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3177667-773D-4C34-BE6B-C92C6B881E06}" xr6:coauthVersionLast="47" xr6:coauthVersionMax="47" xr10:uidLastSave="{00000000-0000-0000-0000-000000000000}"/>
  <bookViews>
    <workbookView xWindow="-120" yWindow="-120" windowWidth="29040" windowHeight="15720" tabRatio="859" firstSheet="3" activeTab="10" xr2:uid="{00000000-000D-0000-FFFF-FFFF00000000}"/>
  </bookViews>
  <sheets>
    <sheet name="JCN-2 Summary ROE Results" sheetId="139" r:id="rId1"/>
    <sheet name="JCN 3 - Proxy Selection" sheetId="168" r:id="rId2"/>
    <sheet name="JCN-4 Constant Growth DCF" sheetId="35" r:id="rId3"/>
    <sheet name="JCN-5 SP500 Total MRP 1" sheetId="140" r:id="rId4"/>
    <sheet name="JCN-5 SP500 FERC MRP 2" sheetId="141" r:id="rId5"/>
    <sheet name="JCN-6 CAPM Total MRP 1" sheetId="142" r:id="rId6"/>
    <sheet name="JCN-6 CAPM FERC MRP 2" sheetId="86" r:id="rId7"/>
    <sheet name="JCN-7 Risk Premium - Gas" sheetId="152" r:id="rId8"/>
    <sheet name="JCN-8 Exp Earnings" sheetId="66" r:id="rId9"/>
    <sheet name="JCN-9 Reg Mech" sheetId="166" r:id="rId10"/>
    <sheet name="JCN-10 Capital Structure" sheetId="16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bb" localSheetId="1" hidden="1">#REF!</definedName>
    <definedName name="__________bb" hidden="1">#REF!</definedName>
    <definedName name="__________sort" localSheetId="1" hidden="1">#REF!</definedName>
    <definedName name="__________sort" hidden="1">#REF!</definedName>
    <definedName name="_________bb" localSheetId="1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localSheetId="1" hidden="1">[1]lt!#REF!</definedName>
    <definedName name="__123Graph_A" hidden="1">'[2]Plant in Ser'!#REF!</definedName>
    <definedName name="__123Graph_Achart" hidden="1">'[3]Chart Data'!$E$30:$E$233</definedName>
    <definedName name="__123Graph_ACurrent" hidden="1">[4]Summary!#REF!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localSheetId="1" hidden="1">[1]lt!#REF!</definedName>
    <definedName name="__123Graph_B" hidden="1">[5]SD!#REF!</definedName>
    <definedName name="__123Graph_BCurrent" hidden="1">[4]Summary!#REF!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localSheetId="1" hidden="1">[1]lt!#REF!</definedName>
    <definedName name="__123Graph_C" hidden="1">#REF!</definedName>
    <definedName name="__123Graph_D" localSheetId="1" hidden="1">[1]lt!#REF!</definedName>
    <definedName name="__123Graph_D" hidden="1">[6]TOPrs!#REF!</definedName>
    <definedName name="__123Graph_E" localSheetId="1" hidden="1">[1]lt!#REF!</definedName>
    <definedName name="__123Graph_E" hidden="1">[7]Stmt!#REF!</definedName>
    <definedName name="__123Graph_ECURRENT" localSheetId="1" hidden="1">[8]coss!#REF!</definedName>
    <definedName name="__123Graph_ECURRENT" hidden="1">[8]coss!#REF!</definedName>
    <definedName name="__123Graph_F" localSheetId="1" hidden="1">[1]lt!#REF!</definedName>
    <definedName name="__123Graph_F" hidden="1">[7]Stmt!#REF!</definedName>
    <definedName name="__123Graph_LBL_A" localSheetId="1" hidden="1">[9]Report!#REF!</definedName>
    <definedName name="__123Graph_LBL_A" hidden="1">[9]Report!#REF!</definedName>
    <definedName name="__123Graph_X" localSheetId="1" hidden="1">[1]lt!#REF!</definedName>
    <definedName name="__123Graph_X" hidden="1">#REF!</definedName>
    <definedName name="__123Graph_XCHART" hidden="1">'[3]Chart Data'!$B$30:$B$222</definedName>
    <definedName name="__123Graph_XCurrent" hidden="1">[4]Summary!#REF!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localSheetId="1" hidden="1">#REF!</definedName>
    <definedName name="__Sort" hidden="1">#REF!</definedName>
    <definedName name="__Sort1" localSheetId="1" hidden="1">#REF!</definedName>
    <definedName name="__Sort1" hidden="1">#REF!</definedName>
    <definedName name="_1" localSheetId="1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[10]Data!$K$30:$K$228</definedName>
    <definedName name="_1__123Graph_ACHART_10" hidden="1">'[11]summ graf'!$D$4:$HK$4</definedName>
    <definedName name="_1__123Graph_AYIELD_CURVES" hidden="1">[12]Yield_curve!#REF!</definedName>
    <definedName name="_1_0__123Grap" hidden="1">'[13]Plant in Ser'!#REF!</definedName>
    <definedName name="_10" localSheetId="1" hidden="1">{"FAC_SUMMARY",#N/A,FALSE,"Summaries"}</definedName>
    <definedName name="_10" hidden="1">{"FAC_SUMMARY",#N/A,FALSE,"Summaries"}</definedName>
    <definedName name="_10__123Graph_ACHART_5" hidden="1">[10]Data!$O$30:$O$226</definedName>
    <definedName name="_10__123Graph_BCHART_17" hidden="1">'[11]summ graf'!$D$15:$HK$15</definedName>
    <definedName name="_10__123Graph_CCHART_6" hidden="1">[10]Data!#REF!</definedName>
    <definedName name="_100" localSheetId="1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1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[10]Data!$E$30:$E$229</definedName>
    <definedName name="_103" localSheetId="1" hidden="1">{#N/A,#N/A,FALSE,"GLDwnLoad"}</definedName>
    <definedName name="_103" hidden="1">{#N/A,#N/A,FALSE,"GLDwnLoad"}</definedName>
    <definedName name="_104" localSheetId="1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[14]Data!$O$30:$O$226</definedName>
    <definedName name="_106" localSheetId="1" hidden="1">{"SPA_FAC",#N/A,FALSE,"OMPA SPA FAC"}</definedName>
    <definedName name="_106" hidden="1">{"SPA_FAC",#N/A,FALSE,"OMPA SPA FAC"}</definedName>
    <definedName name="_107" localSheetId="1" hidden="1">{#N/A,#N/A,FALSE,"GLDwnLoad"}</definedName>
    <definedName name="_107" hidden="1">{#N/A,#N/A,FALSE,"GLDwnLoad"}</definedName>
    <definedName name="_10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[10]Data!$E$30:$E$229</definedName>
    <definedName name="_109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1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CCHART_10" hidden="1">'[11]summ graf'!$D$6:$HK$6</definedName>
    <definedName name="_11__123Graph_XCHART_1" hidden="1">[10]Data!$B$30:$B$222</definedName>
    <definedName name="_110" localSheetId="1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1" hidden="1">{"WEATHER_CUSTOMERS",#N/A,FALSE,"Ok_Fuel&amp;Rev"}</definedName>
    <definedName name="_112" hidden="1">{"WEATHER_CUSTOMERS",#N/A,FALSE,"Ok_Fuel&amp;Rev"}</definedName>
    <definedName name="_113" localSheetId="1" hidden="1">{#N/A,#N/A,FALSE,"GLDwnLoad"}</definedName>
    <definedName name="_113" hidden="1">{#N/A,#N/A,FALSE,"GLDwnLoad"}</definedName>
    <definedName name="_114" localSheetId="1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1" hidden="1">{#N/A,#N/A,FALSE,"GLDwnLoad"}</definedName>
    <definedName name="_116" hidden="1">{#N/A,#N/A,FALSE,"GLDwnLoad"}</definedName>
    <definedName name="_118__123Graph_BCHART_6" hidden="1">[15]Data!#REF!</definedName>
    <definedName name="_119__123Graph_BCHART_5" hidden="1">[10]Data!$P$30:$P$229</definedName>
    <definedName name="_12" localSheetId="1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[10]Data!$E$30:$E$229</definedName>
    <definedName name="_12__123Graph_CCHART_12" hidden="1">'[11]summ graf'!$D$11:$HK$11</definedName>
    <definedName name="_12__123Graph_XCHART_2" hidden="1">[10]Data!$B$30:$B$222</definedName>
    <definedName name="_123Graph_ACHART" hidden="1">'[3]Chart Data'!$E$30:$E$229</definedName>
    <definedName name="_126__123Graph_ACHART_6" hidden="1">[14]Data!$E$30:$E$229</definedName>
    <definedName name="_126__123Graph_BCHART_5" hidden="1">[10]Data!$P$30:$P$229</definedName>
    <definedName name="_13" localSheetId="1" hidden="1">{"summary",#N/A,TRUE,"E93ADJ";"detail",#N/A,TRUE,"E93ADJ"}</definedName>
    <definedName name="_13" hidden="1">{"summary",#N/A,TRUE,"E93ADJ";"detail",#N/A,TRUE,"E93ADJ"}</definedName>
    <definedName name="_13__123Graph_CCHART_13" hidden="1">'[11]summ graf'!$D$21:$HK$21</definedName>
    <definedName name="_13__123Graph_XCHART_3" hidden="1">[10]Data!$B$30:$B$222</definedName>
    <definedName name="_132__123Graph_CCHART_4" hidden="1">[15]Data!$C$30:$C$233</definedName>
    <definedName name="_14" localSheetId="1" hidden="1">{"summary",#N/A,TRUE,"E93ADJ";"detail",#N/A,TRUE,"E93ADJ"}</definedName>
    <definedName name="_14" hidden="1">{"summary",#N/A,TRUE,"E93ADJ";"detail",#N/A,TRUE,"E93ADJ"}</definedName>
    <definedName name="_14__123Graph_ACHART_1" hidden="1">[15]Data!$K$30:$K$228</definedName>
    <definedName name="_14__123Graph_BCHART_5" hidden="1">[10]Data!$P$30:$P$229</definedName>
    <definedName name="_14__123Graph_CCHART_14" hidden="1">'[11]summ graf'!$D$26:$HK$26</definedName>
    <definedName name="_14__123Graph_XCHART_4" hidden="1">[10]Data!$B$30:$B$222</definedName>
    <definedName name="_144__123Graph_BCHART_6" hidden="1">[10]Data!#REF!</definedName>
    <definedName name="_147__123Graph_BCHART_5" hidden="1">[14]Data!$P$30:$P$229</definedName>
    <definedName name="_15" localSheetId="1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CCHART_15" hidden="1">'[11]summ graf'!$D$30:$HK$30</definedName>
    <definedName name="_15__123Graph_XCHART_5" hidden="1">[10]Data!$B$30:$B$222</definedName>
    <definedName name="_152__123Graph_BCHART_6" hidden="1">[10]Data!#REF!</definedName>
    <definedName name="_152__123Graph_CCHART_6" hidden="1">[15]Data!#REF!</definedName>
    <definedName name="_16" localSheetId="1" hidden="1">{"summary",#N/A,TRUE,"E93ADJ";"detail",#N/A,TRUE,"E93ADJ"}</definedName>
    <definedName name="_16" hidden="1">{"summary",#N/A,TRUE,"E93ADJ";"detail",#N/A,TRUE,"E93ADJ"}</definedName>
    <definedName name="_16__123Graph_BCHART_6" hidden="1">[10]Data!#REF!</definedName>
    <definedName name="_16__123Graph_CCHART_16" hidden="1">'[11]summ graf'!$D$36:$HK$36</definedName>
    <definedName name="_16__123Graph_XCHART_6" hidden="1">[10]Data!$B$30:$B$222</definedName>
    <definedName name="_161__123Graph_CCHART_4" hidden="1">[10]Data!$C$30:$C$233</definedName>
    <definedName name="_166__123Graph_XCHART_1" hidden="1">[15]Data!$B$30:$B$222</definedName>
    <definedName name="_17" localSheetId="1" hidden="1">{"ARK_JURIS_FUEL",#N/A,FALSE,"Ark_Fuel&amp;Rev"}</definedName>
    <definedName name="_17" hidden="1">{"ARK_JURIS_FUEL",#N/A,FALSE,"Ark_Fuel&amp;Rev"}</definedName>
    <definedName name="_17__123Graph_ACHART_1" hidden="1">[10]Data!$K$30:$K$228</definedName>
    <definedName name="_17__123Graph_CCHART_17" hidden="1">'[11]summ graf'!$D$16:$HK$16</definedName>
    <definedName name="_170__123Graph_CCHART_4" hidden="1">[10]Data!$C$30:$C$233</definedName>
    <definedName name="_173__123Graph_BCHART_6" hidden="1">[14]Data!#REF!</definedName>
    <definedName name="_18" localSheetId="1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[10]Data!$K$30:$K$228</definedName>
    <definedName name="_18__123Graph_CCHART_18" hidden="1">'[11]summ graf'!$D$48:$HK$48</definedName>
    <definedName name="_18__123Graph_CCHART_4" hidden="1">[10]Data!$C$30:$C$233</definedName>
    <definedName name="_180__123Graph_XCHART_2" hidden="1">[15]Data!$B$30:$B$222</definedName>
    <definedName name="_186__123Graph_CCHART_6" hidden="1">[10]Data!#REF!</definedName>
    <definedName name="_19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[14]Data!$C$30:$C$233</definedName>
    <definedName name="_194__123Graph_XCHART_3" hidden="1">[15]Data!$B$30:$B$222</definedName>
    <definedName name="_196__123Graph_CCHART_6" hidden="1">[10]Data!#REF!</definedName>
    <definedName name="_1Q_0_Regressio" localSheetId="1" hidden="1">#REF!</definedName>
    <definedName name="_1Q_0_Regressio" hidden="1">#REF!</definedName>
    <definedName name="_2" localSheetId="1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[10]Data!$K$30:$K$228</definedName>
    <definedName name="_2__123Graph_ACHART_12" hidden="1">'[11]summ graf'!$D$9:$HK$9</definedName>
    <definedName name="_2__123Graph_ACHART_2" hidden="1">[10]Data!$G$30:$G$229</definedName>
    <definedName name="_2__123Graph_BYIELD_CURVES" hidden="1">[12]Yield_curve!#REF!</definedName>
    <definedName name="_20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[10]Data!#REF!</definedName>
    <definedName name="_203__123Graph_XCHART_1" hidden="1">[10]Data!$B$30:$B$222</definedName>
    <definedName name="_208__123Graph_XCHART_4" hidden="1">[15]Data!$B$30:$B$222</definedName>
    <definedName name="_21" localSheetId="1" hidden="1">{"wp_h4.2",#N/A,FALSE,"WP_H4.2";"wp_h4.3",#N/A,FALSE,"WP_H4.3"}</definedName>
    <definedName name="_21" hidden="1">{"wp_h4.2",#N/A,FALSE,"WP_H4.2";"wp_h4.3",#N/A,FALSE,"WP_H4.3"}</definedName>
    <definedName name="_21__123Graph_ACHART_1" hidden="1">[14]Data!$K$30:$K$228</definedName>
    <definedName name="_214__123Graph_XCHART_1" hidden="1">[10]Data!$B$30:$B$222</definedName>
    <definedName name="_22" localSheetId="1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[10]Data!$B$30:$B$222</definedName>
    <definedName name="_220__123Graph_CCHART_6" hidden="1">[14]Data!#REF!</definedName>
    <definedName name="_220__123Graph_XCHART_2" hidden="1">[10]Data!$B$30:$B$222</definedName>
    <definedName name="_222__123Graph_XCHART_5" hidden="1">[15]Data!$B$30:$B$222</definedName>
    <definedName name="_23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[10]Data!$B$30:$B$222</definedName>
    <definedName name="_236__123Graph_XCHART_6" hidden="1">[15]Data!$B$30:$B$222</definedName>
    <definedName name="_237__123Graph_XCHART_3" hidden="1">[10]Data!$B$30:$B$222</definedName>
    <definedName name="_24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[10]Data!$B$30:$B$222</definedName>
    <definedName name="_241__123Graph_XCHART_1" hidden="1">[14]Data!$B$30:$B$222</definedName>
    <definedName name="_25" localSheetId="1" hidden="1">{"ARK_JURIS_FAC",#N/A,FALSE,"Ark_Fuel&amp;Rev"}</definedName>
    <definedName name="_25" hidden="1">{"ARK_JURIS_FAC",#N/A,FALSE,"Ark_Fuel&amp;Rev"}</definedName>
    <definedName name="_250__123Graph_XCHART_3" hidden="1">[10]Data!$B$30:$B$222</definedName>
    <definedName name="_254__123Graph_XCHART_4" hidden="1">[10]Data!$B$30:$B$222</definedName>
    <definedName name="_26" localSheetId="1" hidden="1">{"OMPA_FAC",#N/A,FALSE,"OMPA FAC"}</definedName>
    <definedName name="_26" hidden="1">{"OMPA_FAC",#N/A,FALSE,"OMPA FAC"}</definedName>
    <definedName name="_26__123Graph_XCHART_3" hidden="1">[10]Data!$B$30:$B$222</definedName>
    <definedName name="_262__123Graph_XCHART_2" hidden="1">[14]Data!$B$30:$B$222</definedName>
    <definedName name="_268__123Graph_XCHART_4" hidden="1">[10]Data!$B$30:$B$222</definedName>
    <definedName name="_27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[10]Data!$B$30:$B$222</definedName>
    <definedName name="_28" localSheetId="1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[15]Data!$G$30:$G$229</definedName>
    <definedName name="_28__123Graph_XCHART_4" hidden="1">[10]Data!$B$30:$B$222</definedName>
    <definedName name="_283__123Graph_XCHART_3" hidden="1">[14]Data!$B$30:$B$222</definedName>
    <definedName name="_286__123Graph_XCHART_5" hidden="1">[10]Data!$B$30:$B$222</definedName>
    <definedName name="_288__123Graph_XCHART_6" hidden="1">[10]Data!$B$30:$B$222</definedName>
    <definedName name="_29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localSheetId="1" hidden="1">#REF!</definedName>
    <definedName name="_2S_0_Regressio" hidden="1">#REF!</definedName>
    <definedName name="_3" localSheetId="1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'[11]summ graf'!$D$19:$BM$19</definedName>
    <definedName name="_3__123Graph_ACHART_3" hidden="1">[10]Data!$R$30:$R$228</definedName>
    <definedName name="_3__123Graph_CYIELD_CURVES" hidden="1">[12]Yield_curve!#REF!</definedName>
    <definedName name="_30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[10]Data!$B$30:$B$222</definedName>
    <definedName name="_304__123Graph_XCHART_4" hidden="1">[14]Data!$B$30:$B$222</definedName>
    <definedName name="_304__123Graph_XCHART_6" hidden="1">[10]Data!$B$30:$B$222</definedName>
    <definedName name="_31" localSheetId="1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[10]Data!$B$30:$B$222</definedName>
    <definedName name="_325__123Graph_XCHART_5" hidden="1">[14]Data!$B$30:$B$222</definedName>
    <definedName name="_33" localSheetId="1" hidden="1">{"ARK_JURIS_FUEL",#N/A,FALSE,"Ark_Fuel&amp;Rev"}</definedName>
    <definedName name="_33" hidden="1">{"ARK_JURIS_FUEL",#N/A,FALSE,"Ark_Fuel&amp;Rev"}</definedName>
    <definedName name="_33__123Graph_BCHART_6" hidden="1">[16]Data!#REF!</definedName>
    <definedName name="_34" localSheetId="1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[10]Data!$G$30:$G$229</definedName>
    <definedName name="_346__123Graph_XCHART_6" hidden="1">[14]Data!$B$30:$B$222</definedName>
    <definedName name="_35" localSheetId="1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1" hidden="1">{"summary",#N/A,TRUE,"E93ADJ";"detail",#N/A,TRUE,"E93ADJ"}</definedName>
    <definedName name="_36" hidden="1">{"summary",#N/A,TRUE,"E93ADJ";"detail",#N/A,TRUE,"E93ADJ"}</definedName>
    <definedName name="_36__123Graph_ACHART_2" hidden="1">[10]Data!$G$30:$G$229</definedName>
    <definedName name="_3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1" hidden="1">{"summary",#N/A,TRUE,"E93ADJ";"detail",#N/A,TRUE,"E93ADJ"}</definedName>
    <definedName name="_39" hidden="1">{"summary",#N/A,TRUE,"E93ADJ";"detail",#N/A,TRUE,"E93ADJ"}</definedName>
    <definedName name="_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'[11]summ graf'!$D$24:$BM$24</definedName>
    <definedName name="_4__123Graph_ACHART_2" hidden="1">[10]Data!$G$30:$G$229</definedName>
    <definedName name="_4__123Graph_ACHART_4" hidden="1">[10]Data!$E$30:$E$233</definedName>
    <definedName name="_4__123Graph_DYIELD_CURVES" hidden="1">[12]Yield_curve!#REF!</definedName>
    <definedName name="_4_0__123Grap" hidden="1">'[13]Plant in Ser'!#REF!</definedName>
    <definedName name="_40" localSheetId="1" hidden="1">{"ARK_JURIS_FUEL",#N/A,FALSE,"Ark_Fuel&amp;Rev"}</definedName>
    <definedName name="_40" hidden="1">{"ARK_JURIS_FUEL",#N/A,FALSE,"Ark_Fuel&amp;Rev"}</definedName>
    <definedName name="_41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1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[14]Data!$G$30:$G$229</definedName>
    <definedName name="_42__123Graph_ACHART_3" hidden="1">[15]Data!$R$30:$R$228</definedName>
    <definedName name="_42__123Graph_CCHART_6" hidden="1">[16]Data!#REF!</definedName>
    <definedName name="_43" localSheetId="1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1" hidden="1">{"summary",#N/A,TRUE,"E93ADJ";"detail",#N/A,TRUE,"E93ADJ"}</definedName>
    <definedName name="_44" hidden="1">{"summary",#N/A,TRUE,"E93ADJ";"detail",#N/A,TRUE,"E93ADJ"}</definedName>
    <definedName name="_45" localSheetId="1" hidden="1">{"summary",#N/A,TRUE,"E93ADJ";"detail",#N/A,TRUE,"E93ADJ"}</definedName>
    <definedName name="_45" hidden="1">{"summary",#N/A,TRUE,"E93ADJ";"detail",#N/A,TRUE,"E93ADJ"}</definedName>
    <definedName name="_46" localSheetId="1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1" hidden="1">{"summary",#N/A,TRUE,"E93ADJ";"detail",#N/A,TRUE,"E93ADJ"}</definedName>
    <definedName name="_47" hidden="1">{"summary",#N/A,TRUE,"E93ADJ";"detail",#N/A,TRUE,"E93ADJ"}</definedName>
    <definedName name="_48" localSheetId="1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1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localSheetId="1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'[11]summ graf'!$D$28:$HK$28</definedName>
    <definedName name="_5__123Graph_ACHART_5" hidden="1">[10]Data!$O$30:$O$226</definedName>
    <definedName name="_50" localSheetId="1" hidden="1">{"summary",#N/A,TRUE,"E93ADJ";"detail",#N/A,TRUE,"E93ADJ"}</definedName>
    <definedName name="_50" hidden="1">{"summary",#N/A,TRUE,"E93ADJ";"detail",#N/A,TRUE,"E93ADJ"}</definedName>
    <definedName name="_51" localSheetId="1" hidden="1">{"summary",#N/A,TRUE,"E93ADJ";"detail",#N/A,TRUE,"E93ADJ"}</definedName>
    <definedName name="_51" hidden="1">{"summary",#N/A,TRUE,"E93ADJ";"detail",#N/A,TRUE,"E93ADJ"}</definedName>
    <definedName name="_51__123Graph_ACHART_3" hidden="1">[10]Data!$R$30:$R$228</definedName>
    <definedName name="_52" localSheetId="1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1" hidden="1">{"summary",#N/A,TRUE,"E93ADJ";"detail",#N/A,TRUE,"E93ADJ"}</definedName>
    <definedName name="_53" hidden="1">{"summary",#N/A,TRUE,"E93ADJ";"detail",#N/A,TRUE,"E93ADJ"}</definedName>
    <definedName name="_54" localSheetId="1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[10]Data!$R$30:$R$228</definedName>
    <definedName name="_55" localSheetId="1" hidden="1">{"pb",#N/A,FALSE,"Sheet3";"pd",#N/A,FALSE,"Sheet3";"pe",#N/A,FALSE,"Sheet3"}</definedName>
    <definedName name="_55" hidden="1">{"pb",#N/A,FALSE,"Sheet3";"pd",#N/A,FALSE,"Sheet3";"pe",#N/A,FALSE,"Sheet3"}</definedName>
    <definedName name="_56" localSheetId="1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[15]Data!$E$30:$E$233</definedName>
    <definedName name="_57" localSheetId="1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1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1" hidden="1">{"ARK_JURIS_FAC",#N/A,FALSE,"Ark_Fuel&amp;Rev"}</definedName>
    <definedName name="_59" hidden="1">{"ARK_JURIS_FAC",#N/A,FALSE,"Ark_Fuel&amp;Rev"}</definedName>
    <definedName name="_6" localSheetId="1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'[11]summ graf'!$D$34:$HK$34</definedName>
    <definedName name="_6__123Graph_ACHART_3" hidden="1">[10]Data!$R$30:$R$228</definedName>
    <definedName name="_6__123Graph_ACHART_6" hidden="1">[10]Data!$E$30:$E$229</definedName>
    <definedName name="_60" localSheetId="1" hidden="1">{"ARK_JURIS_FUEL",#N/A,FALSE,"Ark_Fuel&amp;Rev"}</definedName>
    <definedName name="_60" hidden="1">{"ARK_JURIS_FUEL",#N/A,FALSE,"Ark_Fuel&amp;Rev"}</definedName>
    <definedName name="_61" localSheetId="1" hidden="1">{"ATOKA_FAC",#N/A,FALSE,"Atoka"}</definedName>
    <definedName name="_61" hidden="1">{"ATOKA_FAC",#N/A,FALSE,"Atoka"}</definedName>
    <definedName name="_62" localSheetId="1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1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[14]Data!$R$30:$R$228</definedName>
    <definedName name="_64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1" hidden="1">{#N/A,#N/A,FALSE,"GLDwnLoad"}</definedName>
    <definedName name="_65" hidden="1">{#N/A,#N/A,FALSE,"GLDwnLoad"}</definedName>
    <definedName name="_66" localSheetId="1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1" hidden="1">{"CONOCO_FAC",#N/A,FALSE,"Conoco FAC"}</definedName>
    <definedName name="_68" hidden="1">{"CONOCO_FAC",#N/A,FALSE,"Conoco FAC"}</definedName>
    <definedName name="_68__123Graph_ACHART_4" hidden="1">[10]Data!$E$30:$E$233</definedName>
    <definedName name="_69" localSheetId="1" hidden="1">{#N/A,#N/A,FALSE,"GLDwnLoad"}</definedName>
    <definedName name="_69" hidden="1">{#N/A,#N/A,FALSE,"GLDwnLoad"}</definedName>
    <definedName name="_7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'[11]summ graf'!$D$14:$HK$14</definedName>
    <definedName name="_7__123Graph_BCHART_5" hidden="1">[10]Data!$P$30:$P$229</definedName>
    <definedName name="_70" localSheetId="1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[15]Data!$O$30:$O$226</definedName>
    <definedName name="_71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[10]Data!$E$30:$E$233</definedName>
    <definedName name="_73" localSheetId="1" hidden="1">{"FAC_SUMMARY",#N/A,FALSE,"Summaries"}</definedName>
    <definedName name="_73" hidden="1">{"FAC_SUMMARY",#N/A,FALSE,"Summaries"}</definedName>
    <definedName name="_74" localSheetId="1" hidden="1">{"FERC_FAC",#N/A,FALSE,"FERC_Fuel&amp;Rev"}</definedName>
    <definedName name="_74" hidden="1">{"FERC_FAC",#N/A,FALSE,"FERC_Fuel&amp;Rev"}</definedName>
    <definedName name="_75" localSheetId="1" hidden="1">{"FERC_WEATHER_AND_FUEL",#N/A,FALSE,"FERC_Fuel&amp;Rev"}</definedName>
    <definedName name="_75" hidden="1">{"FERC_WEATHER_AND_FUEL",#N/A,FALSE,"FERC_Fuel&amp;Rev"}</definedName>
    <definedName name="_76" localSheetId="1" hidden="1">{"wp_h4.2",#N/A,FALSE,"WP_H4.2";"wp_h4.3",#N/A,FALSE,"WP_H4.3"}</definedName>
    <definedName name="_76" hidden="1">{"wp_h4.2",#N/A,FALSE,"WP_H4.2";"wp_h4.3",#N/A,FALSE,"WP_H4.3"}</definedName>
    <definedName name="_77" localSheetId="1" hidden="1">{#N/A,#N/A,FALSE,"GLDwnLoad"}</definedName>
    <definedName name="_77" hidden="1">{#N/A,#N/A,FALSE,"GLDwnLoad"}</definedName>
    <definedName name="_78" localSheetId="1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'[11]summ graf'!$D$46:$HK$46</definedName>
    <definedName name="_8__123Graph_ACHART_4" hidden="1">[10]Data!$E$30:$E$233</definedName>
    <definedName name="_8__123Graph_BCHART_6" hidden="1">[10]Data!#REF!</definedName>
    <definedName name="_80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1" hidden="1">{"OK_FUEL_COMPARISON",#N/A,FALSE,"Ok_Fuel&amp;Rev"}</definedName>
    <definedName name="_84" hidden="1">{"OK_FUEL_COMPARISON",#N/A,FALSE,"Ok_Fuel&amp;Rev"}</definedName>
    <definedName name="_84__123Graph_ACHART_4" hidden="1">[14]Data!$E$30:$E$233</definedName>
    <definedName name="_84__123Graph_ACHART_6" hidden="1">[15]Data!$E$30:$E$229</definedName>
    <definedName name="_85" localSheetId="1" hidden="1">{"OK_JURIS_FAC",#N/A,FALSE,"Ok_Fuel&amp;Rev"}</definedName>
    <definedName name="_85" hidden="1">{"OK_JURIS_FAC",#N/A,FALSE,"Ok_Fuel&amp;Rev"}</definedName>
    <definedName name="_85__123Graph_ACHART_5" hidden="1">[10]Data!$O$30:$O$226</definedName>
    <definedName name="_86" localSheetId="1" hidden="1">{"OK_JURIS_FUEL",#N/A,FALSE,"Ok_Fuel&amp;Rev"}</definedName>
    <definedName name="_86" hidden="1">{"OK_JURIS_FUEL",#N/A,FALSE,"Ok_Fuel&amp;Rev"}</definedName>
    <definedName name="_87" localSheetId="1" hidden="1">{"OK_PRO_FORMA_FUEL",#N/A,FALSE,"Ok_Fuel&amp;Rev"}</definedName>
    <definedName name="_87" hidden="1">{"OK_PRO_FORMA_FUEL",#N/A,FALSE,"Ok_Fuel&amp;Rev"}</definedName>
    <definedName name="_88" localSheetId="1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1" hidden="1">{"OMPA_FAC",#N/A,FALSE,"OMPA FAC"}</definedName>
    <definedName name="_89" hidden="1">{"OMPA_FAC",#N/A,FALSE,"OMPA FAC"}</definedName>
    <definedName name="_9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'[11]summ graf'!$D$20:$BM$20</definedName>
    <definedName name="_9__123Graph_CCHART_4" hidden="1">[10]Data!$C$30:$C$233</definedName>
    <definedName name="_90" localSheetId="1" hidden="1">{"OTHER_DATA",#N/A,FALSE,"Ok_Fuel&amp;Rev"}</definedName>
    <definedName name="_90" hidden="1">{"OTHER_DATA",#N/A,FALSE,"Ok_Fuel&amp;Rev"}</definedName>
    <definedName name="_90__123Graph_ACHART_5" hidden="1">[10]Data!$O$30:$O$226</definedName>
    <definedName name="_91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1" hidden="1">{"summary",#N/A,TRUE,"E93ADJ";"detail",#N/A,TRUE,"E93ADJ"}</definedName>
    <definedName name="_92" hidden="1">{"summary",#N/A,TRUE,"E93ADJ";"detail",#N/A,TRUE,"E93ADJ"}</definedName>
    <definedName name="_93" localSheetId="1" hidden="1">{"print1",#N/A,FALSE,"D21CUSTS"}</definedName>
    <definedName name="_93" hidden="1">{"print1",#N/A,FALSE,"D21CUSTS"}</definedName>
    <definedName name="_94" localSheetId="1" hidden="1">{"print2",#N/A,FALSE,"D21CUSTS"}</definedName>
    <definedName name="_94" hidden="1">{"print2",#N/A,FALSE,"D21CUSTS"}</definedName>
    <definedName name="_95" localSheetId="1" hidden="1">{"print3",#N/A,FALSE,"D21CUSTS"}</definedName>
    <definedName name="_95" hidden="1">{"print3",#N/A,FALSE,"D21CUSTS"}</definedName>
    <definedName name="_96" localSheetId="1" hidden="1">{"print4",#N/A,FALSE,"D21CUSTS"}</definedName>
    <definedName name="_96" hidden="1">{"print4",#N/A,FALSE,"D21CUSTS"}</definedName>
    <definedName name="_97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[15]Data!$P$30:$P$229</definedName>
    <definedName name="_99" localSheetId="1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1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localSheetId="1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4" hidden="1">'JCN-5 SP500 FERC MRP 2'!$A$22:$L$525</definedName>
    <definedName name="_xlnm._FilterDatabase" localSheetId="3" hidden="1">'JCN-5 SP500 Total MRP 1'!$A$22:$K$525</definedName>
    <definedName name="_Key1" localSheetId="1" hidden="1">#REF!</definedName>
    <definedName name="_Key1" localSheetId="4" hidden="1">#REF!</definedName>
    <definedName name="_Key1" localSheetId="3" hidden="1">#REF!</definedName>
    <definedName name="_Key1" hidden="1">#REF!</definedName>
    <definedName name="_Key11" localSheetId="1" hidden="1">#REF!</definedName>
    <definedName name="_Key11" localSheetId="4" hidden="1">#REF!</definedName>
    <definedName name="_Key11" localSheetId="3" hidden="1">#REF!</definedName>
    <definedName name="_Key11" hidden="1">#REF!</definedName>
    <definedName name="_key2" localSheetId="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'[17]Fall 2008 Forecast'!#REF!</definedName>
    <definedName name="_new22" localSheetId="1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4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4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4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4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4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4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4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4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4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4" hidden="1">#REF!</definedName>
    <definedName name="_Regression_Y" localSheetId="3" hidden="1">#REF!</definedName>
    <definedName name="_Regression_Y" hidden="1">#REF!</definedName>
    <definedName name="_Sort" localSheetId="1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localSheetId="1" hidden="1">#REF!</definedName>
    <definedName name="_Table2_Out" localSheetId="9" hidden="1">#REF!</definedName>
    <definedName name="_Table2_Out" hidden="1">#REF!</definedName>
    <definedName name="_x" hidden="1">#REF!</definedName>
    <definedName name="A" hidden="1">#REF!</definedName>
    <definedName name="aa" localSheetId="1" hidden="1">{"FAC_SUMMARY",#N/A,FALSE,"Summaries"}</definedName>
    <definedName name="aa" hidden="1">{"FAC_SUMMARY",#N/A,FALSE,"Summaries"}</definedName>
    <definedName name="AAA_DOCTOPS" hidden="1">"AAA_SET"</definedName>
    <definedName name="AAA_duser" hidden="1">"OFF"</definedName>
    <definedName name="aaa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1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1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1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localSheetId="1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aaaaag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1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1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1" hidden="1">{"summary",#N/A,TRUE,"E93ADJ";"detail",#N/A,TRUE,"E93ADJ"}</definedName>
    <definedName name="abcde" hidden="1">{"summary",#N/A,TRUE,"E93ADJ";"detail",#N/A,TRUE,"E93ADJ"}</definedName>
    <definedName name="abcdef" localSheetId="1" hidden="1">{"summary",#N/A,TRUE,"E93ADJ";"detail",#N/A,TRUE,"E93ADJ"}</definedName>
    <definedName name="abcdef" hidden="1">{"summary",#N/A,TRUE,"E93ADJ";"detail",#N/A,TRUE,"E93ADJ"}</definedName>
    <definedName name="ACwvu.DATABASE." localSheetId="1" hidden="1">[18]DATABASE!#REF!</definedName>
    <definedName name="ACwvu.DATABASE." localSheetId="9" hidden="1">[18]DATABASE!#REF!</definedName>
    <definedName name="ACwvu.DATABASE." hidden="1">[18]DATABASE!#REF!</definedName>
    <definedName name="ACwvu.OP." localSheetId="1" hidden="1">#REF!</definedName>
    <definedName name="ACwvu.OP." localSheetId="9" hidden="1">#REF!</definedName>
    <definedName name="ACwvu.OP." hidden="1">#REF!</definedName>
    <definedName name="adfadfdfadsfdsa" hidden="1">'[3]Chart Data'!$K$30:$K$228</definedName>
    <definedName name="aedf" localSheetId="1" hidden="1">#REF!</definedName>
    <definedName name="aedf" hidden="1">#REF!</definedName>
    <definedName name="aewc12" localSheetId="1" hidden="1">#REF!</definedName>
    <definedName name="aewc12" hidden="1">#REF!</definedName>
    <definedName name="af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'[3]Chart Data'!$B$30:$B$222</definedName>
    <definedName name="afddfadfdsfafdas" hidden="1">'[3]Chart Data'!$O$30:$O$226</definedName>
    <definedName name="ajw2n" localSheetId="1" hidden="1">#REF!</definedName>
    <definedName name="ajw2n" hidden="1">#REF!</definedName>
    <definedName name="anscount" hidden="1">3</definedName>
    <definedName name="ap" localSheetId="1" hidden="1">#REF!</definedName>
    <definedName name="ap" hidden="1">#REF!</definedName>
    <definedName name="as" localSheetId="1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1" hidden="1">#REF!</definedName>
    <definedName name="asd" hidden="1">#REF!</definedName>
    <definedName name="asdf" localSheetId="1" hidden="1">#REF!</definedName>
    <definedName name="asdf" hidden="1">#REF!</definedName>
    <definedName name="asdij" localSheetId="1" hidden="1">#REF!</definedName>
    <definedName name="asdij" hidden="1">#REF!</definedName>
    <definedName name="asf" hidden="1">#REF!</definedName>
    <definedName name="ashwin" localSheetId="1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1" hidden="1">#REF!</definedName>
    <definedName name="aspd" hidden="1">#REF!</definedName>
    <definedName name="Assessment_FooterType" hidden="1">"NONE"</definedName>
    <definedName name="Assessments_FooterType" hidden="1">"NONE"</definedName>
    <definedName name="aswac" localSheetId="1" hidden="1">#REF!</definedName>
    <definedName name="aswac" hidden="1">#REF!</definedName>
    <definedName name="aswc" localSheetId="1" hidden="1">#REF!</definedName>
    <definedName name="aswc" hidden="1">#REF!</definedName>
    <definedName name="avbc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localSheetId="1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localSheetId="1" hidden="1">{#N/A,#N/A,TRUE,"SLDE";#N/A,#N/A,TRUE,"Concession Summary"}</definedName>
    <definedName name="b" hidden="1">{#N/A,#N/A,TRUE,"SLDE";#N/A,#N/A,TRUE,"Concession Summary"}</definedName>
    <definedName name="badger" localSheetId="1" hidden="1">{"TOT_QTR_TO_PREV",#N/A,FALSE,"Site Sum"}</definedName>
    <definedName name="badger" hidden="1">{"TOT_QTR_TO_PREV",#N/A,FALSE,"Site Sum"}</definedName>
    <definedName name="badger1" localSheetId="1" hidden="1">{"TOT_QTR_TO_PREV",#N/A,FALSE,"Site Sum"}</definedName>
    <definedName name="badger1" hidden="1">{"TOT_QTR_TO_PREV",#N/A,FALSE,"Site Sum"}</definedName>
    <definedName name="BB" localSheetId="1" hidden="1">#REF!</definedName>
    <definedName name="BB" hidden="1">#REF!</definedName>
    <definedName name="bb_mdm" localSheetId="1" hidden="1">#REF!</definedName>
    <definedName name="bb_mdm" hidden="1">#REF!</definedName>
    <definedName name="bb_MDMyNTU0NDRBODY1NDVEQz" localSheetId="1" hidden="1">#REF!</definedName>
    <definedName name="bb_MDMyNTU0NDRBODY1NDVEQz" hidden="1">#REF!</definedName>
    <definedName name="bbbb" hidden="1">#REF!</definedName>
    <definedName name="bbbbb" localSheetId="1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1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localSheetId="1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1" hidden="1">{"summary",#N/A,TRUE,"E93ADJ";"detail",#N/A,TRUE,"E93ADJ"}</definedName>
    <definedName name="bcde" hidden="1">{"summary",#N/A,TRUE,"E93ADJ";"detail",#N/A,TRUE,"E93ADJ"}</definedName>
    <definedName name="begretre" localSheetId="1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l" localSheetId="1" hidden="1">#REF!</definedName>
    <definedName name="bl" hidden="1">#REF!</definedName>
    <definedName name="Blank" localSheetId="1" hidden="1">{"ARK_JURIS_FUEL",#N/A,FALSE,"Ark_Fuel&amp;Rev"}</definedName>
    <definedName name="Blank" hidden="1">{"ARK_JURIS_FUEL",#N/A,FALSE,"Ark_Fuel&amp;Rev"}</definedName>
    <definedName name="BLPH2" localSheetId="1" hidden="1">'[19]Commercial Paper'!#REF!</definedName>
    <definedName name="BLPH2" localSheetId="4" hidden="1">'[20]Commercial Paper'!#REF!</definedName>
    <definedName name="BLPH2" localSheetId="3" hidden="1">'[20]Commercial Paper'!#REF!</definedName>
    <definedName name="BLPH2" hidden="1">'[21]Commercial Paper'!#REF!</definedName>
    <definedName name="BLPH3" localSheetId="1" hidden="1">'[19]Commercial Paper'!#REF!</definedName>
    <definedName name="BLPH3" localSheetId="4" hidden="1">'[20]Commercial Paper'!#REF!</definedName>
    <definedName name="BLPH3" localSheetId="3" hidden="1">'[20]Commercial Paper'!#REF!</definedName>
    <definedName name="BLPH3" hidden="1">'[21]Commercial Paper'!#REF!</definedName>
    <definedName name="BLPH4" localSheetId="1" hidden="1">'[19]Commercial Paper'!#REF!</definedName>
    <definedName name="BLPH4" localSheetId="4" hidden="1">'[20]Commercial Paper'!#REF!</definedName>
    <definedName name="BLPH4" localSheetId="3" hidden="1">'[20]Commercial Paper'!#REF!</definedName>
    <definedName name="BLPH4" hidden="1">'[21]Commercial Paper'!#REF!</definedName>
    <definedName name="BLPH5" localSheetId="1" hidden="1">'[19]Commercial Paper'!#REF!</definedName>
    <definedName name="BLPH5" localSheetId="4" hidden="1">'[20]Commercial Paper'!#REF!</definedName>
    <definedName name="BLPH5" localSheetId="3" hidden="1">'[20]Commercial Paper'!#REF!</definedName>
    <definedName name="BLPH5" hidden="1">'[21]Commercial Paper'!#REF!</definedName>
    <definedName name="BLPH6" localSheetId="1" hidden="1">'[19]Commercial Paper'!#REF!</definedName>
    <definedName name="BLPH6" localSheetId="4" hidden="1">'[20]Commercial Paper'!#REF!</definedName>
    <definedName name="BLPH6" localSheetId="3" hidden="1">'[20]Commercial Paper'!#REF!</definedName>
    <definedName name="BLPH6" hidden="1">'[21]Commercial Paper'!#REF!</definedName>
    <definedName name="bnca" localSheetId="1" hidden="1">#REF!</definedName>
    <definedName name="bnca" hidden="1">#REF!</definedName>
    <definedName name="bned" localSheetId="1" hidden="1">#REF!</definedName>
    <definedName name="bned" hidden="1">#REF!</definedName>
    <definedName name="borst" localSheetId="1" hidden="1">#REF!</definedName>
    <definedName name="borst" hidden="1">#REF!</definedName>
    <definedName name="Bruce" localSheetId="1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1" hidden="1">#REF!</definedName>
    <definedName name="c.LTMYear" localSheetId="9" hidden="1">#REF!</definedName>
    <definedName name="c.LTMYear" hidden="1">#REF!</definedName>
    <definedName name="ca" hidden="1">#REF!</definedName>
    <definedName name="can" localSheetId="1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we" localSheetId="1" hidden="1">#REF!</definedName>
    <definedName name="cbwe" hidden="1">#REF!</definedName>
    <definedName name="CBWorkbookPriority" hidden="1">-1523877792</definedName>
    <definedName name="cccc" localSheetId="1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hj" localSheetId="1" hidden="1">#REF!</definedName>
    <definedName name="chj" hidden="1">#REF!</definedName>
    <definedName name="CIQANR_54746e34064d474d99f979470604f0cb" localSheetId="1" hidden="1">#REF!</definedName>
    <definedName name="CIQANR_54746e34064d474d99f979470604f0cb" hidden="1">#REF!</definedName>
    <definedName name="CIQWBGuid" hidden="1">"Peoples Gas ROE - 12-20-2019.xlsx"</definedName>
    <definedName name="COGE" localSheetId="1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4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localSheetId="1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1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1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1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1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1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1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1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1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localSheetId="1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1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4" hidden="1">#REF!</definedName>
    <definedName name="cover" localSheetId="3" hidden="1">#REF!</definedName>
    <definedName name="cover" hidden="1">#REF!</definedName>
    <definedName name="cvdsza" hidden="1">#REF!</definedName>
    <definedName name="CWIP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" hidden="1">#REF!</definedName>
    <definedName name="d" localSheetId="4" hidden="1">#REF!</definedName>
    <definedName name="d" localSheetId="3" hidden="1">#REF!</definedName>
    <definedName name="d" localSheetId="9" hidden="1">#REF!</definedName>
    <definedName name="d" hidden="1">#REF!</definedName>
    <definedName name="da" localSheetId="1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3a" localSheetId="1" hidden="1">#REF!</definedName>
    <definedName name="da3a" hidden="1">#REF!</definedName>
    <definedName name="dada" localSheetId="1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dffadfa" hidden="1">'[3]Chart Data'!#REF!</definedName>
    <definedName name="db" localSheetId="1" hidden="1">#REF!</definedName>
    <definedName name="db" hidden="1">#REF!</definedName>
    <definedName name="dd" localSheetId="1" hidden="1">{"Print_Detail",#N/A,FALSE,"Redemption_Maturity Extract"}</definedName>
    <definedName name="dd" hidden="1">{"Print_Detail",#N/A,FALSE,"Redemption_Maturity Extract"}</definedName>
    <definedName name="ddd" localSheetId="1" hidden="1">{"VUE95",#N/A,TRUE,"D";"VUE96",#N/A,TRUE,"E";"VUE97",#N/A,TRUE,"F";"VUE98",#N/A,TRUE,"G"}</definedName>
    <definedName name="ddd" hidden="1">{"Full",#N/A,FALSE,"Sec MTN B Summary"}</definedName>
    <definedName name="dddd" localSheetId="1" hidden="1">{"RedPrem_InitRed View",#N/A,FALSE,"Sec MTN B Summary"}</definedName>
    <definedName name="dddd" hidden="1">{"RedPrem_InitRed View",#N/A,FALSE,"Sec MTN B Summary"}</definedName>
    <definedName name="dddddd" localSheetId="1" hidden="1">{"Pivot1",#N/A,FALSE,"Redemption_Maturity Extract"}</definedName>
    <definedName name="dddddd" hidden="1">{"Pivot1",#N/A,FALSE,"Redemption_Maturity Extract"}</definedName>
    <definedName name="dddddddd" localSheetId="1" hidden="1">{"Pivot2",#N/A,FALSE,"Redemption_Maturity Extract"}</definedName>
    <definedName name="dddddddd" hidden="1">{"Pivot2",#N/A,FALSE,"Redemption_Maturity Extract"}</definedName>
    <definedName name="ddrfef" localSheetId="1" hidden="1">{"'Sheet1'!$A$1:$O$40"}</definedName>
    <definedName name="ddrfef" hidden="1">{"'Sheet1'!$A$1:$O$40"}</definedName>
    <definedName name="delete" localSheetId="1" hidden="1">{#N/A,#N/A,FALSE,"CURRENT"}</definedName>
    <definedName name="delete" hidden="1">{#N/A,#N/A,FALSE,"CURRENT"}</definedName>
    <definedName name="dfghj" localSheetId="1" hidden="1">#REF!</definedName>
    <definedName name="dfghj" hidden="1">#REF!</definedName>
    <definedName name="dfjhdbfhdbf" localSheetId="1" hidden="1">#REF!</definedName>
    <definedName name="dfjhdbfhdbf" hidden="1">#REF!</definedName>
    <definedName name="dfl" localSheetId="1" hidden="1">#REF!</definedName>
    <definedName name="dfl" hidden="1">#REF!</definedName>
    <definedName name="dfsdfsdfsdf" localSheetId="1" hidden="1">'[22]COST OF SERVICE'!#REF!</definedName>
    <definedName name="dfsdfsdfsdf" hidden="1">'[22]COST OF SERVICE'!#REF!</definedName>
    <definedName name="dggfgdgdg" localSheetId="1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localSheetId="1" hidden="1">{"wp_h4.2",#N/A,FALSE,"WP_H4.2";"wp_h4.3",#N/A,FALSE,"WP_H4.3"}</definedName>
    <definedName name="distr" hidden="1">{"wp_h4.2",#N/A,FALSE,"WP_H4.2";"wp_h4.3",#N/A,FALSE,"WP_H4.3"}</definedName>
    <definedName name="dle" localSheetId="1" hidden="1">#REF!</definedName>
    <definedName name="dle" hidden="1">#REF!</definedName>
    <definedName name="dp" localSheetId="1" hidden="1">#REF!</definedName>
    <definedName name="dp" hidden="1">#REF!</definedName>
    <definedName name="dsac" localSheetId="1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localSheetId="1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1" hidden="1">#REF!</definedName>
    <definedName name="ecao" hidden="1">#REF!</definedName>
    <definedName name="ecsaop" localSheetId="1" hidden="1">#REF!</definedName>
    <definedName name="ecsaop" hidden="1">#REF!</definedName>
    <definedName name="edd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localSheetId="1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localSheetId="1" hidden="1">#REF!</definedName>
    <definedName name="eq" hidden="1">#REF!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1" hidden="1">{"print2",#N/A,FALSE,"D21CUSTS"}</definedName>
    <definedName name="ergfdgeg" hidden="1">{"print2",#N/A,FALSE,"D21CUSTS"}</definedName>
    <definedName name="ert" localSheetId="1" hidden="1">#REF!</definedName>
    <definedName name="ert" hidden="1">#REF!</definedName>
    <definedName name="ertertertet" localSheetId="1" hidden="1">{#N/A,#N/A,FALSE,"GLDwnLoad"}</definedName>
    <definedName name="ertertertet" hidden="1">{#N/A,#N/A,FALSE,"GLDwnLoad"}</definedName>
    <definedName name="ertyu" localSheetId="1" hidden="1">#REF!</definedName>
    <definedName name="ertyu" hidden="1">#REF!</definedName>
    <definedName name="etertretee" localSheetId="1" hidden="1">{#N/A,#N/A,FALSE,"GLDwnLoad"}</definedName>
    <definedName name="etertretee" hidden="1">{#N/A,#N/A,FALSE,"GLDwnLoad"}</definedName>
    <definedName name="etretete" localSheetId="1" hidden="1">{"print3",#N/A,FALSE,"D21CUSTS"}</definedName>
    <definedName name="etretete" hidden="1">{"print3",#N/A,FALSE,"D21CUSTS"}</definedName>
    <definedName name="etretrtehdhe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1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1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localSheetId="1" hidden="1">#REF!</definedName>
    <definedName name="ewqwe" hidden="1">#REF!</definedName>
    <definedName name="f" localSheetId="4" hidden="1">#REF!</definedName>
    <definedName name="f" localSheetId="3" hidden="1">#REF!</definedName>
    <definedName name="f" hidden="1">#REF!</definedName>
    <definedName name="Faib" localSheetId="1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1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'[3]Chart Data'!$I$30:$I$228</definedName>
    <definedName name="fdv" localSheetId="1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" hidden="1">#REF!</definedName>
    <definedName name="ff" hidden="1">#REF!</definedName>
    <definedName name="fff" localSheetId="1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localSheetId="1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1" hidden="1">#REF!</definedName>
    <definedName name="ffkf" hidden="1">#REF!</definedName>
    <definedName name="fhjmyuu" localSheetId="1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1" hidden="1">{#N/A,#N/A,TRUE,"1 (2)";#N/A,#N/A,TRUE,"2";#N/A,#N/A,TRUE,"3"}</definedName>
    <definedName name="First.Conflict" hidden="1">{#N/A,#N/A,TRUE,"1 (2)";#N/A,#N/A,TRUE,"2";#N/A,#N/A,TRUE,"3"}</definedName>
    <definedName name="First.conflict2" localSheetId="1" hidden="1">{#N/A,#N/A,TRUE,"1 (2)";#N/A,#N/A,TRUE,"2";#N/A,#N/A,TRUE,"3"}</definedName>
    <definedName name="First.conflict2" hidden="1">{#N/A,#N/A,TRUE,"1 (2)";#N/A,#N/A,TRUE,"2";#N/A,#N/A,TRUE,"3"}</definedName>
    <definedName name="First.Conflict2006" localSheetId="1" hidden="1">{#N/A,#N/A,TRUE,"1 (2)";#N/A,#N/A,TRUE,"2";#N/A,#N/A,TRUE,"3"}</definedName>
    <definedName name="First.Conflict2006" hidden="1">{#N/A,#N/A,TRUE,"1 (2)";#N/A,#N/A,TRUE,"2";#N/A,#N/A,TRUE,"3"}</definedName>
    <definedName name="fkfkf" localSheetId="1" hidden="1">#REF!</definedName>
    <definedName name="fkfkf" hidden="1">#REF!</definedName>
    <definedName name="foo" localSheetId="1" hidden="1">{#N/A,#N/A,FALSE,"SCA";#N/A,#N/A,FALSE,"NCA";#N/A,#N/A,FALSE,"SAZ";#N/A,#N/A,FALSE,"CAZ";#N/A,#N/A,FALSE,"SNV";#N/A,#N/A,FALSE,"NNV";#N/A,#N/A,FALSE,"PP";#N/A,#N/A,FALSE,"SA"}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1" hidden="1">{#N/A,#N/A,FALSE,"AltFuel"}</definedName>
    <definedName name="FuelCycle" localSheetId="9" hidden="1">{#N/A,#N/A,FALSE,"AltFuel"}</definedName>
    <definedName name="FuelCycle" hidden="1">{#N/A,#N/A,FALSE,"AltFuel"}</definedName>
    <definedName name="fvgbn" hidden="1">#REF!</definedName>
    <definedName name="g" localSheetId="1" hidden="1">{#N/A,#N/A,FALSE,"O&amp;M by processes";#N/A,#N/A,FALSE,"Elec Act vs Bud";#N/A,#N/A,FALSE,"G&amp;A";#N/A,#N/A,FALSE,"BGS";#N/A,#N/A,FALSE,"Res Cost"}</definedName>
    <definedName name="g" hidden="1">{#N/A,#N/A,FALSE,"O&amp;M by processes";#N/A,#N/A,FALSE,"Elec Act vs Bud";#N/A,#N/A,FALSE,"G&amp;A";#N/A,#N/A,FALSE,"BGS";#N/A,#N/A,FALSE,"Res Cost"}</definedName>
    <definedName name="Gas.calc" localSheetId="1" hidden="1">{"ARK_JURIS_FAC",#N/A,FALSE,"Ark_Fuel&amp;Rev"}</definedName>
    <definedName name="Gas.calc" hidden="1">{"ARK_JURIS_FAC",#N/A,FALSE,"Ark_Fuel&amp;Rev"}</definedName>
    <definedName name="gegerrtetetr" localSheetId="1" hidden="1">{#N/A,#N/A,FALSE,"GLDwnLoad"}</definedName>
    <definedName name="gegerrtetetr" hidden="1">{#N/A,#N/A,FALSE,"GLDwnLoad"}</definedName>
    <definedName name="gfgfgf" localSheetId="1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1" hidden="1">#REF!</definedName>
    <definedName name="gfhj" hidden="1">#REF!</definedName>
    <definedName name="gggggg" localSheetId="1" hidden="1">#REF!</definedName>
    <definedName name="gggggg" hidden="1">#REF!</definedName>
    <definedName name="ghjk" localSheetId="1" hidden="1">#REF!</definedName>
    <definedName name="ghjk" hidden="1">#REF!</definedName>
    <definedName name="gita" localSheetId="1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1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localSheetId="1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ot" localSheetId="1" hidden="1">#REF!</definedName>
    <definedName name="got" hidden="1">#REF!</definedName>
    <definedName name="haha" localSheetId="1" hidden="1">{"OMPA_FAC",#N/A,FALSE,"OMPA FAC"}</definedName>
    <definedName name="haha" hidden="1">{"OMPA_FAC",#N/A,FALSE,"OMPA FAC"}</definedName>
    <definedName name="hhhdffg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1" hidden="1">#REF!</definedName>
    <definedName name="hhhhh" hidden="1">#REF!</definedName>
    <definedName name="HMMM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1" hidden="1">#REF!</definedName>
    <definedName name="hn._I006" localSheetId="9" hidden="1">#REF!</definedName>
    <definedName name="hn._I006" hidden="1">#REF!</definedName>
    <definedName name="hn._I018" localSheetId="1" hidden="1">#REF!</definedName>
    <definedName name="hn._I018" localSheetId="9" hidden="1">#REF!</definedName>
    <definedName name="hn._I018" hidden="1">#REF!</definedName>
    <definedName name="hn._I024" localSheetId="1" hidden="1">#REF!</definedName>
    <definedName name="hn._I024" localSheetId="9" hidden="1">#REF!</definedName>
    <definedName name="hn._I024" hidden="1">#REF!</definedName>
    <definedName name="hn._I028" localSheetId="1" hidden="1">#REF!</definedName>
    <definedName name="hn._I028" hidden="1">#REF!</definedName>
    <definedName name="hn._I029" localSheetId="1" hidden="1">#REF!</definedName>
    <definedName name="hn._I029" hidden="1">#REF!</definedName>
    <definedName name="hn._I030" localSheetId="1" hidden="1">#REF!</definedName>
    <definedName name="hn._I030" hidden="1">#REF!</definedName>
    <definedName name="hn._I031" localSheetId="1" hidden="1">#REF!</definedName>
    <definedName name="hn._I031" hidden="1">#REF!</definedName>
    <definedName name="hn._I059" localSheetId="1" hidden="1">#REF!</definedName>
    <definedName name="hn._I059" hidden="1">#REF!</definedName>
    <definedName name="hn._I071" localSheetId="1" hidden="1">#REF!</definedName>
    <definedName name="hn._I071" hidden="1">#REF!</definedName>
    <definedName name="hn._I075" localSheetId="1" hidden="1">#REF!</definedName>
    <definedName name="hn._I075" hidden="1">#REF!</definedName>
    <definedName name="hn._I083" localSheetId="1" hidden="1">#REF!</definedName>
    <definedName name="hn._I083" hidden="1">#REF!</definedName>
    <definedName name="hn._I085" localSheetId="1" hidden="1">#REF!</definedName>
    <definedName name="hn._I085" hidden="1">#REF!</definedName>
    <definedName name="hn._P001" localSheetId="1" hidden="1">#REF!</definedName>
    <definedName name="hn._P001" hidden="1">#REF!</definedName>
    <definedName name="hn._P004" localSheetId="1" hidden="1">#REF!</definedName>
    <definedName name="hn._P004" hidden="1">#REF!</definedName>
    <definedName name="hn._P014" localSheetId="1" hidden="1">#REF!</definedName>
    <definedName name="hn._P014" hidden="1">#REF!</definedName>
    <definedName name="hn._P016" localSheetId="1" hidden="1">#REF!</definedName>
    <definedName name="hn._P016" hidden="1">#REF!</definedName>
    <definedName name="hn._P021" localSheetId="1" hidden="1">#REF!</definedName>
    <definedName name="hn._P021" hidden="1">#REF!</definedName>
    <definedName name="hn._P024" localSheetId="1" hidden="1">#REF!</definedName>
    <definedName name="hn._P024" hidden="1">#REF!</definedName>
    <definedName name="hn.Add015" localSheetId="1" hidden="1">#REF!</definedName>
    <definedName name="hn.Add015" hidden="1">#REF!</definedName>
    <definedName name="hn.Delete015" localSheetId="1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9" hidden="1">#REF!</definedName>
    <definedName name="hn.PrivateLTMYear" hidden="1">#REF!</definedName>
    <definedName name="hrehehr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1" hidden="1">{"Support Net Plant=Net Utility Plant",#N/A,FALSE,"Net Plant"}</definedName>
    <definedName name="i" hidden="1">{"Support Net Plant=Net Utility Plant",#N/A,FALSE,"Net Plant"}</definedName>
    <definedName name="ifch" localSheetId="1" hidden="1">#REF!</definedName>
    <definedName name="ifch" hidden="1">#REF!</definedName>
    <definedName name="IncomeStatement" localSheetId="1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ndicateurs1" localSheetId="1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flation" hidden="1">[10]Data!$C$30:$C$233</definedName>
    <definedName name="ipowAC" localSheetId="1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40164.5046875</definedName>
    <definedName name="IQ_NAMES_REVISION_DATE_" localSheetId="10" hidden="1">43885.5885648148</definedName>
    <definedName name="IQ_NAMES_REVISION_DATE_" localSheetId="9" hidden="1">43865.0429861111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1" hidden="1">#REF!</definedName>
    <definedName name="iuy" hidden="1">#REF!</definedName>
    <definedName name="iuyt" localSheetId="1" hidden="1">#REF!</definedName>
    <definedName name="iuyt" hidden="1">#REF!</definedName>
    <definedName name="j" localSheetId="1" hidden="1">#REF!</definedName>
    <definedName name="j" hidden="1">#REF!</definedName>
    <definedName name="jdn" hidden="1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4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localSheetId="1" hidden="1">{"print1",#N/A,FALSE,"D21CUSTS"}</definedName>
    <definedName name="jkrhtr" hidden="1">{"print1",#N/A,FALSE,"D21CUSTS"}</definedName>
    <definedName name="jktrjhjhjh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1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1" hidden="1">#REF!</definedName>
    <definedName name="jseqf" hidden="1">#REF!</definedName>
    <definedName name="jz" localSheetId="1" hidden="1">#REF!</definedName>
    <definedName name="jz" hidden="1">#REF!</definedName>
    <definedName name="jzs" localSheetId="1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localSheetId="1" hidden="1">#REF!,#REF!</definedName>
    <definedName name="KI" localSheetId="9" hidden="1">#REF!,#REF!</definedName>
    <definedName name="KI" hidden="1">#REF!,#REF!</definedName>
    <definedName name="kiujh" localSheetId="1" hidden="1">#REF!</definedName>
    <definedName name="kiujh" hidden="1">#REF!</definedName>
    <definedName name="kjfdjfei" localSheetId="1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1" hidden="1">#REF!</definedName>
    <definedName name="kjfjffnnf" hidden="1">#REF!</definedName>
    <definedName name="kjhg" localSheetId="1" hidden="1">#REF!</definedName>
    <definedName name="kjhg" hidden="1">#REF!</definedName>
    <definedName name="kjhgf" localSheetId="1" hidden="1">#REF!</definedName>
    <definedName name="kjhgf" hidden="1">#REF!</definedName>
    <definedName name="kjk" localSheetId="1" hidden="1">'[2]Plant in Ser'!#REF!</definedName>
    <definedName name="kjk" hidden="1">'[2]Plant in Ser'!#REF!</definedName>
    <definedName name="kjzd" localSheetId="1" hidden="1">#REF!</definedName>
    <definedName name="kjzd" hidden="1">#REF!</definedName>
    <definedName name="kk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1" hidden="1">#REF!</definedName>
    <definedName name="kkkkk" hidden="1">#REF!</definedName>
    <definedName name="KL" localSheetId="1" hidden="1">#REF!</definedName>
    <definedName name="KL" localSheetId="9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localSheetId="1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1" hidden="1">#REF!</definedName>
    <definedName name="kw" hidden="1">#REF!</definedName>
    <definedName name="kz" localSheetId="1" hidden="1">#REF!</definedName>
    <definedName name="kz" hidden="1">#REF!</definedName>
    <definedName name="l" localSheetId="4" hidden="1">#REF!</definedName>
    <definedName name="l" localSheetId="3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localSheetId="1" hidden="1">#REF!</definedName>
    <definedName name="lkajsdfg" hidden="1">#REF!</definedName>
    <definedName name="lkjh" localSheetId="1" hidden="1">#REF!</definedName>
    <definedName name="lkjh" hidden="1">#REF!</definedName>
    <definedName name="lkjkju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1" hidden="1">#REF!</definedName>
    <definedName name="lkohsvd" hidden="1">#REF!</definedName>
    <definedName name="llllllllll" localSheetId="1" hidden="1">#REF!</definedName>
    <definedName name="llllllllll" hidden="1">#REF!</definedName>
    <definedName name="loke" localSheetId="1" hidden="1">#REF!</definedName>
    <definedName name="loke" hidden="1">#REF!</definedName>
    <definedName name="lpoicea" hidden="1">#REF!</definedName>
    <definedName name="ls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localSheetId="1" hidden="1">#REF!</definedName>
    <definedName name="mlaw" hidden="1">#REF!</definedName>
    <definedName name="mnbv" localSheetId="1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localSheetId="1" hidden="1">{#N/A,#N/A,FALSE,"GLDwnLoad"}</definedName>
    <definedName name="myty" hidden="1">{#N/A,#N/A,FALSE,"GLDwnLoad"}</definedName>
    <definedName name="myuyj" localSheetId="1" hidden="1">{#N/A,#N/A,FALSE,"GLDwnLoad"}</definedName>
    <definedName name="myuyj" hidden="1">{#N/A,#N/A,FALSE,"GLDwnLoad"}</definedName>
    <definedName name="n" localSheetId="1" hidden="1">{"Assumption-Description",#N/A,FALSE,"Assumptions"}</definedName>
    <definedName name="n" hidden="1">{"Assumption-Description",#N/A,FALSE,"Assumptions"}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1" hidden="1">#REF!</definedName>
    <definedName name="namefield" hidden="1">#REF!</definedName>
    <definedName name="naow" localSheetId="1" hidden="1">#REF!</definedName>
    <definedName name="naow" hidden="1">#REF!</definedName>
    <definedName name="nbeo" localSheetId="1" hidden="1">#REF!</definedName>
    <definedName name="nbeo" hidden="1">#REF!</definedName>
    <definedName name="nbw" hidden="1">#REF!</definedName>
    <definedName name="new" localSheetId="1" hidden="1">{"Summary",#N/A,FALSE,"Options "}</definedName>
    <definedName name="new" hidden="1">{"Summary",#N/A,FALSE,"Options "}</definedName>
    <definedName name="niPO" localSheetId="1" hidden="1">#REF!</definedName>
    <definedName name="niPO" hidden="1">#REF!</definedName>
    <definedName name="nipxre" localSheetId="1" hidden="1">#REF!</definedName>
    <definedName name="nipxre" hidden="1">#REF!</definedName>
    <definedName name="nixre" localSheetId="1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1" hidden="1">#REF!</definedName>
    <definedName name="NMN" hidden="1">#REF!</definedName>
    <definedName name="nmop" localSheetId="1" hidden="1">#REF!</definedName>
    <definedName name="nmop" hidden="1">#REF!</definedName>
    <definedName name="nmwqi" localSheetId="1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4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localSheetId="1" hidden="1">#REF!</definedName>
    <definedName name="nope" hidden="1">#REF!</definedName>
    <definedName name="noper" localSheetId="1" hidden="1">#REF!</definedName>
    <definedName name="noper" hidden="1">#REF!</definedName>
    <definedName name="now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1" hidden="1">#REF!</definedName>
    <definedName name="nsz" hidden="1">#REF!</definedName>
    <definedName name="ntgt" localSheetId="1" hidden="1">{"'Sheet1'!$A$1:$O$40"}</definedName>
    <definedName name="ntgt" hidden="1">{"'Sheet1'!$A$1:$O$40"}</definedName>
    <definedName name="nu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localSheetId="1" hidden="1">#REF!</definedName>
    <definedName name="o" hidden="1">#REF!</definedName>
    <definedName name="ocq" localSheetId="1" hidden="1">#REF!</definedName>
    <definedName name="ocq" hidden="1">#REF!</definedName>
    <definedName name="odezscv" localSheetId="1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localSheetId="1" hidden="1">{"Support/Rev Op Inc=Total revenue + OIBT",#N/A,FALSE,"Rev-Op Inc"}</definedName>
    <definedName name="p" hidden="1">{"Support/Rev Op Inc=Total revenue + OIBT",#N/A,FALSE,"Rev-Op Inc"}</definedName>
    <definedName name="Pal_Workbook_GUID" hidden="1">"NX3BLV7C1JAFSCFCWAICH8M3"</definedName>
    <definedName name="pb" localSheetId="1" hidden="1">{#N/A,#N/A,FALSE,"04 Target Calc.";#N/A,#N/A,FALSE,"03 Projection Calc"}</definedName>
    <definedName name="pb" hidden="1">{#N/A,#N/A,FALSE,"04 Target Calc.";#N/A,#N/A,FALSE,"03 Projection Calc"}</definedName>
    <definedName name="Pepco" localSheetId="1" hidden="1">{#N/A,#N/A,FALSE,"O&amp;M by processes";#N/A,#N/A,FALSE,"Elec Act vs Bud";#N/A,#N/A,FALSE,"G&amp;A";#N/A,#N/A,FALSE,"BGS";#N/A,#N/A,FALSE,"Res Cost"}</definedName>
    <definedName name="Pepco" hidden="1">{#N/A,#N/A,FALSE,"O&amp;M by processes";#N/A,#N/A,FALSE,"Elec Act vs Bud";#N/A,#N/A,FALSE,"G&amp;A";#N/A,#N/A,FALSE,"BGS";#N/A,#N/A,FALSE,"Res Cost"}</definedName>
    <definedName name="peqafd" localSheetId="1" hidden="1">#REF!</definedName>
    <definedName name="peqafd" hidden="1">#REF!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4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localSheetId="1" hidden="1">#REF!</definedName>
    <definedName name="plk" hidden="1">#REF!</definedName>
    <definedName name="plo" localSheetId="1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localSheetId="1" hidden="1">[23]PopCache!$A$1:$A$2</definedName>
    <definedName name="PopCache_GL_INTERFACE_REFERENCE7" hidden="1">[24]PopCache!$A$1:$A$2</definedName>
    <definedName name="pouac" localSheetId="1" hidden="1">#REF!</definedName>
    <definedName name="pouac" hidden="1">#REF!</definedName>
    <definedName name="pouce" localSheetId="1" hidden="1">#REF!</definedName>
    <definedName name="pouce" hidden="1">#REF!</definedName>
    <definedName name="povrs" localSheetId="1" hidden="1">#REF!</definedName>
    <definedName name="povrs" hidden="1">#REF!</definedName>
    <definedName name="pp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1" hidden="1">{"'Sheet1'!$A$1:$O$40"}</definedName>
    <definedName name="pppp" hidden="1">{"'Sheet1'!$A$1:$O$40"}</definedName>
    <definedName name="ppppp" localSheetId="1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1" hidden="1">#REF!</definedName>
    <definedName name="pppppppp" hidden="1">#REF!</definedName>
    <definedName name="pppppppppp" localSheetId="1" hidden="1">{"'Sheet1'!$A$1:$O$40"}</definedName>
    <definedName name="pppppppppp" hidden="1">{"'Sheet1'!$A$1:$O$40"}</definedName>
    <definedName name="_xlnm.Print_Area" localSheetId="1">'JCN 3 - Proxy Selection'!$A$1:$I$32</definedName>
    <definedName name="_xlnm.Print_Area" localSheetId="10">'JCN-10 Capital Structure'!$A$1:$O$42</definedName>
    <definedName name="_xlnm.Print_Area" localSheetId="0">'JCN-2 Summary ROE Results'!$B$1:$U$23</definedName>
    <definedName name="_xlnm.Print_Area" localSheetId="2">'JCN-4 Constant Growth DCF'!$B$1:$N$93</definedName>
    <definedName name="_xlnm.Print_Area" localSheetId="4">'JCN-5 SP500 FERC MRP 2'!$B$1:$K$535</definedName>
    <definedName name="_xlnm.Print_Area" localSheetId="3">'JCN-5 SP500 Total MRP 1'!$B$1:$K$535</definedName>
    <definedName name="_xlnm.Print_Area" localSheetId="6">'JCN-6 CAPM FERC MRP 2'!$B$1:$H$145</definedName>
    <definedName name="_xlnm.Print_Area" localSheetId="5">'JCN-6 CAPM Total MRP 1'!$B$1:$H$145</definedName>
    <definedName name="_xlnm.Print_Area" localSheetId="7">'JCN-7 Risk Premium - Gas'!$B$1:$E$137,'JCN-7 Risk Premium - Gas'!$G$1:$P$65</definedName>
    <definedName name="_xlnm.Print_Area" localSheetId="8">'JCN-8 Exp Earnings'!$A$1:$M$27</definedName>
    <definedName name="_xlnm.Print_Area" localSheetId="9">'JCN-9 Reg Mech'!$A$1:$I$46</definedName>
    <definedName name="_xlnm.Print_Titles" localSheetId="4">'JCN-5 SP500 FERC MRP 2'!$16:$22</definedName>
    <definedName name="_xlnm.Print_Titles" localSheetId="3">'JCN-5 SP500 Total MRP 1'!$16:$22</definedName>
    <definedName name="_xlnm.Print_Titles" localSheetId="7">'JCN-7 Risk Premium - Gas'!$1:$5</definedName>
    <definedName name="_xlnm.Print_Titles" localSheetId="9">'JCN-9 Reg Mech'!$4:$6</definedName>
    <definedName name="printing_probelm2_2006" localSheetId="1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1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1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1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1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1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1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1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1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1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slf" localSheetId="1" hidden="1">#REF!</definedName>
    <definedName name="pslf" hidden="1">#REF!</definedName>
    <definedName name="psrfdgl" localSheetId="1" hidden="1">#REF!</definedName>
    <definedName name="psrfdgl" hidden="1">#REF!</definedName>
    <definedName name="pwe" localSheetId="1" hidden="1">#REF!</definedName>
    <definedName name="pwe" hidden="1">#REF!</definedName>
    <definedName name="q" localSheetId="1" hidden="1">{"VUE95",#N/A,TRUE,"D";"VUE96",#N/A,TRUE,"E";"VUE97",#N/A,TRUE,"F";"VUE98",#N/A,TRUE,"G"}</definedName>
    <definedName name="q" hidden="1">{"MATALL",#N/A,FALSE,"Sheet4";"matclass",#N/A,FALSE,"Sheet4"}</definedName>
    <definedName name="qaw" localSheetId="1" hidden="1">#REF!</definedName>
    <definedName name="qaw" hidden="1">#REF!</definedName>
    <definedName name="qqa" localSheetId="1" hidden="1">{"ARK_JURIS_FUEL",#N/A,FALSE,"Ark_Fuel&amp;Rev"}</definedName>
    <definedName name="qqa" hidden="1">{"ARK_JURIS_FUEL",#N/A,FALSE,"Ark_Fuel&amp;Rev"}</definedName>
    <definedName name="qwr" localSheetId="1" hidden="1">#REF!</definedName>
    <definedName name="qwr" hidden="1">#REF!</definedName>
    <definedName name="regfdgdgr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1" hidden="1">#REF!</definedName>
    <definedName name="repeat" hidden="1">#REF!</definedName>
    <definedName name="reterger" localSheetId="1" hidden="1">{"print4",#N/A,FALSE,"D21CUSTS"}</definedName>
    <definedName name="reterger" hidden="1">{"print4",#N/A,FALSE,"D21CUSTS"}</definedName>
    <definedName name="retrghrehrh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4" hidden="1">_xll.RiskCellHasTokens(262144+512+524288)</definedName>
    <definedName name="RiskIsInput" localSheetId="5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4" hidden="1">_xll.RiskCellHasTokens(1024)</definedName>
    <definedName name="RiskIsOutput" localSheetId="5" hidden="1">_xll.RiskCellHasTokens(1024)</definedName>
    <definedName name="RiskIsOutput" hidden="1">_xll.RiskCellHasTokens(1024)</definedName>
    <definedName name="RiskIsStatistics" localSheetId="4" hidden="1">_xll.RiskCellHasTokens(4096+32768+65536)</definedName>
    <definedName name="RiskIsStatistics" localSheetId="5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4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rrr" localSheetId="1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tertrte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1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1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1" hidden="1">#REF!</definedName>
    <definedName name="rtyui" hidden="1">#REF!</definedName>
    <definedName name="rtyuiop" localSheetId="1" hidden="1">#REF!</definedName>
    <definedName name="rtyuiop" hidden="1">#REF!</definedName>
    <definedName name="S" localSheetId="4" hidden="1">#REF!</definedName>
    <definedName name="S" localSheetId="3" hidden="1">#REF!</definedName>
    <definedName name="S" hidden="1">#REF!</definedName>
    <definedName name="sac" hidden="1">#REF!</definedName>
    <definedName name="sadf" hidden="1">#REF!</definedName>
    <definedName name="sadfdfafdsfasf" hidden="1">'[3]Chart Data'!$P$30:$P$229</definedName>
    <definedName name="sadfkj" localSheetId="1" hidden="1">#REF!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localSheetId="1" hidden="1">#REF!</definedName>
    <definedName name="sd" hidden="1">#REF!</definedName>
    <definedName name="sdf" localSheetId="1" hidden="1">#REF!</definedName>
    <definedName name="sdf" hidden="1">#REF!</definedName>
    <definedName name="sdfgfdgdger" localSheetId="1" hidden="1">{#N/A,#N/A,FALSE,"GLDwnLoad"}</definedName>
    <definedName name="sdfgfdgdger" hidden="1">{#N/A,#N/A,FALSE,"GLDwnLoad"}</definedName>
    <definedName name="sdfp" localSheetId="1" hidden="1">#REF!</definedName>
    <definedName name="sdfp" hidden="1">#REF!</definedName>
    <definedName name="sdklofj" localSheetId="1" hidden="1">#REF!</definedName>
    <definedName name="sdklofj" hidden="1">#REF!</definedName>
    <definedName name="sdld" localSheetId="1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localSheetId="1" hidden="1">#REF!</definedName>
    <definedName name="sevw" hidden="1">#REF!</definedName>
    <definedName name="sfdv" localSheetId="1" hidden="1">#REF!</definedName>
    <definedName name="sfdv" hidden="1">#REF!</definedName>
    <definedName name="shee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1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1" hidden="1">{"summary",#N/A,TRUE,"E93ADJ";"detail",#N/A,TRUE,"E93ADJ"}</definedName>
    <definedName name="shit2" hidden="1">{"summary",#N/A,TRUE,"E93ADJ";"detail",#N/A,TRUE,"E93ADJ"}</definedName>
    <definedName name="shiva" localSheetId="1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[25]Dividend_Data!$B$2:$CX$8</definedName>
    <definedName name="SpreadsheetBuilder_10" localSheetId="1" hidden="1">#REF!</definedName>
    <definedName name="SpreadsheetBuilder_10" hidden="1">#REF!</definedName>
    <definedName name="SpreadsheetBuilder_12" localSheetId="1" hidden="1">#REF!</definedName>
    <definedName name="SpreadsheetBuilder_12" hidden="1">#REF!</definedName>
    <definedName name="SpreadsheetBuilder_14" localSheetId="1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1" hidden="1">#REF!</definedName>
    <definedName name="ssdo" hidden="1">#REF!</definedName>
    <definedName name="sssset" localSheetId="1" hidden="1">#REF!</definedName>
    <definedName name="sssset" hidden="1">#REF!</definedName>
    <definedName name="statsrevised" localSheetId="1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localSheetId="1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v" localSheetId="1" hidden="1">#REF!</definedName>
    <definedName name="sv" hidden="1">#REF!</definedName>
    <definedName name="svfdv" localSheetId="1" hidden="1">#REF!</definedName>
    <definedName name="svfdv" hidden="1">#REF!</definedName>
    <definedName name="swae" localSheetId="1" hidden="1">#REF!</definedName>
    <definedName name="swae" hidden="1">#REF!</definedName>
    <definedName name="Swvu.DATABASE." localSheetId="1" hidden="1">[18]DATABASE!#REF!</definedName>
    <definedName name="Swvu.DATABASE." hidden="1">[18]DATABASE!#REF!</definedName>
    <definedName name="Swvu.OP." localSheetId="1" hidden="1">#REF!</definedName>
    <definedName name="Swvu.OP." localSheetId="9" hidden="1">#REF!</definedName>
    <definedName name="Swvu.OP." hidden="1">#REF!</definedName>
    <definedName name="TEFRA" localSheetId="1" hidden="1">{"summary",#N/A,TRUE,"E93ADJ";"detail",#N/A,TRUE,"E93ADJ"}</definedName>
    <definedName name="TEFRA" hidden="1">{"summary",#N/A,TRUE,"E93ADJ";"detail",#N/A,TRUE,"E93ADJ"}</definedName>
    <definedName name="Temp" localSheetId="1" hidden="1">{"ARK_JURIS_FUEL",#N/A,FALSE,"Ark_Fuel&amp;Rev"}</definedName>
    <definedName name="Temp" hidden="1">{"ARK_JURIS_FUEL",#N/A,FALSE,"Ark_Fuel&amp;Rev"}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localSheetId="1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1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ing" localSheetId="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1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1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" localSheetId="1" hidden="1">{#N/A,#N/A,TRUE,"TAXPROV";#N/A,#N/A,TRUE,"FLOWTHRU";#N/A,#N/A,TRUE,"SCHEDULE M'S";#N/A,#N/A,TRUE,"PLANT M'S";#N/A,#N/A,TRUE,"TAXJE"}</definedName>
    <definedName name="tt" hidden="1">{#N/A,#N/A,TRUE,"TAXPROV";#N/A,#N/A,TRUE,"FLOWTHRU";#N/A,#N/A,TRUE,"SCHEDULE M'S";#N/A,#N/A,TRUE,"PLANT M'S";#N/A,#N/A,TRUE,"TAXJE"}</definedName>
    <definedName name="ttrtrfgf" localSheetId="1" hidden="1">{#N/A,#N/A,FALSE,"GLDwnLoad"}</definedName>
    <definedName name="ttrtrfgf" hidden="1">{#N/A,#N/A,FALSE,"GLDwnLoad"}</definedName>
    <definedName name="tttt" localSheetId="1" hidden="1">#REF!</definedName>
    <definedName name="tttt" hidden="1">#REF!</definedName>
    <definedName name="Turnerabc" localSheetId="1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1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1" hidden="1">{"summary",#N/A,TRUE,"E93ADJ";"detail",#N/A,TRUE,"E93ADJ"}</definedName>
    <definedName name="Turnerabcde" hidden="1">{"summary",#N/A,TRUE,"E93ADJ";"detail",#N/A,TRUE,"E93ADJ"}</definedName>
    <definedName name="Turnerabcdef" localSheetId="1" hidden="1">{"summary",#N/A,TRUE,"E93ADJ";"detail",#N/A,TRUE,"E93ADJ"}</definedName>
    <definedName name="Turnerabcdef" hidden="1">{"summary",#N/A,TRUE,"E93ADJ";"detail",#N/A,TRUE,"E93ADJ"}</definedName>
    <definedName name="Turnerbcd" localSheetId="1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1" hidden="1">{"summary",#N/A,TRUE,"E93ADJ";"detail",#N/A,TRUE,"E93ADJ"}</definedName>
    <definedName name="Turnerbcde" hidden="1">{"summary",#N/A,TRUE,"E93ADJ";"detail",#N/A,TRUE,"E93ADJ"}</definedName>
    <definedName name="Turnerdud" localSheetId="1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1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1" hidden="1">{"summary",#N/A,TRUE,"E93ADJ";"detail",#N/A,TRUE,"E93ADJ"}</definedName>
    <definedName name="Turnershit2" hidden="1">{"summary",#N/A,TRUE,"E93ADJ";"detail",#N/A,TRUE,"E93ADJ"}</definedName>
    <definedName name="TurnerTEFRA" localSheetId="1" hidden="1">{"summary",#N/A,TRUE,"E93ADJ";"detail",#N/A,TRUE,"E93ADJ"}</definedName>
    <definedName name="TurnerTEFRA" hidden="1">{"summary",#N/A,TRUE,"E93ADJ";"detail",#N/A,TRUE,"E93ADJ"}</definedName>
    <definedName name="Turnerwrn.ALL" localSheetId="1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1" hidden="1">{"summary",#N/A,TRUE,"E93ADJ";"detail",#N/A,TRUE,"E93ADJ"}</definedName>
    <definedName name="Turnerwrn.PRINT_ALL" hidden="1">{"summary",#N/A,TRUE,"E93ADJ";"detail",#N/A,TRUE,"E93ADJ"}</definedName>
    <definedName name="tw" localSheetId="1" hidden="1">#REF!</definedName>
    <definedName name="tw" hidden="1">#REF!</definedName>
    <definedName name="U" localSheetId="1" hidden="1">[10]Data!#REF!</definedName>
    <definedName name="U" hidden="1">[10]Data!#REF!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'[26]DCS Input Data'!$G$100:$M$100</definedName>
    <definedName name="UNIFORMANCES13R101C7" hidden="1">'[26]DCS Input Data'!$G$101:$M$101</definedName>
    <definedName name="UNIFORMANCES13R102C7" hidden="1">'[26]DCS Input Data'!$G$102:$M$102</definedName>
    <definedName name="UNIFORMANCES13R103C7" hidden="1">'[26]DCS Input Data'!$G$103:$M$103</definedName>
    <definedName name="UNIFORMANCES13R104C7" hidden="1">'[26]DCS Input Data'!$G$104:$M$104</definedName>
    <definedName name="UNIFORMANCES13R105C7" hidden="1">'[26]DCS Input Data'!$G$105:$M$105</definedName>
    <definedName name="UNIFORMANCES13R106C7" hidden="1">'[26]DCS Input Data'!$G$106:$M$106</definedName>
    <definedName name="UNIFORMANCES13R107C7" hidden="1">'[26]DCS Input Data'!$G$107:$M$107</definedName>
    <definedName name="UNIFORMANCES13R108C7" hidden="1">'[26]DCS Input Data'!$G$108:$M$108</definedName>
    <definedName name="UNIFORMANCES13R109C7" hidden="1">'[26]DCS Input Data'!$G$109:$M$109</definedName>
    <definedName name="UNIFORMANCES13R10C7" hidden="1">'[26]DCS Input Data'!$G$10:$M$10</definedName>
    <definedName name="UNIFORMANCES13R110C7" hidden="1">'[26]DCS Input Data'!$G$110:$M$110</definedName>
    <definedName name="UNIFORMANCES13R111C7" hidden="1">'[26]DCS Input Data'!$G$111:$M$111</definedName>
    <definedName name="UNIFORMANCES13R112C7" hidden="1">'[26]DCS Input Data'!$G$112:$M$112</definedName>
    <definedName name="UNIFORMANCES13R113C7" hidden="1">'[26]DCS Input Data'!$G$113:$M$113</definedName>
    <definedName name="UNIFORMANCES13R114C7" hidden="1">'[26]DCS Input Data'!$G$114:$M$114</definedName>
    <definedName name="UNIFORMANCES13R115C7" hidden="1">'[26]DCS Input Data'!$G$115:$M$115</definedName>
    <definedName name="UNIFORMANCES13R116C7" hidden="1">'[26]DCS Input Data'!$G$116:$M$116</definedName>
    <definedName name="UNIFORMANCES13R117C7" hidden="1">'[26]DCS Input Data'!$G$117:$M$117</definedName>
    <definedName name="UNIFORMANCES13R118C7" hidden="1">'[26]DCS Input Data'!$G$118:$M$118</definedName>
    <definedName name="UNIFORMANCES13R119C7" hidden="1">'[26]DCS Input Data'!$G$119:$M$119</definedName>
    <definedName name="UNIFORMANCES13R11C7" hidden="1">'[26]DCS Input Data'!$G$11:$M$11</definedName>
    <definedName name="UNIFORMANCES13R120C7" hidden="1">'[26]DCS Input Data'!$G$120:$M$120</definedName>
    <definedName name="UNIFORMANCES13R121C7" hidden="1">'[26]DCS Input Data'!$G$121:$M$121</definedName>
    <definedName name="UNIFORMANCES13R122C7" hidden="1">'[26]DCS Input Data'!$G$122:$M$122</definedName>
    <definedName name="UNIFORMANCES13R123C7" hidden="1">'[26]DCS Input Data'!$G$123:$M$123</definedName>
    <definedName name="UNIFORMANCES13R124C7" hidden="1">'[26]DCS Input Data'!$G$124:$M$124</definedName>
    <definedName name="UNIFORMANCES13R125C7" hidden="1">'[26]DCS Input Data'!$G$125:$M$125</definedName>
    <definedName name="UNIFORMANCES13R126C7" hidden="1">'[26]DCS Input Data'!$G$126:$M$126</definedName>
    <definedName name="UNIFORMANCES13R127C7" hidden="1">'[26]DCS Input Data'!$G$127:$M$127</definedName>
    <definedName name="UNIFORMANCES13R128C7" hidden="1">'[26]DCS Input Data'!$G$128:$M$128</definedName>
    <definedName name="UNIFORMANCES13R129C7" hidden="1">'[26]DCS Input Data'!$G$129:$M$129</definedName>
    <definedName name="UNIFORMANCES13R12C7" hidden="1">'[26]DCS Input Data'!$G$12:$M$12</definedName>
    <definedName name="UNIFORMANCES13R130C7" hidden="1">'[26]DCS Input Data'!$G$130:$M$130</definedName>
    <definedName name="UNIFORMANCES13R132C7" hidden="1">'[26]DCS Input Data'!$G$132:$M$132</definedName>
    <definedName name="UNIFORMANCES13R133C7" hidden="1">'[26]DCS Input Data'!$G$133:$M$133</definedName>
    <definedName name="UNIFORMANCES13R134C7" hidden="1">'[26]DCS Input Data'!$G$134:$M$134</definedName>
    <definedName name="UNIFORMANCES13R135C7" hidden="1">'[26]DCS Input Data'!$G$135:$M$135</definedName>
    <definedName name="UNIFORMANCES13R136C7" hidden="1">'[26]DCS Input Data'!$G$136:$M$136</definedName>
    <definedName name="UNIFORMANCES13R137C7" hidden="1">'[26]DCS Input Data'!$G$137:$M$137</definedName>
    <definedName name="UNIFORMANCES13R138C7" hidden="1">'[26]DCS Input Data'!$G$138:$M$138</definedName>
    <definedName name="UNIFORMANCES13R139C7" hidden="1">'[26]DCS Input Data'!$G$139:$M$139</definedName>
    <definedName name="UNIFORMANCES13R13C7" hidden="1">'[26]DCS Input Data'!$G$13:$M$13</definedName>
    <definedName name="UNIFORMANCES13R140C7" hidden="1">'[26]DCS Input Data'!$G$140:$M$140</definedName>
    <definedName name="UNIFORMANCES13R141C7" hidden="1">'[26]DCS Input Data'!$G$141:$M$141</definedName>
    <definedName name="UNIFORMANCES13R142C7" hidden="1">'[26]DCS Input Data'!$G$142:$M$142</definedName>
    <definedName name="UNIFORMANCES13R143C7" hidden="1">'[26]DCS Input Data'!$G$143:$M$143</definedName>
    <definedName name="UNIFORMANCES13R144C7" hidden="1">'[26]DCS Input Data'!$G$144:$M$144</definedName>
    <definedName name="UNIFORMANCES13R145C7" hidden="1">'[26]DCS Input Data'!$G$145:$M$145</definedName>
    <definedName name="UNIFORMANCES13R146C7" hidden="1">'[26]DCS Input Data'!$G$146:$M$146</definedName>
    <definedName name="UNIFORMANCES13R147C7" hidden="1">'[26]DCS Input Data'!$G$147:$M$147</definedName>
    <definedName name="UNIFORMANCES13R148C7" hidden="1">'[26]DCS Input Data'!$G$148:$M$148</definedName>
    <definedName name="UNIFORMANCES13R14C7" hidden="1">'[26]DCS Input Data'!$G$14:$M$14</definedName>
    <definedName name="UNIFORMANCES13R15C7" hidden="1">'[26]DCS Input Data'!$G$15:$M$15</definedName>
    <definedName name="UNIFORMANCES13R16C7" hidden="1">'[26]DCS Input Data'!$G$16:$M$16</definedName>
    <definedName name="UNIFORMANCES13R17C7" hidden="1">'[26]DCS Input Data'!$G$17:$M$17</definedName>
    <definedName name="UNIFORMANCES13R18C7" hidden="1">'[26]DCS Input Data'!$G$18:$M$18</definedName>
    <definedName name="UNIFORMANCES13R19C7" hidden="1">'[26]DCS Input Data'!$G$19:$M$19</definedName>
    <definedName name="UNIFORMANCES13R20C7" hidden="1">'[26]DCS Input Data'!$G$20:$M$20</definedName>
    <definedName name="UNIFORMANCES13R21C7" hidden="1">'[26]DCS Input Data'!$G$21:$M$21</definedName>
    <definedName name="UNIFORMANCES13R22C7" hidden="1">'[26]DCS Input Data'!$G$22:$M$22</definedName>
    <definedName name="UNIFORMANCES13R23C7" hidden="1">'[26]DCS Input Data'!$G$23:$M$23</definedName>
    <definedName name="UNIFORMANCES13R24C7" hidden="1">'[26]DCS Input Data'!$G$24:$M$24</definedName>
    <definedName name="UNIFORMANCES13R25C7" hidden="1">'[26]DCS Input Data'!$G$25:$M$25</definedName>
    <definedName name="UNIFORMANCES13R26C7" hidden="1">'[26]DCS Input Data'!$G$26:$M$26</definedName>
    <definedName name="UNIFORMANCES13R27C7" hidden="1">'[26]DCS Input Data'!$G$27:$M$27</definedName>
    <definedName name="UNIFORMANCES13R28C7" hidden="1">'[26]DCS Input Data'!$G$28:$M$28</definedName>
    <definedName name="UNIFORMANCES13R29C7" hidden="1">'[26]DCS Input Data'!$G$29:$M$29</definedName>
    <definedName name="UNIFORMANCES13R30C7" hidden="1">'[26]DCS Input Data'!$G$30:$M$30</definedName>
    <definedName name="UNIFORMANCES13R31C7" hidden="1">'[26]DCS Input Data'!$G$31:$M$31</definedName>
    <definedName name="UNIFORMANCES13R32C7" hidden="1">'[26]DCS Input Data'!$G$32:$M$32</definedName>
    <definedName name="UNIFORMANCES13R33C7" hidden="1">'[26]DCS Input Data'!$G$33:$M$33</definedName>
    <definedName name="UNIFORMANCES13R34C7" hidden="1">'[26]DCS Input Data'!$G$34:$M$34</definedName>
    <definedName name="UNIFORMANCES13R35C7" hidden="1">'[26]DCS Input Data'!$G$35:$M$35</definedName>
    <definedName name="UNIFORMANCES13R36C7" hidden="1">'[26]DCS Input Data'!$G$36:$M$36</definedName>
    <definedName name="UNIFORMANCES13R37C7" hidden="1">'[26]DCS Input Data'!$G$37:$M$37</definedName>
    <definedName name="UNIFORMANCES13R38C7" hidden="1">'[26]DCS Input Data'!$G$38:$M$38</definedName>
    <definedName name="UNIFORMANCES13R39C7" hidden="1">'[26]DCS Input Data'!$G$39:$M$39</definedName>
    <definedName name="UNIFORMANCES13R40C7" hidden="1">'[26]DCS Input Data'!$G$40:$M$40</definedName>
    <definedName name="UNIFORMANCES13R41C7" hidden="1">'[26]DCS Input Data'!$G$41:$M$41</definedName>
    <definedName name="UNIFORMANCES13R42C7" hidden="1">'[26]DCS Input Data'!$G$42:$M$42</definedName>
    <definedName name="UNIFORMANCES13R43C7" hidden="1">'[26]DCS Input Data'!$G$43:$M$43</definedName>
    <definedName name="UNIFORMANCES13R45C7" hidden="1">'[26]DCS Input Data'!$G$45:$M$45</definedName>
    <definedName name="UNIFORMANCES13R46C7" hidden="1">'[26]DCS Input Data'!$G$46:$M$46</definedName>
    <definedName name="UNIFORMANCES13R47C7" hidden="1">'[26]DCS Input Data'!$G$47:$M$47</definedName>
    <definedName name="UNIFORMANCES13R48C7" hidden="1">'[26]DCS Input Data'!$G$48:$M$48</definedName>
    <definedName name="UNIFORMANCES13R49C7" hidden="1">'[26]DCS Input Data'!$G$49:$M$49</definedName>
    <definedName name="UNIFORMANCES13R4C7" hidden="1">'[26]DCS Input Data'!$G$4:$M$4</definedName>
    <definedName name="UNIFORMANCES13R50C7" hidden="1">'[26]DCS Input Data'!$G$50:$M$50</definedName>
    <definedName name="UNIFORMANCES13R51C7" hidden="1">'[26]DCS Input Data'!$G$51:$M$51</definedName>
    <definedName name="UNIFORMANCES13R52C7" hidden="1">'[26]DCS Input Data'!$G$52:$M$52</definedName>
    <definedName name="UNIFORMANCES13R53C7" hidden="1">'[26]DCS Input Data'!$G$53:$M$53</definedName>
    <definedName name="UNIFORMANCES13R54C7" hidden="1">'[26]DCS Input Data'!$G$54:$M$54</definedName>
    <definedName name="UNIFORMANCES13R55C7" hidden="1">'[26]DCS Input Data'!$G$55:$M$55</definedName>
    <definedName name="UNIFORMANCES13R56C7" hidden="1">'[26]DCS Input Data'!$G$56:$M$56</definedName>
    <definedName name="UNIFORMANCES13R57C7" hidden="1">'[26]DCS Input Data'!$G$57:$M$57</definedName>
    <definedName name="UNIFORMANCES13R58C7" hidden="1">'[26]DCS Input Data'!$G$58:$M$58</definedName>
    <definedName name="UNIFORMANCES13R59C7" hidden="1">'[26]DCS Input Data'!$G$59:$M$59</definedName>
    <definedName name="UNIFORMANCES13R5C7" hidden="1">'[26]DCS Input Data'!$G$5:$M$5</definedName>
    <definedName name="UNIFORMANCES13R60C7" hidden="1">'[26]DCS Input Data'!$G$60:$M$60</definedName>
    <definedName name="UNIFORMANCES13R61C7" hidden="1">'[26]DCS Input Data'!$G$61:$M$61</definedName>
    <definedName name="UNIFORMANCES13R62C7" hidden="1">'[26]DCS Input Data'!$G$62:$M$62</definedName>
    <definedName name="UNIFORMANCES13R63C7" hidden="1">'[26]DCS Input Data'!$G$63:$M$63</definedName>
    <definedName name="UNIFORMANCES13R64C7" hidden="1">'[26]DCS Input Data'!$G$64:$M$64</definedName>
    <definedName name="UNIFORMANCES13R65C7" hidden="1">'[26]DCS Input Data'!$G$65:$M$65</definedName>
    <definedName name="UNIFORMANCES13R66C7" hidden="1">'[26]DCS Input Data'!$G$66:$M$66</definedName>
    <definedName name="UNIFORMANCES13R67C7" hidden="1">'[26]DCS Input Data'!$G$67:$M$67</definedName>
    <definedName name="UNIFORMANCES13R68C7" hidden="1">'[26]DCS Input Data'!$G$68:$M$68</definedName>
    <definedName name="UNIFORMANCES13R69C7" hidden="1">'[26]DCS Input Data'!$G$69:$M$69</definedName>
    <definedName name="UNIFORMANCES13R6C7" hidden="1">'[26]DCS Input Data'!$G$6:$M$6</definedName>
    <definedName name="UNIFORMANCES13R70C7" hidden="1">'[26]DCS Input Data'!$G$70:$M$70</definedName>
    <definedName name="UNIFORMANCES13R71C7" hidden="1">'[26]DCS Input Data'!$G$71:$M$71</definedName>
    <definedName name="UNIFORMANCES13R72C7" hidden="1">'[26]DCS Input Data'!$G$72:$M$72</definedName>
    <definedName name="UNIFORMANCES13R73C7" hidden="1">'[26]DCS Input Data'!$G$73:$M$73</definedName>
    <definedName name="UNIFORMANCES13R74C7" hidden="1">'[26]DCS Input Data'!$G$74:$M$74</definedName>
    <definedName name="UNIFORMANCES13R75C7" hidden="1">'[26]DCS Input Data'!$G$75:$M$75</definedName>
    <definedName name="UNIFORMANCES13R76C7" hidden="1">'[26]DCS Input Data'!$G$76:$M$76</definedName>
    <definedName name="UNIFORMANCES13R77C7" hidden="1">'[26]DCS Input Data'!$G$77:$M$77</definedName>
    <definedName name="UNIFORMANCES13R78C7" hidden="1">'[26]DCS Input Data'!$G$78:$M$78</definedName>
    <definedName name="UNIFORMANCES13R79C7" hidden="1">'[26]DCS Input Data'!$G$79:$M$79</definedName>
    <definedName name="UNIFORMANCES13R7C7" hidden="1">'[26]DCS Input Data'!$G$7:$M$7</definedName>
    <definedName name="UNIFORMANCES13R80C7" hidden="1">'[26]DCS Input Data'!$G$80:$M$80</definedName>
    <definedName name="UNIFORMANCES13R81C7" hidden="1">'[26]DCS Input Data'!$G$81:$M$81</definedName>
    <definedName name="UNIFORMANCES13R82C7" hidden="1">'[26]DCS Input Data'!$G$82:$M$82</definedName>
    <definedName name="UNIFORMANCES13R83C7" hidden="1">'[26]DCS Input Data'!$G$83:$M$83</definedName>
    <definedName name="UNIFORMANCES13R84C7" hidden="1">'[26]DCS Input Data'!$G$84:$M$84</definedName>
    <definedName name="UNIFORMANCES13R85C7" hidden="1">'[26]DCS Input Data'!$G$85:$M$85</definedName>
    <definedName name="UNIFORMANCES13R86C7" hidden="1">'[26]DCS Input Data'!$G$86:$M$86</definedName>
    <definedName name="UNIFORMANCES13R87C7" hidden="1">'[26]DCS Input Data'!$G$87:$M$87</definedName>
    <definedName name="UNIFORMANCES13R88C7" hidden="1">'[26]DCS Input Data'!$G$88:$M$88</definedName>
    <definedName name="UNIFORMANCES13R89C7" hidden="1">'[26]DCS Input Data'!$G$89:$M$89</definedName>
    <definedName name="UNIFORMANCES13R8C7" hidden="1">'[26]DCS Input Data'!$G$8:$M$8</definedName>
    <definedName name="UNIFORMANCES13R91C7" hidden="1">'[26]DCS Input Data'!$G$91:$M$91</definedName>
    <definedName name="UNIFORMANCES13R92C7" hidden="1">'[26]DCS Input Data'!$G$92:$M$92</definedName>
    <definedName name="UNIFORMANCES13R93C7" hidden="1">'[26]DCS Input Data'!$G$93:$M$93</definedName>
    <definedName name="UNIFORMANCES13R94C7" hidden="1">'[26]DCS Input Data'!$G$94:$M$94</definedName>
    <definedName name="UNIFORMANCES13R95C7" hidden="1">'[26]DCS Input Data'!$G$95:$M$95</definedName>
    <definedName name="UNIFORMANCES13R98C7" hidden="1">'[26]DCS Input Data'!$G$98:$M$98</definedName>
    <definedName name="UNIFORMANCES13R99C7" hidden="1">'[26]DCS Input Data'!$G$99:$M$99</definedName>
    <definedName name="UNIFORMANCES13R9C7" hidden="1">'[26]DCS Input Data'!$G$9:$M$9</definedName>
    <definedName name="uu" localSheetId="1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1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1" hidden="1">{"Overall Scorecard",#N/A,FALSE,"Overall Scorecard"}</definedName>
    <definedName name="v" hidden="1">{"Overall Scorecard",#N/A,FALSE,"Overall Scorecard"}</definedName>
    <definedName name="VL_HTML_Control" localSheetId="1" hidden="1">{"'Sheet1'!$A$1:$O$40"}</definedName>
    <definedName name="VL_HTML_Control" hidden="1">{"'Sheet1'!$A$1:$O$40"}</definedName>
    <definedName name="VL_jhlkqFL" localSheetId="1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localSheetId="1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localSheetId="1" hidden="1">#REF!</definedName>
    <definedName name="wepfo" hidden="1">#REF!</definedName>
    <definedName name="wh" localSheetId="1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1" hidden="1">{"TOT_QTR_TO_PREV",#N/A,FALSE,"Site Sum"}</definedName>
    <definedName name="what1" hidden="1">{"TOT_QTR_TO_PREV",#N/A,FALSE,"Site Sum"}</definedName>
    <definedName name="what2" localSheetId="1" hidden="1">{"TOT_QTR_TO_PREV",#N/A,FALSE,"Site Sum"}</definedName>
    <definedName name="what2" hidden="1">{"TOT_QTR_TO_PREV",#N/A,FALSE,"Site Sum"}</definedName>
    <definedName name="Whatwhat" localSheetId="1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localSheetId="1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1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1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localSheetId="1" hidden="1">#REF!</definedName>
    <definedName name="willdo" hidden="1">#REF!</definedName>
    <definedName name="WORKCAPa" localSheetId="1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" localSheetId="1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04._.PM._.Rpt._.Draft." localSheetId="1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localSheetId="1" hidden="1">{#N/A,#N/A,FALSE,"04 Target Calc.";#N/A,#N/A,FALSE,"03 Projection Calc"}</definedName>
    <definedName name="wrn.04._.Targets." hidden="1">{#N/A,#N/A,FALSE,"04 Target Calc.";#N/A,#N/A,FALSE,"03 Projection Calc"}</definedName>
    <definedName name="wrn.722." localSheetId="1" hidden="1">{#N/A,#N/A,FALSE,"CURRENT"}</definedName>
    <definedName name="wrn.722." hidden="1">{#N/A,#N/A,FALSE,"CURRENT"}</definedName>
    <definedName name="wrn.ACC._.PROV." localSheetId="1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1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1" hidden="1">{"pb",#N/A,FALSE,"Sheet3";"pd",#N/A,FALSE,"Sheet3";"pe",#N/A,FALSE,"Sheet3"}</definedName>
    <definedName name="wrn.agexpense." localSheetId="4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1" hidden="1">{"AGT",#N/A,FALSE,"Revenue"}</definedName>
    <definedName name="wrn.AGT." hidden="1">{"AGT",#N/A,FALSE,"Revenue"}</definedName>
    <definedName name="wrn.ALL." localSheetId="1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4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4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1" hidden="1">{"ARK_JURIS_FAC",#N/A,FALSE,"Ark_Fuel&amp;Rev"}</definedName>
    <definedName name="wrn.ARK._.JURIS._.FAC._.CALC." hidden="1">{"ARK_JURIS_FAC",#N/A,FALSE,"Ark_Fuel&amp;Rev"}</definedName>
    <definedName name="wrn.ARK._.JURIS._.FUEL._.COST." localSheetId="1" hidden="1">{"ARK_JURIS_FUEL",#N/A,FALSE,"Ark_Fuel&amp;Rev"}</definedName>
    <definedName name="wrn.ARK._.JURIS._.FUEL._.COST." hidden="1">{"ARK_JURIS_FUEL",#N/A,FALSE,"Ark_Fuel&amp;Rev"}</definedName>
    <definedName name="wrn.ATOKA._.FAC._.CALC." localSheetId="1" hidden="1">{"ATOKA_FAC",#N/A,FALSE,"Atoka"}</definedName>
    <definedName name="wrn.ATOKA._.FAC._.CALC." hidden="1">{"ATOKA_FAC",#N/A,FALSE,"Atoka"}</definedName>
    <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1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1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1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OD._.QTR." localSheetId="1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1" hidden="1">{"CAP_ALLOC_SUMMARY",#N/A,FALSE,"Alloc Summary"}</definedName>
    <definedName name="wrn.CAPACITY._.ALLOC._.SUMMARY." hidden="1">{"CAP_ALLOC_SUMMARY",#N/A,FALSE,"Alloc Summary"}</definedName>
    <definedName name="wrn.ChartSet." localSheetId="1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localSheetId="1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1" hidden="1">{#N/A,#N/A,FALSE,"GLDwnLoad"}</definedName>
    <definedName name="wrn.CLP_GL." hidden="1">{#N/A,#N/A,FALSE,"GLDwnLoad"}</definedName>
    <definedName name="wrn.CLP_INPUTS." localSheetId="1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localSheetId="1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1" hidden="1">{"CONOCO_FAC",#N/A,FALSE,"Conoco FAC"}</definedName>
    <definedName name="wrn.CONOCO._.FAC." hidden="1">{"CONOCO_FAC",#N/A,FALSE,"Conoco FAC"}</definedName>
    <definedName name="wrn.CONSOL_UWNJ_UWNY." localSheetId="1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1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1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wip." localSheetId="1" hidden="1">{"CWIP2",#N/A,FALSE,"CWIP";"CWIP3",#N/A,FALSE,"CWIP"}</definedName>
    <definedName name="wrn.cwip." hidden="1">{"CWIP2",#N/A,FALSE,"CWIP";"CWIP3",#N/A,FALSE,"CWIP"}</definedName>
    <definedName name="wrn.cwipa" localSheetId="1" hidden="1">{"CWIP2",#N/A,FALSE,"CWIP";"CWIP3",#N/A,FALSE,"CWIP"}</definedName>
    <definedName name="wrn.cwipa" hidden="1">{"CWIP2",#N/A,FALSE,"CWIP";"CWIP3",#N/A,FALSE,"CWIP"}</definedName>
    <definedName name="wrn.CY_GL." localSheetId="1" hidden="1">{#N/A,#N/A,FALSE,"GLDwnLoad"}</definedName>
    <definedName name="wrn.CY_GL." hidden="1">{#N/A,#N/A,FALSE,"GLDwnLoad"}</definedName>
    <definedName name="wrn.CY_INPUTS." localSheetId="1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localSheetId="1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localSheetId="1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1" hidden="1">{"Assumption-Description",#N/A,FALSE,"Assumptions"}</definedName>
    <definedName name="wrn.Description_._.Assumption." hidden="1">{"Assumption-Description",#N/A,FALSE,"Assumptions"}</definedName>
    <definedName name="wrn.Detail." localSheetId="1" hidden="1">{"Print_Detail",#N/A,FALSE,"Redemption_Maturity Extract"}</definedName>
    <definedName name="wrn.Detail." hidden="1">{"Print_Detail",#N/A,FALSE,"Redemption_Maturity Extract"}</definedName>
    <definedName name="wrn.DEVLP._.LABOR._.ALLOC." localSheetId="1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1" hidden="1">{"Full",#N/A,FALSE,"Sec MTN B Summary"}</definedName>
    <definedName name="wrn.Diane._.s._.Version." hidden="1">{"Full",#N/A,FALSE,"Sec MTN B Summary"}</definedName>
    <definedName name="wrn.Distribution._.Version." localSheetId="1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1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localSheetId="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localSheetId="1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1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1" hidden="1">{"FAC_SUMMARY",#N/A,FALSE,"Summaries"}</definedName>
    <definedName name="wrn.FAC._.SUMMARY." hidden="1">{"FAC_SUMMARY",#N/A,FALSE,"Summaries"}</definedName>
    <definedName name="wrn.FAS109." localSheetId="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localSheetId="1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localSheetId="1" hidden="1">{"FERC_FAC",#N/A,FALSE,"FERC_Fuel&amp;Rev"}</definedName>
    <definedName name="wrn.FERC._.FAC._.CALC." hidden="1">{"FERC_FAC",#N/A,FALSE,"FERC_Fuel&amp;Rev"}</definedName>
    <definedName name="wrn.FERC._.WEATHER._.and._.JURIS._.FUEL." localSheetId="1" hidden="1">{"FERC_WEATHER_AND_FUEL",#N/A,FALSE,"FERC_Fuel&amp;Rev"}</definedName>
    <definedName name="wrn.FERC._.WEATHER._.and._.JURIS._.FUEL." hidden="1">{"FERC_WEATHER_AND_FUEL",#N/A,FALSE,"FERC_Fuel&amp;Rev"}</definedName>
    <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localSheetId="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localSheetId="1" hidden="1">{"Print Empty Template",#N/A,FALSE,"Input"}</definedName>
    <definedName name="wrn.For._.filling._.out._.assessments." hidden="1">{"Print Empty Template",#N/A,FALSE,"Input"}</definedName>
    <definedName name="wrn.Fuel._.Cycle." localSheetId="1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full._.print." localSheetId="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localSheetId="1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1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1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1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localSheetId="1" hidden="1">{#N/A,#N/A,FALSE,"GLDwnLoad"}</definedName>
    <definedName name="wrn.HWP_GL." hidden="1">{#N/A,#N/A,FALSE,"GLDwnLoad"}</definedName>
    <definedName name="wrn.HWP_INPUTS." localSheetId="1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1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1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Initial." localSheetId="1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1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1" hidden="1">{"Purchases",#N/A,TRUE,"Sheet1";"Sales",#N/A,TRUE,"Sheet1"}</definedName>
    <definedName name="wrn.InterSystem." hidden="1">{"Purchases",#N/A,TRUE,"Sheet1";"Sales",#N/A,TRUE,"Sheet1"}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localSheetId="1" hidden="1">{"MATALL",#N/A,FALSE,"Sheet4";"matclass",#N/A,FALSE,"Sheet4"}</definedName>
    <definedName name="wrn.matdtl." hidden="1">{"MATALL",#N/A,FALSE,"Sheet4";"matclass",#N/A,FALSE,"Sheet4"}</definedName>
    <definedName name="wrn.matdtla" localSheetId="1" hidden="1">{"MATALL",#N/A,FALSE,"Sheet4";"matclass",#N/A,FALSE,"Sheet4"}</definedName>
    <definedName name="wrn.matdtla" hidden="1">{"MATALL",#N/A,FALSE,"Sheet4";"matclass",#N/A,FALSE,"Sheet4"}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1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1" hidden="1">{"OK_JURIS_FAC",#N/A,FALSE,"Ok_Fuel&amp;Rev"}</definedName>
    <definedName name="wrn.OK._.JURIS._.FAC._.CALCULATION." hidden="1">{"OK_JURIS_FAC",#N/A,FALSE,"Ok_Fuel&amp;Rev"}</definedName>
    <definedName name="wrn.OK._.JURIS._.FUEL._.COST." localSheetId="1" hidden="1">{"OK_JURIS_FUEL",#N/A,FALSE,"Ok_Fuel&amp;Rev"}</definedName>
    <definedName name="wrn.OK._.JURIS._.FUEL._.COST." hidden="1">{"OK_JURIS_FUEL",#N/A,FALSE,"Ok_Fuel&amp;Rev"}</definedName>
    <definedName name="wrn.OKLA._.PRO._.FORMA._.FUEL." localSheetId="1" hidden="1">{"OK_PRO_FORMA_FUEL",#N/A,FALSE,"Ok_Fuel&amp;Rev"}</definedName>
    <definedName name="wrn.OKLA._.PRO._.FORMA._.FUEL." hidden="1">{"OK_PRO_FORMA_FUEL",#N/A,FALSE,"Ok_Fuel&amp;Rev"}</definedName>
    <definedName name="wrn.OM._.EXPENSES." localSheetId="1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1" hidden="1">{"PF",#N/A,FALSE,"Sheet4";"PG",#N/A,FALSE,"Sheet4";"PH",#N/A,FALSE,"Sheet4";"PI",#N/A,FALSE,"Sheet4";"PJ",#N/A,FALSE,"Sheet4"}</definedName>
    <definedName name="wrn.OMEXPENSE." localSheetId="4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1" hidden="1">{"OMPA_FAC",#N/A,FALSE,"OMPA FAC"}</definedName>
    <definedName name="wrn.OMPA._.FAC." hidden="1">{"OMPA_FAC",#N/A,FALSE,"OMPA FAC"}</definedName>
    <definedName name="wrn.one." localSheetId="1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OTHER._.DATA." localSheetId="1" hidden="1">{"OTHER_DATA",#N/A,FALSE,"Ok_Fuel&amp;Rev"}</definedName>
    <definedName name="wrn.OTHER._.DATA." hidden="1">{"OTHER_DATA",#N/A,FALSE,"Ok_Fuel&amp;Rev"}</definedName>
    <definedName name="wrn.Overall_Scorecard." localSheetId="1" hidden="1">{"Overall Scorecard",#N/A,FALSE,"Overall Scorecard"}</definedName>
    <definedName name="wrn.Overall_Scorecard." hidden="1">{"Overall Scorecard",#N/A,FALSE,"Overall Scorecard"}</definedName>
    <definedName name="wrn.Percent_of_Change." localSheetId="1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1" hidden="1">{"Summary",#N/A,FALSE,"Options "}</definedName>
    <definedName name="wrn.Percentage." hidden="1">{"Summary",#N/A,FALSE,"Options "}</definedName>
    <definedName name="wrn.Pivot1." localSheetId="1" hidden="1">{"Pivot1",#N/A,FALSE,"Redemption_Maturity Extract"}</definedName>
    <definedName name="wrn.Pivot1." hidden="1">{"Pivot1",#N/A,FALSE,"Redemption_Maturity Extract"}</definedName>
    <definedName name="wrn.Pivot2." localSheetId="1" hidden="1">{"Pivot2",#N/A,FALSE,"Redemption_Maturity Extract"}</definedName>
    <definedName name="wrn.Pivot2." hidden="1">{"Pivot2",#N/A,FALSE,"Redemption_Maturity Extract"}</definedName>
    <definedName name="wrn.PLANT._.IN._.SERVICE." localSheetId="1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1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1" hidden="1">{"summary",#N/A,TRUE,"E93ADJ";"detail",#N/A,TRUE,"E93ADJ"}</definedName>
    <definedName name="wrn.PRINT_ALL." hidden="1">{"summary",#N/A,TRUE,"E93ADJ";"detail",#N/A,TRUE,"E93ADJ"}</definedName>
    <definedName name="wrn.printall." localSheetId="1" hidden="1">{#N/A,#N/A,FALSE,"PREFDIV";#N/A,#N/A,FALSE,"STINT";#N/A,#N/A,FALSE,"LTINT";#N/A,#N/A,FALSE,"BTL";#N/A,#N/A,FALSE,"AFC";#N/A,#N/A,FALSE,"OTHNET";#N/A,#N/A,FALSE,"ATL"}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1" hidden="1">{"print1",#N/A,FALSE,"D21CUSTS"}</definedName>
    <definedName name="wrn.printtable1." localSheetId="4" hidden="1">{"print1",#N/A,FALSE,"D21CUSTS"}</definedName>
    <definedName name="wrn.printtable1." localSheetId="3" hidden="1">{"print1",#N/A,FALSE,"D21CUSTS"}</definedName>
    <definedName name="wrn.printtable1." hidden="1">{"print1",#N/A,FALSE,"D21CUSTS"}</definedName>
    <definedName name="wrn.printtable2." localSheetId="1" hidden="1">{"print2",#N/A,FALSE,"D21CUSTS"}</definedName>
    <definedName name="wrn.printtable2." localSheetId="4" hidden="1">{"print2",#N/A,FALSE,"D21CUSTS"}</definedName>
    <definedName name="wrn.printtable2." localSheetId="3" hidden="1">{"print2",#N/A,FALSE,"D21CUSTS"}</definedName>
    <definedName name="wrn.printtable2." hidden="1">{"print2",#N/A,FALSE,"D21CUSTS"}</definedName>
    <definedName name="wrn.printtable3." localSheetId="1" hidden="1">{"print3",#N/A,FALSE,"D21CUSTS"}</definedName>
    <definedName name="wrn.printtable3." localSheetId="4" hidden="1">{"print3",#N/A,FALSE,"D21CUSTS"}</definedName>
    <definedName name="wrn.printtable3." localSheetId="3" hidden="1">{"print3",#N/A,FALSE,"D21CUSTS"}</definedName>
    <definedName name="wrn.printtable3." hidden="1">{"print3",#N/A,FALSE,"D21CUSTS"}</definedName>
    <definedName name="wrn.printtable4." localSheetId="1" hidden="1">{"print4",#N/A,FALSE,"D21CUSTS"}</definedName>
    <definedName name="wrn.printtable4." localSheetId="4" hidden="1">{"print4",#N/A,FALSE,"D21CUSTS"}</definedName>
    <definedName name="wrn.printtable4." localSheetId="3" hidden="1">{"print4",#N/A,FALSE,"D21CUSTS"}</definedName>
    <definedName name="wrn.printtable4." hidden="1">{"print4",#N/A,FALSE,"D21CUSTS"}</definedName>
    <definedName name="wrn.PRIOR._.PERIOD._.ADJMT." localSheetId="1" hidden="1">{#N/A,#N/A,FALSE,"PRIOR PERIOD ADJMT"}</definedName>
    <definedName name="wrn.PRIOR._.PERIOD._.ADJMT." hidden="1">{#N/A,#N/A,FALSE,"PRIOR PERIOD ADJMT"}</definedName>
    <definedName name="wrn.Production." localSheetId="1" hidden="1">{"Production",#N/A,FALSE,"Electric O&amp;M Functionalization"}</definedName>
    <definedName name="wrn.Production." hidden="1">{"Production",#N/A,FALSE,"Electric O&amp;M Functionalization"}</definedName>
    <definedName name="wrn.Productivity_Ratios." localSheetId="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1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1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1" hidden="1">{#N/A,#N/A,FALSE,"GLDwnLoad"}</definedName>
    <definedName name="wrn.PSNH_GL." hidden="1">{#N/A,#N/A,FALSE,"GLDwnLoad"}</definedName>
    <definedName name="wrn.PSNH_INPUTS." localSheetId="1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localSheetId="1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localSheetId="1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1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1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localSheetId="1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1" hidden="1">{"Schedule 2c",#N/A,FALSE,"SCHEDULE2c"}</definedName>
    <definedName name="wrn.Schedule._.2c." hidden="1">{"Schedule 2c",#N/A,FALSE,"SCHEDULE2c"}</definedName>
    <definedName name="wrn.SCHEDULE_K_1." localSheetId="1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1" hidden="1">{#N/A,#N/A,FALSE,"GLDwnLoad"}</definedName>
    <definedName name="wrn.SELECT_GL." hidden="1">{#N/A,#N/A,FALSE,"GLDwnLoad"}</definedName>
    <definedName name="wrn.SELECT_INPUTS." localSheetId="1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localSheetId="1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localSheetId="1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localSheetId="1" hidden="1">{"SPA_FAC",#N/A,FALSE,"OMPA SPA FAC"}</definedName>
    <definedName name="wrn.SPA._.FAC." hidden="1">{"SPA_FAC",#N/A,FALSE,"OMPA SPA FAC"}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1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1" hidden="1">{#N/A,#N/A,FALSE,"GLDwnLoad"}</definedName>
    <definedName name="wrn.Summary_GL." hidden="1">{#N/A,#N/A,FALSE,"GLDwnLoad"}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1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1" hidden="1">{"Support/Rev Op Inc=Total revenue + OIBT",#N/A,FALSE,"Rev-Op Inc"}</definedName>
    <definedName name="wrn.Support_Rev_Op_Inc." hidden="1">{"Support/Rev Op Inc=Total revenue + OIBT",#N/A,FALSE,"Rev-Op Inc"}</definedName>
    <definedName name="wrn.Supporting._.Calculations." localSheetId="1" hidden="1">{#N/A,#N/A,FALSE,"Work performed";#N/A,#N/A,FALSE,"Resources"}</definedName>
    <definedName name="wrn.Supporting._.Calculations." hidden="1">{#N/A,#N/A,FALSE,"Work performed";#N/A,#N/A,FALSE,"Resources"}</definedName>
    <definedName name="wrn.TAB9510." localSheetId="1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._.SBU._.1996_2002." localSheetId="1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1" hidden="1">{"print1",#N/A,FALSE,"D21CUSTS";"print2",#N/A,FALSE,"D21CUSTS";"print3",#N/A,FALSE,"D21CUSTS";"print4",#N/A,FALSE,"D21CUSTS"}</definedName>
    <definedName name="wrn.tables." localSheetId="4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._.Accrual." localSheetId="1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AXES._.OTHER." localSheetId="1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BC._.Update." localSheetId="1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localSheetId="1" hidden="1">{"PAGE_1",#N/A,FALSE,"MONTH"}</definedName>
    <definedName name="wrn.TESTS." hidden="1">{"PAGE_1",#N/A,FALSE,"MONTH"}</definedName>
    <definedName name="wrn.Total._.Report.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localSheetId="1" hidden="1">{"Transmission",#N/A,FALSE,"Electric O&amp;M Functionalization"}</definedName>
    <definedName name="wrn.Transmission." hidden="1">{"Transmission",#N/A,FALSE,"Electric O&amp;M Functionalization"}</definedName>
    <definedName name="wrn.UWMAC." localSheetId="1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1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1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1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1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  <definedName name="wrn.WMECO_GL." localSheetId="1" hidden="1">{#N/A,#N/A,FALSE,"GLDwnLoad"}</definedName>
    <definedName name="wrn.WMECO_GL." hidden="1">{#N/A,#N/A,FALSE,"GLDwnLoad"}</definedName>
    <definedName name="wrn.WMECO_INPUTS." localSheetId="1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localSheetId="1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localSheetId="1" hidden="1">{#N/A,#N/A,FALSE,"PREFDIV";#N/A,#N/A,FALSE,"STINT";#N/A,#N/A,FALSE,"LTINT";#N/A,#N/A,FALSE,"BTL";#N/A,#N/A,FALSE,"AFC";#N/A,#N/A,FALSE,"OTHNET";#N/A,#N/A,FALSE,"ATL"}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localSheetId="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localSheetId="4" hidden="1">#REF!</definedName>
    <definedName name="X" localSheetId="3" hidden="1">#REF!</definedName>
    <definedName name="X" hidden="1">#REF!</definedName>
    <definedName name="xx" localSheetId="1" hidden="1">{#N/A,#N/A,TRUE,"TAXPROV";#N/A,#N/A,TRUE,"FLOWTHRU";#N/A,#N/A,TRUE,"SCHEDULE M'S";#N/A,#N/A,TRUE,"PLANT M'S";#N/A,#N/A,TRUE,"TAXJE"}</definedName>
    <definedName name="xx" hidden="1">{#N/A,#N/A,TRUE,"TAXPROV";#N/A,#N/A,TRUE,"FLOWTHRU";#N/A,#N/A,TRUE,"SCHEDULE M'S";#N/A,#N/A,TRUE,"PLANT M'S";#N/A,#N/A,TRUE,"TAXJE"}</definedName>
    <definedName name="xxx" localSheetId="1" hidden="1">[1]lt!#REF!</definedName>
    <definedName name="xxx" hidden="1">{#N/A,#N/A,FALSE,"GLDwnLoad"}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1" hidden="1">#REF!</definedName>
    <definedName name="Y" localSheetId="4" hidden="1">#REF!</definedName>
    <definedName name="Y" localSheetId="3" hidden="1">#REF!</definedName>
    <definedName name="Y" hidden="1">#REF!</definedName>
    <definedName name="yes" localSheetId="1" hidden="1">#REF!</definedName>
    <definedName name="yes" hidden="1">#REF!</definedName>
    <definedName name="yesindeed" localSheetId="1" hidden="1">#REF!</definedName>
    <definedName name="yesindeed" hidden="1">#REF!</definedName>
    <definedName name="yesir" localSheetId="1" hidden="1">#REF!</definedName>
    <definedName name="yesir" hidden="1">#REF!</definedName>
    <definedName name="Yvan" localSheetId="1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yyy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1" hidden="1">#REF!</definedName>
    <definedName name="yyyyyy" hidden="1">#REF!</definedName>
    <definedName name="yyyyyyyy" localSheetId="1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" hidden="1">#REF!</definedName>
    <definedName name="Z" localSheetId="4" hidden="1">#REF!</definedName>
    <definedName name="Z" localSheetId="3" hidden="1">#REF!</definedName>
    <definedName name="Z" localSheetId="9" hidden="1">#REF!</definedName>
    <definedName name="Z" hidden="1">#REF!</definedName>
    <definedName name="Z_055ABE5A_5E06_11D2_8EED_0008C7BCAF29_.wvu.PrintArea" localSheetId="1" hidden="1">#REF!</definedName>
    <definedName name="Z_055ABE5A_5E06_11D2_8EED_0008C7BCAF29_.wvu.PrintArea" hidden="1">#REF!</definedName>
    <definedName name="Z_055ABE5A_5E06_11D2_8EED_0008C7BCAF29_.wvu.PrintTitles" localSheetId="1" hidden="1">#REF!</definedName>
    <definedName name="Z_055ABE5A_5E06_11D2_8EED_0008C7BCAF29_.wvu.PrintTitles" hidden="1">#REF!</definedName>
    <definedName name="Z_055ABE69_5E06_11D2_8EED_0008C7BCAF29_.wvu.PrintArea" localSheetId="1" hidden="1">#REF!</definedName>
    <definedName name="Z_055ABE69_5E06_11D2_8EED_0008C7BCAF29_.wvu.PrintArea" hidden="1">#REF!</definedName>
    <definedName name="Z_055ABE69_5E06_11D2_8EED_0008C7BCAF29_.wvu.PrintTitles" localSheetId="1" hidden="1">#REF!</definedName>
    <definedName name="Z_055ABE69_5E06_11D2_8EED_0008C7BCAF29_.wvu.PrintTitles" hidden="1">#REF!</definedName>
    <definedName name="Z_055ABE76_5E06_11D2_8EED_0008C7BCAF29_.wvu.PrintArea" localSheetId="1" hidden="1">#REF!</definedName>
    <definedName name="Z_055ABE76_5E06_11D2_8EED_0008C7BCAF29_.wvu.PrintArea" hidden="1">#REF!</definedName>
    <definedName name="Z_055ABE76_5E06_11D2_8EED_0008C7BCAF29_.wvu.PrintTitles" localSheetId="1" hidden="1">#REF!,#REF!</definedName>
    <definedName name="Z_055ABE76_5E06_11D2_8EED_0008C7BCAF29_.wvu.PrintTitles" localSheetId="9" hidden="1">#REF!,#REF!</definedName>
    <definedName name="Z_055ABE76_5E06_11D2_8EED_0008C7BCAF29_.wvu.PrintTitles" hidden="1">#REF!,#REF!</definedName>
    <definedName name="Z_055ABE84_5E06_11D2_8EED_0008C7BCAF29_.wvu.PrintArea" localSheetId="1" hidden="1">#REF!</definedName>
    <definedName name="Z_055ABE84_5E06_11D2_8EED_0008C7BCAF29_.wvu.PrintArea" localSheetId="9" hidden="1">#REF!</definedName>
    <definedName name="Z_055ABE84_5E06_11D2_8EED_0008C7BCAF29_.wvu.PrintArea" hidden="1">#REF!</definedName>
    <definedName name="Z_055ABE84_5E06_11D2_8EED_0008C7BCAF29_.wvu.PrintTitles" localSheetId="1" hidden="1">#REF!</definedName>
    <definedName name="Z_055ABE84_5E06_11D2_8EED_0008C7BCAF29_.wvu.PrintTitles" hidden="1">#REF!</definedName>
    <definedName name="Z_055ABE93_5E06_11D2_8EED_0008C7BCAF29_.wvu.PrintArea" localSheetId="1" hidden="1">#REF!</definedName>
    <definedName name="Z_055ABE93_5E06_11D2_8EED_0008C7BCAF29_.wvu.PrintArea" hidden="1">#REF!</definedName>
    <definedName name="Z_055ABE93_5E06_11D2_8EED_0008C7BCAF29_.wvu.PrintTitles" localSheetId="1" hidden="1">#REF!</definedName>
    <definedName name="Z_055ABE93_5E06_11D2_8EED_0008C7BCAF29_.wvu.PrintTitles" hidden="1">#REF!</definedName>
    <definedName name="Z_055ABEA0_5E06_11D2_8EED_0008C7BCAF29_.wvu.PrintArea" localSheetId="1" hidden="1">#REF!</definedName>
    <definedName name="Z_055ABEA0_5E06_11D2_8EED_0008C7BCAF29_.wvu.PrintArea" hidden="1">#REF!</definedName>
    <definedName name="Z_055ABEA0_5E06_11D2_8EED_0008C7BCAF29_.wvu.PrintTitles" localSheetId="1" hidden="1">#REF!,#REF!</definedName>
    <definedName name="Z_055ABEA0_5E06_11D2_8EED_0008C7BCAF29_.wvu.PrintTitles" localSheetId="9" hidden="1">#REF!,#REF!</definedName>
    <definedName name="Z_055ABEA0_5E06_11D2_8EED_0008C7BCAF29_.wvu.PrintTitles" hidden="1">#REF!,#REF!</definedName>
    <definedName name="Z_05DE23E1_1046_11D2_8E70_0008C77C0743_.wvu.PrintArea" localSheetId="1" hidden="1">#REF!</definedName>
    <definedName name="Z_05DE23E1_1046_11D2_8E70_0008C77C0743_.wvu.PrintArea" hidden="1">#REF!</definedName>
    <definedName name="Z_05DE23E1_1046_11D2_8E70_0008C77C0743_.wvu.PrintTitles" localSheetId="1" hidden="1">#REF!,#REF!</definedName>
    <definedName name="Z_05DE23E1_1046_11D2_8E70_0008C77C0743_.wvu.PrintTitles" hidden="1">#REF!,#REF!</definedName>
    <definedName name="Z_05DE23E4_1046_11D2_8E70_0008C77C0743_.wvu.PrintArea" localSheetId="1" hidden="1">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localSheetId="1" hidden="1">#REF!,#REF!</definedName>
    <definedName name="Z_05DE23E9_1046_11D2_8E70_0008C77C0743_.wvu.PrintTitles" hidden="1">#REF!,#REF!</definedName>
    <definedName name="Z_05DE23EB_1046_11D2_8E70_0008C77C0743_.wvu.PrintArea" localSheetId="1" hidden="1">#REF!</definedName>
    <definedName name="Z_05DE23EB_1046_11D2_8E70_0008C77C0743_.wvu.PrintArea" hidden="1">#REF!</definedName>
    <definedName name="Z_05DE23EB_1046_11D2_8E70_0008C77C0743_.wvu.PrintTitles" localSheetId="1" hidden="1">#REF!,#REF!</definedName>
    <definedName name="Z_05DE23EB_1046_11D2_8E70_0008C77C0743_.wvu.PrintTitles" hidden="1">#REF!,#REF!</definedName>
    <definedName name="Z_05DE23EE_1046_11D2_8E70_0008C77C0743_.wvu.PrintArea" localSheetId="1" hidden="1">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localSheetId="1" hidden="1">#REF!,#REF!</definedName>
    <definedName name="Z_05DE23F3_1046_11D2_8E70_0008C77C0743_.wvu.PrintTitles" hidden="1">#REF!,#REF!</definedName>
    <definedName name="Z_05DE23F6_1046_11D2_8E70_0008C77C0743_.wvu.PrintArea" localSheetId="1" hidden="1">#REF!</definedName>
    <definedName name="Z_05DE23F6_1046_11D2_8E70_0008C77C0743_.wvu.PrintArea" hidden="1">#REF!</definedName>
    <definedName name="Z_05DE23F6_1046_11D2_8E70_0008C77C0743_.wvu.PrintTitles" localSheetId="1" hidden="1">#REF!,#REF!</definedName>
    <definedName name="Z_05DE23F6_1046_11D2_8E70_0008C77C0743_.wvu.PrintTitles" hidden="1">#REF!,#REF!</definedName>
    <definedName name="Z_0CE6A482_5DEF_11D2_8EC3_0008C77C0743_.wvu.PrintArea" localSheetId="1" hidden="1">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localSheetId="1" hidden="1">#REF!</definedName>
    <definedName name="Z_0CE6A491_5DEF_11D2_8EC3_0008C77C0743_.wvu.PrintTitles" localSheetId="9" hidden="1">#REF!</definedName>
    <definedName name="Z_0CE6A491_5DEF_11D2_8EC3_0008C77C0743_.wvu.PrintTitles" hidden="1">#REF!</definedName>
    <definedName name="Z_0CE6A49E_5DEF_11D2_8EC3_0008C77C0743_.wvu.PrintArea" localSheetId="1" hidden="1">#REF!</definedName>
    <definedName name="Z_0CE6A49E_5DEF_11D2_8EC3_0008C77C0743_.wvu.PrintArea" localSheetId="9" hidden="1">#REF!</definedName>
    <definedName name="Z_0CE6A49E_5DEF_11D2_8EC3_0008C77C0743_.wvu.PrintArea" hidden="1">#REF!</definedName>
    <definedName name="Z_0CE6A49E_5DEF_11D2_8EC3_0008C77C0743_.wvu.PrintTitles" localSheetId="1" hidden="1">#REF!,#REF!</definedName>
    <definedName name="Z_0CE6A49E_5DEF_11D2_8EC3_0008C77C0743_.wvu.PrintTitles" hidden="1">#REF!,#REF!</definedName>
    <definedName name="Z_0CE6A4AB_5DEF_11D2_8EC3_0008C77C0743_.wvu.PrintArea" localSheetId="1" hidden="1">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localSheetId="1" hidden="1">#REF!</definedName>
    <definedName name="Z_0CE6A4BA_5DEF_11D2_8EC3_0008C77C0743_.wvu.PrintTitles" localSheetId="9" hidden="1">#REF!</definedName>
    <definedName name="Z_0CE6A4BA_5DEF_11D2_8EC3_0008C77C0743_.wvu.PrintTitles" hidden="1">#REF!</definedName>
    <definedName name="Z_0CE6A4C7_5DEF_11D2_8EC3_0008C77C0743_.wvu.PrintArea" localSheetId="1" hidden="1">#REF!</definedName>
    <definedName name="Z_0CE6A4C7_5DEF_11D2_8EC3_0008C77C0743_.wvu.PrintArea" hidden="1">#REF!</definedName>
    <definedName name="Z_0CE6A4C7_5DEF_11D2_8EC3_0008C77C0743_.wvu.PrintTitles" localSheetId="1" hidden="1">#REF!,#REF!</definedName>
    <definedName name="Z_0CE6A4C7_5DEF_11D2_8EC3_0008C77C0743_.wvu.PrintTitles" hidden="1">#REF!,#REF!</definedName>
    <definedName name="Z_0CE6A4D4_5DEF_11D2_8EC3_0008C77C0743_.wvu.PrintArea" localSheetId="1" hidden="1">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localSheetId="1" hidden="1">#REF!</definedName>
    <definedName name="Z_0CE6A4E3_5DEF_11D2_8EC3_0008C77C0743_.wvu.PrintTitles" hidden="1">#REF!</definedName>
    <definedName name="Z_0CE6A4F0_5DEF_11D2_8EC3_0008C77C0743_.wvu.PrintArea" localSheetId="1" hidden="1">#REF!</definedName>
    <definedName name="Z_0CE6A4F0_5DEF_11D2_8EC3_0008C77C0743_.wvu.PrintArea" hidden="1">#REF!</definedName>
    <definedName name="Z_0CE6A4F0_5DEF_11D2_8EC3_0008C77C0743_.wvu.PrintTitles" localSheetId="1" hidden="1">#REF!,#REF!</definedName>
    <definedName name="Z_0CE6A4F0_5DEF_11D2_8EC3_0008C77C0743_.wvu.PrintTitles" hidden="1">#REF!,#REF!</definedName>
    <definedName name="Z_0CE6A4FD_5DEF_11D2_8EC3_0008C77C0743_.wvu.PrintArea" localSheetId="1" hidden="1">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localSheetId="1" hidden="1">#REF!</definedName>
    <definedName name="Z_0CE6A50C_5DEF_11D2_8EC3_0008C77C0743_.wvu.PrintTitles" hidden="1">#REF!</definedName>
    <definedName name="Z_0CE6A519_5DEF_11D2_8EC3_0008C77C0743_.wvu.PrintArea" localSheetId="1" hidden="1">#REF!</definedName>
    <definedName name="Z_0CE6A519_5DEF_11D2_8EC3_0008C77C0743_.wvu.PrintArea" hidden="1">#REF!</definedName>
    <definedName name="Z_0CE6A519_5DEF_11D2_8EC3_0008C77C0743_.wvu.PrintTitles" localSheetId="1" hidden="1">#REF!,#REF!</definedName>
    <definedName name="Z_0CE6A519_5DEF_11D2_8EC3_0008C77C0743_.wvu.PrintTitles" hidden="1">#REF!,#REF!</definedName>
    <definedName name="Z_0E8DEF60_5D61_11D2_8EEB_0008C7BCAF29_.wvu.PrintArea" localSheetId="1" hidden="1">#REF!</definedName>
    <definedName name="Z_0E8DEF60_5D61_11D2_8EEB_0008C7BCAF29_.wvu.PrintArea" hidden="1">#REF!</definedName>
    <definedName name="Z_0E8DEF60_5D61_11D2_8EEB_0008C7BCAF29_.wvu.PrintTitles" localSheetId="1" hidden="1">#REF!,#REF!</definedName>
    <definedName name="Z_0E8DEF60_5D61_11D2_8EEB_0008C7BCAF29_.wvu.PrintTitles" hidden="1">#REF!,#REF!</definedName>
    <definedName name="Z_0E8DEF63_5D61_11D2_8EEB_0008C7BCAF29_.wvu.PrintArea" localSheetId="1" hidden="1">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localSheetId="1" hidden="1">#REF!,#REF!</definedName>
    <definedName name="Z_0E8DEF68_5D61_11D2_8EEB_0008C7BCAF29_.wvu.PrintTitles" hidden="1">#REF!,#REF!</definedName>
    <definedName name="Z_0E8DEF6A_5D61_11D2_8EEB_0008C7BCAF29_.wvu.PrintArea" localSheetId="1" hidden="1">#REF!</definedName>
    <definedName name="Z_0E8DEF6A_5D61_11D2_8EEB_0008C7BCAF29_.wvu.PrintArea" hidden="1">#REF!</definedName>
    <definedName name="Z_0E8DEF6A_5D61_11D2_8EEB_0008C7BCAF29_.wvu.PrintTitles" localSheetId="1" hidden="1">#REF!,#REF!</definedName>
    <definedName name="Z_0E8DEF6A_5D61_11D2_8EEB_0008C7BCAF29_.wvu.PrintTitles" hidden="1">#REF!,#REF!</definedName>
    <definedName name="Z_0E8DEF6D_5D61_11D2_8EEB_0008C7BCAF29_.wvu.PrintArea" localSheetId="1" hidden="1">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localSheetId="1" hidden="1">#REF!,#REF!</definedName>
    <definedName name="Z_0E8DEF72_5D61_11D2_8EEB_0008C7BCAF29_.wvu.PrintTitles" hidden="1">#REF!,#REF!</definedName>
    <definedName name="Z_0E8DEF75_5D61_11D2_8EEB_0008C7BCAF29_.wvu.PrintArea" localSheetId="1" hidden="1">#REF!</definedName>
    <definedName name="Z_0E8DEF75_5D61_11D2_8EEB_0008C7BCAF29_.wvu.PrintArea" hidden="1">#REF!</definedName>
    <definedName name="Z_0E8DEF75_5D61_11D2_8EEB_0008C7BCAF29_.wvu.PrintTitles" localSheetId="1" hidden="1">#REF!,#REF!</definedName>
    <definedName name="Z_0E8DEF75_5D61_11D2_8EEB_0008C7BCAF29_.wvu.PrintTitles" hidden="1">#REF!,#REF!</definedName>
    <definedName name="Z_179EFDC8_A1B1_11D3_8FA9_0008C7809E09_.wvu.PrintArea" localSheetId="1" hidden="1">#REF!</definedName>
    <definedName name="Z_179EFDC8_A1B1_11D3_8FA9_0008C7809E09_.wvu.PrintArea" hidden="1">#REF!</definedName>
    <definedName name="Z_179EFDC8_A1B1_11D3_8FA9_0008C7809E09_.wvu.PrintTitles" localSheetId="1" hidden="1">#REF!,#REF!</definedName>
    <definedName name="Z_179EFDC8_A1B1_11D3_8FA9_0008C7809E09_.wvu.PrintTitles" hidden="1">#REF!,#REF!</definedName>
    <definedName name="Z_179EFDC9_A1B1_11D3_8FA9_0008C7809E09_.wvu.PrintArea" localSheetId="1" hidden="1">#REF!</definedName>
    <definedName name="Z_179EFDC9_A1B1_11D3_8FA9_0008C7809E09_.wvu.PrintArea" hidden="1">#REF!</definedName>
    <definedName name="Z_179EFDC9_A1B1_11D3_8FA9_0008C7809E09_.wvu.PrintTitles" localSheetId="1" hidden="1">#REF!,#REF!</definedName>
    <definedName name="Z_179EFDC9_A1B1_11D3_8FA9_0008C7809E09_.wvu.PrintTitles" hidden="1">#REF!,#REF!</definedName>
    <definedName name="Z_179EFDCA_A1B1_11D3_8FA9_0008C7809E09_.wvu.PrintArea" localSheetId="1" hidden="1">#REF!</definedName>
    <definedName name="Z_179EFDCA_A1B1_11D3_8FA9_0008C7809E09_.wvu.PrintArea" hidden="1">#REF!</definedName>
    <definedName name="Z_179EFDCA_A1B1_11D3_8FA9_0008C7809E09_.wvu.PrintTitles" localSheetId="1" hidden="1">#REF!,#REF!</definedName>
    <definedName name="Z_179EFDCA_A1B1_11D3_8FA9_0008C7809E09_.wvu.PrintTitles" hidden="1">#REF!,#REF!</definedName>
    <definedName name="Z_179EFDCB_A1B1_11D3_8FA9_0008C7809E09_.wvu.PrintArea" localSheetId="1" hidden="1">#REF!</definedName>
    <definedName name="Z_179EFDCB_A1B1_11D3_8FA9_0008C7809E09_.wvu.PrintArea" hidden="1">#REF!</definedName>
    <definedName name="Z_179EFDCB_A1B1_11D3_8FA9_0008C7809E09_.wvu.PrintTitles" localSheetId="1" hidden="1">#REF!,#REF!</definedName>
    <definedName name="Z_179EFDCB_A1B1_11D3_8FA9_0008C7809E09_.wvu.PrintTitles" hidden="1">#REF!,#REF!</definedName>
    <definedName name="Z_179EFDCC_A1B1_11D3_8FA9_0008C7809E09_.wvu.PrintArea" localSheetId="1" hidden="1">#REF!</definedName>
    <definedName name="Z_179EFDCC_A1B1_11D3_8FA9_0008C7809E09_.wvu.PrintArea" hidden="1">#REF!</definedName>
    <definedName name="Z_179EFDCC_A1B1_11D3_8FA9_0008C7809E09_.wvu.PrintTitles" localSheetId="1" hidden="1">#REF!,#REF!</definedName>
    <definedName name="Z_179EFDCC_A1B1_11D3_8FA9_0008C7809E09_.wvu.PrintTitles" hidden="1">#REF!,#REF!</definedName>
    <definedName name="Z_179EFDCD_A1B1_11D3_8FA9_0008C7809E09_.wvu.PrintArea" localSheetId="1" hidden="1">#REF!</definedName>
    <definedName name="Z_179EFDCD_A1B1_11D3_8FA9_0008C7809E09_.wvu.PrintArea" hidden="1">#REF!</definedName>
    <definedName name="Z_179EFDCD_A1B1_11D3_8FA9_0008C7809E09_.wvu.PrintTitles" localSheetId="1" hidden="1">#REF!,#REF!</definedName>
    <definedName name="Z_179EFDCD_A1B1_11D3_8FA9_0008C7809E09_.wvu.PrintTitles" hidden="1">#REF!,#REF!</definedName>
    <definedName name="Z_179EFDCE_A1B1_11D3_8FA9_0008C7809E09_.wvu.PrintArea" localSheetId="1" hidden="1">#REF!</definedName>
    <definedName name="Z_179EFDCE_A1B1_11D3_8FA9_0008C7809E09_.wvu.PrintArea" hidden="1">#REF!</definedName>
    <definedName name="Z_179EFDCE_A1B1_11D3_8FA9_0008C7809E09_.wvu.PrintTitles" localSheetId="1" hidden="1">#REF!,#REF!</definedName>
    <definedName name="Z_179EFDCE_A1B1_11D3_8FA9_0008C7809E09_.wvu.PrintTitles" hidden="1">#REF!,#REF!</definedName>
    <definedName name="Z_179EFDCF_A1B1_11D3_8FA9_0008C7809E09_.wvu.PrintArea" localSheetId="1" hidden="1">#REF!</definedName>
    <definedName name="Z_179EFDCF_A1B1_11D3_8FA9_0008C7809E09_.wvu.PrintArea" hidden="1">#REF!</definedName>
    <definedName name="Z_179EFDCF_A1B1_11D3_8FA9_0008C7809E09_.wvu.PrintTitles" localSheetId="1" hidden="1">#REF!,#REF!</definedName>
    <definedName name="Z_179EFDCF_A1B1_11D3_8FA9_0008C7809E09_.wvu.PrintTitles" hidden="1">#REF!,#REF!</definedName>
    <definedName name="Z_179EFDD0_A1B1_11D3_8FA9_0008C7809E09_.wvu.PrintArea" localSheetId="1" hidden="1">#REF!</definedName>
    <definedName name="Z_179EFDD0_A1B1_11D3_8FA9_0008C7809E09_.wvu.PrintArea" hidden="1">#REF!</definedName>
    <definedName name="Z_179EFDD0_A1B1_11D3_8FA9_0008C7809E09_.wvu.PrintTitles" localSheetId="1" hidden="1">#REF!,#REF!</definedName>
    <definedName name="Z_179EFDD0_A1B1_11D3_8FA9_0008C7809E09_.wvu.PrintTitles" hidden="1">#REF!,#REF!</definedName>
    <definedName name="Z_179EFDD1_A1B1_11D3_8FA9_0008C7809E09_.wvu.PrintArea" localSheetId="1" hidden="1">#REF!</definedName>
    <definedName name="Z_179EFDD1_A1B1_11D3_8FA9_0008C7809E09_.wvu.PrintArea" hidden="1">#REF!</definedName>
    <definedName name="Z_179EFDD1_A1B1_11D3_8FA9_0008C7809E09_.wvu.PrintTitles" localSheetId="1" hidden="1">#REF!,#REF!</definedName>
    <definedName name="Z_179EFDD1_A1B1_11D3_8FA9_0008C7809E09_.wvu.PrintTitles" hidden="1">#REF!,#REF!</definedName>
    <definedName name="Z_179EFDD2_A1B1_11D3_8FA9_0008C7809E09_.wvu.PrintArea" localSheetId="1" hidden="1">#REF!</definedName>
    <definedName name="Z_179EFDD2_A1B1_11D3_8FA9_0008C7809E09_.wvu.PrintArea" hidden="1">#REF!</definedName>
    <definedName name="Z_179EFDD2_A1B1_11D3_8FA9_0008C7809E09_.wvu.PrintTitles" localSheetId="1" hidden="1">#REF!,#REF!</definedName>
    <definedName name="Z_179EFDD2_A1B1_11D3_8FA9_0008C7809E09_.wvu.PrintTitles" hidden="1">#REF!,#REF!</definedName>
    <definedName name="Z_179EFDD3_A1B1_11D3_8FA9_0008C7809E09_.wvu.PrintArea" localSheetId="1" hidden="1">#REF!</definedName>
    <definedName name="Z_179EFDD3_A1B1_11D3_8FA9_0008C7809E09_.wvu.PrintArea" hidden="1">#REF!</definedName>
    <definedName name="Z_179EFDD3_A1B1_11D3_8FA9_0008C7809E09_.wvu.PrintTitles" localSheetId="1" hidden="1">#REF!,#REF!</definedName>
    <definedName name="Z_179EFDD3_A1B1_11D3_8FA9_0008C7809E09_.wvu.PrintTitles" hidden="1">#REF!,#REF!</definedName>
    <definedName name="Z_179EFDD4_A1B1_11D3_8FA9_0008C7809E09_.wvu.PrintArea" localSheetId="1" hidden="1">#REF!</definedName>
    <definedName name="Z_179EFDD4_A1B1_11D3_8FA9_0008C7809E09_.wvu.PrintArea" hidden="1">#REF!</definedName>
    <definedName name="Z_179EFDD4_A1B1_11D3_8FA9_0008C7809E09_.wvu.PrintTitles" localSheetId="1" hidden="1">#REF!,#REF!</definedName>
    <definedName name="Z_179EFDD4_A1B1_11D3_8FA9_0008C7809E09_.wvu.PrintTitles" hidden="1">#REF!,#REF!</definedName>
    <definedName name="Z_179EFDD5_A1B1_11D3_8FA9_0008C7809E09_.wvu.PrintArea" localSheetId="1" hidden="1">#REF!</definedName>
    <definedName name="Z_179EFDD5_A1B1_11D3_8FA9_0008C7809E09_.wvu.PrintArea" hidden="1">#REF!</definedName>
    <definedName name="Z_179EFDD5_A1B1_11D3_8FA9_0008C7809E09_.wvu.PrintTitles" localSheetId="1" hidden="1">#REF!,#REF!</definedName>
    <definedName name="Z_179EFDD5_A1B1_11D3_8FA9_0008C7809E09_.wvu.PrintTitles" hidden="1">#REF!,#REF!</definedName>
    <definedName name="Z_179EFDD6_A1B1_11D3_8FA9_0008C7809E09_.wvu.PrintArea" localSheetId="1" hidden="1">#REF!</definedName>
    <definedName name="Z_179EFDD6_A1B1_11D3_8FA9_0008C7809E09_.wvu.PrintArea" hidden="1">#REF!</definedName>
    <definedName name="Z_179EFDD6_A1B1_11D3_8FA9_0008C7809E09_.wvu.PrintTitles" localSheetId="1" hidden="1">#REF!,#REF!</definedName>
    <definedName name="Z_179EFDD6_A1B1_11D3_8FA9_0008C7809E09_.wvu.PrintTitles" hidden="1">#REF!,#REF!</definedName>
    <definedName name="Z_179EFDD7_A1B1_11D3_8FA9_0008C7809E09_.wvu.PrintArea" localSheetId="1" hidden="1">#REF!</definedName>
    <definedName name="Z_179EFDD7_A1B1_11D3_8FA9_0008C7809E09_.wvu.PrintArea" hidden="1">#REF!</definedName>
    <definedName name="Z_179EFDD7_A1B1_11D3_8FA9_0008C7809E09_.wvu.PrintTitles" localSheetId="1" hidden="1">#REF!,#REF!</definedName>
    <definedName name="Z_179EFDD7_A1B1_11D3_8FA9_0008C7809E09_.wvu.PrintTitles" hidden="1">#REF!,#REF!</definedName>
    <definedName name="Z_179EFDD8_A1B1_11D3_8FA9_0008C7809E09_.wvu.PrintArea" localSheetId="1" hidden="1">#REF!</definedName>
    <definedName name="Z_179EFDD8_A1B1_11D3_8FA9_0008C7809E09_.wvu.PrintArea" hidden="1">#REF!</definedName>
    <definedName name="Z_179EFDD8_A1B1_11D3_8FA9_0008C7809E09_.wvu.PrintTitles" localSheetId="1" hidden="1">#REF!,#REF!</definedName>
    <definedName name="Z_179EFDD8_A1B1_11D3_8FA9_0008C7809E09_.wvu.PrintTitles" hidden="1">#REF!,#REF!</definedName>
    <definedName name="Z_179EFDD9_A1B1_11D3_8FA9_0008C7809E09_.wvu.PrintArea" localSheetId="1" hidden="1">#REF!</definedName>
    <definedName name="Z_179EFDD9_A1B1_11D3_8FA9_0008C7809E09_.wvu.PrintArea" hidden="1">#REF!</definedName>
    <definedName name="Z_179EFDD9_A1B1_11D3_8FA9_0008C7809E09_.wvu.PrintTitles" localSheetId="1" hidden="1">#REF!,#REF!</definedName>
    <definedName name="Z_179EFDD9_A1B1_11D3_8FA9_0008C7809E09_.wvu.PrintTitles" hidden="1">#REF!,#REF!</definedName>
    <definedName name="Z_179EFDDA_A1B1_11D3_8FA9_0008C7809E09_.wvu.PrintArea" localSheetId="1" hidden="1">#REF!</definedName>
    <definedName name="Z_179EFDDA_A1B1_11D3_8FA9_0008C7809E09_.wvu.PrintArea" hidden="1">#REF!</definedName>
    <definedName name="Z_179EFDDA_A1B1_11D3_8FA9_0008C7809E09_.wvu.PrintTitles" localSheetId="1" hidden="1">#REF!,#REF!</definedName>
    <definedName name="Z_179EFDDA_A1B1_11D3_8FA9_0008C7809E09_.wvu.PrintTitles" hidden="1">#REF!,#REF!</definedName>
    <definedName name="Z_179EFDDB_A1B1_11D3_8FA9_0008C7809E09_.wvu.PrintArea" localSheetId="1" hidden="1">#REF!</definedName>
    <definedName name="Z_179EFDDB_A1B1_11D3_8FA9_0008C7809E09_.wvu.PrintArea" hidden="1">#REF!</definedName>
    <definedName name="Z_179EFDDB_A1B1_11D3_8FA9_0008C7809E09_.wvu.PrintTitles" localSheetId="1" hidden="1">#REF!,#REF!</definedName>
    <definedName name="Z_179EFDDB_A1B1_11D3_8FA9_0008C7809E09_.wvu.PrintTitles" hidden="1">#REF!,#REF!</definedName>
    <definedName name="Z_179EFDDC_A1B1_11D3_8FA9_0008C7809E09_.wvu.PrintArea" localSheetId="1" hidden="1">#REF!</definedName>
    <definedName name="Z_179EFDDC_A1B1_11D3_8FA9_0008C7809E09_.wvu.PrintArea" hidden="1">#REF!</definedName>
    <definedName name="Z_179EFDDC_A1B1_11D3_8FA9_0008C7809E09_.wvu.PrintTitles" localSheetId="1" hidden="1">#REF!,#REF!</definedName>
    <definedName name="Z_179EFDDC_A1B1_11D3_8FA9_0008C7809E09_.wvu.PrintTitles" hidden="1">#REF!,#REF!</definedName>
    <definedName name="Z_179EFDDD_A1B1_11D3_8FA9_0008C7809E09_.wvu.PrintArea" localSheetId="1" hidden="1">#REF!</definedName>
    <definedName name="Z_179EFDDD_A1B1_11D3_8FA9_0008C7809E09_.wvu.PrintArea" hidden="1">#REF!</definedName>
    <definedName name="Z_179EFDDD_A1B1_11D3_8FA9_0008C7809E09_.wvu.PrintTitles" localSheetId="1" hidden="1">#REF!,#REF!</definedName>
    <definedName name="Z_179EFDDD_A1B1_11D3_8FA9_0008C7809E09_.wvu.PrintTitles" hidden="1">#REF!,#REF!</definedName>
    <definedName name="Z_179EFDDE_A1B1_11D3_8FA9_0008C7809E09_.wvu.PrintArea" localSheetId="1" hidden="1">#REF!</definedName>
    <definedName name="Z_179EFDDE_A1B1_11D3_8FA9_0008C7809E09_.wvu.PrintArea" hidden="1">#REF!</definedName>
    <definedName name="Z_179EFDDE_A1B1_11D3_8FA9_0008C7809E09_.wvu.PrintTitles" localSheetId="1" hidden="1">#REF!,#REF!</definedName>
    <definedName name="Z_179EFDDE_A1B1_11D3_8FA9_0008C7809E09_.wvu.PrintTitles" hidden="1">#REF!,#REF!</definedName>
    <definedName name="Z_179EFDDF_A1B1_11D3_8FA9_0008C7809E09_.wvu.PrintArea" localSheetId="1" hidden="1">#REF!</definedName>
    <definedName name="Z_179EFDDF_A1B1_11D3_8FA9_0008C7809E09_.wvu.PrintArea" hidden="1">#REF!</definedName>
    <definedName name="Z_179EFDDF_A1B1_11D3_8FA9_0008C7809E09_.wvu.PrintTitles" localSheetId="1" hidden="1">#REF!,#REF!</definedName>
    <definedName name="Z_179EFDDF_A1B1_11D3_8FA9_0008C7809E09_.wvu.PrintTitles" hidden="1">#REF!,#REF!</definedName>
    <definedName name="Z_179EFDE0_A1B1_11D3_8FA9_0008C7809E09_.wvu.PrintArea" localSheetId="1" hidden="1">#REF!</definedName>
    <definedName name="Z_179EFDE0_A1B1_11D3_8FA9_0008C7809E09_.wvu.PrintArea" hidden="1">#REF!</definedName>
    <definedName name="Z_179EFDE0_A1B1_11D3_8FA9_0008C7809E09_.wvu.PrintTitles" localSheetId="1" hidden="1">#REF!,#REF!</definedName>
    <definedName name="Z_179EFDE0_A1B1_11D3_8FA9_0008C7809E09_.wvu.PrintTitles" hidden="1">#REF!,#REF!</definedName>
    <definedName name="Z_179EFDE1_A1B1_11D3_8FA9_0008C7809E09_.wvu.PrintArea" localSheetId="1" hidden="1">#REF!</definedName>
    <definedName name="Z_179EFDE1_A1B1_11D3_8FA9_0008C7809E09_.wvu.PrintArea" hidden="1">#REF!</definedName>
    <definedName name="Z_179EFDE1_A1B1_11D3_8FA9_0008C7809E09_.wvu.PrintTitles" localSheetId="1" hidden="1">#REF!,#REF!</definedName>
    <definedName name="Z_179EFDE1_A1B1_11D3_8FA9_0008C7809E09_.wvu.PrintTitles" hidden="1">#REF!,#REF!</definedName>
    <definedName name="Z_179EFDE2_A1B1_11D3_8FA9_0008C7809E09_.wvu.PrintArea" localSheetId="1" hidden="1">#REF!</definedName>
    <definedName name="Z_179EFDE2_A1B1_11D3_8FA9_0008C7809E09_.wvu.PrintArea" hidden="1">#REF!</definedName>
    <definedName name="Z_179EFDE2_A1B1_11D3_8FA9_0008C7809E09_.wvu.PrintTitles" localSheetId="1" hidden="1">#REF!,#REF!</definedName>
    <definedName name="Z_179EFDE2_A1B1_11D3_8FA9_0008C7809E09_.wvu.PrintTitles" hidden="1">#REF!,#REF!</definedName>
    <definedName name="Z_179EFDE3_A1B1_11D3_8FA9_0008C7809E09_.wvu.PrintArea" localSheetId="1" hidden="1">#REF!</definedName>
    <definedName name="Z_179EFDE3_A1B1_11D3_8FA9_0008C7809E09_.wvu.PrintArea" hidden="1">#REF!</definedName>
    <definedName name="Z_179EFDE3_A1B1_11D3_8FA9_0008C7809E09_.wvu.PrintTitles" localSheetId="1" hidden="1">#REF!,#REF!</definedName>
    <definedName name="Z_179EFDE3_A1B1_11D3_8FA9_0008C7809E09_.wvu.PrintTitles" hidden="1">#REF!,#REF!</definedName>
    <definedName name="Z_179EFDE4_A1B1_11D3_8FA9_0008C7809E09_.wvu.PrintArea" localSheetId="1" hidden="1">#REF!</definedName>
    <definedName name="Z_179EFDE4_A1B1_11D3_8FA9_0008C7809E09_.wvu.PrintArea" hidden="1">#REF!</definedName>
    <definedName name="Z_179EFDE4_A1B1_11D3_8FA9_0008C7809E09_.wvu.PrintTitles" localSheetId="1" hidden="1">#REF!,#REF!</definedName>
    <definedName name="Z_179EFDE4_A1B1_11D3_8FA9_0008C7809E09_.wvu.PrintTitles" hidden="1">#REF!,#REF!</definedName>
    <definedName name="Z_179EFDE5_A1B1_11D3_8FA9_0008C7809E09_.wvu.PrintArea" localSheetId="1" hidden="1">#REF!</definedName>
    <definedName name="Z_179EFDE5_A1B1_11D3_8FA9_0008C7809E09_.wvu.PrintArea" hidden="1">#REF!</definedName>
    <definedName name="Z_179EFDE5_A1B1_11D3_8FA9_0008C7809E09_.wvu.PrintTitles" localSheetId="1" hidden="1">#REF!,#REF!</definedName>
    <definedName name="Z_179EFDE5_A1B1_11D3_8FA9_0008C7809E09_.wvu.PrintTitles" hidden="1">#REF!,#REF!</definedName>
    <definedName name="Z_179EFDE6_A1B1_11D3_8FA9_0008C7809E09_.wvu.PrintArea" localSheetId="1" hidden="1">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localSheetId="1" hidden="1">#REF!</definedName>
    <definedName name="Z_179EFDE7_A1B1_11D3_8FA9_0008C7809E09_.wvu.PrintTitles" hidden="1">#REF!</definedName>
    <definedName name="Z_179EFDE8_A1B1_11D3_8FA9_0008C7809E09_.wvu.PrintArea" localSheetId="1" hidden="1">#REF!</definedName>
    <definedName name="Z_179EFDE8_A1B1_11D3_8FA9_0008C7809E09_.wvu.PrintArea" hidden="1">#REF!</definedName>
    <definedName name="Z_179EFDE8_A1B1_11D3_8FA9_0008C7809E09_.wvu.PrintTitles" localSheetId="1" hidden="1">#REF!</definedName>
    <definedName name="Z_179EFDE8_A1B1_11D3_8FA9_0008C7809E09_.wvu.PrintTitles" hidden="1">#REF!</definedName>
    <definedName name="Z_179EFDE9_A1B1_11D3_8FA9_0008C7809E09_.wvu.PrintArea" localSheetId="1" hidden="1">#REF!</definedName>
    <definedName name="Z_179EFDE9_A1B1_11D3_8FA9_0008C7809E09_.wvu.PrintArea" hidden="1">#REF!</definedName>
    <definedName name="Z_179EFDE9_A1B1_11D3_8FA9_0008C7809E09_.wvu.PrintTitles" localSheetId="1" hidden="1">#REF!</definedName>
    <definedName name="Z_179EFDE9_A1B1_11D3_8FA9_0008C7809E09_.wvu.PrintTitles" hidden="1">#REF!</definedName>
    <definedName name="Z_179EFDEA_A1B1_11D3_8FA9_0008C7809E09_.wvu.PrintArea" localSheetId="1" hidden="1">#REF!</definedName>
    <definedName name="Z_179EFDEA_A1B1_11D3_8FA9_0008C7809E09_.wvu.PrintArea" hidden="1">#REF!</definedName>
    <definedName name="Z_179EFDEA_A1B1_11D3_8FA9_0008C7809E09_.wvu.PrintTitles" localSheetId="1" hidden="1">#REF!</definedName>
    <definedName name="Z_179EFDEA_A1B1_11D3_8FA9_0008C7809E09_.wvu.PrintTitles" hidden="1">#REF!</definedName>
    <definedName name="Z_179EFDEB_A1B1_11D3_8FA9_0008C7809E09_.wvu.PrintArea" localSheetId="1" hidden="1">#REF!</definedName>
    <definedName name="Z_179EFDEB_A1B1_11D3_8FA9_0008C7809E09_.wvu.PrintArea" hidden="1">#REF!</definedName>
    <definedName name="Z_179EFDEB_A1B1_11D3_8FA9_0008C7809E09_.wvu.PrintTitles" localSheetId="1" hidden="1">#REF!</definedName>
    <definedName name="Z_179EFDEB_A1B1_11D3_8FA9_0008C7809E09_.wvu.PrintTitles" hidden="1">#REF!</definedName>
    <definedName name="Z_179EFDEC_A1B1_11D3_8FA9_0008C7809E09_.wvu.PrintArea" localSheetId="1" hidden="1">#REF!</definedName>
    <definedName name="Z_179EFDEC_A1B1_11D3_8FA9_0008C7809E09_.wvu.PrintArea" hidden="1">#REF!</definedName>
    <definedName name="Z_179EFDEC_A1B1_11D3_8FA9_0008C7809E09_.wvu.PrintTitles" localSheetId="1" hidden="1">#REF!</definedName>
    <definedName name="Z_179EFDEC_A1B1_11D3_8FA9_0008C7809E09_.wvu.PrintTitles" hidden="1">#REF!</definedName>
    <definedName name="Z_179EFDED_A1B1_11D3_8FA9_0008C7809E09_.wvu.PrintArea" localSheetId="1" hidden="1">#REF!</definedName>
    <definedName name="Z_179EFDED_A1B1_11D3_8FA9_0008C7809E09_.wvu.PrintArea" hidden="1">#REF!</definedName>
    <definedName name="Z_179EFDED_A1B1_11D3_8FA9_0008C7809E09_.wvu.PrintTitles" localSheetId="1" hidden="1">#REF!</definedName>
    <definedName name="Z_179EFDED_A1B1_11D3_8FA9_0008C7809E09_.wvu.PrintTitles" hidden="1">#REF!</definedName>
    <definedName name="Z_179EFDEE_A1B1_11D3_8FA9_0008C7809E09_.wvu.PrintArea" localSheetId="1" hidden="1">#REF!</definedName>
    <definedName name="Z_179EFDEE_A1B1_11D3_8FA9_0008C7809E09_.wvu.PrintArea" hidden="1">#REF!</definedName>
    <definedName name="Z_179EFDEE_A1B1_11D3_8FA9_0008C7809E09_.wvu.PrintTitles" localSheetId="1" hidden="1">#REF!</definedName>
    <definedName name="Z_179EFDEE_A1B1_11D3_8FA9_0008C7809E09_.wvu.PrintTitles" hidden="1">#REF!</definedName>
    <definedName name="Z_179EFDEF_A1B1_11D3_8FA9_0008C7809E09_.wvu.PrintArea" localSheetId="1" hidden="1">#REF!</definedName>
    <definedName name="Z_179EFDEF_A1B1_11D3_8FA9_0008C7809E09_.wvu.PrintArea" hidden="1">#REF!</definedName>
    <definedName name="Z_179EFDEF_A1B1_11D3_8FA9_0008C7809E09_.wvu.PrintTitles" localSheetId="1" hidden="1">#REF!</definedName>
    <definedName name="Z_179EFDEF_A1B1_11D3_8FA9_0008C7809E09_.wvu.PrintTitles" hidden="1">#REF!</definedName>
    <definedName name="Z_179EFDF0_A1B1_11D3_8FA9_0008C7809E09_.wvu.PrintArea" localSheetId="1" hidden="1">#REF!</definedName>
    <definedName name="Z_179EFDF0_A1B1_11D3_8FA9_0008C7809E09_.wvu.PrintArea" hidden="1">#REF!</definedName>
    <definedName name="Z_179EFDF0_A1B1_11D3_8FA9_0008C7809E09_.wvu.PrintTitles" localSheetId="1" hidden="1">#REF!</definedName>
    <definedName name="Z_179EFDF0_A1B1_11D3_8FA9_0008C7809E09_.wvu.PrintTitles" hidden="1">#REF!</definedName>
    <definedName name="Z_179EFDF1_A1B1_11D3_8FA9_0008C7809E09_.wvu.PrintArea" localSheetId="1" hidden="1">#REF!</definedName>
    <definedName name="Z_179EFDF1_A1B1_11D3_8FA9_0008C7809E09_.wvu.PrintArea" hidden="1">#REF!</definedName>
    <definedName name="Z_179EFDF1_A1B1_11D3_8FA9_0008C7809E09_.wvu.PrintTitles" localSheetId="1" hidden="1">#REF!</definedName>
    <definedName name="Z_179EFDF1_A1B1_11D3_8FA9_0008C7809E09_.wvu.PrintTitles" hidden="1">#REF!</definedName>
    <definedName name="Z_179EFDF2_A1B1_11D3_8FA9_0008C7809E09_.wvu.PrintArea" localSheetId="1" hidden="1">#REF!</definedName>
    <definedName name="Z_179EFDF2_A1B1_11D3_8FA9_0008C7809E09_.wvu.PrintArea" hidden="1">#REF!</definedName>
    <definedName name="Z_179EFDF2_A1B1_11D3_8FA9_0008C7809E09_.wvu.PrintTitles" localSheetId="1" hidden="1">#REF!</definedName>
    <definedName name="Z_179EFDF2_A1B1_11D3_8FA9_0008C7809E09_.wvu.PrintTitles" hidden="1">#REF!</definedName>
    <definedName name="Z_179EFDF3_A1B1_11D3_8FA9_0008C7809E09_.wvu.PrintArea" localSheetId="1" hidden="1">#REF!</definedName>
    <definedName name="Z_179EFDF3_A1B1_11D3_8FA9_0008C7809E09_.wvu.PrintArea" hidden="1">#REF!</definedName>
    <definedName name="Z_179EFDF3_A1B1_11D3_8FA9_0008C7809E09_.wvu.PrintTitles" localSheetId="1" hidden="1">#REF!,#REF!</definedName>
    <definedName name="Z_179EFDF3_A1B1_11D3_8FA9_0008C7809E09_.wvu.PrintTitles" hidden="1">#REF!,#REF!</definedName>
    <definedName name="Z_179EFDF4_A1B1_11D3_8FA9_0008C7809E09_.wvu.PrintArea" localSheetId="1" hidden="1">#REF!</definedName>
    <definedName name="Z_179EFDF4_A1B1_11D3_8FA9_0008C7809E09_.wvu.PrintArea" hidden="1">#REF!</definedName>
    <definedName name="Z_179EFDF4_A1B1_11D3_8FA9_0008C7809E09_.wvu.PrintTitles" localSheetId="1" hidden="1">#REF!,#REF!</definedName>
    <definedName name="Z_179EFDF4_A1B1_11D3_8FA9_0008C7809E09_.wvu.PrintTitles" hidden="1">#REF!,#REF!</definedName>
    <definedName name="Z_179EFDF5_A1B1_11D3_8FA9_0008C7809E09_.wvu.PrintArea" localSheetId="1" hidden="1">#REF!</definedName>
    <definedName name="Z_179EFDF5_A1B1_11D3_8FA9_0008C7809E09_.wvu.PrintArea" hidden="1">#REF!</definedName>
    <definedName name="Z_179EFDF5_A1B1_11D3_8FA9_0008C7809E09_.wvu.PrintTitles" localSheetId="1" hidden="1">#REF!,#REF!</definedName>
    <definedName name="Z_179EFDF5_A1B1_11D3_8FA9_0008C7809E09_.wvu.PrintTitles" hidden="1">#REF!,#REF!</definedName>
    <definedName name="Z_179EFDF6_A1B1_11D3_8FA9_0008C7809E09_.wvu.PrintArea" localSheetId="1" hidden="1">#REF!</definedName>
    <definedName name="Z_179EFDF6_A1B1_11D3_8FA9_0008C7809E09_.wvu.PrintArea" hidden="1">#REF!</definedName>
    <definedName name="Z_179EFDF6_A1B1_11D3_8FA9_0008C7809E09_.wvu.PrintTitles" localSheetId="1" hidden="1">#REF!,#REF!</definedName>
    <definedName name="Z_179EFDF6_A1B1_11D3_8FA9_0008C7809E09_.wvu.PrintTitles" hidden="1">#REF!,#REF!</definedName>
    <definedName name="Z_179EFDF7_A1B1_11D3_8FA9_0008C7809E09_.wvu.PrintArea" localSheetId="1" hidden="1">#REF!</definedName>
    <definedName name="Z_179EFDF7_A1B1_11D3_8FA9_0008C7809E09_.wvu.PrintArea" hidden="1">#REF!</definedName>
    <definedName name="Z_179EFDF7_A1B1_11D3_8FA9_0008C7809E09_.wvu.PrintTitles" localSheetId="1" hidden="1">#REF!,#REF!</definedName>
    <definedName name="Z_179EFDF7_A1B1_11D3_8FA9_0008C7809E09_.wvu.PrintTitles" hidden="1">#REF!,#REF!</definedName>
    <definedName name="Z_179EFDF8_A1B1_11D3_8FA9_0008C7809E09_.wvu.PrintArea" localSheetId="1" hidden="1">#REF!</definedName>
    <definedName name="Z_179EFDF8_A1B1_11D3_8FA9_0008C7809E09_.wvu.PrintArea" hidden="1">#REF!</definedName>
    <definedName name="Z_179EFDF8_A1B1_11D3_8FA9_0008C7809E09_.wvu.PrintTitles" localSheetId="1" hidden="1">#REF!,#REF!</definedName>
    <definedName name="Z_179EFDF8_A1B1_11D3_8FA9_0008C7809E09_.wvu.PrintTitles" hidden="1">#REF!,#REF!</definedName>
    <definedName name="Z_179EFDF9_A1B1_11D3_8FA9_0008C7809E09_.wvu.PrintArea" localSheetId="1" hidden="1">#REF!</definedName>
    <definedName name="Z_179EFDF9_A1B1_11D3_8FA9_0008C7809E09_.wvu.PrintArea" hidden="1">#REF!</definedName>
    <definedName name="Z_179EFDF9_A1B1_11D3_8FA9_0008C7809E09_.wvu.PrintTitles" localSheetId="1" hidden="1">#REF!,#REF!</definedName>
    <definedName name="Z_179EFDF9_A1B1_11D3_8FA9_0008C7809E09_.wvu.PrintTitles" hidden="1">#REF!,#REF!</definedName>
    <definedName name="Z_179EFDFA_A1B1_11D3_8FA9_0008C7809E09_.wvu.PrintArea" localSheetId="1" hidden="1">#REF!</definedName>
    <definedName name="Z_179EFDFA_A1B1_11D3_8FA9_0008C7809E09_.wvu.PrintArea" hidden="1">#REF!</definedName>
    <definedName name="Z_179EFDFA_A1B1_11D3_8FA9_0008C7809E09_.wvu.PrintTitles" localSheetId="1" hidden="1">#REF!,#REF!</definedName>
    <definedName name="Z_179EFDFA_A1B1_11D3_8FA9_0008C7809E09_.wvu.PrintTitles" hidden="1">#REF!,#REF!</definedName>
    <definedName name="Z_179EFDFB_A1B1_11D3_8FA9_0008C7809E09_.wvu.PrintArea" localSheetId="1" hidden="1">#REF!</definedName>
    <definedName name="Z_179EFDFB_A1B1_11D3_8FA9_0008C7809E09_.wvu.PrintArea" hidden="1">#REF!</definedName>
    <definedName name="Z_179EFDFB_A1B1_11D3_8FA9_0008C7809E09_.wvu.PrintTitles" localSheetId="1" hidden="1">#REF!,#REF!</definedName>
    <definedName name="Z_179EFDFB_A1B1_11D3_8FA9_0008C7809E09_.wvu.PrintTitles" hidden="1">#REF!,#REF!</definedName>
    <definedName name="Z_179EFDFC_A1B1_11D3_8FA9_0008C7809E09_.wvu.PrintArea" localSheetId="1" hidden="1">#REF!</definedName>
    <definedName name="Z_179EFDFC_A1B1_11D3_8FA9_0008C7809E09_.wvu.PrintArea" hidden="1">#REF!</definedName>
    <definedName name="Z_179EFDFC_A1B1_11D3_8FA9_0008C7809E09_.wvu.PrintTitles" localSheetId="1" hidden="1">#REF!,#REF!</definedName>
    <definedName name="Z_179EFDFC_A1B1_11D3_8FA9_0008C7809E09_.wvu.PrintTitles" hidden="1">#REF!,#REF!</definedName>
    <definedName name="Z_179EFDFD_A1B1_11D3_8FA9_0008C7809E09_.wvu.PrintArea" localSheetId="1" hidden="1">#REF!</definedName>
    <definedName name="Z_179EFDFD_A1B1_11D3_8FA9_0008C7809E09_.wvu.PrintArea" hidden="1">#REF!</definedName>
    <definedName name="Z_179EFDFD_A1B1_11D3_8FA9_0008C7809E09_.wvu.PrintTitles" localSheetId="1" hidden="1">#REF!,#REF!</definedName>
    <definedName name="Z_179EFDFD_A1B1_11D3_8FA9_0008C7809E09_.wvu.PrintTitles" hidden="1">#REF!,#REF!</definedName>
    <definedName name="Z_179EFDFE_A1B1_11D3_8FA9_0008C7809E09_.wvu.PrintArea" localSheetId="1" hidden="1">#REF!</definedName>
    <definedName name="Z_179EFDFE_A1B1_11D3_8FA9_0008C7809E09_.wvu.PrintArea" hidden="1">#REF!</definedName>
    <definedName name="Z_179EFDFE_A1B1_11D3_8FA9_0008C7809E09_.wvu.PrintTitles" localSheetId="1" hidden="1">#REF!,#REF!</definedName>
    <definedName name="Z_179EFDFE_A1B1_11D3_8FA9_0008C7809E09_.wvu.PrintTitles" hidden="1">#REF!,#REF!</definedName>
    <definedName name="Z_179EFDFF_A1B1_11D3_8FA9_0008C7809E09_.wvu.PrintArea" localSheetId="1" hidden="1">#REF!</definedName>
    <definedName name="Z_179EFDFF_A1B1_11D3_8FA9_0008C7809E09_.wvu.PrintArea" hidden="1">#REF!</definedName>
    <definedName name="Z_179EFDFF_A1B1_11D3_8FA9_0008C7809E09_.wvu.PrintTitles" localSheetId="1" hidden="1">#REF!,#REF!</definedName>
    <definedName name="Z_179EFDFF_A1B1_11D3_8FA9_0008C7809E09_.wvu.PrintTitles" hidden="1">#REF!,#REF!</definedName>
    <definedName name="Z_179EFE00_A1B1_11D3_8FA9_0008C7809E09_.wvu.PrintArea" localSheetId="1" hidden="1">#REF!</definedName>
    <definedName name="Z_179EFE00_A1B1_11D3_8FA9_0008C7809E09_.wvu.PrintArea" hidden="1">#REF!</definedName>
    <definedName name="Z_179EFE00_A1B1_11D3_8FA9_0008C7809E09_.wvu.PrintTitles" localSheetId="1" hidden="1">#REF!,#REF!</definedName>
    <definedName name="Z_179EFE00_A1B1_11D3_8FA9_0008C7809E09_.wvu.PrintTitles" hidden="1">#REF!,#REF!</definedName>
    <definedName name="Z_179EFE01_A1B1_11D3_8FA9_0008C7809E09_.wvu.PrintArea" localSheetId="1" hidden="1">#REF!</definedName>
    <definedName name="Z_179EFE01_A1B1_11D3_8FA9_0008C7809E09_.wvu.PrintArea" hidden="1">#REF!</definedName>
    <definedName name="Z_179EFE01_A1B1_11D3_8FA9_0008C7809E09_.wvu.PrintTitles" localSheetId="1" hidden="1">#REF!,#REF!</definedName>
    <definedName name="Z_179EFE01_A1B1_11D3_8FA9_0008C7809E09_.wvu.PrintTitles" hidden="1">#REF!,#REF!</definedName>
    <definedName name="Z_179EFE02_A1B1_11D3_8FA9_0008C7809E09_.wvu.PrintArea" localSheetId="1" hidden="1">#REF!</definedName>
    <definedName name="Z_179EFE02_A1B1_11D3_8FA9_0008C7809E09_.wvu.PrintArea" hidden="1">#REF!</definedName>
    <definedName name="Z_179EFE02_A1B1_11D3_8FA9_0008C7809E09_.wvu.PrintTitles" localSheetId="1" hidden="1">#REF!,#REF!</definedName>
    <definedName name="Z_179EFE02_A1B1_11D3_8FA9_0008C7809E09_.wvu.PrintTitles" hidden="1">#REF!,#REF!</definedName>
    <definedName name="Z_179EFE03_A1B1_11D3_8FA9_0008C7809E09_.wvu.PrintArea" localSheetId="1" hidden="1">#REF!</definedName>
    <definedName name="Z_179EFE03_A1B1_11D3_8FA9_0008C7809E09_.wvu.PrintArea" hidden="1">#REF!</definedName>
    <definedName name="Z_179EFE03_A1B1_11D3_8FA9_0008C7809E09_.wvu.PrintTitles" localSheetId="1" hidden="1">#REF!,#REF!</definedName>
    <definedName name="Z_179EFE03_A1B1_11D3_8FA9_0008C7809E09_.wvu.PrintTitles" hidden="1">#REF!,#REF!</definedName>
    <definedName name="Z_179EFE04_A1B1_11D3_8FA9_0008C7809E09_.wvu.PrintArea" localSheetId="1" hidden="1">#REF!</definedName>
    <definedName name="Z_179EFE04_A1B1_11D3_8FA9_0008C7809E09_.wvu.PrintArea" hidden="1">#REF!</definedName>
    <definedName name="Z_179EFE04_A1B1_11D3_8FA9_0008C7809E09_.wvu.PrintTitles" localSheetId="1" hidden="1">#REF!,#REF!</definedName>
    <definedName name="Z_179EFE04_A1B1_11D3_8FA9_0008C7809E09_.wvu.PrintTitles" hidden="1">#REF!,#REF!</definedName>
    <definedName name="Z_179EFE05_A1B1_11D3_8FA9_0008C7809E09_.wvu.PrintArea" localSheetId="1" hidden="1">#REF!</definedName>
    <definedName name="Z_179EFE05_A1B1_11D3_8FA9_0008C7809E09_.wvu.PrintArea" hidden="1">#REF!</definedName>
    <definedName name="Z_179EFE05_A1B1_11D3_8FA9_0008C7809E09_.wvu.PrintTitles" localSheetId="1" hidden="1">#REF!,#REF!</definedName>
    <definedName name="Z_179EFE05_A1B1_11D3_8FA9_0008C7809E09_.wvu.PrintTitles" hidden="1">#REF!,#REF!</definedName>
    <definedName name="Z_179EFE06_A1B1_11D3_8FA9_0008C7809E09_.wvu.PrintArea" localSheetId="1" hidden="1">#REF!</definedName>
    <definedName name="Z_179EFE06_A1B1_11D3_8FA9_0008C7809E09_.wvu.PrintArea" hidden="1">#REF!</definedName>
    <definedName name="Z_179EFE06_A1B1_11D3_8FA9_0008C7809E09_.wvu.PrintTitles" localSheetId="1" hidden="1">#REF!,#REF!</definedName>
    <definedName name="Z_179EFE06_A1B1_11D3_8FA9_0008C7809E09_.wvu.PrintTitles" hidden="1">#REF!,#REF!</definedName>
    <definedName name="Z_179EFE07_A1B1_11D3_8FA9_0008C7809E09_.wvu.PrintArea" localSheetId="1" hidden="1">#REF!</definedName>
    <definedName name="Z_179EFE07_A1B1_11D3_8FA9_0008C7809E09_.wvu.PrintArea" hidden="1">#REF!</definedName>
    <definedName name="Z_179EFE07_A1B1_11D3_8FA9_0008C7809E09_.wvu.PrintTitles" localSheetId="1" hidden="1">#REF!,#REF!</definedName>
    <definedName name="Z_179EFE07_A1B1_11D3_8FA9_0008C7809E09_.wvu.PrintTitles" hidden="1">#REF!,#REF!</definedName>
    <definedName name="Z_179EFE08_A1B1_11D3_8FA9_0008C7809E09_.wvu.PrintArea" localSheetId="1" hidden="1">#REF!</definedName>
    <definedName name="Z_179EFE08_A1B1_11D3_8FA9_0008C7809E09_.wvu.PrintArea" hidden="1">#REF!</definedName>
    <definedName name="Z_179EFE08_A1B1_11D3_8FA9_0008C7809E09_.wvu.PrintTitles" localSheetId="1" hidden="1">#REF!,#REF!</definedName>
    <definedName name="Z_179EFE08_A1B1_11D3_8FA9_0008C7809E09_.wvu.PrintTitles" hidden="1">#REF!,#REF!</definedName>
    <definedName name="Z_179EFE09_A1B1_11D3_8FA9_0008C7809E09_.wvu.PrintArea" localSheetId="1" hidden="1">#REF!</definedName>
    <definedName name="Z_179EFE09_A1B1_11D3_8FA9_0008C7809E09_.wvu.PrintArea" hidden="1">#REF!</definedName>
    <definedName name="Z_179EFE09_A1B1_11D3_8FA9_0008C7809E09_.wvu.PrintTitles" localSheetId="1" hidden="1">#REF!,#REF!</definedName>
    <definedName name="Z_179EFE09_A1B1_11D3_8FA9_0008C7809E09_.wvu.PrintTitles" hidden="1">#REF!,#REF!</definedName>
    <definedName name="Z_179EFE0A_A1B1_11D3_8FA9_0008C7809E09_.wvu.PrintArea" localSheetId="1" hidden="1">#REF!</definedName>
    <definedName name="Z_179EFE0A_A1B1_11D3_8FA9_0008C7809E09_.wvu.PrintArea" hidden="1">#REF!</definedName>
    <definedName name="Z_179EFE0A_A1B1_11D3_8FA9_0008C7809E09_.wvu.PrintTitles" localSheetId="1" hidden="1">#REF!,#REF!</definedName>
    <definedName name="Z_179EFE0A_A1B1_11D3_8FA9_0008C7809E09_.wvu.PrintTitles" hidden="1">#REF!,#REF!</definedName>
    <definedName name="Z_179EFE0B_A1B1_11D3_8FA9_0008C7809E09_.wvu.PrintArea" localSheetId="1" hidden="1">#REF!</definedName>
    <definedName name="Z_179EFE0B_A1B1_11D3_8FA9_0008C7809E09_.wvu.PrintArea" hidden="1">#REF!</definedName>
    <definedName name="Z_179EFE0B_A1B1_11D3_8FA9_0008C7809E09_.wvu.PrintTitles" localSheetId="1" hidden="1">#REF!,#REF!</definedName>
    <definedName name="Z_179EFE0B_A1B1_11D3_8FA9_0008C7809E09_.wvu.PrintTitles" hidden="1">#REF!,#REF!</definedName>
    <definedName name="Z_179EFE0C_A1B1_11D3_8FA9_0008C7809E09_.wvu.PrintArea" localSheetId="1" hidden="1">#REF!</definedName>
    <definedName name="Z_179EFE0C_A1B1_11D3_8FA9_0008C7809E09_.wvu.PrintArea" hidden="1">#REF!</definedName>
    <definedName name="Z_179EFE0C_A1B1_11D3_8FA9_0008C7809E09_.wvu.PrintTitles" localSheetId="1" hidden="1">#REF!,#REF!</definedName>
    <definedName name="Z_179EFE0C_A1B1_11D3_8FA9_0008C7809E09_.wvu.PrintTitles" hidden="1">#REF!,#REF!</definedName>
    <definedName name="Z_179EFE0D_A1B1_11D3_8FA9_0008C7809E09_.wvu.PrintArea" localSheetId="1" hidden="1">#REF!</definedName>
    <definedName name="Z_179EFE0D_A1B1_11D3_8FA9_0008C7809E09_.wvu.PrintArea" hidden="1">#REF!</definedName>
    <definedName name="Z_179EFE0D_A1B1_11D3_8FA9_0008C7809E09_.wvu.PrintTitles" localSheetId="1" hidden="1">#REF!,#REF!</definedName>
    <definedName name="Z_179EFE0D_A1B1_11D3_8FA9_0008C7809E09_.wvu.PrintTitles" hidden="1">#REF!,#REF!</definedName>
    <definedName name="Z_179EFE0E_A1B1_11D3_8FA9_0008C7809E09_.wvu.PrintArea" localSheetId="1" hidden="1">#REF!</definedName>
    <definedName name="Z_179EFE0E_A1B1_11D3_8FA9_0008C7809E09_.wvu.PrintArea" hidden="1">#REF!</definedName>
    <definedName name="Z_179EFE0E_A1B1_11D3_8FA9_0008C7809E09_.wvu.PrintTitles" localSheetId="1" hidden="1">#REF!,#REF!</definedName>
    <definedName name="Z_179EFE0E_A1B1_11D3_8FA9_0008C7809E09_.wvu.PrintTitles" hidden="1">#REF!,#REF!</definedName>
    <definedName name="Z_179EFE0F_A1B1_11D3_8FA9_0008C7809E09_.wvu.PrintArea" localSheetId="1" hidden="1">#REF!</definedName>
    <definedName name="Z_179EFE0F_A1B1_11D3_8FA9_0008C7809E09_.wvu.PrintArea" hidden="1">#REF!</definedName>
    <definedName name="Z_179EFE0F_A1B1_11D3_8FA9_0008C7809E09_.wvu.PrintTitles" localSheetId="1" hidden="1">#REF!,#REF!</definedName>
    <definedName name="Z_179EFE0F_A1B1_11D3_8FA9_0008C7809E09_.wvu.PrintTitles" hidden="1">#REF!,#REF!</definedName>
    <definedName name="Z_179EFE10_A1B1_11D3_8FA9_0008C7809E09_.wvu.PrintArea" localSheetId="1" hidden="1">#REF!</definedName>
    <definedName name="Z_179EFE10_A1B1_11D3_8FA9_0008C7809E09_.wvu.PrintArea" hidden="1">#REF!</definedName>
    <definedName name="Z_179EFE10_A1B1_11D3_8FA9_0008C7809E09_.wvu.PrintTitles" localSheetId="1" hidden="1">#REF!,#REF!</definedName>
    <definedName name="Z_179EFE10_A1B1_11D3_8FA9_0008C7809E09_.wvu.PrintTitles" hidden="1">#REF!,#REF!</definedName>
    <definedName name="Z_179EFE11_A1B1_11D3_8FA9_0008C7809E09_.wvu.PrintArea" localSheetId="1" hidden="1">#REF!</definedName>
    <definedName name="Z_179EFE11_A1B1_11D3_8FA9_0008C7809E09_.wvu.PrintArea" hidden="1">#REF!</definedName>
    <definedName name="Z_179EFE11_A1B1_11D3_8FA9_0008C7809E09_.wvu.PrintTitles" localSheetId="1" hidden="1">#REF!,#REF!</definedName>
    <definedName name="Z_179EFE11_A1B1_11D3_8FA9_0008C7809E09_.wvu.PrintTitles" hidden="1">#REF!,#REF!</definedName>
    <definedName name="Z_179EFE12_A1B1_11D3_8FA9_0008C7809E09_.wvu.PrintArea" localSheetId="1" hidden="1">#REF!</definedName>
    <definedName name="Z_179EFE12_A1B1_11D3_8FA9_0008C7809E09_.wvu.PrintArea" hidden="1">#REF!</definedName>
    <definedName name="Z_179EFE12_A1B1_11D3_8FA9_0008C7809E09_.wvu.PrintTitles" localSheetId="1" hidden="1">#REF!,#REF!</definedName>
    <definedName name="Z_179EFE12_A1B1_11D3_8FA9_0008C7809E09_.wvu.PrintTitles" hidden="1">#REF!,#REF!</definedName>
    <definedName name="Z_179EFE13_A1B1_11D3_8FA9_0008C7809E09_.wvu.PrintArea" localSheetId="1" hidden="1">#REF!</definedName>
    <definedName name="Z_179EFE13_A1B1_11D3_8FA9_0008C7809E09_.wvu.PrintArea" hidden="1">#REF!</definedName>
    <definedName name="Z_179EFE13_A1B1_11D3_8FA9_0008C7809E09_.wvu.PrintTitles" localSheetId="1" hidden="1">#REF!,#REF!</definedName>
    <definedName name="Z_179EFE13_A1B1_11D3_8FA9_0008C7809E09_.wvu.PrintTitles" hidden="1">#REF!,#REF!</definedName>
    <definedName name="Z_179EFE14_A1B1_11D3_8FA9_0008C7809E09_.wvu.PrintArea" localSheetId="1" hidden="1">#REF!</definedName>
    <definedName name="Z_179EFE14_A1B1_11D3_8FA9_0008C7809E09_.wvu.PrintArea" hidden="1">#REF!</definedName>
    <definedName name="Z_179EFE14_A1B1_11D3_8FA9_0008C7809E09_.wvu.PrintTitles" localSheetId="1" hidden="1">#REF!,#REF!</definedName>
    <definedName name="Z_179EFE14_A1B1_11D3_8FA9_0008C7809E09_.wvu.PrintTitles" hidden="1">#REF!,#REF!</definedName>
    <definedName name="Z_179EFE15_A1B1_11D3_8FA9_0008C7809E09_.wvu.PrintArea" localSheetId="1" hidden="1">#REF!</definedName>
    <definedName name="Z_179EFE15_A1B1_11D3_8FA9_0008C7809E09_.wvu.PrintArea" hidden="1">#REF!</definedName>
    <definedName name="Z_179EFE15_A1B1_11D3_8FA9_0008C7809E09_.wvu.PrintTitles" localSheetId="1" hidden="1">#REF!,#REF!</definedName>
    <definedName name="Z_179EFE15_A1B1_11D3_8FA9_0008C7809E09_.wvu.PrintTitles" hidden="1">#REF!,#REF!</definedName>
    <definedName name="Z_179EFE16_A1B1_11D3_8FA9_0008C7809E09_.wvu.PrintArea" localSheetId="1" hidden="1">#REF!</definedName>
    <definedName name="Z_179EFE16_A1B1_11D3_8FA9_0008C7809E09_.wvu.PrintArea" hidden="1">#REF!</definedName>
    <definedName name="Z_179EFE16_A1B1_11D3_8FA9_0008C7809E09_.wvu.PrintTitles" localSheetId="1" hidden="1">#REF!,#REF!</definedName>
    <definedName name="Z_179EFE16_A1B1_11D3_8FA9_0008C7809E09_.wvu.PrintTitles" hidden="1">#REF!,#REF!</definedName>
    <definedName name="Z_179EFE17_A1B1_11D3_8FA9_0008C7809E09_.wvu.PrintArea" localSheetId="1" hidden="1">#REF!</definedName>
    <definedName name="Z_179EFE17_A1B1_11D3_8FA9_0008C7809E09_.wvu.PrintArea" hidden="1">#REF!</definedName>
    <definedName name="Z_179EFE17_A1B1_11D3_8FA9_0008C7809E09_.wvu.PrintTitles" localSheetId="1" hidden="1">#REF!,#REF!</definedName>
    <definedName name="Z_179EFE17_A1B1_11D3_8FA9_0008C7809E09_.wvu.PrintTitles" hidden="1">#REF!,#REF!</definedName>
    <definedName name="Z_179EFE18_A1B1_11D3_8FA9_0008C7809E09_.wvu.PrintArea" localSheetId="1" hidden="1">#REF!</definedName>
    <definedName name="Z_179EFE18_A1B1_11D3_8FA9_0008C7809E09_.wvu.PrintArea" hidden="1">#REF!</definedName>
    <definedName name="Z_179EFE18_A1B1_11D3_8FA9_0008C7809E09_.wvu.PrintTitles" localSheetId="1" hidden="1">#REF!,#REF!</definedName>
    <definedName name="Z_179EFE18_A1B1_11D3_8FA9_0008C7809E09_.wvu.PrintTitles" hidden="1">#REF!,#REF!</definedName>
    <definedName name="Z_179EFE19_A1B1_11D3_8FA9_0008C7809E09_.wvu.PrintArea" localSheetId="1" hidden="1">#REF!</definedName>
    <definedName name="Z_179EFE19_A1B1_11D3_8FA9_0008C7809E09_.wvu.PrintArea" hidden="1">#REF!</definedName>
    <definedName name="Z_179EFE19_A1B1_11D3_8FA9_0008C7809E09_.wvu.PrintTitles" localSheetId="1" hidden="1">#REF!,#REF!</definedName>
    <definedName name="Z_179EFE19_A1B1_11D3_8FA9_0008C7809E09_.wvu.PrintTitles" hidden="1">#REF!,#REF!</definedName>
    <definedName name="Z_179EFE1A_A1B1_11D3_8FA9_0008C7809E09_.wvu.PrintArea" localSheetId="1" hidden="1">#REF!</definedName>
    <definedName name="Z_179EFE1A_A1B1_11D3_8FA9_0008C7809E09_.wvu.PrintArea" hidden="1">#REF!</definedName>
    <definedName name="Z_179EFE1A_A1B1_11D3_8FA9_0008C7809E09_.wvu.PrintTitles" localSheetId="1" hidden="1">#REF!,#REF!</definedName>
    <definedName name="Z_179EFE1A_A1B1_11D3_8FA9_0008C7809E09_.wvu.PrintTitles" hidden="1">#REF!,#REF!</definedName>
    <definedName name="Z_179EFE1B_A1B1_11D3_8FA9_0008C7809E09_.wvu.PrintArea" localSheetId="1" hidden="1">#REF!</definedName>
    <definedName name="Z_179EFE1B_A1B1_11D3_8FA9_0008C7809E09_.wvu.PrintArea" hidden="1">#REF!</definedName>
    <definedName name="Z_179EFE1B_A1B1_11D3_8FA9_0008C7809E09_.wvu.PrintTitles" localSheetId="1" hidden="1">#REF!,#REF!</definedName>
    <definedName name="Z_179EFE1B_A1B1_11D3_8FA9_0008C7809E09_.wvu.PrintTitles" hidden="1">#REF!,#REF!</definedName>
    <definedName name="Z_179EFE1C_A1B1_11D3_8FA9_0008C7809E09_.wvu.PrintArea" localSheetId="1" hidden="1">#REF!</definedName>
    <definedName name="Z_179EFE1C_A1B1_11D3_8FA9_0008C7809E09_.wvu.PrintArea" hidden="1">#REF!</definedName>
    <definedName name="Z_179EFE1C_A1B1_11D3_8FA9_0008C7809E09_.wvu.PrintTitles" localSheetId="1" hidden="1">#REF!,#REF!</definedName>
    <definedName name="Z_179EFE1C_A1B1_11D3_8FA9_0008C7809E09_.wvu.PrintTitles" hidden="1">#REF!,#REF!</definedName>
    <definedName name="Z_179EFE1D_A1B1_11D3_8FA9_0008C7809E09_.wvu.PrintArea" localSheetId="1" hidden="1">#REF!</definedName>
    <definedName name="Z_179EFE1D_A1B1_11D3_8FA9_0008C7809E09_.wvu.PrintArea" hidden="1">#REF!</definedName>
    <definedName name="Z_179EFE1D_A1B1_11D3_8FA9_0008C7809E09_.wvu.PrintTitles" localSheetId="1" hidden="1">#REF!,#REF!</definedName>
    <definedName name="Z_179EFE1D_A1B1_11D3_8FA9_0008C7809E09_.wvu.PrintTitles" hidden="1">#REF!,#REF!</definedName>
    <definedName name="Z_179EFE1E_A1B1_11D3_8FA9_0008C7809E09_.wvu.PrintArea" localSheetId="1" hidden="1">#REF!</definedName>
    <definedName name="Z_179EFE1E_A1B1_11D3_8FA9_0008C7809E09_.wvu.PrintArea" hidden="1">#REF!</definedName>
    <definedName name="Z_179EFE1E_A1B1_11D3_8FA9_0008C7809E09_.wvu.PrintTitles" localSheetId="1" hidden="1">#REF!,#REF!</definedName>
    <definedName name="Z_179EFE1E_A1B1_11D3_8FA9_0008C7809E09_.wvu.PrintTitles" hidden="1">#REF!,#REF!</definedName>
    <definedName name="Z_179EFE1F_A1B1_11D3_8FA9_0008C7809E09_.wvu.PrintArea" localSheetId="1" hidden="1">#REF!</definedName>
    <definedName name="Z_179EFE1F_A1B1_11D3_8FA9_0008C7809E09_.wvu.PrintArea" hidden="1">#REF!</definedName>
    <definedName name="Z_179EFE1F_A1B1_11D3_8FA9_0008C7809E09_.wvu.PrintTitles" localSheetId="1" hidden="1">#REF!,#REF!</definedName>
    <definedName name="Z_179EFE1F_A1B1_11D3_8FA9_0008C7809E09_.wvu.PrintTitles" hidden="1">#REF!,#REF!</definedName>
    <definedName name="Z_179EFE20_A1B1_11D3_8FA9_0008C7809E09_.wvu.PrintArea" localSheetId="1" hidden="1">#REF!</definedName>
    <definedName name="Z_179EFE20_A1B1_11D3_8FA9_0008C7809E09_.wvu.PrintArea" hidden="1">#REF!</definedName>
    <definedName name="Z_179EFE20_A1B1_11D3_8FA9_0008C7809E09_.wvu.PrintTitles" localSheetId="1" hidden="1">#REF!,#REF!</definedName>
    <definedName name="Z_179EFE20_A1B1_11D3_8FA9_0008C7809E09_.wvu.PrintTitles" hidden="1">#REF!,#REF!</definedName>
    <definedName name="Z_179EFE21_A1B1_11D3_8FA9_0008C7809E09_.wvu.PrintArea" localSheetId="1" hidden="1">#REF!</definedName>
    <definedName name="Z_179EFE21_A1B1_11D3_8FA9_0008C7809E09_.wvu.PrintArea" hidden="1">#REF!</definedName>
    <definedName name="Z_179EFE21_A1B1_11D3_8FA9_0008C7809E09_.wvu.PrintTitles" localSheetId="1" hidden="1">#REF!,#REF!</definedName>
    <definedName name="Z_179EFE21_A1B1_11D3_8FA9_0008C7809E09_.wvu.PrintTitles" hidden="1">#REF!,#REF!</definedName>
    <definedName name="Z_179EFE22_A1B1_11D3_8FA9_0008C7809E09_.wvu.PrintArea" localSheetId="1" hidden="1">#REF!</definedName>
    <definedName name="Z_179EFE22_A1B1_11D3_8FA9_0008C7809E09_.wvu.PrintArea" hidden="1">#REF!</definedName>
    <definedName name="Z_179EFE22_A1B1_11D3_8FA9_0008C7809E09_.wvu.PrintTitles" localSheetId="1" hidden="1">#REF!,#REF!</definedName>
    <definedName name="Z_179EFE22_A1B1_11D3_8FA9_0008C7809E09_.wvu.PrintTitles" hidden="1">#REF!,#REF!</definedName>
    <definedName name="Z_179EFE23_A1B1_11D3_8FA9_0008C7809E09_.wvu.PrintArea" localSheetId="1" hidden="1">#REF!</definedName>
    <definedName name="Z_179EFE23_A1B1_11D3_8FA9_0008C7809E09_.wvu.PrintArea" hidden="1">#REF!</definedName>
    <definedName name="Z_179EFE23_A1B1_11D3_8FA9_0008C7809E09_.wvu.PrintTitles" localSheetId="1" hidden="1">#REF!,#REF!</definedName>
    <definedName name="Z_179EFE23_A1B1_11D3_8FA9_0008C7809E09_.wvu.PrintTitles" hidden="1">#REF!,#REF!</definedName>
    <definedName name="Z_179EFE24_A1B1_11D3_8FA9_0008C7809E09_.wvu.PrintArea" localSheetId="1" hidden="1">#REF!</definedName>
    <definedName name="Z_179EFE24_A1B1_11D3_8FA9_0008C7809E09_.wvu.PrintArea" hidden="1">#REF!</definedName>
    <definedName name="Z_179EFE24_A1B1_11D3_8FA9_0008C7809E09_.wvu.PrintTitles" localSheetId="1" hidden="1">#REF!,#REF!</definedName>
    <definedName name="Z_179EFE24_A1B1_11D3_8FA9_0008C7809E09_.wvu.PrintTitles" hidden="1">#REF!,#REF!</definedName>
    <definedName name="Z_179EFE25_A1B1_11D3_8FA9_0008C7809E09_.wvu.PrintArea" localSheetId="1" hidden="1">#REF!</definedName>
    <definedName name="Z_179EFE25_A1B1_11D3_8FA9_0008C7809E09_.wvu.PrintArea" hidden="1">#REF!</definedName>
    <definedName name="Z_179EFE25_A1B1_11D3_8FA9_0008C7809E09_.wvu.PrintTitles" localSheetId="1" hidden="1">#REF!,#REF!</definedName>
    <definedName name="Z_179EFE25_A1B1_11D3_8FA9_0008C7809E09_.wvu.PrintTitles" hidden="1">#REF!,#REF!</definedName>
    <definedName name="Z_179EFE26_A1B1_11D3_8FA9_0008C7809E09_.wvu.PrintArea" localSheetId="1" hidden="1">#REF!</definedName>
    <definedName name="Z_179EFE26_A1B1_11D3_8FA9_0008C7809E09_.wvu.PrintArea" hidden="1">#REF!</definedName>
    <definedName name="Z_179EFE26_A1B1_11D3_8FA9_0008C7809E09_.wvu.PrintTitles" localSheetId="1" hidden="1">#REF!,#REF!</definedName>
    <definedName name="Z_179EFE26_A1B1_11D3_8FA9_0008C7809E09_.wvu.PrintTitles" hidden="1">#REF!,#REF!</definedName>
    <definedName name="Z_179EFE27_A1B1_11D3_8FA9_0008C7809E09_.wvu.PrintArea" localSheetId="1" hidden="1">#REF!</definedName>
    <definedName name="Z_179EFE27_A1B1_11D3_8FA9_0008C7809E09_.wvu.PrintArea" hidden="1">#REF!</definedName>
    <definedName name="Z_179EFE27_A1B1_11D3_8FA9_0008C7809E09_.wvu.PrintTitles" localSheetId="1" hidden="1">#REF!,#REF!</definedName>
    <definedName name="Z_179EFE27_A1B1_11D3_8FA9_0008C7809E09_.wvu.PrintTitles" hidden="1">#REF!,#REF!</definedName>
    <definedName name="Z_179EFE28_A1B1_11D3_8FA9_0008C7809E09_.wvu.PrintArea" localSheetId="1" hidden="1">#REF!</definedName>
    <definedName name="Z_179EFE28_A1B1_11D3_8FA9_0008C7809E09_.wvu.PrintArea" hidden="1">#REF!</definedName>
    <definedName name="Z_179EFE28_A1B1_11D3_8FA9_0008C7809E09_.wvu.PrintTitles" localSheetId="1" hidden="1">#REF!,#REF!</definedName>
    <definedName name="Z_179EFE28_A1B1_11D3_8FA9_0008C7809E09_.wvu.PrintTitles" hidden="1">#REF!,#REF!</definedName>
    <definedName name="Z_179EFE29_A1B1_11D3_8FA9_0008C7809E09_.wvu.PrintArea" localSheetId="1" hidden="1">#REF!</definedName>
    <definedName name="Z_179EFE29_A1B1_11D3_8FA9_0008C7809E09_.wvu.PrintArea" hidden="1">#REF!</definedName>
    <definedName name="Z_179EFE29_A1B1_11D3_8FA9_0008C7809E09_.wvu.PrintTitles" localSheetId="1" hidden="1">#REF!,#REF!</definedName>
    <definedName name="Z_179EFE29_A1B1_11D3_8FA9_0008C7809E09_.wvu.PrintTitles" hidden="1">#REF!,#REF!</definedName>
    <definedName name="Z_179EFE2A_A1B1_11D3_8FA9_0008C7809E09_.wvu.PrintArea" localSheetId="1" hidden="1">#REF!</definedName>
    <definedName name="Z_179EFE2A_A1B1_11D3_8FA9_0008C7809E09_.wvu.PrintArea" hidden="1">#REF!</definedName>
    <definedName name="Z_179EFE2A_A1B1_11D3_8FA9_0008C7809E09_.wvu.PrintTitles" localSheetId="1" hidden="1">#REF!,#REF!</definedName>
    <definedName name="Z_179EFE2A_A1B1_11D3_8FA9_0008C7809E09_.wvu.PrintTitles" hidden="1">#REF!,#REF!</definedName>
    <definedName name="Z_179EFE2B_A1B1_11D3_8FA9_0008C7809E09_.wvu.PrintArea" localSheetId="1" hidden="1">#REF!</definedName>
    <definedName name="Z_179EFE2B_A1B1_11D3_8FA9_0008C7809E09_.wvu.PrintArea" hidden="1">#REF!</definedName>
    <definedName name="Z_179EFE2B_A1B1_11D3_8FA9_0008C7809E09_.wvu.PrintTitles" localSheetId="1" hidden="1">#REF!,#REF!</definedName>
    <definedName name="Z_179EFE2B_A1B1_11D3_8FA9_0008C7809E09_.wvu.PrintTitles" hidden="1">#REF!,#REF!</definedName>
    <definedName name="Z_179EFE2C_A1B1_11D3_8FA9_0008C7809E09_.wvu.PrintArea" localSheetId="1" hidden="1">#REF!</definedName>
    <definedName name="Z_179EFE2C_A1B1_11D3_8FA9_0008C7809E09_.wvu.PrintArea" hidden="1">#REF!</definedName>
    <definedName name="Z_179EFE2C_A1B1_11D3_8FA9_0008C7809E09_.wvu.PrintTitles" localSheetId="1" hidden="1">#REF!,#REF!</definedName>
    <definedName name="Z_179EFE2C_A1B1_11D3_8FA9_0008C7809E09_.wvu.PrintTitles" hidden="1">#REF!,#REF!</definedName>
    <definedName name="Z_179EFE2D_A1B1_11D3_8FA9_0008C7809E09_.wvu.PrintArea" localSheetId="1" hidden="1">#REF!</definedName>
    <definedName name="Z_179EFE2D_A1B1_11D3_8FA9_0008C7809E09_.wvu.PrintArea" hidden="1">#REF!</definedName>
    <definedName name="Z_179EFE2D_A1B1_11D3_8FA9_0008C7809E09_.wvu.PrintTitles" localSheetId="1" hidden="1">#REF!,#REF!</definedName>
    <definedName name="Z_179EFE2D_A1B1_11D3_8FA9_0008C7809E09_.wvu.PrintTitles" hidden="1">#REF!,#REF!</definedName>
    <definedName name="Z_179EFE2E_A1B1_11D3_8FA9_0008C7809E09_.wvu.PrintArea" localSheetId="1" hidden="1">#REF!</definedName>
    <definedName name="Z_179EFE2E_A1B1_11D3_8FA9_0008C7809E09_.wvu.PrintArea" hidden="1">#REF!</definedName>
    <definedName name="Z_179EFE2E_A1B1_11D3_8FA9_0008C7809E09_.wvu.PrintTitles" localSheetId="1" hidden="1">#REF!,#REF!</definedName>
    <definedName name="Z_179EFE2E_A1B1_11D3_8FA9_0008C7809E09_.wvu.PrintTitles" hidden="1">#REF!,#REF!</definedName>
    <definedName name="Z_179EFE2F_A1B1_11D3_8FA9_0008C7809E09_.wvu.PrintArea" localSheetId="1" hidden="1">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localSheetId="1" hidden="1">#REF!</definedName>
    <definedName name="Z_179EFE30_A1B1_11D3_8FA9_0008C7809E09_.wvu.PrintTitles" hidden="1">#REF!</definedName>
    <definedName name="Z_179EFE31_A1B1_11D3_8FA9_0008C7809E09_.wvu.PrintArea" localSheetId="1" hidden="1">#REF!</definedName>
    <definedName name="Z_179EFE31_A1B1_11D3_8FA9_0008C7809E09_.wvu.PrintArea" hidden="1">#REF!</definedName>
    <definedName name="Z_179EFE31_A1B1_11D3_8FA9_0008C7809E09_.wvu.PrintTitles" localSheetId="1" hidden="1">#REF!</definedName>
    <definedName name="Z_179EFE31_A1B1_11D3_8FA9_0008C7809E09_.wvu.PrintTitles" hidden="1">#REF!</definedName>
    <definedName name="Z_179EFE32_A1B1_11D3_8FA9_0008C7809E09_.wvu.PrintArea" localSheetId="1" hidden="1">#REF!</definedName>
    <definedName name="Z_179EFE32_A1B1_11D3_8FA9_0008C7809E09_.wvu.PrintArea" hidden="1">#REF!</definedName>
    <definedName name="Z_179EFE32_A1B1_11D3_8FA9_0008C7809E09_.wvu.PrintTitles" localSheetId="1" hidden="1">#REF!</definedName>
    <definedName name="Z_179EFE32_A1B1_11D3_8FA9_0008C7809E09_.wvu.PrintTitles" hidden="1">#REF!</definedName>
    <definedName name="Z_179EFE33_A1B1_11D3_8FA9_0008C7809E09_.wvu.PrintArea" localSheetId="1" hidden="1">#REF!</definedName>
    <definedName name="Z_179EFE33_A1B1_11D3_8FA9_0008C7809E09_.wvu.PrintArea" hidden="1">#REF!</definedName>
    <definedName name="Z_179EFE33_A1B1_11D3_8FA9_0008C7809E09_.wvu.PrintTitles" localSheetId="1" hidden="1">#REF!</definedName>
    <definedName name="Z_179EFE33_A1B1_11D3_8FA9_0008C7809E09_.wvu.PrintTitles" hidden="1">#REF!</definedName>
    <definedName name="Z_179EFE34_A1B1_11D3_8FA9_0008C7809E09_.wvu.PrintArea" localSheetId="1" hidden="1">#REF!</definedName>
    <definedName name="Z_179EFE34_A1B1_11D3_8FA9_0008C7809E09_.wvu.PrintArea" hidden="1">#REF!</definedName>
    <definedName name="Z_179EFE34_A1B1_11D3_8FA9_0008C7809E09_.wvu.PrintTitles" localSheetId="1" hidden="1">#REF!</definedName>
    <definedName name="Z_179EFE34_A1B1_11D3_8FA9_0008C7809E09_.wvu.PrintTitles" hidden="1">#REF!</definedName>
    <definedName name="Z_179EFE35_A1B1_11D3_8FA9_0008C7809E09_.wvu.PrintArea" localSheetId="1" hidden="1">#REF!</definedName>
    <definedName name="Z_179EFE35_A1B1_11D3_8FA9_0008C7809E09_.wvu.PrintArea" hidden="1">#REF!</definedName>
    <definedName name="Z_179EFE35_A1B1_11D3_8FA9_0008C7809E09_.wvu.PrintTitles" localSheetId="1" hidden="1">#REF!</definedName>
    <definedName name="Z_179EFE35_A1B1_11D3_8FA9_0008C7809E09_.wvu.PrintTitles" hidden="1">#REF!</definedName>
    <definedName name="Z_179EFE36_A1B1_11D3_8FA9_0008C7809E09_.wvu.PrintArea" localSheetId="1" hidden="1">#REF!</definedName>
    <definedName name="Z_179EFE36_A1B1_11D3_8FA9_0008C7809E09_.wvu.PrintArea" hidden="1">#REF!</definedName>
    <definedName name="Z_179EFE36_A1B1_11D3_8FA9_0008C7809E09_.wvu.PrintTitles" localSheetId="1" hidden="1">#REF!</definedName>
    <definedName name="Z_179EFE36_A1B1_11D3_8FA9_0008C7809E09_.wvu.PrintTitles" hidden="1">#REF!</definedName>
    <definedName name="Z_179EFE37_A1B1_11D3_8FA9_0008C7809E09_.wvu.PrintArea" localSheetId="1" hidden="1">#REF!</definedName>
    <definedName name="Z_179EFE37_A1B1_11D3_8FA9_0008C7809E09_.wvu.PrintArea" hidden="1">#REF!</definedName>
    <definedName name="Z_179EFE37_A1B1_11D3_8FA9_0008C7809E09_.wvu.PrintTitles" localSheetId="1" hidden="1">#REF!</definedName>
    <definedName name="Z_179EFE37_A1B1_11D3_8FA9_0008C7809E09_.wvu.PrintTitles" hidden="1">#REF!</definedName>
    <definedName name="Z_179EFE38_A1B1_11D3_8FA9_0008C7809E09_.wvu.PrintArea" localSheetId="1" hidden="1">#REF!</definedName>
    <definedName name="Z_179EFE38_A1B1_11D3_8FA9_0008C7809E09_.wvu.PrintArea" hidden="1">#REF!</definedName>
    <definedName name="Z_179EFE38_A1B1_11D3_8FA9_0008C7809E09_.wvu.PrintTitles" localSheetId="1" hidden="1">#REF!</definedName>
    <definedName name="Z_179EFE38_A1B1_11D3_8FA9_0008C7809E09_.wvu.PrintTitles" hidden="1">#REF!</definedName>
    <definedName name="Z_179EFE39_A1B1_11D3_8FA9_0008C7809E09_.wvu.PrintArea" localSheetId="1" hidden="1">#REF!</definedName>
    <definedName name="Z_179EFE39_A1B1_11D3_8FA9_0008C7809E09_.wvu.PrintArea" hidden="1">#REF!</definedName>
    <definedName name="Z_179EFE39_A1B1_11D3_8FA9_0008C7809E09_.wvu.PrintTitles" localSheetId="1" hidden="1">#REF!</definedName>
    <definedName name="Z_179EFE39_A1B1_11D3_8FA9_0008C7809E09_.wvu.PrintTitles" hidden="1">#REF!</definedName>
    <definedName name="Z_179EFE3A_A1B1_11D3_8FA9_0008C7809E09_.wvu.PrintArea" localSheetId="1" hidden="1">#REF!</definedName>
    <definedName name="Z_179EFE3A_A1B1_11D3_8FA9_0008C7809E09_.wvu.PrintArea" hidden="1">#REF!</definedName>
    <definedName name="Z_179EFE3A_A1B1_11D3_8FA9_0008C7809E09_.wvu.PrintTitles" localSheetId="1" hidden="1">#REF!</definedName>
    <definedName name="Z_179EFE3A_A1B1_11D3_8FA9_0008C7809E09_.wvu.PrintTitles" hidden="1">#REF!</definedName>
    <definedName name="Z_179EFE3B_A1B1_11D3_8FA9_0008C7809E09_.wvu.PrintArea" localSheetId="1" hidden="1">#REF!</definedName>
    <definedName name="Z_179EFE3B_A1B1_11D3_8FA9_0008C7809E09_.wvu.PrintArea" hidden="1">#REF!</definedName>
    <definedName name="Z_179EFE3B_A1B1_11D3_8FA9_0008C7809E09_.wvu.PrintTitles" localSheetId="1" hidden="1">#REF!</definedName>
    <definedName name="Z_179EFE3B_A1B1_11D3_8FA9_0008C7809E09_.wvu.PrintTitles" hidden="1">#REF!</definedName>
    <definedName name="Z_179EFE3C_A1B1_11D3_8FA9_0008C7809E09_.wvu.PrintArea" localSheetId="1" hidden="1">#REF!</definedName>
    <definedName name="Z_179EFE3C_A1B1_11D3_8FA9_0008C7809E09_.wvu.PrintArea" hidden="1">#REF!</definedName>
    <definedName name="Z_179EFE3C_A1B1_11D3_8FA9_0008C7809E09_.wvu.PrintTitles" localSheetId="1" hidden="1">#REF!,#REF!</definedName>
    <definedName name="Z_179EFE3C_A1B1_11D3_8FA9_0008C7809E09_.wvu.PrintTitles" hidden="1">#REF!,#REF!</definedName>
    <definedName name="Z_179EFE3D_A1B1_11D3_8FA9_0008C7809E09_.wvu.PrintArea" localSheetId="1" hidden="1">#REF!</definedName>
    <definedName name="Z_179EFE3D_A1B1_11D3_8FA9_0008C7809E09_.wvu.PrintArea" hidden="1">#REF!</definedName>
    <definedName name="Z_179EFE3D_A1B1_11D3_8FA9_0008C7809E09_.wvu.PrintTitles" localSheetId="1" hidden="1">#REF!,#REF!</definedName>
    <definedName name="Z_179EFE3D_A1B1_11D3_8FA9_0008C7809E09_.wvu.PrintTitles" hidden="1">#REF!,#REF!</definedName>
    <definedName name="Z_179EFE3E_A1B1_11D3_8FA9_0008C7809E09_.wvu.PrintArea" localSheetId="1" hidden="1">#REF!</definedName>
    <definedName name="Z_179EFE3E_A1B1_11D3_8FA9_0008C7809E09_.wvu.PrintArea" hidden="1">#REF!</definedName>
    <definedName name="Z_179EFE3E_A1B1_11D3_8FA9_0008C7809E09_.wvu.PrintTitles" localSheetId="1" hidden="1">#REF!,#REF!</definedName>
    <definedName name="Z_179EFE3E_A1B1_11D3_8FA9_0008C7809E09_.wvu.PrintTitles" hidden="1">#REF!,#REF!</definedName>
    <definedName name="Z_179EFE3F_A1B1_11D3_8FA9_0008C7809E09_.wvu.PrintArea" localSheetId="1" hidden="1">#REF!</definedName>
    <definedName name="Z_179EFE3F_A1B1_11D3_8FA9_0008C7809E09_.wvu.PrintArea" hidden="1">#REF!</definedName>
    <definedName name="Z_179EFE3F_A1B1_11D3_8FA9_0008C7809E09_.wvu.PrintTitles" localSheetId="1" hidden="1">#REF!,#REF!</definedName>
    <definedName name="Z_179EFE3F_A1B1_11D3_8FA9_0008C7809E09_.wvu.PrintTitles" hidden="1">#REF!,#REF!</definedName>
    <definedName name="Z_179EFE40_A1B1_11D3_8FA9_0008C7809E09_.wvu.PrintArea" localSheetId="1" hidden="1">#REF!</definedName>
    <definedName name="Z_179EFE40_A1B1_11D3_8FA9_0008C7809E09_.wvu.PrintArea" hidden="1">#REF!</definedName>
    <definedName name="Z_179EFE40_A1B1_11D3_8FA9_0008C7809E09_.wvu.PrintTitles" localSheetId="1" hidden="1">#REF!,#REF!</definedName>
    <definedName name="Z_179EFE40_A1B1_11D3_8FA9_0008C7809E09_.wvu.PrintTitles" hidden="1">#REF!,#REF!</definedName>
    <definedName name="Z_179EFE41_A1B1_11D3_8FA9_0008C7809E09_.wvu.PrintArea" localSheetId="1" hidden="1">#REF!</definedName>
    <definedName name="Z_179EFE41_A1B1_11D3_8FA9_0008C7809E09_.wvu.PrintArea" hidden="1">#REF!</definedName>
    <definedName name="Z_179EFE41_A1B1_11D3_8FA9_0008C7809E09_.wvu.PrintTitles" localSheetId="1" hidden="1">#REF!,#REF!</definedName>
    <definedName name="Z_179EFE41_A1B1_11D3_8FA9_0008C7809E09_.wvu.PrintTitles" hidden="1">#REF!,#REF!</definedName>
    <definedName name="Z_179EFE42_A1B1_11D3_8FA9_0008C7809E09_.wvu.PrintArea" localSheetId="1" hidden="1">#REF!</definedName>
    <definedName name="Z_179EFE42_A1B1_11D3_8FA9_0008C7809E09_.wvu.PrintArea" hidden="1">#REF!</definedName>
    <definedName name="Z_179EFE42_A1B1_11D3_8FA9_0008C7809E09_.wvu.PrintTitles" localSheetId="1" hidden="1">#REF!,#REF!</definedName>
    <definedName name="Z_179EFE42_A1B1_11D3_8FA9_0008C7809E09_.wvu.PrintTitles" hidden="1">#REF!,#REF!</definedName>
    <definedName name="Z_179EFE43_A1B1_11D3_8FA9_0008C7809E09_.wvu.PrintArea" localSheetId="1" hidden="1">#REF!</definedName>
    <definedName name="Z_179EFE43_A1B1_11D3_8FA9_0008C7809E09_.wvu.PrintArea" hidden="1">#REF!</definedName>
    <definedName name="Z_179EFE43_A1B1_11D3_8FA9_0008C7809E09_.wvu.PrintTitles" localSheetId="1" hidden="1">#REF!,#REF!</definedName>
    <definedName name="Z_179EFE43_A1B1_11D3_8FA9_0008C7809E09_.wvu.PrintTitles" hidden="1">#REF!,#REF!</definedName>
    <definedName name="Z_179EFE44_A1B1_11D3_8FA9_0008C7809E09_.wvu.PrintArea" localSheetId="1" hidden="1">#REF!</definedName>
    <definedName name="Z_179EFE44_A1B1_11D3_8FA9_0008C7809E09_.wvu.PrintArea" hidden="1">#REF!</definedName>
    <definedName name="Z_179EFE44_A1B1_11D3_8FA9_0008C7809E09_.wvu.PrintTitles" localSheetId="1" hidden="1">#REF!,#REF!</definedName>
    <definedName name="Z_179EFE44_A1B1_11D3_8FA9_0008C7809E09_.wvu.PrintTitles" hidden="1">#REF!,#REF!</definedName>
    <definedName name="Z_179EFE45_A1B1_11D3_8FA9_0008C7809E09_.wvu.PrintArea" localSheetId="1" hidden="1">#REF!</definedName>
    <definedName name="Z_179EFE45_A1B1_11D3_8FA9_0008C7809E09_.wvu.PrintArea" hidden="1">#REF!</definedName>
    <definedName name="Z_179EFE45_A1B1_11D3_8FA9_0008C7809E09_.wvu.PrintTitles" localSheetId="1" hidden="1">#REF!,#REF!</definedName>
    <definedName name="Z_179EFE45_A1B1_11D3_8FA9_0008C7809E09_.wvu.PrintTitles" hidden="1">#REF!,#REF!</definedName>
    <definedName name="Z_179EFE46_A1B1_11D3_8FA9_0008C7809E09_.wvu.PrintArea" localSheetId="1" hidden="1">#REF!</definedName>
    <definedName name="Z_179EFE46_A1B1_11D3_8FA9_0008C7809E09_.wvu.PrintArea" hidden="1">#REF!</definedName>
    <definedName name="Z_179EFE46_A1B1_11D3_8FA9_0008C7809E09_.wvu.PrintTitles" localSheetId="1" hidden="1">#REF!,#REF!</definedName>
    <definedName name="Z_179EFE46_A1B1_11D3_8FA9_0008C7809E09_.wvu.PrintTitles" hidden="1">#REF!,#REF!</definedName>
    <definedName name="Z_179EFE47_A1B1_11D3_8FA9_0008C7809E09_.wvu.PrintArea" localSheetId="1" hidden="1">#REF!</definedName>
    <definedName name="Z_179EFE47_A1B1_11D3_8FA9_0008C7809E09_.wvu.PrintArea" hidden="1">#REF!</definedName>
    <definedName name="Z_179EFE47_A1B1_11D3_8FA9_0008C7809E09_.wvu.PrintTitles" localSheetId="1" hidden="1">#REF!,#REF!</definedName>
    <definedName name="Z_179EFE47_A1B1_11D3_8FA9_0008C7809E09_.wvu.PrintTitles" hidden="1">#REF!,#REF!</definedName>
    <definedName name="Z_179EFE48_A1B1_11D3_8FA9_0008C7809E09_.wvu.PrintArea" localSheetId="1" hidden="1">#REF!</definedName>
    <definedName name="Z_179EFE48_A1B1_11D3_8FA9_0008C7809E09_.wvu.PrintArea" hidden="1">#REF!</definedName>
    <definedName name="Z_179EFE48_A1B1_11D3_8FA9_0008C7809E09_.wvu.PrintTitles" localSheetId="1" hidden="1">#REF!,#REF!</definedName>
    <definedName name="Z_179EFE48_A1B1_11D3_8FA9_0008C7809E09_.wvu.PrintTitles" hidden="1">#REF!,#REF!</definedName>
    <definedName name="Z_179EFE49_A1B1_11D3_8FA9_0008C7809E09_.wvu.PrintArea" localSheetId="1" hidden="1">#REF!</definedName>
    <definedName name="Z_179EFE49_A1B1_11D3_8FA9_0008C7809E09_.wvu.PrintArea" hidden="1">#REF!</definedName>
    <definedName name="Z_179EFE49_A1B1_11D3_8FA9_0008C7809E09_.wvu.PrintTitles" localSheetId="1" hidden="1">#REF!,#REF!</definedName>
    <definedName name="Z_179EFE49_A1B1_11D3_8FA9_0008C7809E09_.wvu.PrintTitles" hidden="1">#REF!,#REF!</definedName>
    <definedName name="Z_179EFE4A_A1B1_11D3_8FA9_0008C7809E09_.wvu.PrintArea" localSheetId="1" hidden="1">#REF!</definedName>
    <definedName name="Z_179EFE4A_A1B1_11D3_8FA9_0008C7809E09_.wvu.PrintArea" hidden="1">#REF!</definedName>
    <definedName name="Z_179EFE4A_A1B1_11D3_8FA9_0008C7809E09_.wvu.PrintTitles" localSheetId="1" hidden="1">#REF!,#REF!</definedName>
    <definedName name="Z_179EFE4A_A1B1_11D3_8FA9_0008C7809E09_.wvu.PrintTitles" hidden="1">#REF!,#REF!</definedName>
    <definedName name="Z_179EFE4B_A1B1_11D3_8FA9_0008C7809E09_.wvu.PrintArea" localSheetId="1" hidden="1">#REF!</definedName>
    <definedName name="Z_179EFE4B_A1B1_11D3_8FA9_0008C7809E09_.wvu.PrintArea" hidden="1">#REF!</definedName>
    <definedName name="Z_179EFE4B_A1B1_11D3_8FA9_0008C7809E09_.wvu.PrintTitles" localSheetId="1" hidden="1">#REF!,#REF!</definedName>
    <definedName name="Z_179EFE4B_A1B1_11D3_8FA9_0008C7809E09_.wvu.PrintTitles" hidden="1">#REF!,#REF!</definedName>
    <definedName name="Z_179EFE4C_A1B1_11D3_8FA9_0008C7809E09_.wvu.PrintArea" localSheetId="1" hidden="1">#REF!</definedName>
    <definedName name="Z_179EFE4C_A1B1_11D3_8FA9_0008C7809E09_.wvu.PrintArea" hidden="1">#REF!</definedName>
    <definedName name="Z_179EFE4C_A1B1_11D3_8FA9_0008C7809E09_.wvu.PrintTitles" localSheetId="1" hidden="1">#REF!,#REF!</definedName>
    <definedName name="Z_179EFE4C_A1B1_11D3_8FA9_0008C7809E09_.wvu.PrintTitles" hidden="1">#REF!,#REF!</definedName>
    <definedName name="Z_179EFE4D_A1B1_11D3_8FA9_0008C7809E09_.wvu.PrintArea" localSheetId="1" hidden="1">#REF!</definedName>
    <definedName name="Z_179EFE4D_A1B1_11D3_8FA9_0008C7809E09_.wvu.PrintArea" hidden="1">#REF!</definedName>
    <definedName name="Z_179EFE4D_A1B1_11D3_8FA9_0008C7809E09_.wvu.PrintTitles" localSheetId="1" hidden="1">#REF!,#REF!</definedName>
    <definedName name="Z_179EFE4D_A1B1_11D3_8FA9_0008C7809E09_.wvu.PrintTitles" hidden="1">#REF!,#REF!</definedName>
    <definedName name="Z_179EFE4E_A1B1_11D3_8FA9_0008C7809E09_.wvu.PrintArea" localSheetId="1" hidden="1">#REF!</definedName>
    <definedName name="Z_179EFE4E_A1B1_11D3_8FA9_0008C7809E09_.wvu.PrintArea" hidden="1">#REF!</definedName>
    <definedName name="Z_179EFE4E_A1B1_11D3_8FA9_0008C7809E09_.wvu.PrintTitles" localSheetId="1" hidden="1">#REF!,#REF!</definedName>
    <definedName name="Z_179EFE4E_A1B1_11D3_8FA9_0008C7809E09_.wvu.PrintTitles" hidden="1">#REF!,#REF!</definedName>
    <definedName name="Z_179EFE4F_A1B1_11D3_8FA9_0008C7809E09_.wvu.PrintArea" localSheetId="1" hidden="1">#REF!</definedName>
    <definedName name="Z_179EFE4F_A1B1_11D3_8FA9_0008C7809E09_.wvu.PrintArea" hidden="1">#REF!</definedName>
    <definedName name="Z_179EFE4F_A1B1_11D3_8FA9_0008C7809E09_.wvu.PrintTitles" localSheetId="1" hidden="1">#REF!,#REF!</definedName>
    <definedName name="Z_179EFE4F_A1B1_11D3_8FA9_0008C7809E09_.wvu.PrintTitles" hidden="1">#REF!,#REF!</definedName>
    <definedName name="Z_179EFE50_A1B1_11D3_8FA9_0008C7809E09_.wvu.PrintArea" localSheetId="1" hidden="1">#REF!</definedName>
    <definedName name="Z_179EFE50_A1B1_11D3_8FA9_0008C7809E09_.wvu.PrintArea" hidden="1">#REF!</definedName>
    <definedName name="Z_179EFE50_A1B1_11D3_8FA9_0008C7809E09_.wvu.PrintTitles" localSheetId="1" hidden="1">#REF!,#REF!</definedName>
    <definedName name="Z_179EFE50_A1B1_11D3_8FA9_0008C7809E09_.wvu.PrintTitles" hidden="1">#REF!,#REF!</definedName>
    <definedName name="Z_179EFE51_A1B1_11D3_8FA9_0008C7809E09_.wvu.PrintArea" localSheetId="1" hidden="1">#REF!</definedName>
    <definedName name="Z_179EFE51_A1B1_11D3_8FA9_0008C7809E09_.wvu.PrintArea" hidden="1">#REF!</definedName>
    <definedName name="Z_179EFE51_A1B1_11D3_8FA9_0008C7809E09_.wvu.PrintTitles" localSheetId="1" hidden="1">#REF!,#REF!</definedName>
    <definedName name="Z_179EFE51_A1B1_11D3_8FA9_0008C7809E09_.wvu.PrintTitles" hidden="1">#REF!,#REF!</definedName>
    <definedName name="Z_179EFE52_A1B1_11D3_8FA9_0008C7809E09_.wvu.PrintArea" localSheetId="1" hidden="1">#REF!</definedName>
    <definedName name="Z_179EFE52_A1B1_11D3_8FA9_0008C7809E09_.wvu.PrintArea" hidden="1">#REF!</definedName>
    <definedName name="Z_179EFE52_A1B1_11D3_8FA9_0008C7809E09_.wvu.PrintTitles" localSheetId="1" hidden="1">#REF!,#REF!</definedName>
    <definedName name="Z_179EFE52_A1B1_11D3_8FA9_0008C7809E09_.wvu.PrintTitles" hidden="1">#REF!,#REF!</definedName>
    <definedName name="Z_179EFE53_A1B1_11D3_8FA9_0008C7809E09_.wvu.PrintArea" localSheetId="1" hidden="1">#REF!</definedName>
    <definedName name="Z_179EFE53_A1B1_11D3_8FA9_0008C7809E09_.wvu.PrintArea" hidden="1">#REF!</definedName>
    <definedName name="Z_179EFE53_A1B1_11D3_8FA9_0008C7809E09_.wvu.PrintTitles" localSheetId="1" hidden="1">#REF!,#REF!</definedName>
    <definedName name="Z_179EFE53_A1B1_11D3_8FA9_0008C7809E09_.wvu.PrintTitles" hidden="1">#REF!,#REF!</definedName>
    <definedName name="Z_179EFE54_A1B1_11D3_8FA9_0008C7809E09_.wvu.PrintArea" localSheetId="1" hidden="1">#REF!</definedName>
    <definedName name="Z_179EFE54_A1B1_11D3_8FA9_0008C7809E09_.wvu.PrintArea" hidden="1">#REF!</definedName>
    <definedName name="Z_179EFE54_A1B1_11D3_8FA9_0008C7809E09_.wvu.PrintTitles" localSheetId="1" hidden="1">#REF!,#REF!</definedName>
    <definedName name="Z_179EFE54_A1B1_11D3_8FA9_0008C7809E09_.wvu.PrintTitles" hidden="1">#REF!,#REF!</definedName>
    <definedName name="Z_179EFE55_A1B1_11D3_8FA9_0008C7809E09_.wvu.PrintArea" localSheetId="1" hidden="1">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localSheetId="1" hidden="1">#REF!,#REF!</definedName>
    <definedName name="Z_179EFE56_A1B1_11D3_8FA9_0008C7809E09_.wvu.PrintTitles" hidden="1">#REF!,#REF!</definedName>
    <definedName name="Z_179EFE57_A1B1_11D3_8FA9_0008C7809E09_.wvu.PrintArea" localSheetId="1" hidden="1">#REF!</definedName>
    <definedName name="Z_179EFE57_A1B1_11D3_8FA9_0008C7809E09_.wvu.PrintArea" hidden="1">#REF!</definedName>
    <definedName name="Z_179EFE57_A1B1_11D3_8FA9_0008C7809E09_.wvu.PrintTitles" localSheetId="1" hidden="1">#REF!,#REF!</definedName>
    <definedName name="Z_179EFE57_A1B1_11D3_8FA9_0008C7809E09_.wvu.PrintTitles" hidden="1">#REF!,#REF!</definedName>
    <definedName name="Z_179EFE58_A1B1_11D3_8FA9_0008C7809E09_.wvu.PrintArea" localSheetId="1" hidden="1">#REF!</definedName>
    <definedName name="Z_179EFE58_A1B1_11D3_8FA9_0008C7809E09_.wvu.PrintArea" hidden="1">#REF!</definedName>
    <definedName name="Z_179EFE58_A1B1_11D3_8FA9_0008C7809E09_.wvu.PrintTitles" localSheetId="1" hidden="1">#REF!,#REF!</definedName>
    <definedName name="Z_179EFE58_A1B1_11D3_8FA9_0008C7809E09_.wvu.PrintTitles" hidden="1">#REF!,#REF!</definedName>
    <definedName name="Z_179EFE59_A1B1_11D3_8FA9_0008C7809E09_.wvu.PrintArea" localSheetId="1" hidden="1">#REF!</definedName>
    <definedName name="Z_179EFE59_A1B1_11D3_8FA9_0008C7809E09_.wvu.PrintArea" hidden="1">#REF!</definedName>
    <definedName name="Z_179EFE59_A1B1_11D3_8FA9_0008C7809E09_.wvu.PrintTitles" localSheetId="1" hidden="1">#REF!,#REF!</definedName>
    <definedName name="Z_179EFE59_A1B1_11D3_8FA9_0008C7809E09_.wvu.PrintTitles" hidden="1">#REF!,#REF!</definedName>
    <definedName name="Z_179EFE5A_A1B1_11D3_8FA9_0008C7809E09_.wvu.PrintArea" localSheetId="1" hidden="1">#REF!</definedName>
    <definedName name="Z_179EFE5A_A1B1_11D3_8FA9_0008C7809E09_.wvu.PrintArea" hidden="1">#REF!</definedName>
    <definedName name="Z_179EFE5A_A1B1_11D3_8FA9_0008C7809E09_.wvu.PrintTitles" localSheetId="1" hidden="1">#REF!,#REF!</definedName>
    <definedName name="Z_179EFE5A_A1B1_11D3_8FA9_0008C7809E09_.wvu.PrintTitles" hidden="1">#REF!,#REF!</definedName>
    <definedName name="Z_1DA8B6E2_5DE1_11D2_8EEC_0008C7BCAF29_.wvu.PrintArea" localSheetId="1" hidden="1">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localSheetId="1" hidden="1">#REF!</definedName>
    <definedName name="Z_1DA8B6F1_5DE1_11D2_8EEC_0008C7BCAF29_.wvu.PrintTitles" hidden="1">#REF!</definedName>
    <definedName name="Z_1DA8B6FE_5DE1_11D2_8EEC_0008C7BCAF29_.wvu.PrintArea" localSheetId="1" hidden="1">#REF!</definedName>
    <definedName name="Z_1DA8B6FE_5DE1_11D2_8EEC_0008C7BCAF29_.wvu.PrintArea" hidden="1">#REF!</definedName>
    <definedName name="Z_1DA8B6FE_5DE1_11D2_8EEC_0008C7BCAF29_.wvu.PrintTitles" localSheetId="1" hidden="1">#REF!,#REF!</definedName>
    <definedName name="Z_1DA8B6FE_5DE1_11D2_8EEC_0008C7BCAF29_.wvu.PrintTitles" hidden="1">#REF!,#REF!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localSheetId="1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localSheetId="1" hidden="1">#REF!</definedName>
    <definedName name="Z_2DA61914_F1AB_11D2_8EBB_0008C77C0743_.wvu.PrintTitles" hidden="1">#REF!</definedName>
    <definedName name="Z_2DA61924_F1AB_11D2_8EBB_0008C77C0743_.wvu.PrintArea" localSheetId="1" hidden="1">#REF!</definedName>
    <definedName name="Z_2DA61924_F1AB_11D2_8EBB_0008C77C0743_.wvu.PrintArea" hidden="1">#REF!</definedName>
    <definedName name="Z_2DA61924_F1AB_11D2_8EBB_0008C77C0743_.wvu.PrintTitles" localSheetId="1" hidden="1">#REF!,#REF!</definedName>
    <definedName name="Z_2DA61924_F1AB_11D2_8EBB_0008C77C0743_.wvu.PrintTitles" hidden="1">#REF!,#REF!</definedName>
    <definedName name="Z_3FBA103C_5DE2_11D2_8EE8_0008C77CC149_.wvu.PrintArea" localSheetId="1" hidden="1">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localSheetId="1" hidden="1">#REF!</definedName>
    <definedName name="Z_3FBA104B_5DE2_11D2_8EE8_0008C77CC149_.wvu.PrintTitles" hidden="1">#REF!</definedName>
    <definedName name="Z_3FBA1058_5DE2_11D2_8EE8_0008C77CC149_.wvu.PrintArea" localSheetId="1" hidden="1">#REF!</definedName>
    <definedName name="Z_3FBA1058_5DE2_11D2_8EE8_0008C77CC149_.wvu.PrintArea" hidden="1">#REF!</definedName>
    <definedName name="Z_3FBA1058_5DE2_11D2_8EE8_0008C77CC149_.wvu.PrintTitles" localSheetId="1" hidden="1">#REF!,#REF!</definedName>
    <definedName name="Z_3FBA1058_5DE2_11D2_8EE8_0008C77CC149_.wvu.PrintTitles" hidden="1">#REF!,#REF!</definedName>
    <definedName name="Z_3FE15DB3_17FC_11D2_8E97_0008C77CC149_.wvu.PrintArea" localSheetId="1" hidden="1">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localSheetId="1" hidden="1">#REF!</definedName>
    <definedName name="Z_3FE15DC2_17FC_11D2_8E97_0008C77CC149_.wvu.PrintTitles" hidden="1">#REF!</definedName>
    <definedName name="Z_3FE15DCF_17FC_11D2_8E97_0008C77CC149_.wvu.PrintArea" localSheetId="1" hidden="1">#REF!</definedName>
    <definedName name="Z_3FE15DCF_17FC_11D2_8E97_0008C77CC149_.wvu.PrintArea" hidden="1">#REF!</definedName>
    <definedName name="Z_3FE15DCF_17FC_11D2_8E97_0008C77CC149_.wvu.PrintTitles" localSheetId="1" hidden="1">#REF!,#REF!</definedName>
    <definedName name="Z_3FE15DCF_17FC_11D2_8E97_0008C77CC149_.wvu.PrintTitles" hidden="1">#REF!,#REF!</definedName>
    <definedName name="Z_4CC3570C_99A5_11D2_8E90_0008C7BCAF29_.wvu.PrintArea" localSheetId="1" hidden="1">#REF!</definedName>
    <definedName name="Z_4CC3570C_99A5_11D2_8E90_0008C7BCAF29_.wvu.PrintArea" hidden="1">#REF!</definedName>
    <definedName name="Z_4CC3570C_99A5_11D2_8E90_0008C7BCAF29_.wvu.PrintTitles" localSheetId="1" hidden="1">#REF!,#REF!</definedName>
    <definedName name="Z_4CC3570C_99A5_11D2_8E90_0008C7BCAF29_.wvu.PrintTitles" hidden="1">#REF!,#REF!</definedName>
    <definedName name="Z_4CC3570F_99A5_11D2_8E90_0008C7BCAF29_.wvu.PrintArea" localSheetId="1" hidden="1">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localSheetId="1" hidden="1">#REF!,#REF!</definedName>
    <definedName name="Z_4CC35714_99A5_11D2_8E90_0008C7BCAF29_.wvu.PrintTitles" hidden="1">#REF!,#REF!</definedName>
    <definedName name="Z_4CC35716_99A5_11D2_8E90_0008C7BCAF29_.wvu.PrintArea" localSheetId="1" hidden="1">#REF!</definedName>
    <definedName name="Z_4CC35716_99A5_11D2_8E90_0008C7BCAF29_.wvu.PrintArea" hidden="1">#REF!</definedName>
    <definedName name="Z_4CC35716_99A5_11D2_8E90_0008C7BCAF29_.wvu.PrintTitles" localSheetId="1" hidden="1">#REF!,#REF!</definedName>
    <definedName name="Z_4CC35716_99A5_11D2_8E90_0008C7BCAF29_.wvu.PrintTitles" hidden="1">#REF!,#REF!</definedName>
    <definedName name="Z_4CC35719_99A5_11D2_8E90_0008C7BCAF29_.wvu.PrintArea" localSheetId="1" hidden="1">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localSheetId="1" hidden="1">#REF!,#REF!</definedName>
    <definedName name="Z_4CC3571E_99A5_11D2_8E90_0008C7BCAF29_.wvu.PrintTitles" hidden="1">#REF!,#REF!</definedName>
    <definedName name="Z_4CC35721_99A5_11D2_8E90_0008C7BCAF29_.wvu.PrintArea" localSheetId="1" hidden="1">#REF!</definedName>
    <definedName name="Z_4CC35721_99A5_11D2_8E90_0008C7BCAF29_.wvu.PrintArea" hidden="1">#REF!</definedName>
    <definedName name="Z_4CC35721_99A5_11D2_8E90_0008C7BCAF29_.wvu.PrintTitles" localSheetId="1" hidden="1">#REF!,#REF!</definedName>
    <definedName name="Z_4CC35721_99A5_11D2_8E90_0008C7BCAF29_.wvu.PrintTitles" hidden="1">#REF!,#REF!</definedName>
    <definedName name="Z_5F95E421_892A_11D2_8E7F_0008C7809E09_.wvu.PrintArea" localSheetId="1" hidden="1">#REF!</definedName>
    <definedName name="Z_5F95E421_892A_11D2_8E7F_0008C7809E09_.wvu.PrintArea" hidden="1">#REF!</definedName>
    <definedName name="Z_5F95E421_892A_11D2_8E7F_0008C7809E09_.wvu.PrintTitles" localSheetId="1" hidden="1">#REF!,#REF!</definedName>
    <definedName name="Z_5F95E421_892A_11D2_8E7F_0008C7809E09_.wvu.PrintTitles" hidden="1">#REF!,#REF!</definedName>
    <definedName name="Z_5F95E424_892A_11D2_8E7F_0008C7809E09_.wvu.PrintArea" localSheetId="1" hidden="1">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localSheetId="1" hidden="1">#REF!,#REF!</definedName>
    <definedName name="Z_5F95E429_892A_11D2_8E7F_0008C7809E09_.wvu.PrintTitles" hidden="1">#REF!,#REF!</definedName>
    <definedName name="Z_5F95E42B_892A_11D2_8E7F_0008C7809E09_.wvu.PrintArea" localSheetId="1" hidden="1">#REF!</definedName>
    <definedName name="Z_5F95E42B_892A_11D2_8E7F_0008C7809E09_.wvu.PrintArea" hidden="1">#REF!</definedName>
    <definedName name="Z_5F95E42B_892A_11D2_8E7F_0008C7809E09_.wvu.PrintTitles" localSheetId="1" hidden="1">#REF!,#REF!</definedName>
    <definedName name="Z_5F95E42B_892A_11D2_8E7F_0008C7809E09_.wvu.PrintTitles" hidden="1">#REF!,#REF!</definedName>
    <definedName name="Z_5F95E42E_892A_11D2_8E7F_0008C7809E09_.wvu.PrintArea" localSheetId="1" hidden="1">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localSheetId="1" hidden="1">#REF!,#REF!</definedName>
    <definedName name="Z_5F95E433_892A_11D2_8E7F_0008C7809E09_.wvu.PrintTitles" hidden="1">#REF!,#REF!</definedName>
    <definedName name="Z_5F95E436_892A_11D2_8E7F_0008C7809E09_.wvu.PrintArea" localSheetId="1" hidden="1">#REF!</definedName>
    <definedName name="Z_5F95E436_892A_11D2_8E7F_0008C7809E09_.wvu.PrintArea" hidden="1">#REF!</definedName>
    <definedName name="Z_5F95E436_892A_11D2_8E7F_0008C7809E09_.wvu.PrintTitles" localSheetId="1" hidden="1">#REF!,#REF!</definedName>
    <definedName name="Z_5F95E436_892A_11D2_8E7F_0008C7809E09_.wvu.PrintTitles" hidden="1">#REF!,#REF!</definedName>
    <definedName name="Z_61DB0F02_10ED_11D2_8E73_0008C77C0743_.wvu.PrintArea" localSheetId="1" hidden="1">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localSheetId="1" hidden="1">#REF!</definedName>
    <definedName name="Z_61DB0F11_10ED_11D2_8E73_0008C77C0743_.wvu.PrintTitles" hidden="1">#REF!</definedName>
    <definedName name="Z_61DB0F1E_10ED_11D2_8E73_0008C77C0743_.wvu.PrintArea" localSheetId="1" hidden="1">#REF!</definedName>
    <definedName name="Z_61DB0F1E_10ED_11D2_8E73_0008C77C0743_.wvu.PrintArea" hidden="1">#REF!</definedName>
    <definedName name="Z_61DB0F1E_10ED_11D2_8E73_0008C77C0743_.wvu.PrintTitles" localSheetId="1" hidden="1">#REF!,#REF!</definedName>
    <definedName name="Z_61DB0F1E_10ED_11D2_8E73_0008C77C0743_.wvu.PrintTitles" hidden="1">#REF!,#REF!</definedName>
    <definedName name="Z_6749F589_14FD_11D3_8EF9_0008C7BCAF29_.wvu.PrintArea" localSheetId="1" hidden="1">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localSheetId="1" hidden="1">#REF!</definedName>
    <definedName name="Z_6749F59C_14FD_11D3_8EF9_0008C7BCAF29_.wvu.PrintTitles" hidden="1">#REF!</definedName>
    <definedName name="Z_6749F5AC_14FD_11D3_8EF9_0008C7BCAF29_.wvu.PrintArea" localSheetId="1" hidden="1">#REF!</definedName>
    <definedName name="Z_6749F5AC_14FD_11D3_8EF9_0008C7BCAF29_.wvu.PrintArea" hidden="1">#REF!</definedName>
    <definedName name="Z_6749F5AC_14FD_11D3_8EF9_0008C7BCAF29_.wvu.PrintTitles" localSheetId="1" hidden="1">#REF!,#REF!</definedName>
    <definedName name="Z_6749F5AC_14FD_11D3_8EF9_0008C7BCAF29_.wvu.PrintTitles" hidden="1">#REF!,#REF!</definedName>
    <definedName name="Z_68F84A93_5E0B_11D2_8EEE_0008C7BCAF29_.wvu.PrintArea" localSheetId="1" hidden="1">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localSheetId="1" hidden="1">#REF!</definedName>
    <definedName name="Z_68F84AA2_5E0B_11D2_8EEE_0008C7BCAF29_.wvu.PrintTitles" hidden="1">#REF!</definedName>
    <definedName name="Z_68F84AAF_5E0B_11D2_8EEE_0008C7BCAF29_.wvu.PrintArea" localSheetId="1" hidden="1">#REF!</definedName>
    <definedName name="Z_68F84AAF_5E0B_11D2_8EEE_0008C7BCAF29_.wvu.PrintArea" hidden="1">#REF!</definedName>
    <definedName name="Z_68F84AAF_5E0B_11D2_8EEE_0008C7BCAF29_.wvu.PrintTitles" localSheetId="1" hidden="1">#REF!,#REF!</definedName>
    <definedName name="Z_68F84AAF_5E0B_11D2_8EEE_0008C7BCAF29_.wvu.PrintTitles" hidden="1">#REF!,#REF!</definedName>
    <definedName name="Z_68F84ABA_5E0B_11D2_8EEE_0008C7BCAF29_.wvu.PrintArea" localSheetId="1" hidden="1">#REF!</definedName>
    <definedName name="Z_68F84ABA_5E0B_11D2_8EEE_0008C7BCAF29_.wvu.PrintArea" hidden="1">#REF!</definedName>
    <definedName name="Z_68F84ABA_5E0B_11D2_8EEE_0008C7BCAF29_.wvu.PrintTitles" localSheetId="1" hidden="1">#REF!,#REF!</definedName>
    <definedName name="Z_68F84ABA_5E0B_11D2_8EEE_0008C7BCAF29_.wvu.PrintTitles" hidden="1">#REF!,#REF!</definedName>
    <definedName name="Z_68F84ABC_5E0B_11D2_8EEE_0008C7BCAF29_.wvu.PrintArea" localSheetId="1" hidden="1">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localSheetId="1" hidden="1">#REF!,#REF!</definedName>
    <definedName name="Z_68F84ABF_5E0B_11D2_8EEE_0008C7BCAF29_.wvu.PrintTitles" hidden="1">#REF!,#REF!</definedName>
    <definedName name="Z_68F84AC1_5E0B_11D2_8EEE_0008C7BCAF29_.wvu.PrintArea" localSheetId="1" hidden="1">#REF!</definedName>
    <definedName name="Z_68F84AC1_5E0B_11D2_8EEE_0008C7BCAF29_.wvu.PrintArea" hidden="1">#REF!</definedName>
    <definedName name="Z_68F84AC1_5E0B_11D2_8EEE_0008C7BCAF29_.wvu.PrintTitles" localSheetId="1" hidden="1">#REF!,#REF!</definedName>
    <definedName name="Z_68F84AC1_5E0B_11D2_8EEE_0008C7BCAF29_.wvu.PrintTitles" hidden="1">#REF!,#REF!</definedName>
    <definedName name="Z_68F84AC3_5E0B_11D2_8EEE_0008C7BCAF29_.wvu.PrintArea" localSheetId="1" hidden="1">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localSheetId="1" hidden="1">#REF!,#REF!</definedName>
    <definedName name="Z_68F84AC6_5E0B_11D2_8EEE_0008C7BCAF29_.wvu.PrintTitles" hidden="1">#REF!,#REF!</definedName>
    <definedName name="Z_68F84AC8_5E0B_11D2_8EEE_0008C7BCAF29_.wvu.PrintArea" localSheetId="1" hidden="1">#REF!</definedName>
    <definedName name="Z_68F84AC8_5E0B_11D2_8EEE_0008C7BCAF29_.wvu.PrintArea" hidden="1">#REF!</definedName>
    <definedName name="Z_68F84AC8_5E0B_11D2_8EEE_0008C7BCAF29_.wvu.PrintTitles" localSheetId="1" hidden="1">#REF!,#REF!</definedName>
    <definedName name="Z_68F84AC8_5E0B_11D2_8EEE_0008C7BCAF29_.wvu.PrintTitles" hidden="1">#REF!,#REF!</definedName>
    <definedName name="Z_68F84ACE_5E0B_11D2_8EEE_0008C7BCAF29_.wvu.PrintArea" localSheetId="1" hidden="1">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localSheetId="1" hidden="1">#REF!</definedName>
    <definedName name="Z_68F84ADD_5E0B_11D2_8EEE_0008C7BCAF29_.wvu.PrintTitles" hidden="1">#REF!</definedName>
    <definedName name="Z_68F84AEA_5E0B_11D2_8EEE_0008C7BCAF29_.wvu.PrintArea" localSheetId="1" hidden="1">#REF!</definedName>
    <definedName name="Z_68F84AEA_5E0B_11D2_8EEE_0008C7BCAF29_.wvu.PrintArea" hidden="1">#REF!</definedName>
    <definedName name="Z_68F84AEA_5E0B_11D2_8EEE_0008C7BCAF29_.wvu.PrintTitles" localSheetId="1" hidden="1">#REF!,#REF!</definedName>
    <definedName name="Z_68F84AEA_5E0B_11D2_8EEE_0008C7BCAF29_.wvu.PrintTitles" hidden="1">#REF!,#REF!</definedName>
    <definedName name="Z_68F84AF6_5E0B_11D2_8EEE_0008C7BCAF29_.wvu.PrintArea" localSheetId="1" hidden="1">#REF!</definedName>
    <definedName name="Z_68F84AF6_5E0B_11D2_8EEE_0008C7BCAF29_.wvu.PrintArea" hidden="1">#REF!</definedName>
    <definedName name="Z_68F84AF6_5E0B_11D2_8EEE_0008C7BCAF29_.wvu.PrintTitles" localSheetId="1" hidden="1">#REF!,#REF!</definedName>
    <definedName name="Z_68F84AF6_5E0B_11D2_8EEE_0008C7BCAF29_.wvu.PrintTitles" hidden="1">#REF!,#REF!</definedName>
    <definedName name="Z_68F84AF9_5E0B_11D2_8EEE_0008C7BCAF29_.wvu.PrintArea" localSheetId="1" hidden="1">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localSheetId="1" hidden="1">#REF!,#REF!</definedName>
    <definedName name="Z_68F84AFE_5E0B_11D2_8EEE_0008C7BCAF29_.wvu.PrintTitles" hidden="1">#REF!,#REF!</definedName>
    <definedName name="Z_68F84B00_5E0B_11D2_8EEE_0008C7BCAF29_.wvu.PrintArea" localSheetId="1" hidden="1">#REF!</definedName>
    <definedName name="Z_68F84B00_5E0B_11D2_8EEE_0008C7BCAF29_.wvu.PrintArea" hidden="1">#REF!</definedName>
    <definedName name="Z_68F84B00_5E0B_11D2_8EEE_0008C7BCAF29_.wvu.PrintTitles" localSheetId="1" hidden="1">#REF!,#REF!</definedName>
    <definedName name="Z_68F84B00_5E0B_11D2_8EEE_0008C7BCAF29_.wvu.PrintTitles" hidden="1">#REF!,#REF!</definedName>
    <definedName name="Z_68F84B03_5E0B_11D2_8EEE_0008C7BCAF29_.wvu.PrintArea" localSheetId="1" hidden="1">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localSheetId="1" hidden="1">#REF!,#REF!</definedName>
    <definedName name="Z_68F84B08_5E0B_11D2_8EEE_0008C7BCAF29_.wvu.PrintTitles" hidden="1">#REF!,#REF!</definedName>
    <definedName name="Z_68F84B0B_5E0B_11D2_8EEE_0008C7BCAF29_.wvu.PrintArea" localSheetId="1" hidden="1">#REF!</definedName>
    <definedName name="Z_68F84B0B_5E0B_11D2_8EEE_0008C7BCAF29_.wvu.PrintArea" hidden="1">#REF!</definedName>
    <definedName name="Z_68F84B0B_5E0B_11D2_8EEE_0008C7BCAF29_.wvu.PrintTitles" localSheetId="1" hidden="1">#REF!,#REF!</definedName>
    <definedName name="Z_68F84B0B_5E0B_11D2_8EEE_0008C7BCAF29_.wvu.PrintTitles" hidden="1">#REF!,#REF!</definedName>
    <definedName name="Z_68F84B11_5E0B_11D2_8EEE_0008C7BCAF29_.wvu.PrintArea" localSheetId="1" hidden="1">#REF!</definedName>
    <definedName name="Z_68F84B11_5E0B_11D2_8EEE_0008C7BCAF29_.wvu.PrintArea" hidden="1">#REF!</definedName>
    <definedName name="Z_68F84B11_5E0B_11D2_8EEE_0008C7BCAF29_.wvu.PrintTitles" localSheetId="1" hidden="1">#REF!,#REF!</definedName>
    <definedName name="Z_68F84B11_5E0B_11D2_8EEE_0008C7BCAF29_.wvu.PrintTitles" hidden="1">#REF!,#REF!</definedName>
    <definedName name="Z_68F84B14_5E0B_11D2_8EEE_0008C7BCAF29_.wvu.PrintArea" localSheetId="1" hidden="1">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localSheetId="1" hidden="1">#REF!,#REF!</definedName>
    <definedName name="Z_68F84B19_5E0B_11D2_8EEE_0008C7BCAF29_.wvu.PrintTitles" hidden="1">#REF!,#REF!</definedName>
    <definedName name="Z_68F84B1B_5E0B_11D2_8EEE_0008C7BCAF29_.wvu.PrintArea" localSheetId="1" hidden="1">#REF!</definedName>
    <definedName name="Z_68F84B1B_5E0B_11D2_8EEE_0008C7BCAF29_.wvu.PrintArea" hidden="1">#REF!</definedName>
    <definedName name="Z_68F84B1B_5E0B_11D2_8EEE_0008C7BCAF29_.wvu.PrintTitles" localSheetId="1" hidden="1">#REF!,#REF!</definedName>
    <definedName name="Z_68F84B1B_5E0B_11D2_8EEE_0008C7BCAF29_.wvu.PrintTitles" hidden="1">#REF!,#REF!</definedName>
    <definedName name="Z_68F84B1E_5E0B_11D2_8EEE_0008C7BCAF29_.wvu.PrintArea" localSheetId="1" hidden="1">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localSheetId="1" hidden="1">#REF!,#REF!</definedName>
    <definedName name="Z_68F84B23_5E0B_11D2_8EEE_0008C7BCAF29_.wvu.PrintTitles" hidden="1">#REF!,#REF!</definedName>
    <definedName name="Z_68F84B26_5E0B_11D2_8EEE_0008C7BCAF29_.wvu.PrintArea" localSheetId="1" hidden="1">#REF!</definedName>
    <definedName name="Z_68F84B26_5E0B_11D2_8EEE_0008C7BCAF29_.wvu.PrintArea" hidden="1">#REF!</definedName>
    <definedName name="Z_68F84B26_5E0B_11D2_8EEE_0008C7BCAF29_.wvu.PrintTitles" localSheetId="1" hidden="1">#REF!,#REF!</definedName>
    <definedName name="Z_68F84B26_5E0B_11D2_8EEE_0008C7BCAF29_.wvu.PrintTitles" hidden="1">#REF!,#REF!</definedName>
    <definedName name="Z_76FBE7D5_5EAD_11D2_8EEF_0008C7BCAF29_.wvu.PrintArea" localSheetId="1" hidden="1">#REF!</definedName>
    <definedName name="Z_76FBE7D5_5EAD_11D2_8EEF_0008C7BCAF29_.wvu.PrintArea" hidden="1">#REF!</definedName>
    <definedName name="Z_76FBE7D5_5EAD_11D2_8EEF_0008C7BCAF29_.wvu.PrintTitles" localSheetId="1" hidden="1">#REF!,#REF!</definedName>
    <definedName name="Z_76FBE7D5_5EAD_11D2_8EEF_0008C7BCAF29_.wvu.PrintTitles" hidden="1">#REF!,#REF!</definedName>
    <definedName name="Z_76FBE7D7_5EAD_11D2_8EEF_0008C7BCAF29_.wvu.PrintArea" localSheetId="1" hidden="1">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localSheetId="1" hidden="1">#REF!,#REF!</definedName>
    <definedName name="Z_76FBE7DA_5EAD_11D2_8EEF_0008C7BCAF29_.wvu.PrintTitles" hidden="1">#REF!,#REF!</definedName>
    <definedName name="Z_76FBE7DC_5EAD_11D2_8EEF_0008C7BCAF29_.wvu.PrintArea" localSheetId="1" hidden="1">#REF!</definedName>
    <definedName name="Z_76FBE7DC_5EAD_11D2_8EEF_0008C7BCAF29_.wvu.PrintArea" hidden="1">#REF!</definedName>
    <definedName name="Z_76FBE7DC_5EAD_11D2_8EEF_0008C7BCAF29_.wvu.PrintTitles" localSheetId="1" hidden="1">#REF!,#REF!</definedName>
    <definedName name="Z_76FBE7DC_5EAD_11D2_8EEF_0008C7BCAF29_.wvu.PrintTitles" hidden="1">#REF!,#REF!</definedName>
    <definedName name="Z_76FBE7DE_5EAD_11D2_8EEF_0008C7BCAF29_.wvu.PrintArea" localSheetId="1" hidden="1">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localSheetId="1" hidden="1">#REF!,#REF!</definedName>
    <definedName name="Z_76FBE7E1_5EAD_11D2_8EEF_0008C7BCAF29_.wvu.PrintTitles" hidden="1">#REF!,#REF!</definedName>
    <definedName name="Z_76FBE7E3_5EAD_11D2_8EEF_0008C7BCAF29_.wvu.PrintArea" localSheetId="1" hidden="1">#REF!</definedName>
    <definedName name="Z_76FBE7E3_5EAD_11D2_8EEF_0008C7BCAF29_.wvu.PrintArea" hidden="1">#REF!</definedName>
    <definedName name="Z_76FBE7E3_5EAD_11D2_8EEF_0008C7BCAF29_.wvu.PrintTitles" localSheetId="1" hidden="1">#REF!,#REF!</definedName>
    <definedName name="Z_76FBE7E3_5EAD_11D2_8EEF_0008C7BCAF29_.wvu.PrintTitles" hidden="1">#REF!,#REF!</definedName>
    <definedName name="Z_974EFDB0_1051_11D2_8E71_0008C77C0743_.wvu.PrintArea" localSheetId="1" hidden="1">#REF!</definedName>
    <definedName name="Z_974EFDB0_1051_11D2_8E71_0008C77C0743_.wvu.PrintArea" hidden="1">#REF!</definedName>
    <definedName name="Z_974EFDB0_1051_11D2_8E71_0008C77C0743_.wvu.PrintTitles" localSheetId="1" hidden="1">#REF!,#REF!</definedName>
    <definedName name="Z_974EFDB0_1051_11D2_8E71_0008C77C0743_.wvu.PrintTitles" hidden="1">#REF!,#REF!</definedName>
    <definedName name="Z_974EFDB2_1051_11D2_8E71_0008C77C0743_.wvu.PrintArea" localSheetId="1" hidden="1">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localSheetId="1" hidden="1">#REF!,#REF!</definedName>
    <definedName name="Z_974EFDB5_1051_11D2_8E71_0008C77C0743_.wvu.PrintTitles" hidden="1">#REF!,#REF!</definedName>
    <definedName name="Z_974EFDB7_1051_11D2_8E71_0008C77C0743_.wvu.PrintArea" localSheetId="1" hidden="1">#REF!</definedName>
    <definedName name="Z_974EFDB7_1051_11D2_8E71_0008C77C0743_.wvu.PrintArea" hidden="1">#REF!</definedName>
    <definedName name="Z_974EFDB7_1051_11D2_8E71_0008C77C0743_.wvu.PrintTitles" localSheetId="1" hidden="1">#REF!,#REF!</definedName>
    <definedName name="Z_974EFDB7_1051_11D2_8E71_0008C77C0743_.wvu.PrintTitles" hidden="1">#REF!,#REF!</definedName>
    <definedName name="Z_974EFDB9_1051_11D2_8E71_0008C77C0743_.wvu.PrintArea" localSheetId="1" hidden="1">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localSheetId="1" hidden="1">#REF!,#REF!</definedName>
    <definedName name="Z_974EFDBC_1051_11D2_8E71_0008C77C0743_.wvu.PrintTitles" hidden="1">#REF!,#REF!</definedName>
    <definedName name="Z_974EFDBE_1051_11D2_8E71_0008C77C0743_.wvu.PrintArea" localSheetId="1" hidden="1">#REF!</definedName>
    <definedName name="Z_974EFDBE_1051_11D2_8E71_0008C77C0743_.wvu.PrintArea" hidden="1">#REF!</definedName>
    <definedName name="Z_974EFDBE_1051_11D2_8E71_0008C77C0743_.wvu.PrintTitles" localSheetId="1" hidden="1">#REF!,#REF!</definedName>
    <definedName name="Z_974EFDBE_1051_11D2_8E71_0008C77C0743_.wvu.PrintTitles" hidden="1">#REF!,#REF!</definedName>
    <definedName name="Z_A1DB4122_5E0E_11D2_8EC3_0008C77C0743_.wvu.PrintArea" localSheetId="1" hidden="1">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localSheetId="1" hidden="1">#REF!</definedName>
    <definedName name="Z_A1DB4131_5E0E_11D2_8EC3_0008C77C0743_.wvu.PrintTitles" hidden="1">#REF!</definedName>
    <definedName name="Z_A1DB413E_5E0E_11D2_8EC3_0008C77C0743_.wvu.PrintArea" localSheetId="1" hidden="1">#REF!</definedName>
    <definedName name="Z_A1DB413E_5E0E_11D2_8EC3_0008C77C0743_.wvu.PrintArea" hidden="1">#REF!</definedName>
    <definedName name="Z_A1DB413E_5E0E_11D2_8EC3_0008C77C0743_.wvu.PrintTitles" localSheetId="1" hidden="1">#REF!,#REF!</definedName>
    <definedName name="Z_A1DB413E_5E0E_11D2_8EC3_0008C77C0743_.wvu.PrintTitles" hidden="1">#REF!,#REF!</definedName>
    <definedName name="Z_A1DB414B_5E0E_11D2_8EC3_0008C77C0743_.wvu.PrintArea" localSheetId="1" hidden="1">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localSheetId="1" hidden="1">#REF!</definedName>
    <definedName name="Z_A1DB415A_5E0E_11D2_8EC3_0008C77C0743_.wvu.PrintTitles" hidden="1">#REF!</definedName>
    <definedName name="Z_A1DB4167_5E0E_11D2_8EC3_0008C77C0743_.wvu.PrintArea" localSheetId="1" hidden="1">#REF!</definedName>
    <definedName name="Z_A1DB4167_5E0E_11D2_8EC3_0008C77C0743_.wvu.PrintArea" hidden="1">#REF!</definedName>
    <definedName name="Z_A1DB4167_5E0E_11D2_8EC3_0008C77C0743_.wvu.PrintTitles" localSheetId="1" hidden="1">#REF!,#REF!</definedName>
    <definedName name="Z_A1DB4167_5E0E_11D2_8EC3_0008C77C0743_.wvu.PrintTitles" hidden="1">#REF!,#REF!</definedName>
    <definedName name="Z_A1DB4176_5E0E_11D2_8EC3_0008C77C0743_.wvu.PrintArea" localSheetId="1" hidden="1">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localSheetId="1" hidden="1">#REF!</definedName>
    <definedName name="Z_A1DB4185_5E0E_11D2_8EC3_0008C77C0743_.wvu.PrintTitles" hidden="1">#REF!</definedName>
    <definedName name="Z_A1DB4192_5E0E_11D2_8EC3_0008C77C0743_.wvu.PrintArea" localSheetId="1" hidden="1">#REF!</definedName>
    <definedName name="Z_A1DB4192_5E0E_11D2_8EC3_0008C77C0743_.wvu.PrintArea" hidden="1">#REF!</definedName>
    <definedName name="Z_A1DB4192_5E0E_11D2_8EC3_0008C77C0743_.wvu.PrintTitles" localSheetId="1" hidden="1">#REF!,#REF!</definedName>
    <definedName name="Z_A1DB4192_5E0E_11D2_8EC3_0008C77C0743_.wvu.PrintTitles" hidden="1">#REF!,#REF!</definedName>
    <definedName name="Z_A1DB41A0_5E0E_11D2_8EC3_0008C77C0743_.wvu.PrintArea" localSheetId="1" hidden="1">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localSheetId="1" hidden="1">#REF!</definedName>
    <definedName name="Z_A1DB41AF_5E0E_11D2_8EC3_0008C77C0743_.wvu.PrintTitles" hidden="1">#REF!</definedName>
    <definedName name="Z_A1DB41BC_5E0E_11D2_8EC3_0008C77C0743_.wvu.PrintArea" localSheetId="1" hidden="1">#REF!</definedName>
    <definedName name="Z_A1DB41BC_5E0E_11D2_8EC3_0008C77C0743_.wvu.PrintArea" hidden="1">#REF!</definedName>
    <definedName name="Z_A1DB41BC_5E0E_11D2_8EC3_0008C77C0743_.wvu.PrintTitles" localSheetId="1" hidden="1">#REF!,#REF!</definedName>
    <definedName name="Z_A1DB41BC_5E0E_11D2_8EC3_0008C77C0743_.wvu.PrintTitles" hidden="1">#REF!,#REF!</definedName>
    <definedName name="Z_B6FCCF30_1696_11D2_8E91_0008C77C21AF_.wvu.PrintArea" localSheetId="1" hidden="1">#REF!</definedName>
    <definedName name="Z_B6FCCF30_1696_11D2_8E91_0008C77C21AF_.wvu.PrintArea" hidden="1">#REF!</definedName>
    <definedName name="Z_B6FCCF30_1696_11D2_8E91_0008C77C21AF_.wvu.PrintTitles" localSheetId="1" hidden="1">#REF!,#REF!</definedName>
    <definedName name="Z_B6FCCF30_1696_11D2_8E91_0008C77C21AF_.wvu.PrintTitles" hidden="1">#REF!,#REF!</definedName>
    <definedName name="Z_B6FCCF32_1696_11D2_8E91_0008C77C21AF_.wvu.PrintArea" localSheetId="1" hidden="1">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localSheetId="1" hidden="1">#REF!,#REF!</definedName>
    <definedName name="Z_B6FCCF35_1696_11D2_8E91_0008C77C21AF_.wvu.PrintTitles" hidden="1">#REF!,#REF!</definedName>
    <definedName name="Z_B6FCCF37_1696_11D2_8E91_0008C77C21AF_.wvu.PrintArea" localSheetId="1" hidden="1">#REF!</definedName>
    <definedName name="Z_B6FCCF37_1696_11D2_8E91_0008C77C21AF_.wvu.PrintArea" hidden="1">#REF!</definedName>
    <definedName name="Z_B6FCCF37_1696_11D2_8E91_0008C77C21AF_.wvu.PrintTitles" localSheetId="1" hidden="1">#REF!,#REF!</definedName>
    <definedName name="Z_B6FCCF37_1696_11D2_8E91_0008C77C21AF_.wvu.PrintTitles" hidden="1">#REF!,#REF!</definedName>
    <definedName name="Z_B6FCCF39_1696_11D2_8E91_0008C77C21AF_.wvu.PrintArea" localSheetId="1" hidden="1">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localSheetId="1" hidden="1">#REF!,#REF!</definedName>
    <definedName name="Z_B6FCCF3C_1696_11D2_8E91_0008C77C21AF_.wvu.PrintTitles" hidden="1">#REF!,#REF!</definedName>
    <definedName name="Z_B6FCCF3E_1696_11D2_8E91_0008C77C21AF_.wvu.PrintArea" localSheetId="1" hidden="1">#REF!</definedName>
    <definedName name="Z_B6FCCF3E_1696_11D2_8E91_0008C77C21AF_.wvu.PrintArea" hidden="1">#REF!</definedName>
    <definedName name="Z_B6FCCF3E_1696_11D2_8E91_0008C77C21AF_.wvu.PrintTitles" localSheetId="1" hidden="1">#REF!,#REF!</definedName>
    <definedName name="Z_B6FCCF3E_1696_11D2_8E91_0008C77C21AF_.wvu.PrintTitles" hidden="1">#REF!,#REF!</definedName>
    <definedName name="Z_BDFEE6B6_734C_11D2_8E68_0008C77C0743_.wvu.PrintArea" localSheetId="1" hidden="1">#REF!</definedName>
    <definedName name="Z_BDFEE6B6_734C_11D2_8E68_0008C77C0743_.wvu.PrintArea" hidden="1">#REF!</definedName>
    <definedName name="Z_BDFEE6B6_734C_11D2_8E68_0008C77C0743_.wvu.PrintTitles" localSheetId="1" hidden="1">#REF!,#REF!</definedName>
    <definedName name="Z_BDFEE6B6_734C_11D2_8E68_0008C77C0743_.wvu.PrintTitles" hidden="1">#REF!,#REF!</definedName>
    <definedName name="Z_BDFEE6B9_734C_11D2_8E68_0008C77C0743_.wvu.PrintArea" localSheetId="1" hidden="1">#REF!</definedName>
    <definedName name="Z_BDFEE6B9_734C_11D2_8E68_0008C77C0743_.wvu.PrintArea" hidden="1">#REF!</definedName>
    <definedName name="Z_BDFEE6B9_734C_11D2_8E68_0008C77C0743_.wvu.PrintTitles" localSheetId="1" hidden="1">#REF!,#REF!</definedName>
    <definedName name="Z_BDFEE6B9_734C_11D2_8E68_0008C77C0743_.wvu.PrintTitles" hidden="1">#REF!,#REF!</definedName>
    <definedName name="Z_BDFEE6BB_734C_11D2_8E68_0008C77C0743_.wvu.PrintArea" localSheetId="1" hidden="1">#REF!</definedName>
    <definedName name="Z_BDFEE6BB_734C_11D2_8E68_0008C77C0743_.wvu.PrintArea" hidden="1">#REF!</definedName>
    <definedName name="Z_BDFEE6BB_734C_11D2_8E68_0008C77C0743_.wvu.PrintTitles" localSheetId="1" hidden="1">#REF!,#REF!</definedName>
    <definedName name="Z_BDFEE6BB_734C_11D2_8E68_0008C77C0743_.wvu.PrintTitles" hidden="1">#REF!,#REF!</definedName>
    <definedName name="Z_BDFEE6C1_734C_11D2_8E68_0008C77C0743_.wvu.PrintArea" localSheetId="1" hidden="1">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localSheetId="1" hidden="1">#REF!</definedName>
    <definedName name="Z_BDFEE6C3_734C_11D2_8E68_0008C77C0743_.wvu.PrintTitles" hidden="1">#REF!</definedName>
    <definedName name="Z_BDFEE6C5_734C_11D2_8E68_0008C77C0743_.wvu.PrintArea" localSheetId="1" hidden="1">#REF!</definedName>
    <definedName name="Z_BDFEE6C5_734C_11D2_8E68_0008C77C0743_.wvu.PrintArea" hidden="1">#REF!</definedName>
    <definedName name="Z_BDFEE6C5_734C_11D2_8E68_0008C77C0743_.wvu.PrintTitles" localSheetId="1" hidden="1">#REF!</definedName>
    <definedName name="Z_BDFEE6C5_734C_11D2_8E68_0008C77C0743_.wvu.PrintTitles" hidden="1">#REF!</definedName>
    <definedName name="Z_BDFEE6CE_734C_11D2_8E68_0008C77C0743_.wvu.PrintArea" localSheetId="1" hidden="1">#REF!</definedName>
    <definedName name="Z_BDFEE6CE_734C_11D2_8E68_0008C77C0743_.wvu.PrintArea" hidden="1">#REF!</definedName>
    <definedName name="Z_BDFEE6CE_734C_11D2_8E68_0008C77C0743_.wvu.PrintTitles" localSheetId="1" hidden="1">#REF!,#REF!</definedName>
    <definedName name="Z_BDFEE6CE_734C_11D2_8E68_0008C77C0743_.wvu.PrintTitles" hidden="1">#REF!,#REF!</definedName>
    <definedName name="Z_BDFEE6D1_734C_11D2_8E68_0008C77C0743_.wvu.PrintArea" localSheetId="1" hidden="1">#REF!</definedName>
    <definedName name="Z_BDFEE6D1_734C_11D2_8E68_0008C77C0743_.wvu.PrintArea" hidden="1">#REF!</definedName>
    <definedName name="Z_BDFEE6D1_734C_11D2_8E68_0008C77C0743_.wvu.PrintTitles" localSheetId="1" hidden="1">#REF!,#REF!</definedName>
    <definedName name="Z_BDFEE6D1_734C_11D2_8E68_0008C77C0743_.wvu.PrintTitles" hidden="1">#REF!,#REF!</definedName>
    <definedName name="Z_BDFEE6D3_734C_11D2_8E68_0008C77C0743_.wvu.PrintArea" localSheetId="1" hidden="1">#REF!</definedName>
    <definedName name="Z_BDFEE6D3_734C_11D2_8E68_0008C77C0743_.wvu.PrintArea" hidden="1">#REF!</definedName>
    <definedName name="Z_BDFEE6D3_734C_11D2_8E68_0008C77C0743_.wvu.PrintTitles" localSheetId="1" hidden="1">#REF!,#REF!</definedName>
    <definedName name="Z_BDFEE6D3_734C_11D2_8E68_0008C77C0743_.wvu.PrintTitles" hidden="1">#REF!,#REF!</definedName>
    <definedName name="Z_BDFEE6D7_734C_11D2_8E68_0008C77C0743_.wvu.PrintArea" localSheetId="1" hidden="1">#REF!</definedName>
    <definedName name="Z_BDFEE6D7_734C_11D2_8E68_0008C77C0743_.wvu.PrintArea" hidden="1">#REF!</definedName>
    <definedName name="Z_BDFEE6D7_734C_11D2_8E68_0008C77C0743_.wvu.PrintTitles" localSheetId="1" hidden="1">#REF!,#REF!</definedName>
    <definedName name="Z_BDFEE6D7_734C_11D2_8E68_0008C77C0743_.wvu.PrintTitles" hidden="1">#REF!,#REF!</definedName>
    <definedName name="Z_BDFEE6DA_734C_11D2_8E68_0008C77C0743_.wvu.PrintArea" localSheetId="1" hidden="1">#REF!</definedName>
    <definedName name="Z_BDFEE6DA_734C_11D2_8E68_0008C77C0743_.wvu.PrintArea" hidden="1">#REF!</definedName>
    <definedName name="Z_BDFEE6DA_734C_11D2_8E68_0008C77C0743_.wvu.PrintTitles" localSheetId="1" hidden="1">#REF!,#REF!</definedName>
    <definedName name="Z_BDFEE6DA_734C_11D2_8E68_0008C77C0743_.wvu.PrintTitles" hidden="1">#REF!,#REF!</definedName>
    <definedName name="Z_BDFEE6DC_734C_11D2_8E68_0008C77C0743_.wvu.PrintArea" localSheetId="1" hidden="1">#REF!</definedName>
    <definedName name="Z_BDFEE6DC_734C_11D2_8E68_0008C77C0743_.wvu.PrintArea" hidden="1">#REF!</definedName>
    <definedName name="Z_BDFEE6DC_734C_11D2_8E68_0008C77C0743_.wvu.PrintTitles" localSheetId="1" hidden="1">#REF!,#REF!</definedName>
    <definedName name="Z_BDFEE6DC_734C_11D2_8E68_0008C77C0743_.wvu.PrintTitles" hidden="1">#REF!,#REF!</definedName>
    <definedName name="Z_BDFEE6E2_734C_11D2_8E68_0008C77C0743_.wvu.PrintArea" localSheetId="1" hidden="1">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localSheetId="1" hidden="1">#REF!</definedName>
    <definedName name="Z_BDFEE6E4_734C_11D2_8E68_0008C77C0743_.wvu.PrintTitles" hidden="1">#REF!</definedName>
    <definedName name="Z_BDFEE6E6_734C_11D2_8E68_0008C77C0743_.wvu.PrintArea" localSheetId="1" hidden="1">#REF!</definedName>
    <definedName name="Z_BDFEE6E6_734C_11D2_8E68_0008C77C0743_.wvu.PrintArea" hidden="1">#REF!</definedName>
    <definedName name="Z_BDFEE6E6_734C_11D2_8E68_0008C77C0743_.wvu.PrintTitles" localSheetId="1" hidden="1">#REF!</definedName>
    <definedName name="Z_BDFEE6E6_734C_11D2_8E68_0008C77C0743_.wvu.PrintTitles" hidden="1">#REF!</definedName>
    <definedName name="Z_BDFEE6EF_734C_11D2_8E68_0008C77C0743_.wvu.PrintArea" localSheetId="1" hidden="1">#REF!</definedName>
    <definedName name="Z_BDFEE6EF_734C_11D2_8E68_0008C77C0743_.wvu.PrintArea" hidden="1">#REF!</definedName>
    <definedName name="Z_BDFEE6EF_734C_11D2_8E68_0008C77C0743_.wvu.PrintTitles" localSheetId="1" hidden="1">#REF!,#REF!</definedName>
    <definedName name="Z_BDFEE6EF_734C_11D2_8E68_0008C77C0743_.wvu.PrintTitles" hidden="1">#REF!,#REF!</definedName>
    <definedName name="Z_BDFEE6F2_734C_11D2_8E68_0008C77C0743_.wvu.PrintArea" localSheetId="1" hidden="1">#REF!</definedName>
    <definedName name="Z_BDFEE6F2_734C_11D2_8E68_0008C77C0743_.wvu.PrintArea" hidden="1">#REF!</definedName>
    <definedName name="Z_BDFEE6F2_734C_11D2_8E68_0008C77C0743_.wvu.PrintTitles" localSheetId="1" hidden="1">#REF!,#REF!</definedName>
    <definedName name="Z_BDFEE6F2_734C_11D2_8E68_0008C77C0743_.wvu.PrintTitles" hidden="1">#REF!,#REF!</definedName>
    <definedName name="Z_BDFEE6F4_734C_11D2_8E68_0008C77C0743_.wvu.PrintArea" localSheetId="1" hidden="1">#REF!</definedName>
    <definedName name="Z_BDFEE6F4_734C_11D2_8E68_0008C77C0743_.wvu.PrintArea" hidden="1">#REF!</definedName>
    <definedName name="Z_BDFEE6F4_734C_11D2_8E68_0008C77C0743_.wvu.PrintTitles" localSheetId="1" hidden="1">#REF!,#REF!</definedName>
    <definedName name="Z_BDFEE6F4_734C_11D2_8E68_0008C77C0743_.wvu.PrintTitles" hidden="1">#REF!,#REF!</definedName>
    <definedName name="Z_BDFEE6FA_734C_11D2_8E68_0008C77C0743_.wvu.PrintArea" localSheetId="1" hidden="1">#REF!</definedName>
    <definedName name="Z_BDFEE6FA_734C_11D2_8E68_0008C77C0743_.wvu.PrintArea" hidden="1">#REF!</definedName>
    <definedName name="Z_BDFEE6FA_734C_11D2_8E68_0008C77C0743_.wvu.PrintTitles" localSheetId="1" hidden="1">#REF!,#REF!</definedName>
    <definedName name="Z_BDFEE6FA_734C_11D2_8E68_0008C77C0743_.wvu.PrintTitles" hidden="1">#REF!,#REF!</definedName>
    <definedName name="Z_BDFEE6FC_734C_11D2_8E68_0008C77C0743_.wvu.PrintArea" localSheetId="1" hidden="1">#REF!</definedName>
    <definedName name="Z_BDFEE6FC_734C_11D2_8E68_0008C77C0743_.wvu.PrintArea" hidden="1">#REF!</definedName>
    <definedName name="Z_BDFEE6FC_734C_11D2_8E68_0008C77C0743_.wvu.PrintTitles" localSheetId="1" hidden="1">#REF!,#REF!</definedName>
    <definedName name="Z_BDFEE6FC_734C_11D2_8E68_0008C77C0743_.wvu.PrintTitles" hidden="1">#REF!,#REF!</definedName>
    <definedName name="Z_BDFEE6FE_734C_11D2_8E68_0008C77C0743_.wvu.PrintArea" localSheetId="1" hidden="1">#REF!</definedName>
    <definedName name="Z_BDFEE6FE_734C_11D2_8E68_0008C77C0743_.wvu.PrintArea" hidden="1">#REF!</definedName>
    <definedName name="Z_BDFEE6FE_734C_11D2_8E68_0008C77C0743_.wvu.PrintTitles" localSheetId="1" hidden="1">#REF!,#REF!</definedName>
    <definedName name="Z_BDFEE6FE_734C_11D2_8E68_0008C77C0743_.wvu.PrintTitles" hidden="1">#REF!,#REF!</definedName>
    <definedName name="Z_BE4AA1C5_ECFE_11D2_8EB8_0008C77C0743_.wvu.PrintArea" localSheetId="1" hidden="1">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localSheetId="1" hidden="1">#REF!</definedName>
    <definedName name="Z_BE4AA1D8_ECFE_11D2_8EB8_0008C77C0743_.wvu.PrintTitles" hidden="1">#REF!</definedName>
    <definedName name="Z_BE4AA1E8_ECFE_11D2_8EB8_0008C77C0743_.wvu.PrintArea" localSheetId="1" hidden="1">#REF!</definedName>
    <definedName name="Z_BE4AA1E8_ECFE_11D2_8EB8_0008C77C0743_.wvu.PrintArea" hidden="1">#REF!</definedName>
    <definedName name="Z_BE4AA1E8_ECFE_11D2_8EB8_0008C77C0743_.wvu.PrintTitles" localSheetId="1" hidden="1">#REF!,#REF!</definedName>
    <definedName name="Z_BE4AA1E8_ECFE_11D2_8EB8_0008C77C0743_.wvu.PrintTitles" hidden="1">#REF!,#REF!</definedName>
    <definedName name="Z_BFEBD6B7_EDBB_11D2_8EB9_0008C77C0743_.wvu.PrintArea" localSheetId="1" hidden="1">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localSheetId="1" hidden="1">#REF!</definedName>
    <definedName name="Z_BFEBD6CA_EDBB_11D2_8EB9_0008C77C0743_.wvu.PrintTitles" hidden="1">#REF!</definedName>
    <definedName name="Z_BFEBD6DA_EDBB_11D2_8EB9_0008C77C0743_.wvu.PrintArea" localSheetId="1" hidden="1">#REF!</definedName>
    <definedName name="Z_BFEBD6DA_EDBB_11D2_8EB9_0008C77C0743_.wvu.PrintArea" hidden="1">#REF!</definedName>
    <definedName name="Z_BFEBD6DA_EDBB_11D2_8EB9_0008C77C0743_.wvu.PrintTitles" localSheetId="1" hidden="1">#REF!,#REF!</definedName>
    <definedName name="Z_BFEBD6DA_EDBB_11D2_8EB9_0008C77C0743_.wvu.PrintTitles" hidden="1">#REF!,#REF!</definedName>
    <definedName name="Z_CD050555_ECE8_11D2_8EB7_0008C77C0743_.wvu.PrintArea" localSheetId="1" hidden="1">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localSheetId="1" hidden="1">#REF!</definedName>
    <definedName name="Z_CD050568_ECE8_11D2_8EB7_0008C77C0743_.wvu.PrintTitles" hidden="1">#REF!</definedName>
    <definedName name="Z_CD050578_ECE8_11D2_8EB7_0008C77C0743_.wvu.PrintArea" localSheetId="1" hidden="1">#REF!</definedName>
    <definedName name="Z_CD050578_ECE8_11D2_8EB7_0008C77C0743_.wvu.PrintArea" hidden="1">#REF!</definedName>
    <definedName name="Z_CD050578_ECE8_11D2_8EB7_0008C77C0743_.wvu.PrintTitles" localSheetId="1" hidden="1">#REF!,#REF!</definedName>
    <definedName name="Z_CD050578_ECE8_11D2_8EB7_0008C77C0743_.wvu.PrintTitles" hidden="1">#REF!,#REF!</definedName>
    <definedName name="Z_CF4A68D4_EB6D_11D2_8EB5_0008C77C0743_.wvu.PrintArea" localSheetId="1" hidden="1">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localSheetId="1" hidden="1">#REF!</definedName>
    <definedName name="Z_CF4A68E7_EB6D_11D2_8EB5_0008C77C0743_.wvu.PrintTitles" hidden="1">#REF!</definedName>
    <definedName name="Z_CF4A68F7_EB6D_11D2_8EB5_0008C77C0743_.wvu.PrintArea" localSheetId="1" hidden="1">#REF!</definedName>
    <definedName name="Z_CF4A68F7_EB6D_11D2_8EB5_0008C77C0743_.wvu.PrintArea" hidden="1">#REF!</definedName>
    <definedName name="Z_CF4A68F7_EB6D_11D2_8EB5_0008C77C0743_.wvu.PrintTitles" localSheetId="1" hidden="1">#REF!,#REF!</definedName>
    <definedName name="Z_CF4A68F7_EB6D_11D2_8EB5_0008C77C0743_.wvu.PrintTitles" hidden="1">#REF!,#REF!</definedName>
    <definedName name="Z_F3D6017D_338E_11D2_8E9B_0008C77C0743_.wvu.PrintArea" localSheetId="1" hidden="1">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localSheetId="1" hidden="1">#REF!</definedName>
    <definedName name="Z_F3D6018C_338E_11D2_8E9B_0008C77C0743_.wvu.PrintTitles" hidden="1">#REF!</definedName>
    <definedName name="Z_F3D60199_338E_11D2_8E9B_0008C77C0743_.wvu.PrintArea" localSheetId="1" hidden="1">#REF!</definedName>
    <definedName name="Z_F3D60199_338E_11D2_8E9B_0008C77C0743_.wvu.PrintArea" hidden="1">#REF!</definedName>
    <definedName name="Z_F3D60199_338E_11D2_8E9B_0008C77C0743_.wvu.PrintTitles" localSheetId="1" hidden="1">#REF!,#REF!</definedName>
    <definedName name="Z_F3D60199_338E_11D2_8E9B_0008C77C0743_.wvu.PrintTitles" hidden="1">#REF!,#REF!</definedName>
    <definedName name="zdcw" localSheetId="1" hidden="1">#REF!</definedName>
    <definedName name="zdcw" hidden="1">#REF!</definedName>
    <definedName name="zj" localSheetId="1" hidden="1">#REF!</definedName>
    <definedName name="zj" hidden="1">#REF!</definedName>
    <definedName name="znh" localSheetId="1" hidden="1">#REF!</definedName>
    <definedName name="znh" hidden="1">#REF!</definedName>
    <definedName name="zozo" localSheetId="1" hidden="1">{"VUE95",#N/A,TRUE,"D";"VUE96",#N/A,TRUE,"E";"VUE97",#N/A,TRUE,"F";"VUE98",#N/A,TRUE,"G"}</definedName>
    <definedName name="zozo" hidden="1">{"VUE95",#N/A,TRUE,"D";"VUE96",#N/A,TRUE,"E";"VUE97",#N/A,TRUE,"F";"VUE98",#N/A,TRUE,"G"}</definedName>
    <definedName name="zxcvb" localSheetId="1" hidden="1">#REF!</definedName>
    <definedName name="zxcvb" hidden="1">#REF!</definedName>
    <definedName name="zxd" localSheetId="1" hidden="1">#REF!</definedName>
    <definedName name="zxd" hidden="1">#REF!</definedName>
    <definedName name="ZZ_EVCOMOPTS" hidden="1">10</definedName>
    <definedName name="zzz" localSheetId="1" hidden="1">{"'Sheet1'!$A$1:$O$40"}</definedName>
    <definedName name="zzz" hidden="1">{"'Sheet1'!$A$1:$O$40"}</definedName>
    <definedName name="zzz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152" l="1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6" i="152"/>
  <c r="E134" i="152"/>
  <c r="J7" i="66" l="1"/>
  <c r="J8" i="66"/>
  <c r="J9" i="66"/>
  <c r="J10" i="66"/>
  <c r="J11" i="66"/>
  <c r="J12" i="66"/>
  <c r="G7" i="66"/>
  <c r="G8" i="66"/>
  <c r="G9" i="66"/>
  <c r="G10" i="66"/>
  <c r="G11" i="66"/>
  <c r="G12" i="66"/>
  <c r="J6" i="66"/>
  <c r="G6" i="66"/>
  <c r="K12" i="66" l="1"/>
  <c r="L12" i="66" s="1"/>
  <c r="M12" i="66" s="1"/>
  <c r="K11" i="66"/>
  <c r="L11" i="66" s="1"/>
  <c r="M11" i="66" s="1"/>
  <c r="K10" i="66"/>
  <c r="L10" i="66" s="1"/>
  <c r="M10" i="66" s="1"/>
  <c r="K9" i="66"/>
  <c r="L9" i="66" s="1"/>
  <c r="M9" i="66" s="1"/>
  <c r="K8" i="66"/>
  <c r="L8" i="66" s="1"/>
  <c r="M8" i="66" s="1"/>
  <c r="K6" i="66"/>
  <c r="L6" i="66" s="1"/>
  <c r="M6" i="66" s="1"/>
  <c r="K7" i="66"/>
  <c r="L7" i="66" s="1"/>
  <c r="M7" i="66" s="1"/>
  <c r="N5" i="167" l="1"/>
  <c r="I40" i="167"/>
  <c r="D129" i="142" l="1"/>
  <c r="D105" i="142"/>
  <c r="D81" i="142"/>
  <c r="F525" i="140"/>
  <c r="F524" i="140"/>
  <c r="F523" i="140"/>
  <c r="F522" i="140"/>
  <c r="F521" i="140"/>
  <c r="F520" i="140"/>
  <c r="F519" i="140"/>
  <c r="F518" i="140"/>
  <c r="F517" i="140"/>
  <c r="F516" i="140"/>
  <c r="F515" i="140"/>
  <c r="F514" i="140"/>
  <c r="F513" i="140"/>
  <c r="F512" i="140"/>
  <c r="F511" i="140"/>
  <c r="F510" i="140"/>
  <c r="F509" i="140"/>
  <c r="F508" i="140"/>
  <c r="F507" i="140"/>
  <c r="F506" i="140"/>
  <c r="F505" i="140"/>
  <c r="F504" i="140"/>
  <c r="F503" i="140"/>
  <c r="F502" i="140"/>
  <c r="F501" i="140"/>
  <c r="F500" i="140"/>
  <c r="F499" i="140"/>
  <c r="F498" i="140"/>
  <c r="F497" i="140"/>
  <c r="F496" i="140"/>
  <c r="F495" i="140"/>
  <c r="F494" i="140"/>
  <c r="F493" i="140"/>
  <c r="F492" i="140"/>
  <c r="F491" i="140"/>
  <c r="F490" i="140"/>
  <c r="F489" i="140"/>
  <c r="F488" i="140"/>
  <c r="F487" i="140"/>
  <c r="F486" i="140"/>
  <c r="F485" i="140"/>
  <c r="F484" i="140"/>
  <c r="F483" i="140"/>
  <c r="F482" i="140"/>
  <c r="F481" i="140"/>
  <c r="F480" i="140"/>
  <c r="F479" i="140"/>
  <c r="F478" i="140"/>
  <c r="F477" i="140"/>
  <c r="F476" i="140"/>
  <c r="F475" i="140"/>
  <c r="F474" i="140"/>
  <c r="F473" i="140"/>
  <c r="F472" i="140"/>
  <c r="F471" i="140"/>
  <c r="F470" i="140"/>
  <c r="F469" i="140"/>
  <c r="F468" i="140"/>
  <c r="F467" i="140"/>
  <c r="F466" i="140"/>
  <c r="F465" i="140"/>
  <c r="F464" i="140"/>
  <c r="F463" i="140"/>
  <c r="F462" i="140"/>
  <c r="F461" i="140"/>
  <c r="F460" i="140"/>
  <c r="F459" i="140"/>
  <c r="F458" i="140"/>
  <c r="F457" i="140"/>
  <c r="F456" i="140"/>
  <c r="F455" i="140"/>
  <c r="F454" i="140"/>
  <c r="F453" i="140"/>
  <c r="F452" i="140"/>
  <c r="F451" i="140"/>
  <c r="F450" i="140"/>
  <c r="F449" i="140"/>
  <c r="F448" i="140"/>
  <c r="F447" i="140"/>
  <c r="F446" i="140"/>
  <c r="F445" i="140"/>
  <c r="F444" i="140"/>
  <c r="F443" i="140"/>
  <c r="F442" i="140"/>
  <c r="F441" i="140"/>
  <c r="F440" i="140"/>
  <c r="F439" i="140"/>
  <c r="F438" i="140"/>
  <c r="F437" i="140"/>
  <c r="F436" i="140"/>
  <c r="F435" i="140"/>
  <c r="F434" i="140"/>
  <c r="F433" i="140"/>
  <c r="F432" i="140"/>
  <c r="F431" i="140"/>
  <c r="F430" i="140"/>
  <c r="F429" i="140"/>
  <c r="F428" i="140"/>
  <c r="F427" i="140"/>
  <c r="F426" i="140"/>
  <c r="F425" i="140"/>
  <c r="F424" i="140"/>
  <c r="F423" i="140"/>
  <c r="F422" i="140"/>
  <c r="F421" i="140"/>
  <c r="F420" i="140"/>
  <c r="F419" i="140"/>
  <c r="F418" i="140"/>
  <c r="F417" i="140"/>
  <c r="F416" i="140"/>
  <c r="F415" i="140"/>
  <c r="F414" i="140"/>
  <c r="F413" i="140"/>
  <c r="F412" i="140"/>
  <c r="F411" i="140"/>
  <c r="F410" i="140"/>
  <c r="F409" i="140"/>
  <c r="F408" i="140"/>
  <c r="F407" i="140"/>
  <c r="F406" i="140"/>
  <c r="F405" i="140"/>
  <c r="F404" i="140"/>
  <c r="F403" i="140"/>
  <c r="F402" i="140"/>
  <c r="F401" i="140"/>
  <c r="F400" i="140"/>
  <c r="F399" i="140"/>
  <c r="F398" i="140"/>
  <c r="F397" i="140"/>
  <c r="F396" i="140"/>
  <c r="F395" i="140"/>
  <c r="F394" i="140"/>
  <c r="F393" i="140"/>
  <c r="F392" i="140"/>
  <c r="F391" i="140"/>
  <c r="F390" i="140"/>
  <c r="F389" i="140"/>
  <c r="F388" i="140"/>
  <c r="F387" i="140"/>
  <c r="F386" i="140"/>
  <c r="F385" i="140"/>
  <c r="F384" i="140"/>
  <c r="F383" i="140"/>
  <c r="F382" i="140"/>
  <c r="F381" i="140"/>
  <c r="F380" i="140"/>
  <c r="F379" i="140"/>
  <c r="F378" i="140"/>
  <c r="F377" i="140"/>
  <c r="F376" i="140"/>
  <c r="F375" i="140"/>
  <c r="F374" i="140"/>
  <c r="F373" i="140"/>
  <c r="F372" i="140"/>
  <c r="F371" i="140"/>
  <c r="F370" i="140"/>
  <c r="F369" i="140"/>
  <c r="F368" i="140"/>
  <c r="F367" i="140"/>
  <c r="F366" i="140"/>
  <c r="F365" i="140"/>
  <c r="F364" i="140"/>
  <c r="F363" i="140"/>
  <c r="F362" i="140"/>
  <c r="F361" i="140"/>
  <c r="F360" i="140"/>
  <c r="F359" i="140"/>
  <c r="F358" i="140"/>
  <c r="F357" i="140"/>
  <c r="F356" i="140"/>
  <c r="F355" i="140"/>
  <c r="F354" i="140"/>
  <c r="F353" i="140"/>
  <c r="F352" i="140"/>
  <c r="F351" i="140"/>
  <c r="F350" i="140"/>
  <c r="F349" i="140"/>
  <c r="F348" i="140"/>
  <c r="F347" i="140"/>
  <c r="F346" i="140"/>
  <c r="F345" i="140"/>
  <c r="F344" i="140"/>
  <c r="F343" i="140"/>
  <c r="F342" i="140"/>
  <c r="F341" i="140"/>
  <c r="F340" i="140"/>
  <c r="F339" i="140"/>
  <c r="F338" i="140"/>
  <c r="F337" i="140"/>
  <c r="F336" i="140"/>
  <c r="F335" i="140"/>
  <c r="F334" i="140"/>
  <c r="F333" i="140"/>
  <c r="F332" i="140"/>
  <c r="F331" i="140"/>
  <c r="F330" i="140"/>
  <c r="F329" i="140"/>
  <c r="F328" i="140"/>
  <c r="F327" i="140"/>
  <c r="F326" i="140"/>
  <c r="F325" i="140"/>
  <c r="F324" i="140"/>
  <c r="F323" i="140"/>
  <c r="F322" i="140"/>
  <c r="F321" i="140"/>
  <c r="F320" i="140"/>
  <c r="F319" i="140"/>
  <c r="F318" i="140"/>
  <c r="F317" i="140"/>
  <c r="F316" i="140"/>
  <c r="F315" i="140"/>
  <c r="F314" i="140"/>
  <c r="F313" i="140"/>
  <c r="F312" i="140"/>
  <c r="F311" i="140"/>
  <c r="F310" i="140"/>
  <c r="F309" i="140"/>
  <c r="F308" i="140"/>
  <c r="F307" i="140"/>
  <c r="F306" i="140"/>
  <c r="F305" i="140"/>
  <c r="F304" i="140"/>
  <c r="F303" i="140"/>
  <c r="F302" i="140"/>
  <c r="F301" i="140"/>
  <c r="F300" i="140"/>
  <c r="F299" i="140"/>
  <c r="F298" i="140"/>
  <c r="F297" i="140"/>
  <c r="F296" i="140"/>
  <c r="F295" i="140"/>
  <c r="F294" i="140"/>
  <c r="F293" i="140"/>
  <c r="F292" i="140"/>
  <c r="F291" i="140"/>
  <c r="F290" i="140"/>
  <c r="F289" i="140"/>
  <c r="F288" i="140"/>
  <c r="F287" i="140"/>
  <c r="F286" i="140"/>
  <c r="F285" i="140"/>
  <c r="F284" i="140"/>
  <c r="F283" i="140"/>
  <c r="F282" i="140"/>
  <c r="F281" i="140"/>
  <c r="F280" i="140"/>
  <c r="F279" i="140"/>
  <c r="F278" i="140"/>
  <c r="F277" i="140"/>
  <c r="F276" i="140"/>
  <c r="F275" i="140"/>
  <c r="F274" i="140"/>
  <c r="F273" i="140"/>
  <c r="F272" i="140"/>
  <c r="F271" i="140"/>
  <c r="F270" i="140"/>
  <c r="F269" i="140"/>
  <c r="F268" i="140"/>
  <c r="F267" i="140"/>
  <c r="F266" i="140"/>
  <c r="F265" i="140"/>
  <c r="F264" i="140"/>
  <c r="F263" i="140"/>
  <c r="F262" i="140"/>
  <c r="F261" i="140"/>
  <c r="F260" i="140"/>
  <c r="F259" i="140"/>
  <c r="F258" i="140"/>
  <c r="F257" i="140"/>
  <c r="F256" i="140"/>
  <c r="F255" i="140"/>
  <c r="F254" i="140"/>
  <c r="F253" i="140"/>
  <c r="F252" i="140"/>
  <c r="F251" i="140"/>
  <c r="F250" i="140"/>
  <c r="F249" i="140"/>
  <c r="F248" i="140"/>
  <c r="F247" i="140"/>
  <c r="F246" i="140"/>
  <c r="F245" i="140"/>
  <c r="F244" i="140"/>
  <c r="F243" i="140"/>
  <c r="F242" i="140"/>
  <c r="F241" i="140"/>
  <c r="F240" i="140"/>
  <c r="F239" i="140"/>
  <c r="F238" i="140"/>
  <c r="F237" i="140"/>
  <c r="F236" i="140"/>
  <c r="F235" i="140"/>
  <c r="F234" i="140"/>
  <c r="F233" i="140"/>
  <c r="F232" i="140"/>
  <c r="F231" i="140"/>
  <c r="F230" i="140"/>
  <c r="F229" i="140"/>
  <c r="F228" i="140"/>
  <c r="F227" i="140"/>
  <c r="F226" i="140"/>
  <c r="F225" i="140"/>
  <c r="F224" i="140"/>
  <c r="F223" i="140"/>
  <c r="F222" i="140"/>
  <c r="F221" i="140"/>
  <c r="F220" i="140"/>
  <c r="F219" i="140"/>
  <c r="F218" i="140"/>
  <c r="F217" i="140"/>
  <c r="F216" i="140"/>
  <c r="F215" i="140"/>
  <c r="F214" i="140"/>
  <c r="F213" i="140"/>
  <c r="F212" i="140"/>
  <c r="F211" i="140"/>
  <c r="F210" i="140"/>
  <c r="F209" i="140"/>
  <c r="F208" i="140"/>
  <c r="F207" i="140"/>
  <c r="F206" i="140"/>
  <c r="F205" i="140"/>
  <c r="F204" i="140"/>
  <c r="F203" i="140"/>
  <c r="F202" i="140"/>
  <c r="F201" i="140"/>
  <c r="F200" i="140"/>
  <c r="F199" i="140"/>
  <c r="F198" i="140"/>
  <c r="F197" i="140"/>
  <c r="F196" i="140"/>
  <c r="F195" i="140"/>
  <c r="F194" i="140"/>
  <c r="F193" i="140"/>
  <c r="F192" i="140"/>
  <c r="F191" i="140"/>
  <c r="F190" i="140"/>
  <c r="F189" i="140"/>
  <c r="F188" i="140"/>
  <c r="F187" i="140"/>
  <c r="F186" i="140"/>
  <c r="F185" i="140"/>
  <c r="F184" i="140"/>
  <c r="F183" i="140"/>
  <c r="F182" i="140"/>
  <c r="F181" i="140"/>
  <c r="F180" i="140"/>
  <c r="F179" i="140"/>
  <c r="F178" i="140"/>
  <c r="F177" i="140"/>
  <c r="F176" i="140"/>
  <c r="F175" i="140"/>
  <c r="F174" i="140"/>
  <c r="F173" i="140"/>
  <c r="F172" i="140"/>
  <c r="F171" i="140"/>
  <c r="F170" i="140"/>
  <c r="F169" i="140"/>
  <c r="F168" i="140"/>
  <c r="F167" i="140"/>
  <c r="F166" i="140"/>
  <c r="F165" i="140"/>
  <c r="F164" i="140"/>
  <c r="F163" i="140"/>
  <c r="F162" i="140"/>
  <c r="F161" i="140"/>
  <c r="F160" i="140"/>
  <c r="F159" i="140"/>
  <c r="F158" i="140"/>
  <c r="F157" i="140"/>
  <c r="F156" i="140"/>
  <c r="F155" i="140"/>
  <c r="F154" i="140"/>
  <c r="F153" i="140"/>
  <c r="F152" i="140"/>
  <c r="F151" i="140"/>
  <c r="F150" i="140"/>
  <c r="F149" i="140"/>
  <c r="F148" i="140"/>
  <c r="F147" i="140"/>
  <c r="F146" i="140"/>
  <c r="F145" i="140"/>
  <c r="F144" i="140"/>
  <c r="F143" i="140"/>
  <c r="F142" i="140"/>
  <c r="F141" i="140"/>
  <c r="F140" i="140"/>
  <c r="F139" i="140"/>
  <c r="F138" i="140"/>
  <c r="F137" i="140"/>
  <c r="F136" i="140"/>
  <c r="F135" i="140"/>
  <c r="F134" i="140"/>
  <c r="F133" i="140"/>
  <c r="F132" i="140"/>
  <c r="F131" i="140"/>
  <c r="F130" i="140"/>
  <c r="F129" i="140"/>
  <c r="F128" i="140"/>
  <c r="F127" i="140"/>
  <c r="F126" i="140"/>
  <c r="F125" i="140"/>
  <c r="F124" i="140"/>
  <c r="F123" i="140"/>
  <c r="F122" i="140"/>
  <c r="F121" i="140"/>
  <c r="F120" i="140"/>
  <c r="F119" i="140"/>
  <c r="F118" i="140"/>
  <c r="F117" i="140"/>
  <c r="F116" i="140"/>
  <c r="F115" i="140"/>
  <c r="F114" i="140"/>
  <c r="F113" i="140"/>
  <c r="F112" i="140"/>
  <c r="F111" i="140"/>
  <c r="F110" i="140"/>
  <c r="F109" i="140"/>
  <c r="F108" i="140"/>
  <c r="F107" i="140"/>
  <c r="F106" i="140"/>
  <c r="F105" i="140"/>
  <c r="F104" i="140"/>
  <c r="F103" i="140"/>
  <c r="F102" i="140"/>
  <c r="F101" i="140"/>
  <c r="F100" i="140"/>
  <c r="F99" i="140"/>
  <c r="F98" i="140"/>
  <c r="F97" i="140"/>
  <c r="F96" i="140"/>
  <c r="F95" i="140"/>
  <c r="F94" i="140"/>
  <c r="F93" i="140"/>
  <c r="F92" i="140"/>
  <c r="F91" i="140"/>
  <c r="F90" i="140"/>
  <c r="F89" i="140"/>
  <c r="F88" i="140"/>
  <c r="F87" i="140"/>
  <c r="F86" i="140"/>
  <c r="F85" i="140"/>
  <c r="F84" i="140"/>
  <c r="F83" i="140"/>
  <c r="F82" i="140"/>
  <c r="F81" i="140"/>
  <c r="F80" i="140"/>
  <c r="F79" i="140"/>
  <c r="F78" i="140"/>
  <c r="F77" i="140"/>
  <c r="F76" i="140"/>
  <c r="F75" i="140"/>
  <c r="F74" i="140"/>
  <c r="F73" i="140"/>
  <c r="F72" i="140"/>
  <c r="F71" i="140"/>
  <c r="F70" i="140"/>
  <c r="F69" i="140"/>
  <c r="F68" i="140"/>
  <c r="F67" i="140"/>
  <c r="F66" i="140"/>
  <c r="F65" i="140"/>
  <c r="F64" i="140"/>
  <c r="F63" i="140"/>
  <c r="F62" i="140"/>
  <c r="F61" i="140"/>
  <c r="F60" i="140"/>
  <c r="F59" i="140"/>
  <c r="F58" i="140"/>
  <c r="F57" i="140"/>
  <c r="F56" i="140"/>
  <c r="F55" i="140"/>
  <c r="F54" i="140"/>
  <c r="F53" i="140"/>
  <c r="F52" i="140"/>
  <c r="F51" i="140"/>
  <c r="F50" i="140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E136" i="152"/>
  <c r="E135" i="152"/>
  <c r="C135" i="152"/>
  <c r="D135" i="152"/>
  <c r="C136" i="152"/>
  <c r="D136" i="152"/>
  <c r="G23" i="140" l="1"/>
  <c r="E23" i="141" l="1"/>
  <c r="C21" i="167" l="1"/>
  <c r="D21" i="167"/>
  <c r="E21" i="167"/>
  <c r="F21" i="167"/>
  <c r="N21" i="167" s="1"/>
  <c r="F37" i="167"/>
  <c r="F36" i="167"/>
  <c r="F35" i="167"/>
  <c r="F34" i="167"/>
  <c r="F33" i="167"/>
  <c r="F32" i="167"/>
  <c r="F31" i="167"/>
  <c r="F30" i="167"/>
  <c r="F29" i="167"/>
  <c r="F28" i="167"/>
  <c r="F27" i="167"/>
  <c r="F26" i="167"/>
  <c r="F25" i="167"/>
  <c r="F24" i="167"/>
  <c r="F23" i="167"/>
  <c r="F22" i="167"/>
  <c r="N34" i="167"/>
  <c r="J34" i="167"/>
  <c r="I34" i="167"/>
  <c r="N11" i="167" l="1"/>
  <c r="J11" i="167"/>
  <c r="I11" i="167"/>
  <c r="F11" i="167"/>
  <c r="D7" i="86" l="1"/>
  <c r="D57" i="142"/>
  <c r="D33" i="142"/>
  <c r="D34" i="142" s="1"/>
  <c r="D35" i="142" s="1"/>
  <c r="D36" i="142" s="1"/>
  <c r="D37" i="142" s="1"/>
  <c r="D9" i="142"/>
  <c r="D10" i="142" s="1"/>
  <c r="D11" i="142" s="1"/>
  <c r="D12" i="142" s="1"/>
  <c r="D13" i="142" s="1"/>
  <c r="B535" i="141"/>
  <c r="B534" i="141"/>
  <c r="B533" i="141"/>
  <c r="B532" i="141"/>
  <c r="B529" i="141"/>
  <c r="B528" i="141"/>
  <c r="B13" i="142"/>
  <c r="B13" i="86" s="1"/>
  <c r="C13" i="142"/>
  <c r="C12" i="35"/>
  <c r="B12" i="35"/>
  <c r="D58" i="142" l="1"/>
  <c r="D59" i="142" s="1"/>
  <c r="D60" i="142" s="1"/>
  <c r="D61" i="142" s="1"/>
  <c r="D62" i="142" s="1"/>
  <c r="D130" i="142"/>
  <c r="C11" i="66"/>
  <c r="C13" i="86"/>
  <c r="B43" i="35"/>
  <c r="B74" i="35" s="1"/>
  <c r="C43" i="35"/>
  <c r="C74" i="35" s="1"/>
  <c r="C37" i="142"/>
  <c r="B37" i="142"/>
  <c r="B11" i="66"/>
  <c r="S16" i="139"/>
  <c r="D38" i="142"/>
  <c r="D110" i="142"/>
  <c r="D14" i="142"/>
  <c r="D86" i="142"/>
  <c r="D134" i="142" l="1"/>
  <c r="B37" i="86"/>
  <c r="B61" i="142"/>
  <c r="C37" i="86"/>
  <c r="C61" i="142"/>
  <c r="C61" i="86" l="1"/>
  <c r="C86" i="142"/>
  <c r="B61" i="86"/>
  <c r="B86" i="142"/>
  <c r="B86" i="86" l="1"/>
  <c r="B110" i="142"/>
  <c r="C86" i="86"/>
  <c r="C110" i="142"/>
  <c r="C110" i="86" l="1"/>
  <c r="C134" i="142"/>
  <c r="C134" i="86" s="1"/>
  <c r="B110" i="86"/>
  <c r="B134" i="142"/>
  <c r="B134" i="86" s="1"/>
  <c r="C17" i="167" l="1"/>
  <c r="C15" i="167"/>
  <c r="K15" i="167" l="1"/>
  <c r="I34" i="166"/>
  <c r="G34" i="166" l="1"/>
  <c r="H2" i="152" l="1"/>
  <c r="H1" i="152"/>
  <c r="K52" i="152" l="1"/>
  <c r="L52" i="152" s="1"/>
  <c r="K51" i="152"/>
  <c r="L51" i="152" s="1"/>
  <c r="K50" i="152"/>
  <c r="M52" i="152" l="1"/>
  <c r="Q16" i="139" s="1"/>
  <c r="M51" i="152"/>
  <c r="P16" i="139" s="1"/>
  <c r="L50" i="152" l="1"/>
  <c r="M50" i="152" s="1"/>
  <c r="O16" i="139" l="1"/>
  <c r="R16" i="139" s="1"/>
  <c r="M53" i="152" l="1"/>
  <c r="N37" i="167"/>
  <c r="N36" i="167"/>
  <c r="N35" i="167"/>
  <c r="N33" i="167"/>
  <c r="N32" i="167"/>
  <c r="N31" i="167"/>
  <c r="N29" i="167"/>
  <c r="N28" i="167"/>
  <c r="N27" i="167"/>
  <c r="N26" i="167"/>
  <c r="N25" i="167"/>
  <c r="N24" i="167"/>
  <c r="N30" i="167"/>
  <c r="N23" i="167"/>
  <c r="N22" i="167"/>
  <c r="N12" i="167"/>
  <c r="N10" i="167"/>
  <c r="N9" i="167"/>
  <c r="N8" i="167"/>
  <c r="N7" i="167"/>
  <c r="N6" i="167"/>
  <c r="F12" i="167"/>
  <c r="F10" i="167"/>
  <c r="F9" i="167"/>
  <c r="F8" i="167"/>
  <c r="F7" i="167"/>
  <c r="F6" i="167"/>
  <c r="N16" i="167" l="1"/>
  <c r="N15" i="167"/>
  <c r="N17" i="167"/>
  <c r="F17" i="167"/>
  <c r="F15" i="167"/>
  <c r="F16" i="167"/>
  <c r="E36" i="166"/>
  <c r="H63" i="152" l="1"/>
  <c r="M5" i="167" l="1"/>
  <c r="L5" i="167"/>
  <c r="K5" i="167"/>
  <c r="M21" i="167"/>
  <c r="L21" i="167"/>
  <c r="K21" i="167"/>
  <c r="J37" i="167" l="1"/>
  <c r="I37" i="167"/>
  <c r="J36" i="167"/>
  <c r="I36" i="167"/>
  <c r="J35" i="167"/>
  <c r="I35" i="167"/>
  <c r="J33" i="167"/>
  <c r="I33" i="167"/>
  <c r="J32" i="167"/>
  <c r="I32" i="167"/>
  <c r="J31" i="167"/>
  <c r="I31" i="167"/>
  <c r="J29" i="167"/>
  <c r="I29" i="167"/>
  <c r="J28" i="167"/>
  <c r="I28" i="167"/>
  <c r="J27" i="167"/>
  <c r="I27" i="167"/>
  <c r="J26" i="167"/>
  <c r="I26" i="167"/>
  <c r="J25" i="167"/>
  <c r="I25" i="167"/>
  <c r="J24" i="167"/>
  <c r="I24" i="167"/>
  <c r="J30" i="167"/>
  <c r="I30" i="167"/>
  <c r="J23" i="167"/>
  <c r="I23" i="167"/>
  <c r="J22" i="167"/>
  <c r="I22" i="167"/>
  <c r="L17" i="167"/>
  <c r="K17" i="167"/>
  <c r="D17" i="167"/>
  <c r="L16" i="167"/>
  <c r="K16" i="167"/>
  <c r="D16" i="167"/>
  <c r="C16" i="167"/>
  <c r="L15" i="167"/>
  <c r="D15" i="167"/>
  <c r="J12" i="167"/>
  <c r="I12" i="167"/>
  <c r="J10" i="167"/>
  <c r="I10" i="167"/>
  <c r="J9" i="167"/>
  <c r="I9" i="167"/>
  <c r="M17" i="167"/>
  <c r="J8" i="167"/>
  <c r="I8" i="167"/>
  <c r="E17" i="167"/>
  <c r="J7" i="167"/>
  <c r="I7" i="167"/>
  <c r="M16" i="167"/>
  <c r="J6" i="167"/>
  <c r="I6" i="167"/>
  <c r="E16" i="167"/>
  <c r="G36" i="166"/>
  <c r="C36" i="166"/>
  <c r="I35" i="166"/>
  <c r="G35" i="166"/>
  <c r="E35" i="166"/>
  <c r="C35" i="166"/>
  <c r="E34" i="166"/>
  <c r="C34" i="166"/>
  <c r="C39" i="166" l="1"/>
  <c r="G39" i="166"/>
  <c r="E39" i="166"/>
  <c r="I39" i="166"/>
  <c r="E15" i="167"/>
  <c r="M15" i="167"/>
  <c r="M9" i="139" l="1"/>
  <c r="Q8" i="139" s="1"/>
  <c r="L9" i="139"/>
  <c r="P8" i="139" s="1"/>
  <c r="K9" i="139"/>
  <c r="O8" i="139" s="1"/>
  <c r="P13" i="139" l="1"/>
  <c r="Q13" i="139"/>
  <c r="Q12" i="139"/>
  <c r="P12" i="139"/>
  <c r="P17" i="139"/>
  <c r="P15" i="139"/>
  <c r="P11" i="139"/>
  <c r="P14" i="139"/>
  <c r="Q15" i="139"/>
  <c r="Q11" i="139"/>
  <c r="Q14" i="139"/>
  <c r="Q17" i="139"/>
  <c r="Q22" i="139" l="1"/>
  <c r="Q21" i="139"/>
  <c r="P22" i="139"/>
  <c r="P21" i="139"/>
  <c r="O12" i="139" l="1"/>
  <c r="O13" i="139"/>
  <c r="O11" i="139"/>
  <c r="O17" i="139"/>
  <c r="O15" i="139"/>
  <c r="O14" i="139"/>
  <c r="R14" i="139" l="1"/>
  <c r="R13" i="139"/>
  <c r="R15" i="139"/>
  <c r="R17" i="139"/>
  <c r="R12" i="139"/>
  <c r="R11" i="139"/>
  <c r="O22" i="139"/>
  <c r="O21" i="139"/>
  <c r="B94" i="86"/>
  <c r="B68" i="86"/>
  <c r="B44" i="86"/>
  <c r="D56" i="86"/>
  <c r="D55" i="86"/>
  <c r="D32" i="86"/>
  <c r="D31" i="86"/>
  <c r="B21" i="86"/>
  <c r="B20" i="86"/>
  <c r="D8" i="86"/>
  <c r="D9" i="86" s="1"/>
  <c r="D129" i="86" l="1"/>
  <c r="D57" i="86"/>
  <c r="D10" i="86"/>
  <c r="D82" i="86"/>
  <c r="D105" i="86"/>
  <c r="D33" i="86"/>
  <c r="R22" i="139"/>
  <c r="R21" i="139"/>
  <c r="S13" i="139"/>
  <c r="D34" i="86" l="1"/>
  <c r="D106" i="86"/>
  <c r="D11" i="86"/>
  <c r="D83" i="86"/>
  <c r="D58" i="86"/>
  <c r="D130" i="86"/>
  <c r="S12" i="139"/>
  <c r="D59" i="86" l="1"/>
  <c r="D131" i="86"/>
  <c r="D12" i="86"/>
  <c r="D84" i="86"/>
  <c r="D35" i="86"/>
  <c r="D107" i="86"/>
  <c r="C14" i="142"/>
  <c r="B14" i="142"/>
  <c r="C12" i="142"/>
  <c r="B12" i="142"/>
  <c r="C11" i="142"/>
  <c r="B11" i="142"/>
  <c r="C10" i="142"/>
  <c r="B10" i="142"/>
  <c r="C9" i="142"/>
  <c r="B9" i="142"/>
  <c r="C8" i="142"/>
  <c r="B8" i="142"/>
  <c r="D36" i="86" l="1"/>
  <c r="D108" i="86"/>
  <c r="D13" i="86"/>
  <c r="D85" i="86"/>
  <c r="D60" i="86"/>
  <c r="D132" i="86"/>
  <c r="C13" i="35"/>
  <c r="B13" i="35"/>
  <c r="C11" i="35"/>
  <c r="B11" i="35"/>
  <c r="C10" i="35"/>
  <c r="B10" i="35"/>
  <c r="C9" i="35"/>
  <c r="B9" i="35"/>
  <c r="C8" i="35"/>
  <c r="B8" i="35"/>
  <c r="C7" i="35"/>
  <c r="B7" i="35"/>
  <c r="C12" i="66"/>
  <c r="B12" i="66"/>
  <c r="C10" i="66"/>
  <c r="B10" i="66"/>
  <c r="C9" i="66"/>
  <c r="B9" i="66"/>
  <c r="C8" i="66"/>
  <c r="B8" i="66"/>
  <c r="C7" i="66"/>
  <c r="B7" i="66"/>
  <c r="C6" i="66"/>
  <c r="B6" i="66"/>
  <c r="C14" i="86"/>
  <c r="B14" i="86"/>
  <c r="C12" i="86"/>
  <c r="B12" i="86"/>
  <c r="C11" i="86"/>
  <c r="B11" i="86"/>
  <c r="C10" i="86"/>
  <c r="B10" i="86"/>
  <c r="C9" i="86"/>
  <c r="B9" i="86"/>
  <c r="C8" i="86"/>
  <c r="B8" i="86"/>
  <c r="C38" i="142"/>
  <c r="C38" i="86" s="1"/>
  <c r="B38" i="142"/>
  <c r="B62" i="142" s="1"/>
  <c r="C36" i="142"/>
  <c r="C60" i="142" s="1"/>
  <c r="C60" i="86" s="1"/>
  <c r="B36" i="142"/>
  <c r="B36" i="86" s="1"/>
  <c r="C35" i="142"/>
  <c r="C35" i="86" s="1"/>
  <c r="B35" i="142"/>
  <c r="B35" i="86" s="1"/>
  <c r="C34" i="142"/>
  <c r="C34" i="86" s="1"/>
  <c r="B34" i="142"/>
  <c r="B58" i="142" s="1"/>
  <c r="C33" i="142"/>
  <c r="C57" i="142" s="1"/>
  <c r="B33" i="142"/>
  <c r="B57" i="142" s="1"/>
  <c r="C32" i="142"/>
  <c r="C56" i="142" s="1"/>
  <c r="B32" i="142"/>
  <c r="B56" i="142" s="1"/>
  <c r="D61" i="86" l="1"/>
  <c r="D133" i="86"/>
  <c r="D14" i="86"/>
  <c r="D87" i="86" s="1"/>
  <c r="D86" i="86"/>
  <c r="D37" i="86"/>
  <c r="D109" i="86"/>
  <c r="C41" i="35"/>
  <c r="C72" i="35" s="1"/>
  <c r="C40" i="35"/>
  <c r="C71" i="35" s="1"/>
  <c r="B38" i="35"/>
  <c r="B69" i="35" s="1"/>
  <c r="B42" i="35"/>
  <c r="B73" i="35" s="1"/>
  <c r="C42" i="35"/>
  <c r="C73" i="35" s="1"/>
  <c r="B39" i="35"/>
  <c r="B70" i="35" s="1"/>
  <c r="C39" i="35"/>
  <c r="C70" i="35" s="1"/>
  <c r="C44" i="35"/>
  <c r="C75" i="35" s="1"/>
  <c r="C38" i="35"/>
  <c r="C69" i="35" s="1"/>
  <c r="B44" i="35"/>
  <c r="B75" i="35" s="1"/>
  <c r="B40" i="35"/>
  <c r="B71" i="35" s="1"/>
  <c r="B41" i="35"/>
  <c r="B72" i="35" s="1"/>
  <c r="B32" i="86"/>
  <c r="C58" i="142"/>
  <c r="C83" i="142" s="1"/>
  <c r="B33" i="86"/>
  <c r="B59" i="142"/>
  <c r="C33" i="86"/>
  <c r="C59" i="142"/>
  <c r="C36" i="86"/>
  <c r="C62" i="142"/>
  <c r="C87" i="142" s="1"/>
  <c r="B81" i="142"/>
  <c r="B56" i="86"/>
  <c r="B82" i="142"/>
  <c r="B57" i="86"/>
  <c r="C81" i="142"/>
  <c r="C56" i="86"/>
  <c r="B87" i="142"/>
  <c r="B62" i="86"/>
  <c r="B83" i="142"/>
  <c r="B58" i="86"/>
  <c r="C57" i="86"/>
  <c r="C82" i="142"/>
  <c r="C32" i="86"/>
  <c r="B60" i="142"/>
  <c r="C85" i="142"/>
  <c r="B34" i="86"/>
  <c r="B38" i="86"/>
  <c r="C111" i="142" l="1"/>
  <c r="C111" i="86" s="1"/>
  <c r="C107" i="142"/>
  <c r="C131" i="142" s="1"/>
  <c r="C131" i="86" s="1"/>
  <c r="D38" i="86"/>
  <c r="D111" i="86" s="1"/>
  <c r="D110" i="86"/>
  <c r="D134" i="86"/>
  <c r="D62" i="86"/>
  <c r="D135" i="86" s="1"/>
  <c r="C58" i="86"/>
  <c r="C83" i="86"/>
  <c r="B59" i="86"/>
  <c r="B84" i="142"/>
  <c r="C87" i="86"/>
  <c r="C59" i="86"/>
  <c r="C84" i="142"/>
  <c r="C62" i="86"/>
  <c r="B60" i="86"/>
  <c r="B85" i="142"/>
  <c r="C106" i="142"/>
  <c r="C82" i="86"/>
  <c r="B87" i="86"/>
  <c r="B111" i="142"/>
  <c r="C85" i="86"/>
  <c r="C109" i="142"/>
  <c r="C107" i="86"/>
  <c r="B82" i="86"/>
  <c r="B106" i="142"/>
  <c r="B107" i="142"/>
  <c r="B83" i="86"/>
  <c r="C105" i="142"/>
  <c r="C81" i="86"/>
  <c r="B81" i="86"/>
  <c r="B105" i="142"/>
  <c r="C135" i="142" l="1"/>
  <c r="C135" i="86" s="1"/>
  <c r="C84" i="86"/>
  <c r="C108" i="142"/>
  <c r="B108" i="142"/>
  <c r="B84" i="86"/>
  <c r="B105" i="86"/>
  <c r="B129" i="142"/>
  <c r="B129" i="86" s="1"/>
  <c r="B135" i="142"/>
  <c r="B135" i="86" s="1"/>
  <c r="B111" i="86"/>
  <c r="C106" i="86"/>
  <c r="C130" i="142"/>
  <c r="C130" i="86" s="1"/>
  <c r="C105" i="86"/>
  <c r="C129" i="142"/>
  <c r="C129" i="86" s="1"/>
  <c r="B85" i="86"/>
  <c r="B109" i="142"/>
  <c r="B131" i="142"/>
  <c r="B131" i="86" s="1"/>
  <c r="B107" i="86"/>
  <c r="B106" i="86"/>
  <c r="B130" i="142"/>
  <c r="B130" i="86" s="1"/>
  <c r="C109" i="86"/>
  <c r="C133" i="142"/>
  <c r="C133" i="86" s="1"/>
  <c r="B108" i="86" l="1"/>
  <c r="B132" i="142"/>
  <c r="B132" i="86" s="1"/>
  <c r="C132" i="142"/>
  <c r="C132" i="86" s="1"/>
  <c r="C108" i="86"/>
  <c r="B109" i="86"/>
  <c r="B133" i="142"/>
  <c r="B133" i="86" s="1"/>
  <c r="B27" i="86" l="1"/>
  <c r="B51" i="86" s="1"/>
  <c r="B76" i="86" s="1"/>
  <c r="B100" i="86" s="1"/>
  <c r="B124" i="86" s="1"/>
  <c r="B27" i="142"/>
  <c r="B51" i="142" s="1"/>
  <c r="B76" i="142" s="1"/>
  <c r="B100" i="142" s="1"/>
  <c r="B124" i="142" s="1"/>
  <c r="E525" i="141"/>
  <c r="D525" i="141"/>
  <c r="E524" i="141"/>
  <c r="D524" i="141"/>
  <c r="E523" i="141"/>
  <c r="D523" i="141"/>
  <c r="E522" i="141"/>
  <c r="D522" i="141"/>
  <c r="E521" i="141"/>
  <c r="D521" i="141"/>
  <c r="E520" i="141"/>
  <c r="D520" i="141"/>
  <c r="E519" i="141"/>
  <c r="D519" i="141"/>
  <c r="E518" i="141"/>
  <c r="D518" i="141"/>
  <c r="E517" i="141"/>
  <c r="D517" i="141"/>
  <c r="E516" i="141"/>
  <c r="D516" i="141"/>
  <c r="E515" i="141"/>
  <c r="D515" i="141"/>
  <c r="E514" i="141"/>
  <c r="D514" i="141"/>
  <c r="E513" i="141"/>
  <c r="D513" i="141"/>
  <c r="E512" i="141"/>
  <c r="D512" i="141"/>
  <c r="E511" i="141"/>
  <c r="D511" i="141"/>
  <c r="E510" i="141"/>
  <c r="D510" i="141"/>
  <c r="E509" i="141"/>
  <c r="D509" i="141"/>
  <c r="E508" i="141"/>
  <c r="D508" i="141"/>
  <c r="E507" i="141"/>
  <c r="D507" i="141"/>
  <c r="E506" i="141"/>
  <c r="D506" i="141"/>
  <c r="E505" i="141"/>
  <c r="D505" i="141"/>
  <c r="E504" i="141"/>
  <c r="D504" i="141"/>
  <c r="E503" i="141"/>
  <c r="D503" i="141"/>
  <c r="E502" i="141"/>
  <c r="D502" i="141"/>
  <c r="E501" i="141"/>
  <c r="D501" i="141"/>
  <c r="E500" i="141"/>
  <c r="D500" i="141"/>
  <c r="E499" i="141"/>
  <c r="D499" i="141"/>
  <c r="E498" i="141"/>
  <c r="D498" i="141"/>
  <c r="E497" i="141"/>
  <c r="D497" i="141"/>
  <c r="E496" i="141"/>
  <c r="D496" i="141"/>
  <c r="E495" i="141"/>
  <c r="D495" i="141"/>
  <c r="E494" i="141"/>
  <c r="D494" i="141"/>
  <c r="E493" i="141"/>
  <c r="D493" i="141"/>
  <c r="E492" i="141"/>
  <c r="D492" i="141"/>
  <c r="E491" i="141"/>
  <c r="D491" i="141"/>
  <c r="E490" i="141"/>
  <c r="D490" i="141"/>
  <c r="E489" i="141"/>
  <c r="D489" i="141"/>
  <c r="E488" i="141"/>
  <c r="D488" i="141"/>
  <c r="E487" i="141"/>
  <c r="D487" i="141"/>
  <c r="E486" i="141"/>
  <c r="D486" i="141"/>
  <c r="E485" i="141"/>
  <c r="D485" i="141"/>
  <c r="E484" i="141"/>
  <c r="D484" i="141"/>
  <c r="E483" i="141"/>
  <c r="D483" i="141"/>
  <c r="E482" i="141"/>
  <c r="D482" i="141"/>
  <c r="E481" i="141"/>
  <c r="D481" i="141"/>
  <c r="E480" i="141"/>
  <c r="D480" i="141"/>
  <c r="E479" i="141"/>
  <c r="D479" i="141"/>
  <c r="E478" i="141"/>
  <c r="D478" i="141"/>
  <c r="E477" i="141"/>
  <c r="D477" i="141"/>
  <c r="E476" i="141"/>
  <c r="D476" i="141"/>
  <c r="E475" i="141"/>
  <c r="D475" i="141"/>
  <c r="E474" i="141"/>
  <c r="D474" i="141"/>
  <c r="E473" i="141"/>
  <c r="D473" i="141"/>
  <c r="E472" i="141"/>
  <c r="D472" i="141"/>
  <c r="E471" i="141"/>
  <c r="D471" i="141"/>
  <c r="E470" i="141"/>
  <c r="D470" i="141"/>
  <c r="E469" i="141"/>
  <c r="D469" i="141"/>
  <c r="E468" i="141"/>
  <c r="D468" i="141"/>
  <c r="E467" i="141"/>
  <c r="D467" i="141"/>
  <c r="E466" i="141"/>
  <c r="D466" i="141"/>
  <c r="E465" i="141"/>
  <c r="D465" i="141"/>
  <c r="E464" i="141"/>
  <c r="D464" i="141"/>
  <c r="E463" i="141"/>
  <c r="D463" i="141"/>
  <c r="E462" i="141"/>
  <c r="D462" i="141"/>
  <c r="E461" i="141"/>
  <c r="D461" i="141"/>
  <c r="E460" i="141"/>
  <c r="D460" i="141"/>
  <c r="E459" i="141"/>
  <c r="D459" i="141"/>
  <c r="E458" i="141"/>
  <c r="D458" i="141"/>
  <c r="E457" i="141"/>
  <c r="D457" i="141"/>
  <c r="E456" i="141"/>
  <c r="D456" i="141"/>
  <c r="E455" i="141"/>
  <c r="D455" i="141"/>
  <c r="E454" i="141"/>
  <c r="D454" i="141"/>
  <c r="E453" i="141"/>
  <c r="D453" i="141"/>
  <c r="E452" i="141"/>
  <c r="D452" i="141"/>
  <c r="E451" i="141"/>
  <c r="D451" i="141"/>
  <c r="E450" i="141"/>
  <c r="D450" i="141"/>
  <c r="E449" i="141"/>
  <c r="D449" i="141"/>
  <c r="E448" i="141"/>
  <c r="D448" i="141"/>
  <c r="E447" i="141"/>
  <c r="D447" i="141"/>
  <c r="E446" i="141"/>
  <c r="D446" i="141"/>
  <c r="E445" i="141"/>
  <c r="D445" i="141"/>
  <c r="E444" i="141"/>
  <c r="D444" i="141"/>
  <c r="E443" i="141"/>
  <c r="D443" i="141"/>
  <c r="E442" i="141"/>
  <c r="D442" i="141"/>
  <c r="E441" i="141"/>
  <c r="D441" i="141"/>
  <c r="E440" i="141"/>
  <c r="D440" i="141"/>
  <c r="E439" i="141"/>
  <c r="D439" i="141"/>
  <c r="E438" i="141"/>
  <c r="D438" i="141"/>
  <c r="E437" i="141"/>
  <c r="D437" i="141"/>
  <c r="E436" i="141"/>
  <c r="D436" i="141"/>
  <c r="E435" i="141"/>
  <c r="D435" i="141"/>
  <c r="E434" i="141"/>
  <c r="D434" i="141"/>
  <c r="E433" i="141"/>
  <c r="D433" i="141"/>
  <c r="E432" i="141"/>
  <c r="D432" i="141"/>
  <c r="E431" i="141"/>
  <c r="D431" i="141"/>
  <c r="E430" i="141"/>
  <c r="D430" i="141"/>
  <c r="E429" i="141"/>
  <c r="D429" i="141"/>
  <c r="E428" i="141"/>
  <c r="D428" i="141"/>
  <c r="E427" i="141"/>
  <c r="D427" i="141"/>
  <c r="E426" i="141"/>
  <c r="D426" i="141"/>
  <c r="E425" i="141"/>
  <c r="D425" i="141"/>
  <c r="E424" i="141"/>
  <c r="D424" i="141"/>
  <c r="E423" i="141"/>
  <c r="D423" i="141"/>
  <c r="E422" i="141"/>
  <c r="D422" i="141"/>
  <c r="E421" i="141"/>
  <c r="D421" i="141"/>
  <c r="E420" i="141"/>
  <c r="D420" i="141"/>
  <c r="E419" i="141"/>
  <c r="D419" i="141"/>
  <c r="E418" i="141"/>
  <c r="D418" i="141"/>
  <c r="E417" i="141"/>
  <c r="D417" i="141"/>
  <c r="E416" i="141"/>
  <c r="D416" i="141"/>
  <c r="E415" i="141"/>
  <c r="D415" i="141"/>
  <c r="E414" i="141"/>
  <c r="D414" i="141"/>
  <c r="E413" i="141"/>
  <c r="D413" i="141"/>
  <c r="E412" i="141"/>
  <c r="D412" i="141"/>
  <c r="E411" i="141"/>
  <c r="D411" i="141"/>
  <c r="E410" i="141"/>
  <c r="D410" i="141"/>
  <c r="E409" i="141"/>
  <c r="D409" i="141"/>
  <c r="E408" i="141"/>
  <c r="D408" i="141"/>
  <c r="E407" i="141"/>
  <c r="D407" i="141"/>
  <c r="E406" i="141"/>
  <c r="D406" i="141"/>
  <c r="E405" i="141"/>
  <c r="D405" i="141"/>
  <c r="E404" i="141"/>
  <c r="D404" i="141"/>
  <c r="E403" i="141"/>
  <c r="D403" i="141"/>
  <c r="E402" i="141"/>
  <c r="D402" i="141"/>
  <c r="E401" i="141"/>
  <c r="D401" i="141"/>
  <c r="E400" i="141"/>
  <c r="D400" i="141"/>
  <c r="E399" i="141"/>
  <c r="D399" i="141"/>
  <c r="E398" i="141"/>
  <c r="D398" i="141"/>
  <c r="E397" i="141"/>
  <c r="D397" i="141"/>
  <c r="E396" i="141"/>
  <c r="D396" i="141"/>
  <c r="E395" i="141"/>
  <c r="D395" i="141"/>
  <c r="E394" i="141"/>
  <c r="D394" i="141"/>
  <c r="E393" i="141"/>
  <c r="D393" i="141"/>
  <c r="E392" i="141"/>
  <c r="D392" i="141"/>
  <c r="E391" i="141"/>
  <c r="D391" i="141"/>
  <c r="E390" i="141"/>
  <c r="D390" i="141"/>
  <c r="E389" i="141"/>
  <c r="D389" i="141"/>
  <c r="E388" i="141"/>
  <c r="D388" i="141"/>
  <c r="E387" i="141"/>
  <c r="D387" i="141"/>
  <c r="E386" i="141"/>
  <c r="D386" i="141"/>
  <c r="E385" i="141"/>
  <c r="D385" i="141"/>
  <c r="E384" i="141"/>
  <c r="D384" i="141"/>
  <c r="E383" i="141"/>
  <c r="D383" i="141"/>
  <c r="E382" i="141"/>
  <c r="D382" i="141"/>
  <c r="E381" i="141"/>
  <c r="D381" i="141"/>
  <c r="E380" i="141"/>
  <c r="D380" i="141"/>
  <c r="E379" i="141"/>
  <c r="D379" i="141"/>
  <c r="E378" i="141"/>
  <c r="D378" i="141"/>
  <c r="E377" i="141"/>
  <c r="D377" i="141"/>
  <c r="E376" i="141"/>
  <c r="D376" i="141"/>
  <c r="E375" i="141"/>
  <c r="D375" i="141"/>
  <c r="E374" i="141"/>
  <c r="D374" i="141"/>
  <c r="E373" i="141"/>
  <c r="D373" i="141"/>
  <c r="E372" i="141"/>
  <c r="D372" i="141"/>
  <c r="E371" i="141"/>
  <c r="D371" i="141"/>
  <c r="E370" i="141"/>
  <c r="D370" i="141"/>
  <c r="E369" i="141"/>
  <c r="D369" i="141"/>
  <c r="E368" i="141"/>
  <c r="D368" i="141"/>
  <c r="E367" i="141"/>
  <c r="D367" i="141"/>
  <c r="E366" i="141"/>
  <c r="D366" i="141"/>
  <c r="E365" i="141"/>
  <c r="D365" i="141"/>
  <c r="E364" i="141"/>
  <c r="D364" i="141"/>
  <c r="E363" i="141"/>
  <c r="D363" i="141"/>
  <c r="E362" i="141"/>
  <c r="D362" i="141"/>
  <c r="E361" i="141"/>
  <c r="D361" i="141"/>
  <c r="E360" i="141"/>
  <c r="D360" i="141"/>
  <c r="E359" i="141"/>
  <c r="D359" i="141"/>
  <c r="E358" i="141"/>
  <c r="D358" i="141"/>
  <c r="E357" i="141"/>
  <c r="D357" i="141"/>
  <c r="E356" i="141"/>
  <c r="D356" i="141"/>
  <c r="E355" i="141"/>
  <c r="D355" i="141"/>
  <c r="E354" i="141"/>
  <c r="D354" i="141"/>
  <c r="E353" i="141"/>
  <c r="D353" i="141"/>
  <c r="E352" i="141"/>
  <c r="D352" i="141"/>
  <c r="E351" i="141"/>
  <c r="D351" i="141"/>
  <c r="E350" i="141"/>
  <c r="D350" i="141"/>
  <c r="E349" i="141"/>
  <c r="D349" i="141"/>
  <c r="E348" i="141"/>
  <c r="D348" i="141"/>
  <c r="E347" i="141"/>
  <c r="D347" i="141"/>
  <c r="E346" i="141"/>
  <c r="D346" i="141"/>
  <c r="E345" i="141"/>
  <c r="D345" i="141"/>
  <c r="E344" i="141"/>
  <c r="D344" i="141"/>
  <c r="E343" i="141"/>
  <c r="D343" i="141"/>
  <c r="E342" i="141"/>
  <c r="D342" i="141"/>
  <c r="E341" i="141"/>
  <c r="D341" i="141"/>
  <c r="E340" i="141"/>
  <c r="D340" i="141"/>
  <c r="E339" i="141"/>
  <c r="D339" i="141"/>
  <c r="E338" i="141"/>
  <c r="D338" i="141"/>
  <c r="E337" i="141"/>
  <c r="D337" i="141"/>
  <c r="E336" i="141"/>
  <c r="D336" i="141"/>
  <c r="E335" i="141"/>
  <c r="D335" i="141"/>
  <c r="E334" i="141"/>
  <c r="D334" i="141"/>
  <c r="E333" i="141"/>
  <c r="D333" i="141"/>
  <c r="E332" i="141"/>
  <c r="D332" i="141"/>
  <c r="E331" i="141"/>
  <c r="D331" i="141"/>
  <c r="E330" i="141"/>
  <c r="D330" i="141"/>
  <c r="E329" i="141"/>
  <c r="D329" i="141"/>
  <c r="E328" i="141"/>
  <c r="D328" i="141"/>
  <c r="E327" i="141"/>
  <c r="D327" i="141"/>
  <c r="E326" i="141"/>
  <c r="D326" i="141"/>
  <c r="E325" i="141"/>
  <c r="D325" i="141"/>
  <c r="E324" i="141"/>
  <c r="D324" i="141"/>
  <c r="E323" i="141"/>
  <c r="D323" i="141"/>
  <c r="E322" i="141"/>
  <c r="D322" i="141"/>
  <c r="E321" i="141"/>
  <c r="D321" i="141"/>
  <c r="E320" i="141"/>
  <c r="D320" i="141"/>
  <c r="E319" i="141"/>
  <c r="D319" i="141"/>
  <c r="E318" i="141"/>
  <c r="D318" i="141"/>
  <c r="E317" i="141"/>
  <c r="D317" i="141"/>
  <c r="E316" i="141"/>
  <c r="D316" i="141"/>
  <c r="E315" i="141"/>
  <c r="D315" i="141"/>
  <c r="E314" i="141"/>
  <c r="D314" i="141"/>
  <c r="E313" i="141"/>
  <c r="D313" i="141"/>
  <c r="E312" i="141"/>
  <c r="D312" i="141"/>
  <c r="E311" i="141"/>
  <c r="D311" i="141"/>
  <c r="E310" i="141"/>
  <c r="D310" i="141"/>
  <c r="E309" i="141"/>
  <c r="D309" i="141"/>
  <c r="E308" i="141"/>
  <c r="D308" i="141"/>
  <c r="E307" i="141"/>
  <c r="D307" i="141"/>
  <c r="E306" i="141"/>
  <c r="D306" i="141"/>
  <c r="E305" i="141"/>
  <c r="D305" i="141"/>
  <c r="E304" i="141"/>
  <c r="D304" i="141"/>
  <c r="E303" i="141"/>
  <c r="D303" i="141"/>
  <c r="E302" i="141"/>
  <c r="D302" i="141"/>
  <c r="E301" i="141"/>
  <c r="D301" i="141"/>
  <c r="E300" i="141"/>
  <c r="D300" i="141"/>
  <c r="E299" i="141"/>
  <c r="D299" i="141"/>
  <c r="E298" i="141"/>
  <c r="D298" i="141"/>
  <c r="E297" i="141"/>
  <c r="D297" i="141"/>
  <c r="E296" i="141"/>
  <c r="D296" i="141"/>
  <c r="E295" i="141"/>
  <c r="D295" i="141"/>
  <c r="E294" i="141"/>
  <c r="D294" i="141"/>
  <c r="E293" i="141"/>
  <c r="D293" i="141"/>
  <c r="E292" i="141"/>
  <c r="D292" i="141"/>
  <c r="E291" i="141"/>
  <c r="D291" i="141"/>
  <c r="E290" i="141"/>
  <c r="D290" i="141"/>
  <c r="E289" i="141"/>
  <c r="D289" i="141"/>
  <c r="E288" i="141"/>
  <c r="D288" i="141"/>
  <c r="E287" i="141"/>
  <c r="D287" i="141"/>
  <c r="E286" i="141"/>
  <c r="D286" i="141"/>
  <c r="E285" i="141"/>
  <c r="D285" i="141"/>
  <c r="E284" i="141"/>
  <c r="D284" i="141"/>
  <c r="E283" i="141"/>
  <c r="D283" i="141"/>
  <c r="E282" i="141"/>
  <c r="D282" i="141"/>
  <c r="E281" i="141"/>
  <c r="D281" i="141"/>
  <c r="E280" i="141"/>
  <c r="D280" i="141"/>
  <c r="E279" i="141"/>
  <c r="D279" i="141"/>
  <c r="E278" i="141"/>
  <c r="D278" i="141"/>
  <c r="E277" i="141"/>
  <c r="D277" i="141"/>
  <c r="E276" i="141"/>
  <c r="D276" i="141"/>
  <c r="E275" i="141"/>
  <c r="D275" i="141"/>
  <c r="E274" i="141"/>
  <c r="D274" i="141"/>
  <c r="E273" i="141"/>
  <c r="D273" i="141"/>
  <c r="E272" i="141"/>
  <c r="D272" i="141"/>
  <c r="E271" i="141"/>
  <c r="D271" i="141"/>
  <c r="E270" i="141"/>
  <c r="D270" i="141"/>
  <c r="E269" i="141"/>
  <c r="D269" i="141"/>
  <c r="E268" i="141"/>
  <c r="D268" i="141"/>
  <c r="E267" i="141"/>
  <c r="D267" i="141"/>
  <c r="E266" i="141"/>
  <c r="D266" i="141"/>
  <c r="E265" i="141"/>
  <c r="D265" i="141"/>
  <c r="E264" i="141"/>
  <c r="D264" i="141"/>
  <c r="E263" i="141"/>
  <c r="D263" i="141"/>
  <c r="E262" i="141"/>
  <c r="D262" i="141"/>
  <c r="E261" i="141"/>
  <c r="D261" i="141"/>
  <c r="E260" i="141"/>
  <c r="D260" i="141"/>
  <c r="E259" i="141"/>
  <c r="D259" i="141"/>
  <c r="E258" i="141"/>
  <c r="D258" i="141"/>
  <c r="E257" i="141"/>
  <c r="D257" i="141"/>
  <c r="E256" i="141"/>
  <c r="D256" i="141"/>
  <c r="E255" i="141"/>
  <c r="D255" i="141"/>
  <c r="E254" i="141"/>
  <c r="D254" i="141"/>
  <c r="E253" i="141"/>
  <c r="D253" i="141"/>
  <c r="E252" i="141"/>
  <c r="D252" i="141"/>
  <c r="E251" i="141"/>
  <c r="D251" i="141"/>
  <c r="E250" i="141"/>
  <c r="D250" i="141"/>
  <c r="E249" i="141"/>
  <c r="D249" i="141"/>
  <c r="E248" i="141"/>
  <c r="D248" i="141"/>
  <c r="E247" i="141"/>
  <c r="D247" i="141"/>
  <c r="E246" i="141"/>
  <c r="D246" i="141"/>
  <c r="E245" i="141"/>
  <c r="D245" i="141"/>
  <c r="E244" i="141"/>
  <c r="D244" i="141"/>
  <c r="E243" i="141"/>
  <c r="D243" i="141"/>
  <c r="E242" i="141"/>
  <c r="D242" i="141"/>
  <c r="E241" i="141"/>
  <c r="D241" i="141"/>
  <c r="E240" i="141"/>
  <c r="D240" i="141"/>
  <c r="E239" i="141"/>
  <c r="D239" i="141"/>
  <c r="E238" i="141"/>
  <c r="D238" i="141"/>
  <c r="E237" i="141"/>
  <c r="D237" i="141"/>
  <c r="E236" i="141"/>
  <c r="D236" i="141"/>
  <c r="E235" i="141"/>
  <c r="D235" i="141"/>
  <c r="E234" i="141"/>
  <c r="D234" i="141"/>
  <c r="E233" i="141"/>
  <c r="D233" i="141"/>
  <c r="E232" i="141"/>
  <c r="D232" i="141"/>
  <c r="E231" i="141"/>
  <c r="D231" i="141"/>
  <c r="E230" i="141"/>
  <c r="D230" i="141"/>
  <c r="E229" i="141"/>
  <c r="D229" i="141"/>
  <c r="E228" i="141"/>
  <c r="D228" i="141"/>
  <c r="E227" i="141"/>
  <c r="D227" i="141"/>
  <c r="E226" i="141"/>
  <c r="D226" i="141"/>
  <c r="E225" i="141"/>
  <c r="D225" i="141"/>
  <c r="E224" i="141"/>
  <c r="D224" i="141"/>
  <c r="E223" i="141"/>
  <c r="D223" i="141"/>
  <c r="E222" i="141"/>
  <c r="D222" i="141"/>
  <c r="E221" i="141"/>
  <c r="D221" i="141"/>
  <c r="E220" i="141"/>
  <c r="D220" i="141"/>
  <c r="E219" i="141"/>
  <c r="D219" i="141"/>
  <c r="E218" i="141"/>
  <c r="D218" i="141"/>
  <c r="E217" i="141"/>
  <c r="D217" i="141"/>
  <c r="E216" i="141"/>
  <c r="D216" i="141"/>
  <c r="E215" i="141"/>
  <c r="D215" i="141"/>
  <c r="E214" i="141"/>
  <c r="D214" i="141"/>
  <c r="E213" i="141"/>
  <c r="D213" i="141"/>
  <c r="E212" i="141"/>
  <c r="D212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E204" i="141"/>
  <c r="D204" i="141"/>
  <c r="E203" i="141"/>
  <c r="D203" i="141"/>
  <c r="E202" i="141"/>
  <c r="D202" i="141"/>
  <c r="E201" i="141"/>
  <c r="D201" i="141"/>
  <c r="E200" i="141"/>
  <c r="D200" i="141"/>
  <c r="E199" i="141"/>
  <c r="D199" i="141"/>
  <c r="E198" i="141"/>
  <c r="D198" i="141"/>
  <c r="E197" i="141"/>
  <c r="D197" i="141"/>
  <c r="E196" i="141"/>
  <c r="D196" i="141"/>
  <c r="E195" i="141"/>
  <c r="D195" i="141"/>
  <c r="E194" i="141"/>
  <c r="D194" i="141"/>
  <c r="E193" i="141"/>
  <c r="D193" i="141"/>
  <c r="E192" i="141"/>
  <c r="D192" i="141"/>
  <c r="E191" i="141"/>
  <c r="D191" i="141"/>
  <c r="E190" i="141"/>
  <c r="D190" i="141"/>
  <c r="E189" i="141"/>
  <c r="D189" i="141"/>
  <c r="E188" i="141"/>
  <c r="D188" i="141"/>
  <c r="E187" i="141"/>
  <c r="D187" i="141"/>
  <c r="E186" i="141"/>
  <c r="D186" i="141"/>
  <c r="E185" i="141"/>
  <c r="D185" i="141"/>
  <c r="E184" i="141"/>
  <c r="D184" i="141"/>
  <c r="E183" i="141"/>
  <c r="D183" i="141"/>
  <c r="E182" i="141"/>
  <c r="D182" i="141"/>
  <c r="E181" i="141"/>
  <c r="D181" i="141"/>
  <c r="E180" i="141"/>
  <c r="D180" i="141"/>
  <c r="E179" i="141"/>
  <c r="D179" i="141"/>
  <c r="E178" i="141"/>
  <c r="D178" i="141"/>
  <c r="E177" i="141"/>
  <c r="D177" i="141"/>
  <c r="E176" i="141"/>
  <c r="D176" i="141"/>
  <c r="E175" i="141"/>
  <c r="D175" i="141"/>
  <c r="E174" i="141"/>
  <c r="D174" i="141"/>
  <c r="E173" i="141"/>
  <c r="D173" i="141"/>
  <c r="E172" i="141"/>
  <c r="D172" i="141"/>
  <c r="E171" i="141"/>
  <c r="D171" i="141"/>
  <c r="E170" i="141"/>
  <c r="D170" i="141"/>
  <c r="E169" i="141"/>
  <c r="D169" i="141"/>
  <c r="E168" i="141"/>
  <c r="D168" i="141"/>
  <c r="E167" i="141"/>
  <c r="D167" i="141"/>
  <c r="E166" i="141"/>
  <c r="D166" i="141"/>
  <c r="E165" i="141"/>
  <c r="D165" i="141"/>
  <c r="E164" i="141"/>
  <c r="D164" i="141"/>
  <c r="E163" i="141"/>
  <c r="D163" i="141"/>
  <c r="E162" i="141"/>
  <c r="D162" i="141"/>
  <c r="E161" i="141"/>
  <c r="D161" i="141"/>
  <c r="E160" i="141"/>
  <c r="D160" i="141"/>
  <c r="E159" i="141"/>
  <c r="D159" i="141"/>
  <c r="E158" i="141"/>
  <c r="D158" i="141"/>
  <c r="E157" i="141"/>
  <c r="D157" i="141"/>
  <c r="E156" i="141"/>
  <c r="D156" i="141"/>
  <c r="E155" i="141"/>
  <c r="D155" i="141"/>
  <c r="E154" i="141"/>
  <c r="D154" i="141"/>
  <c r="E153" i="141"/>
  <c r="D153" i="141"/>
  <c r="E152" i="141"/>
  <c r="D152" i="141"/>
  <c r="E151" i="141"/>
  <c r="D151" i="141"/>
  <c r="E150" i="141"/>
  <c r="D150" i="141"/>
  <c r="E149" i="141"/>
  <c r="D149" i="141"/>
  <c r="E148" i="141"/>
  <c r="D148" i="141"/>
  <c r="E147" i="141"/>
  <c r="D147" i="141"/>
  <c r="E146" i="141"/>
  <c r="D146" i="141"/>
  <c r="E145" i="141"/>
  <c r="D145" i="141"/>
  <c r="E144" i="141"/>
  <c r="D144" i="141"/>
  <c r="E143" i="141"/>
  <c r="D143" i="141"/>
  <c r="E142" i="141"/>
  <c r="D142" i="141"/>
  <c r="E141" i="141"/>
  <c r="D141" i="141"/>
  <c r="E140" i="141"/>
  <c r="D140" i="141"/>
  <c r="E139" i="141"/>
  <c r="D139" i="141"/>
  <c r="E138" i="141"/>
  <c r="D138" i="141"/>
  <c r="E137" i="141"/>
  <c r="D137" i="141"/>
  <c r="E136" i="141"/>
  <c r="D136" i="141"/>
  <c r="E135" i="141"/>
  <c r="D135" i="141"/>
  <c r="E134" i="141"/>
  <c r="D134" i="141"/>
  <c r="E133" i="141"/>
  <c r="D133" i="141"/>
  <c r="E132" i="141"/>
  <c r="D132" i="141"/>
  <c r="E131" i="141"/>
  <c r="D131" i="141"/>
  <c r="E130" i="141"/>
  <c r="D130" i="141"/>
  <c r="E129" i="141"/>
  <c r="D129" i="141"/>
  <c r="E128" i="141"/>
  <c r="D128" i="141"/>
  <c r="E127" i="141"/>
  <c r="D127" i="141"/>
  <c r="E126" i="141"/>
  <c r="D126" i="141"/>
  <c r="E125" i="141"/>
  <c r="D125" i="141"/>
  <c r="E124" i="141"/>
  <c r="D124" i="141"/>
  <c r="E123" i="141"/>
  <c r="D123" i="141"/>
  <c r="E122" i="141"/>
  <c r="D122" i="141"/>
  <c r="E121" i="141"/>
  <c r="D121" i="141"/>
  <c r="E120" i="141"/>
  <c r="D120" i="141"/>
  <c r="E119" i="141"/>
  <c r="D119" i="141"/>
  <c r="E118" i="141"/>
  <c r="D118" i="141"/>
  <c r="E117" i="141"/>
  <c r="D117" i="141"/>
  <c r="E116" i="141"/>
  <c r="D116" i="141"/>
  <c r="E115" i="141"/>
  <c r="D115" i="141"/>
  <c r="E114" i="141"/>
  <c r="D114" i="141"/>
  <c r="E113" i="141"/>
  <c r="D113" i="141"/>
  <c r="E112" i="141"/>
  <c r="D112" i="141"/>
  <c r="E111" i="141"/>
  <c r="D111" i="141"/>
  <c r="E110" i="141"/>
  <c r="D110" i="141"/>
  <c r="E109" i="141"/>
  <c r="D109" i="141"/>
  <c r="E108" i="141"/>
  <c r="D108" i="141"/>
  <c r="E107" i="141"/>
  <c r="D107" i="141"/>
  <c r="E106" i="141"/>
  <c r="D106" i="141"/>
  <c r="E105" i="141"/>
  <c r="D105" i="141"/>
  <c r="E104" i="141"/>
  <c r="D104" i="141"/>
  <c r="E103" i="141"/>
  <c r="D103" i="141"/>
  <c r="E102" i="141"/>
  <c r="D102" i="141"/>
  <c r="E101" i="141"/>
  <c r="D101" i="141"/>
  <c r="E100" i="141"/>
  <c r="D100" i="141"/>
  <c r="E99" i="141"/>
  <c r="D99" i="141"/>
  <c r="E98" i="141"/>
  <c r="D98" i="141"/>
  <c r="E97" i="141"/>
  <c r="D97" i="141"/>
  <c r="E96" i="141"/>
  <c r="D96" i="141"/>
  <c r="E95" i="141"/>
  <c r="D95" i="141"/>
  <c r="E94" i="141"/>
  <c r="D94" i="141"/>
  <c r="E93" i="141"/>
  <c r="D93" i="141"/>
  <c r="E92" i="141"/>
  <c r="D92" i="141"/>
  <c r="E91" i="141"/>
  <c r="D91" i="141"/>
  <c r="E90" i="141"/>
  <c r="D90" i="141"/>
  <c r="E89" i="141"/>
  <c r="D89" i="141"/>
  <c r="E88" i="141"/>
  <c r="D88" i="141"/>
  <c r="E87" i="141"/>
  <c r="D87" i="141"/>
  <c r="E86" i="141"/>
  <c r="D86" i="141"/>
  <c r="E85" i="141"/>
  <c r="D85" i="141"/>
  <c r="E84" i="141"/>
  <c r="D84" i="141"/>
  <c r="E83" i="141"/>
  <c r="D83" i="141"/>
  <c r="E82" i="141"/>
  <c r="D82" i="141"/>
  <c r="E81" i="141"/>
  <c r="D81" i="141"/>
  <c r="E80" i="141"/>
  <c r="D80" i="141"/>
  <c r="E79" i="141"/>
  <c r="D79" i="141"/>
  <c r="E78" i="141"/>
  <c r="D78" i="141"/>
  <c r="E77" i="141"/>
  <c r="D77" i="141"/>
  <c r="E76" i="141"/>
  <c r="D76" i="141"/>
  <c r="E75" i="141"/>
  <c r="D75" i="141"/>
  <c r="E74" i="141"/>
  <c r="D74" i="141"/>
  <c r="E73" i="141"/>
  <c r="D73" i="141"/>
  <c r="E72" i="141"/>
  <c r="D72" i="141"/>
  <c r="E71" i="141"/>
  <c r="D71" i="141"/>
  <c r="E70" i="141"/>
  <c r="D70" i="141"/>
  <c r="E69" i="141"/>
  <c r="D69" i="141"/>
  <c r="E68" i="141"/>
  <c r="D68" i="141"/>
  <c r="E67" i="141"/>
  <c r="D67" i="141"/>
  <c r="E66" i="141"/>
  <c r="D66" i="141"/>
  <c r="E65" i="141"/>
  <c r="D65" i="141"/>
  <c r="E64" i="141"/>
  <c r="D64" i="141"/>
  <c r="E63" i="141"/>
  <c r="D63" i="141"/>
  <c r="E62" i="141"/>
  <c r="D62" i="141"/>
  <c r="E61" i="141"/>
  <c r="D61" i="141"/>
  <c r="E60" i="141"/>
  <c r="D60" i="141"/>
  <c r="E59" i="141"/>
  <c r="D59" i="141"/>
  <c r="E58" i="141"/>
  <c r="D58" i="141"/>
  <c r="E57" i="141"/>
  <c r="D57" i="141"/>
  <c r="E56" i="141"/>
  <c r="D56" i="141"/>
  <c r="E55" i="141"/>
  <c r="D55" i="141"/>
  <c r="E54" i="141"/>
  <c r="D54" i="141"/>
  <c r="E53" i="141"/>
  <c r="D53" i="141"/>
  <c r="E52" i="141"/>
  <c r="D52" i="141"/>
  <c r="E51" i="141"/>
  <c r="D51" i="141"/>
  <c r="E50" i="141"/>
  <c r="D50" i="141"/>
  <c r="E49" i="141"/>
  <c r="D49" i="141"/>
  <c r="E48" i="141"/>
  <c r="D48" i="141"/>
  <c r="E47" i="141"/>
  <c r="D47" i="141"/>
  <c r="E46" i="141"/>
  <c r="D46" i="141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D23" i="141"/>
  <c r="G498" i="140" l="1"/>
  <c r="G444" i="140"/>
  <c r="G511" i="140"/>
  <c r="G476" i="140"/>
  <c r="G525" i="140"/>
  <c r="G501" i="140"/>
  <c r="G512" i="140"/>
  <c r="G484" i="140"/>
  <c r="G518" i="140"/>
  <c r="G519" i="140"/>
  <c r="G489" i="140"/>
  <c r="G477" i="140"/>
  <c r="G500" i="140"/>
  <c r="K23" i="140"/>
  <c r="G334" i="140"/>
  <c r="G408" i="140"/>
  <c r="G443" i="140"/>
  <c r="G387" i="140"/>
  <c r="G402" i="140"/>
  <c r="G437" i="140"/>
  <c r="G474" i="140"/>
  <c r="G447" i="140"/>
  <c r="G456" i="140"/>
  <c r="G475" i="140"/>
  <c r="G493" i="140"/>
  <c r="G520" i="140"/>
  <c r="G348" i="140"/>
  <c r="G405" i="140"/>
  <c r="G432" i="140"/>
  <c r="G460" i="140"/>
  <c r="G487" i="140"/>
  <c r="G515" i="140"/>
  <c r="G373" i="140"/>
  <c r="G419" i="140"/>
  <c r="G455" i="140"/>
  <c r="G510" i="140"/>
  <c r="G365" i="140"/>
  <c r="G396" i="140"/>
  <c r="G423" i="140"/>
  <c r="G451" i="140"/>
  <c r="G478" i="140"/>
  <c r="G436" i="140"/>
  <c r="G472" i="140"/>
  <c r="G509" i="140"/>
  <c r="G338" i="140"/>
  <c r="G391" i="140"/>
  <c r="G428" i="140"/>
  <c r="G464" i="140"/>
  <c r="G414" i="140"/>
  <c r="G469" i="140"/>
  <c r="G496" i="140"/>
  <c r="G524" i="140"/>
  <c r="G399" i="140"/>
  <c r="G445" i="140"/>
  <c r="G491" i="140"/>
  <c r="G410" i="140"/>
  <c r="G507" i="140"/>
  <c r="G516" i="140"/>
  <c r="G381" i="140"/>
  <c r="G463" i="140"/>
  <c r="G382" i="140"/>
  <c r="G483" i="140"/>
  <c r="G356" i="140"/>
  <c r="G372" i="140"/>
  <c r="G390" i="140"/>
  <c r="G427" i="140"/>
  <c r="G454" i="140"/>
  <c r="G357" i="140"/>
  <c r="G400" i="140"/>
  <c r="G446" i="140"/>
  <c r="G492" i="140"/>
  <c r="G482" i="140"/>
  <c r="G470" i="140"/>
  <c r="G462" i="140"/>
  <c r="G394" i="140"/>
  <c r="G355" i="140"/>
  <c r="G435" i="140"/>
  <c r="G479" i="140"/>
  <c r="G349" i="140"/>
  <c r="G431" i="140"/>
  <c r="G467" i="140"/>
  <c r="G363" i="140"/>
  <c r="G513" i="140"/>
  <c r="G449" i="140"/>
  <c r="G385" i="140"/>
  <c r="G360" i="140"/>
  <c r="G335" i="140"/>
  <c r="G514" i="140"/>
  <c r="G438" i="140"/>
  <c r="G422" i="140"/>
  <c r="G386" i="140"/>
  <c r="G331" i="140"/>
  <c r="G416" i="140"/>
  <c r="G461" i="140"/>
  <c r="G332" i="140"/>
  <c r="G413" i="140"/>
  <c r="G448" i="140"/>
  <c r="G341" i="140"/>
  <c r="G505" i="140"/>
  <c r="G441" i="140"/>
  <c r="G377" i="140"/>
  <c r="G352" i="140"/>
  <c r="G366" i="140"/>
  <c r="G430" i="140"/>
  <c r="G362" i="140"/>
  <c r="G380" i="140"/>
  <c r="G376" i="140"/>
  <c r="G481" i="140"/>
  <c r="G342" i="140"/>
  <c r="G521" i="140"/>
  <c r="G458" i="140"/>
  <c r="G406" i="140"/>
  <c r="G374" i="140"/>
  <c r="G378" i="140"/>
  <c r="G517" i="140"/>
  <c r="G407" i="140"/>
  <c r="G452" i="140"/>
  <c r="G523" i="140"/>
  <c r="G404" i="140"/>
  <c r="G439" i="140"/>
  <c r="G429" i="140"/>
  <c r="G497" i="140"/>
  <c r="G433" i="140"/>
  <c r="G369" i="140"/>
  <c r="G344" i="140"/>
  <c r="G358" i="140"/>
  <c r="G522" i="140"/>
  <c r="G415" i="140"/>
  <c r="G412" i="140"/>
  <c r="G417" i="140"/>
  <c r="G367" i="140"/>
  <c r="G375" i="140"/>
  <c r="G486" i="140"/>
  <c r="G340" i="140"/>
  <c r="G490" i="140"/>
  <c r="G370" i="140"/>
  <c r="G508" i="140"/>
  <c r="G389" i="140"/>
  <c r="G424" i="140"/>
  <c r="G504" i="140"/>
  <c r="G395" i="140"/>
  <c r="G421" i="140"/>
  <c r="G420" i="140"/>
  <c r="G425" i="140"/>
  <c r="G361" i="140"/>
  <c r="G336" i="140"/>
  <c r="G350" i="140"/>
  <c r="G442" i="140"/>
  <c r="G499" i="140"/>
  <c r="G495" i="140"/>
  <c r="G411" i="140"/>
  <c r="G353" i="140"/>
  <c r="G368" i="140"/>
  <c r="G398" i="140"/>
  <c r="G506" i="140"/>
  <c r="G434" i="140"/>
  <c r="G354" i="140"/>
  <c r="G480" i="140"/>
  <c r="G371" i="140"/>
  <c r="G397" i="140"/>
  <c r="G468" i="140"/>
  <c r="G364" i="140"/>
  <c r="G403" i="140"/>
  <c r="G392" i="140"/>
  <c r="G473" i="140"/>
  <c r="G409" i="140"/>
  <c r="G345" i="140"/>
  <c r="G359" i="140"/>
  <c r="G347" i="140"/>
  <c r="G494" i="140"/>
  <c r="G440" i="140"/>
  <c r="G393" i="140"/>
  <c r="G450" i="140"/>
  <c r="G466" i="140"/>
  <c r="G426" i="140"/>
  <c r="G346" i="140"/>
  <c r="G471" i="140"/>
  <c r="G333" i="140"/>
  <c r="G388" i="140"/>
  <c r="G459" i="140"/>
  <c r="G503" i="140"/>
  <c r="G384" i="140"/>
  <c r="G383" i="140"/>
  <c r="G465" i="140"/>
  <c r="G401" i="140"/>
  <c r="G337" i="140"/>
  <c r="G351" i="140"/>
  <c r="G339" i="140"/>
  <c r="G502" i="140"/>
  <c r="G418" i="140"/>
  <c r="G330" i="140"/>
  <c r="G453" i="140"/>
  <c r="G488" i="140"/>
  <c r="G379" i="140"/>
  <c r="G485" i="140"/>
  <c r="G457" i="140"/>
  <c r="G343" i="140"/>
  <c r="G37" i="140"/>
  <c r="G84" i="140"/>
  <c r="G28" i="140"/>
  <c r="G98" i="140"/>
  <c r="G74" i="140"/>
  <c r="G277" i="140"/>
  <c r="G85" i="140"/>
  <c r="G275" i="140"/>
  <c r="G219" i="140"/>
  <c r="G187" i="140"/>
  <c r="G163" i="140"/>
  <c r="G115" i="140"/>
  <c r="G99" i="140"/>
  <c r="G75" i="140"/>
  <c r="G314" i="140"/>
  <c r="G210" i="140"/>
  <c r="G106" i="140"/>
  <c r="G305" i="140"/>
  <c r="G204" i="140"/>
  <c r="G96" i="140"/>
  <c r="G93" i="140"/>
  <c r="G327" i="140"/>
  <c r="G303" i="140"/>
  <c r="G255" i="140"/>
  <c r="G87" i="140"/>
  <c r="G246" i="140"/>
  <c r="G142" i="140"/>
  <c r="G63" i="140"/>
  <c r="G135" i="140"/>
  <c r="G183" i="140"/>
  <c r="G143" i="140"/>
  <c r="G95" i="140"/>
  <c r="G39" i="140"/>
  <c r="G191" i="140"/>
  <c r="G127" i="140"/>
  <c r="G55" i="140"/>
  <c r="G79" i="140"/>
  <c r="G159" i="140"/>
  <c r="G103" i="140"/>
  <c r="G31" i="140"/>
  <c r="G175" i="140"/>
  <c r="G111" i="140"/>
  <c r="G71" i="140"/>
  <c r="G167" i="140"/>
  <c r="G329" i="140"/>
  <c r="G321" i="140"/>
  <c r="G313" i="140"/>
  <c r="G297" i="140"/>
  <c r="G289" i="140"/>
  <c r="G281" i="140"/>
  <c r="G273" i="140"/>
  <c r="G265" i="140"/>
  <c r="G257" i="140"/>
  <c r="G249" i="140"/>
  <c r="G241" i="140"/>
  <c r="G233" i="140"/>
  <c r="G225" i="140"/>
  <c r="G217" i="140"/>
  <c r="G209" i="140"/>
  <c r="G201" i="140"/>
  <c r="G193" i="140"/>
  <c r="G185" i="140"/>
  <c r="G177" i="140"/>
  <c r="G169" i="140"/>
  <c r="G161" i="140"/>
  <c r="G153" i="140"/>
  <c r="G145" i="140"/>
  <c r="G137" i="140"/>
  <c r="G129" i="140"/>
  <c r="G121" i="140"/>
  <c r="G113" i="140"/>
  <c r="G105" i="140"/>
  <c r="G97" i="140"/>
  <c r="G89" i="140"/>
  <c r="G81" i="140"/>
  <c r="G73" i="140"/>
  <c r="G65" i="140"/>
  <c r="G57" i="140"/>
  <c r="G49" i="140"/>
  <c r="G41" i="140"/>
  <c r="G33" i="140"/>
  <c r="G25" i="140"/>
  <c r="G328" i="140"/>
  <c r="G320" i="140"/>
  <c r="G312" i="140"/>
  <c r="G304" i="140"/>
  <c r="G296" i="140"/>
  <c r="G288" i="140"/>
  <c r="G280" i="140"/>
  <c r="G272" i="140"/>
  <c r="G264" i="140"/>
  <c r="G256" i="140"/>
  <c r="G248" i="140"/>
  <c r="G240" i="140"/>
  <c r="G232" i="140"/>
  <c r="G224" i="140"/>
  <c r="G216" i="140"/>
  <c r="G208" i="140"/>
  <c r="G200" i="140"/>
  <c r="G192" i="140"/>
  <c r="G184" i="140"/>
  <c r="G176" i="140"/>
  <c r="G168" i="140"/>
  <c r="G160" i="140"/>
  <c r="G152" i="140"/>
  <c r="G144" i="140"/>
  <c r="G136" i="140"/>
  <c r="G128" i="140"/>
  <c r="G120" i="140"/>
  <c r="G112" i="140"/>
  <c r="G104" i="140"/>
  <c r="G88" i="140"/>
  <c r="G80" i="140"/>
  <c r="G72" i="140"/>
  <c r="G64" i="140"/>
  <c r="G56" i="140"/>
  <c r="G48" i="140"/>
  <c r="G40" i="140"/>
  <c r="G32" i="140"/>
  <c r="G24" i="140"/>
  <c r="G119" i="140"/>
  <c r="G319" i="140"/>
  <c r="G311" i="140"/>
  <c r="G295" i="140"/>
  <c r="G287" i="140"/>
  <c r="G279" i="140"/>
  <c r="G271" i="140"/>
  <c r="G263" i="140"/>
  <c r="G247" i="140"/>
  <c r="G239" i="140"/>
  <c r="G231" i="140"/>
  <c r="G223" i="140"/>
  <c r="G215" i="140"/>
  <c r="G207" i="140"/>
  <c r="G199" i="140"/>
  <c r="G326" i="140"/>
  <c r="G318" i="140"/>
  <c r="G310" i="140"/>
  <c r="G302" i="140"/>
  <c r="G294" i="140"/>
  <c r="G286" i="140"/>
  <c r="G278" i="140"/>
  <c r="G270" i="140"/>
  <c r="G262" i="140"/>
  <c r="G254" i="140"/>
  <c r="G238" i="140"/>
  <c r="G230" i="140"/>
  <c r="G222" i="140"/>
  <c r="G214" i="140"/>
  <c r="G206" i="140"/>
  <c r="G198" i="140"/>
  <c r="G190" i="140"/>
  <c r="G182" i="140"/>
  <c r="G174" i="140"/>
  <c r="G166" i="140"/>
  <c r="G158" i="140"/>
  <c r="G150" i="140"/>
  <c r="G134" i="140"/>
  <c r="G126" i="140"/>
  <c r="G118" i="140"/>
  <c r="G110" i="140"/>
  <c r="G102" i="140"/>
  <c r="G94" i="140"/>
  <c r="G86" i="140"/>
  <c r="G78" i="140"/>
  <c r="G70" i="140"/>
  <c r="G62" i="140"/>
  <c r="G54" i="140"/>
  <c r="G46" i="140"/>
  <c r="G38" i="140"/>
  <c r="G30" i="140"/>
  <c r="G274" i="140"/>
  <c r="G242" i="140"/>
  <c r="G178" i="140"/>
  <c r="G146" i="140"/>
  <c r="G122" i="140"/>
  <c r="G66" i="140"/>
  <c r="G42" i="140"/>
  <c r="G306" i="140"/>
  <c r="G282" i="140"/>
  <c r="G250" i="140"/>
  <c r="G218" i="140"/>
  <c r="G186" i="140"/>
  <c r="G154" i="140"/>
  <c r="G130" i="140"/>
  <c r="G82" i="140"/>
  <c r="G50" i="140"/>
  <c r="G298" i="140"/>
  <c r="G266" i="140"/>
  <c r="G234" i="140"/>
  <c r="G202" i="140"/>
  <c r="G170" i="140"/>
  <c r="G138" i="140"/>
  <c r="G34" i="140"/>
  <c r="G322" i="140"/>
  <c r="G290" i="140"/>
  <c r="G258" i="140"/>
  <c r="G226" i="140"/>
  <c r="G194" i="140"/>
  <c r="G162" i="140"/>
  <c r="G114" i="140"/>
  <c r="G90" i="140"/>
  <c r="G58" i="140"/>
  <c r="G26" i="140"/>
  <c r="G325" i="140"/>
  <c r="G317" i="140"/>
  <c r="G309" i="140"/>
  <c r="G301" i="140"/>
  <c r="G293" i="140"/>
  <c r="G285" i="140"/>
  <c r="G269" i="140"/>
  <c r="G261" i="140"/>
  <c r="G253" i="140"/>
  <c r="G245" i="140"/>
  <c r="G237" i="140"/>
  <c r="G229" i="140"/>
  <c r="G221" i="140"/>
  <c r="G213" i="140"/>
  <c r="G205" i="140"/>
  <c r="G197" i="140"/>
  <c r="G189" i="140"/>
  <c r="G181" i="140"/>
  <c r="G173" i="140"/>
  <c r="G165" i="140"/>
  <c r="G157" i="140"/>
  <c r="G149" i="140"/>
  <c r="G141" i="140"/>
  <c r="G133" i="140"/>
  <c r="G125" i="140"/>
  <c r="G117" i="140"/>
  <c r="G109" i="140"/>
  <c r="G101" i="140"/>
  <c r="G77" i="140"/>
  <c r="G69" i="140"/>
  <c r="G61" i="140"/>
  <c r="G53" i="140"/>
  <c r="G45" i="140"/>
  <c r="G29" i="140"/>
  <c r="G324" i="140"/>
  <c r="G316" i="140"/>
  <c r="G308" i="140"/>
  <c r="G300" i="140"/>
  <c r="G292" i="140"/>
  <c r="G284" i="140"/>
  <c r="G276" i="140"/>
  <c r="G268" i="140"/>
  <c r="G260" i="140"/>
  <c r="G252" i="140"/>
  <c r="G244" i="140"/>
  <c r="G236" i="140"/>
  <c r="G228" i="140"/>
  <c r="G220" i="140"/>
  <c r="G212" i="140"/>
  <c r="G196" i="140"/>
  <c r="G188" i="140"/>
  <c r="G180" i="140"/>
  <c r="G172" i="140"/>
  <c r="G164" i="140"/>
  <c r="G156" i="140"/>
  <c r="G148" i="140"/>
  <c r="G140" i="140"/>
  <c r="G132" i="140"/>
  <c r="G124" i="140"/>
  <c r="G116" i="140"/>
  <c r="G108" i="140"/>
  <c r="G100" i="140"/>
  <c r="G92" i="140"/>
  <c r="G76" i="140"/>
  <c r="G68" i="140"/>
  <c r="G60" i="140"/>
  <c r="G52" i="140"/>
  <c r="G44" i="140"/>
  <c r="G36" i="140"/>
  <c r="G47" i="140"/>
  <c r="G151" i="140"/>
  <c r="G323" i="140"/>
  <c r="G315" i="140"/>
  <c r="G307" i="140"/>
  <c r="G299" i="140"/>
  <c r="G291" i="140"/>
  <c r="G283" i="140"/>
  <c r="G267" i="140"/>
  <c r="G259" i="140"/>
  <c r="G251" i="140"/>
  <c r="G243" i="140"/>
  <c r="G235" i="140"/>
  <c r="G227" i="140"/>
  <c r="G211" i="140"/>
  <c r="G203" i="140"/>
  <c r="G195" i="140"/>
  <c r="G179" i="140"/>
  <c r="G171" i="140"/>
  <c r="G155" i="140"/>
  <c r="G147" i="140"/>
  <c r="G139" i="140"/>
  <c r="G131" i="140"/>
  <c r="G123" i="140"/>
  <c r="G107" i="140"/>
  <c r="G91" i="140"/>
  <c r="G83" i="140"/>
  <c r="G67" i="140"/>
  <c r="G59" i="140"/>
  <c r="G51" i="140"/>
  <c r="G43" i="140"/>
  <c r="G35" i="140"/>
  <c r="G27" i="140"/>
  <c r="I23" i="140" l="1"/>
  <c r="B141" i="142"/>
  <c r="D128" i="142"/>
  <c r="B118" i="142"/>
  <c r="B142" i="142" s="1"/>
  <c r="B117" i="142"/>
  <c r="D104" i="142"/>
  <c r="B93" i="142"/>
  <c r="D80" i="142"/>
  <c r="B46" i="142"/>
  <c r="B70" i="142" s="1"/>
  <c r="B95" i="142" s="1"/>
  <c r="B119" i="142" s="1"/>
  <c r="B143" i="142" s="1"/>
  <c r="B45" i="142"/>
  <c r="B69" i="142" s="1"/>
  <c r="J525" i="141"/>
  <c r="F525" i="141" s="1"/>
  <c r="H525" i="141"/>
  <c r="C525" i="141"/>
  <c r="B525" i="141"/>
  <c r="J524" i="141"/>
  <c r="F524" i="141" s="1"/>
  <c r="H524" i="141"/>
  <c r="C524" i="141"/>
  <c r="B524" i="141"/>
  <c r="J523" i="141"/>
  <c r="F523" i="141" s="1"/>
  <c r="H523" i="141"/>
  <c r="C523" i="141"/>
  <c r="B523" i="141"/>
  <c r="J522" i="141"/>
  <c r="F522" i="141" s="1"/>
  <c r="H522" i="141"/>
  <c r="C522" i="141"/>
  <c r="B522" i="141"/>
  <c r="J521" i="141"/>
  <c r="F521" i="141" s="1"/>
  <c r="H521" i="141"/>
  <c r="C521" i="141"/>
  <c r="B521" i="141"/>
  <c r="J520" i="141"/>
  <c r="F520" i="141" s="1"/>
  <c r="H520" i="141"/>
  <c r="C520" i="141"/>
  <c r="B520" i="141"/>
  <c r="J519" i="141"/>
  <c r="F519" i="141" s="1"/>
  <c r="H519" i="141"/>
  <c r="C519" i="141"/>
  <c r="B519" i="141"/>
  <c r="J518" i="141"/>
  <c r="F518" i="141" s="1"/>
  <c r="H518" i="141"/>
  <c r="C518" i="141"/>
  <c r="B518" i="141"/>
  <c r="J517" i="141"/>
  <c r="F517" i="141" s="1"/>
  <c r="H517" i="141"/>
  <c r="C517" i="141"/>
  <c r="B517" i="141"/>
  <c r="J516" i="141"/>
  <c r="F516" i="141" s="1"/>
  <c r="H516" i="141"/>
  <c r="C516" i="141"/>
  <c r="B516" i="141"/>
  <c r="J515" i="141"/>
  <c r="F515" i="141" s="1"/>
  <c r="H515" i="141"/>
  <c r="C515" i="141"/>
  <c r="B515" i="141"/>
  <c r="J514" i="141"/>
  <c r="F514" i="141" s="1"/>
  <c r="H514" i="141"/>
  <c r="C514" i="141"/>
  <c r="B514" i="141"/>
  <c r="J513" i="141"/>
  <c r="F513" i="141" s="1"/>
  <c r="H513" i="141"/>
  <c r="C513" i="141"/>
  <c r="B513" i="141"/>
  <c r="J512" i="141"/>
  <c r="F512" i="141" s="1"/>
  <c r="H512" i="141"/>
  <c r="C512" i="141"/>
  <c r="B512" i="141"/>
  <c r="J511" i="141"/>
  <c r="F511" i="141" s="1"/>
  <c r="H511" i="141"/>
  <c r="C511" i="141"/>
  <c r="B511" i="141"/>
  <c r="J510" i="141"/>
  <c r="F510" i="141" s="1"/>
  <c r="H510" i="141"/>
  <c r="C510" i="141"/>
  <c r="B510" i="141"/>
  <c r="J509" i="141"/>
  <c r="F509" i="141" s="1"/>
  <c r="H509" i="141"/>
  <c r="C509" i="141"/>
  <c r="B509" i="141"/>
  <c r="J508" i="141"/>
  <c r="F508" i="141" s="1"/>
  <c r="H508" i="141"/>
  <c r="C508" i="141"/>
  <c r="B508" i="141"/>
  <c r="J507" i="141"/>
  <c r="F507" i="141" s="1"/>
  <c r="H507" i="141"/>
  <c r="C507" i="141"/>
  <c r="B507" i="141"/>
  <c r="J506" i="141"/>
  <c r="H506" i="141"/>
  <c r="C506" i="141"/>
  <c r="B506" i="141"/>
  <c r="J505" i="141"/>
  <c r="F505" i="141" s="1"/>
  <c r="H505" i="141"/>
  <c r="C505" i="141"/>
  <c r="B505" i="141"/>
  <c r="J504" i="141"/>
  <c r="F504" i="141" s="1"/>
  <c r="H504" i="141"/>
  <c r="C504" i="141"/>
  <c r="B504" i="141"/>
  <c r="J503" i="141"/>
  <c r="F503" i="141" s="1"/>
  <c r="H503" i="141"/>
  <c r="C503" i="141"/>
  <c r="B503" i="141"/>
  <c r="J502" i="141"/>
  <c r="F502" i="141" s="1"/>
  <c r="H502" i="141"/>
  <c r="C502" i="141"/>
  <c r="B502" i="141"/>
  <c r="J501" i="141"/>
  <c r="F501" i="141" s="1"/>
  <c r="H501" i="141"/>
  <c r="C501" i="141"/>
  <c r="B501" i="141"/>
  <c r="J500" i="141"/>
  <c r="F500" i="141" s="1"/>
  <c r="H500" i="141"/>
  <c r="C500" i="141"/>
  <c r="B500" i="141"/>
  <c r="J499" i="141"/>
  <c r="F499" i="141" s="1"/>
  <c r="H499" i="141"/>
  <c r="C499" i="141"/>
  <c r="B499" i="141"/>
  <c r="J498" i="141"/>
  <c r="H498" i="141"/>
  <c r="C498" i="141"/>
  <c r="B498" i="141"/>
  <c r="J497" i="141"/>
  <c r="F497" i="141" s="1"/>
  <c r="H497" i="141"/>
  <c r="C497" i="141"/>
  <c r="B497" i="141"/>
  <c r="J496" i="141"/>
  <c r="F496" i="141" s="1"/>
  <c r="H496" i="141"/>
  <c r="C496" i="141"/>
  <c r="B496" i="141"/>
  <c r="J495" i="141"/>
  <c r="F495" i="141" s="1"/>
  <c r="H495" i="141"/>
  <c r="C495" i="141"/>
  <c r="B495" i="141"/>
  <c r="J494" i="141"/>
  <c r="F494" i="141" s="1"/>
  <c r="H494" i="141"/>
  <c r="C494" i="141"/>
  <c r="B494" i="141"/>
  <c r="J493" i="141"/>
  <c r="F493" i="141" s="1"/>
  <c r="H493" i="141"/>
  <c r="C493" i="141"/>
  <c r="B493" i="141"/>
  <c r="J492" i="141"/>
  <c r="F492" i="141" s="1"/>
  <c r="H492" i="141"/>
  <c r="C492" i="141"/>
  <c r="B492" i="141"/>
  <c r="J491" i="141"/>
  <c r="F491" i="141" s="1"/>
  <c r="H491" i="141"/>
  <c r="C491" i="141"/>
  <c r="B491" i="141"/>
  <c r="J490" i="141"/>
  <c r="F490" i="141" s="1"/>
  <c r="H490" i="141"/>
  <c r="C490" i="141"/>
  <c r="B490" i="141"/>
  <c r="J489" i="141"/>
  <c r="F489" i="141" s="1"/>
  <c r="H489" i="141"/>
  <c r="C489" i="141"/>
  <c r="B489" i="141"/>
  <c r="J488" i="141"/>
  <c r="F488" i="141" s="1"/>
  <c r="H488" i="141"/>
  <c r="C488" i="141"/>
  <c r="B488" i="141"/>
  <c r="J487" i="141"/>
  <c r="F487" i="141" s="1"/>
  <c r="H487" i="141"/>
  <c r="C487" i="141"/>
  <c r="B487" i="141"/>
  <c r="J486" i="141"/>
  <c r="F486" i="141" s="1"/>
  <c r="H486" i="141"/>
  <c r="C486" i="141"/>
  <c r="B486" i="141"/>
  <c r="J485" i="141"/>
  <c r="F485" i="141" s="1"/>
  <c r="H485" i="141"/>
  <c r="C485" i="141"/>
  <c r="B485" i="141"/>
  <c r="J484" i="141"/>
  <c r="F484" i="141" s="1"/>
  <c r="H484" i="141"/>
  <c r="C484" i="141"/>
  <c r="B484" i="141"/>
  <c r="J483" i="141"/>
  <c r="H483" i="141"/>
  <c r="C483" i="141"/>
  <c r="B483" i="141"/>
  <c r="J482" i="141"/>
  <c r="F482" i="141" s="1"/>
  <c r="H482" i="141"/>
  <c r="C482" i="141"/>
  <c r="B482" i="141"/>
  <c r="J481" i="141"/>
  <c r="F481" i="141" s="1"/>
  <c r="H481" i="141"/>
  <c r="C481" i="141"/>
  <c r="B481" i="141"/>
  <c r="J480" i="141"/>
  <c r="F480" i="141" s="1"/>
  <c r="H480" i="141"/>
  <c r="C480" i="141"/>
  <c r="B480" i="141"/>
  <c r="J479" i="141"/>
  <c r="F479" i="141" s="1"/>
  <c r="H479" i="141"/>
  <c r="C479" i="141"/>
  <c r="B479" i="141"/>
  <c r="J478" i="141"/>
  <c r="F478" i="141" s="1"/>
  <c r="H478" i="141"/>
  <c r="C478" i="141"/>
  <c r="B478" i="141"/>
  <c r="J477" i="141"/>
  <c r="F477" i="141" s="1"/>
  <c r="H477" i="141"/>
  <c r="C477" i="141"/>
  <c r="B477" i="141"/>
  <c r="J476" i="141"/>
  <c r="H476" i="141"/>
  <c r="C476" i="141"/>
  <c r="B476" i="141"/>
  <c r="J475" i="141"/>
  <c r="F475" i="141" s="1"/>
  <c r="H475" i="141"/>
  <c r="C475" i="141"/>
  <c r="B475" i="141"/>
  <c r="J474" i="141"/>
  <c r="H474" i="141"/>
  <c r="C474" i="141"/>
  <c r="B474" i="141"/>
  <c r="J473" i="141"/>
  <c r="H473" i="141"/>
  <c r="C473" i="141"/>
  <c r="B473" i="141"/>
  <c r="J472" i="141"/>
  <c r="F472" i="141" s="1"/>
  <c r="H472" i="141"/>
  <c r="C472" i="141"/>
  <c r="B472" i="141"/>
  <c r="J471" i="141"/>
  <c r="F471" i="141" s="1"/>
  <c r="H471" i="141"/>
  <c r="C471" i="141"/>
  <c r="B471" i="141"/>
  <c r="J470" i="141"/>
  <c r="H470" i="141"/>
  <c r="C470" i="141"/>
  <c r="B470" i="141"/>
  <c r="J469" i="141"/>
  <c r="F469" i="141" s="1"/>
  <c r="H469" i="141"/>
  <c r="C469" i="141"/>
  <c r="B469" i="141"/>
  <c r="J468" i="141"/>
  <c r="H468" i="141"/>
  <c r="C468" i="141"/>
  <c r="B468" i="141"/>
  <c r="J467" i="141"/>
  <c r="F467" i="141" s="1"/>
  <c r="H467" i="141"/>
  <c r="C467" i="141"/>
  <c r="B467" i="141"/>
  <c r="J466" i="141"/>
  <c r="F466" i="141" s="1"/>
  <c r="H466" i="141"/>
  <c r="C466" i="141"/>
  <c r="B466" i="141"/>
  <c r="J465" i="141"/>
  <c r="H465" i="141"/>
  <c r="C465" i="141"/>
  <c r="B465" i="141"/>
  <c r="J464" i="141"/>
  <c r="F464" i="141" s="1"/>
  <c r="H464" i="141"/>
  <c r="C464" i="141"/>
  <c r="B464" i="141"/>
  <c r="J463" i="141"/>
  <c r="F463" i="141" s="1"/>
  <c r="H463" i="141"/>
  <c r="C463" i="141"/>
  <c r="B463" i="141"/>
  <c r="J462" i="141"/>
  <c r="F462" i="141" s="1"/>
  <c r="H462" i="141"/>
  <c r="C462" i="141"/>
  <c r="B462" i="141"/>
  <c r="J461" i="141"/>
  <c r="F461" i="141" s="1"/>
  <c r="H461" i="141"/>
  <c r="C461" i="141"/>
  <c r="B461" i="141"/>
  <c r="J460" i="141"/>
  <c r="H460" i="141"/>
  <c r="C460" i="141"/>
  <c r="B460" i="141"/>
  <c r="J459" i="141"/>
  <c r="F459" i="141" s="1"/>
  <c r="H459" i="141"/>
  <c r="C459" i="141"/>
  <c r="B459" i="141"/>
  <c r="J458" i="141"/>
  <c r="F458" i="141" s="1"/>
  <c r="H458" i="141"/>
  <c r="C458" i="141"/>
  <c r="B458" i="141"/>
  <c r="J457" i="141"/>
  <c r="H457" i="141"/>
  <c r="C457" i="141"/>
  <c r="B457" i="141"/>
  <c r="J456" i="141"/>
  <c r="F456" i="141" s="1"/>
  <c r="H456" i="141"/>
  <c r="C456" i="141"/>
  <c r="B456" i="141"/>
  <c r="J455" i="141"/>
  <c r="F455" i="141" s="1"/>
  <c r="H455" i="141"/>
  <c r="C455" i="141"/>
  <c r="B455" i="141"/>
  <c r="J454" i="141"/>
  <c r="F454" i="141" s="1"/>
  <c r="H454" i="141"/>
  <c r="C454" i="141"/>
  <c r="B454" i="141"/>
  <c r="J453" i="141"/>
  <c r="F453" i="141" s="1"/>
  <c r="H453" i="141"/>
  <c r="C453" i="141"/>
  <c r="B453" i="141"/>
  <c r="J452" i="141"/>
  <c r="H452" i="141"/>
  <c r="C452" i="141"/>
  <c r="B452" i="141"/>
  <c r="J451" i="141"/>
  <c r="F451" i="141" s="1"/>
  <c r="H451" i="141"/>
  <c r="C451" i="141"/>
  <c r="B451" i="141"/>
  <c r="J450" i="141"/>
  <c r="F450" i="141" s="1"/>
  <c r="H450" i="141"/>
  <c r="C450" i="141"/>
  <c r="B450" i="141"/>
  <c r="J449" i="141"/>
  <c r="H449" i="141"/>
  <c r="C449" i="141"/>
  <c r="B449" i="141"/>
  <c r="J448" i="141"/>
  <c r="F448" i="141" s="1"/>
  <c r="H448" i="141"/>
  <c r="C448" i="141"/>
  <c r="B448" i="141"/>
  <c r="J447" i="141"/>
  <c r="F447" i="141" s="1"/>
  <c r="H447" i="141"/>
  <c r="C447" i="141"/>
  <c r="B447" i="141"/>
  <c r="J446" i="141"/>
  <c r="F446" i="141" s="1"/>
  <c r="H446" i="141"/>
  <c r="C446" i="141"/>
  <c r="B446" i="141"/>
  <c r="J445" i="141"/>
  <c r="F445" i="141" s="1"/>
  <c r="H445" i="141"/>
  <c r="C445" i="141"/>
  <c r="B445" i="141"/>
  <c r="J444" i="141"/>
  <c r="H444" i="141"/>
  <c r="C444" i="141"/>
  <c r="B444" i="141"/>
  <c r="J443" i="141"/>
  <c r="F443" i="141" s="1"/>
  <c r="H443" i="141"/>
  <c r="C443" i="141"/>
  <c r="B443" i="141"/>
  <c r="J442" i="141"/>
  <c r="H442" i="141"/>
  <c r="C442" i="141"/>
  <c r="B442" i="141"/>
  <c r="J441" i="141"/>
  <c r="H441" i="141"/>
  <c r="C441" i="141"/>
  <c r="B441" i="141"/>
  <c r="J440" i="141"/>
  <c r="F440" i="141" s="1"/>
  <c r="H440" i="141"/>
  <c r="C440" i="141"/>
  <c r="B440" i="141"/>
  <c r="J439" i="141"/>
  <c r="F439" i="141" s="1"/>
  <c r="H439" i="141"/>
  <c r="C439" i="141"/>
  <c r="B439" i="141"/>
  <c r="J438" i="141"/>
  <c r="F438" i="141" s="1"/>
  <c r="H438" i="141"/>
  <c r="C438" i="141"/>
  <c r="B438" i="141"/>
  <c r="J437" i="141"/>
  <c r="H437" i="141"/>
  <c r="C437" i="141"/>
  <c r="B437" i="141"/>
  <c r="J436" i="141"/>
  <c r="H436" i="141"/>
  <c r="C436" i="141"/>
  <c r="B436" i="141"/>
  <c r="J435" i="141"/>
  <c r="F435" i="141" s="1"/>
  <c r="H435" i="141"/>
  <c r="C435" i="141"/>
  <c r="B435" i="141"/>
  <c r="J434" i="141"/>
  <c r="H434" i="141"/>
  <c r="C434" i="141"/>
  <c r="B434" i="141"/>
  <c r="J433" i="141"/>
  <c r="F433" i="141" s="1"/>
  <c r="H433" i="141"/>
  <c r="C433" i="141"/>
  <c r="B433" i="141"/>
  <c r="J432" i="141"/>
  <c r="F432" i="141" s="1"/>
  <c r="H432" i="141"/>
  <c r="C432" i="141"/>
  <c r="B432" i="141"/>
  <c r="J431" i="141"/>
  <c r="H431" i="141"/>
  <c r="C431" i="141"/>
  <c r="B431" i="141"/>
  <c r="J430" i="141"/>
  <c r="F430" i="141" s="1"/>
  <c r="H430" i="141"/>
  <c r="C430" i="141"/>
  <c r="B430" i="141"/>
  <c r="J429" i="141"/>
  <c r="H429" i="141"/>
  <c r="C429" i="141"/>
  <c r="B429" i="141"/>
  <c r="J428" i="141"/>
  <c r="F428" i="141" s="1"/>
  <c r="H428" i="141"/>
  <c r="C428" i="141"/>
  <c r="B428" i="141"/>
  <c r="J427" i="141"/>
  <c r="F427" i="141" s="1"/>
  <c r="H427" i="141"/>
  <c r="C427" i="141"/>
  <c r="B427" i="141"/>
  <c r="J426" i="141"/>
  <c r="H426" i="141"/>
  <c r="C426" i="141"/>
  <c r="B426" i="141"/>
  <c r="J425" i="141"/>
  <c r="F425" i="141" s="1"/>
  <c r="H425" i="141"/>
  <c r="C425" i="141"/>
  <c r="B425" i="141"/>
  <c r="J424" i="141"/>
  <c r="F424" i="141" s="1"/>
  <c r="H424" i="141"/>
  <c r="C424" i="141"/>
  <c r="B424" i="141"/>
  <c r="J423" i="141"/>
  <c r="F423" i="141" s="1"/>
  <c r="H423" i="141"/>
  <c r="C423" i="141"/>
  <c r="B423" i="141"/>
  <c r="J422" i="141"/>
  <c r="F422" i="141" s="1"/>
  <c r="H422" i="141"/>
  <c r="C422" i="141"/>
  <c r="B422" i="141"/>
  <c r="J421" i="141"/>
  <c r="H421" i="141"/>
  <c r="C421" i="141"/>
  <c r="B421" i="141"/>
  <c r="J420" i="141"/>
  <c r="F420" i="141" s="1"/>
  <c r="H420" i="141"/>
  <c r="C420" i="141"/>
  <c r="B420" i="141"/>
  <c r="J419" i="141"/>
  <c r="F419" i="141" s="1"/>
  <c r="H419" i="141"/>
  <c r="C419" i="141"/>
  <c r="B419" i="141"/>
  <c r="J418" i="141"/>
  <c r="H418" i="141"/>
  <c r="C418" i="141"/>
  <c r="B418" i="141"/>
  <c r="J417" i="141"/>
  <c r="F417" i="141" s="1"/>
  <c r="H417" i="141"/>
  <c r="C417" i="141"/>
  <c r="B417" i="141"/>
  <c r="J416" i="141"/>
  <c r="F416" i="141" s="1"/>
  <c r="H416" i="141"/>
  <c r="C416" i="141"/>
  <c r="B416" i="141"/>
  <c r="J415" i="141"/>
  <c r="F415" i="141" s="1"/>
  <c r="H415" i="141"/>
  <c r="C415" i="141"/>
  <c r="B415" i="141"/>
  <c r="J414" i="141"/>
  <c r="H414" i="141"/>
  <c r="C414" i="141"/>
  <c r="B414" i="141"/>
  <c r="J413" i="141"/>
  <c r="H413" i="141"/>
  <c r="C413" i="141"/>
  <c r="B413" i="141"/>
  <c r="J412" i="141"/>
  <c r="F412" i="141" s="1"/>
  <c r="H412" i="141"/>
  <c r="C412" i="141"/>
  <c r="B412" i="141"/>
  <c r="J411" i="141"/>
  <c r="F411" i="141" s="1"/>
  <c r="H411" i="141"/>
  <c r="C411" i="141"/>
  <c r="B411" i="141"/>
  <c r="J410" i="141"/>
  <c r="H410" i="141"/>
  <c r="C410" i="141"/>
  <c r="B410" i="141"/>
  <c r="J409" i="141"/>
  <c r="H409" i="141"/>
  <c r="C409" i="141"/>
  <c r="B409" i="141"/>
  <c r="J408" i="141"/>
  <c r="F408" i="141" s="1"/>
  <c r="H408" i="141"/>
  <c r="C408" i="141"/>
  <c r="B408" i="141"/>
  <c r="J407" i="141"/>
  <c r="F407" i="141" s="1"/>
  <c r="H407" i="141"/>
  <c r="C407" i="141"/>
  <c r="B407" i="141"/>
  <c r="J406" i="141"/>
  <c r="H406" i="141"/>
  <c r="C406" i="141"/>
  <c r="B406" i="141"/>
  <c r="J405" i="141"/>
  <c r="H405" i="141"/>
  <c r="C405" i="141"/>
  <c r="B405" i="141"/>
  <c r="J404" i="141"/>
  <c r="H404" i="141"/>
  <c r="C404" i="141"/>
  <c r="B404" i="141"/>
  <c r="J403" i="141"/>
  <c r="F403" i="141" s="1"/>
  <c r="H403" i="141"/>
  <c r="C403" i="141"/>
  <c r="B403" i="141"/>
  <c r="J402" i="141"/>
  <c r="H402" i="141"/>
  <c r="C402" i="141"/>
  <c r="B402" i="141"/>
  <c r="J401" i="141"/>
  <c r="F401" i="141" s="1"/>
  <c r="H401" i="141"/>
  <c r="C401" i="141"/>
  <c r="B401" i="141"/>
  <c r="J400" i="141"/>
  <c r="F400" i="141" s="1"/>
  <c r="H400" i="141"/>
  <c r="C400" i="141"/>
  <c r="B400" i="141"/>
  <c r="J399" i="141"/>
  <c r="H399" i="141"/>
  <c r="C399" i="141"/>
  <c r="B399" i="141"/>
  <c r="J398" i="141"/>
  <c r="F398" i="141" s="1"/>
  <c r="H398" i="141"/>
  <c r="C398" i="141"/>
  <c r="B398" i="141"/>
  <c r="J397" i="141"/>
  <c r="H397" i="141"/>
  <c r="C397" i="141"/>
  <c r="B397" i="141"/>
  <c r="J396" i="141"/>
  <c r="F396" i="141" s="1"/>
  <c r="H396" i="141"/>
  <c r="C396" i="141"/>
  <c r="B396" i="141"/>
  <c r="J395" i="141"/>
  <c r="F395" i="141" s="1"/>
  <c r="H395" i="141"/>
  <c r="C395" i="141"/>
  <c r="B395" i="141"/>
  <c r="J394" i="141"/>
  <c r="H394" i="141"/>
  <c r="C394" i="141"/>
  <c r="B394" i="141"/>
  <c r="J393" i="141"/>
  <c r="F393" i="141" s="1"/>
  <c r="H393" i="141"/>
  <c r="C393" i="141"/>
  <c r="B393" i="141"/>
  <c r="J392" i="141"/>
  <c r="F392" i="141" s="1"/>
  <c r="H392" i="141"/>
  <c r="C392" i="141"/>
  <c r="B392" i="141"/>
  <c r="J391" i="141"/>
  <c r="F391" i="141" s="1"/>
  <c r="H391" i="141"/>
  <c r="C391" i="141"/>
  <c r="B391" i="141"/>
  <c r="J390" i="141"/>
  <c r="F390" i="141" s="1"/>
  <c r="H390" i="141"/>
  <c r="C390" i="141"/>
  <c r="B390" i="141"/>
  <c r="J389" i="141"/>
  <c r="F389" i="141" s="1"/>
  <c r="H389" i="141"/>
  <c r="C389" i="141"/>
  <c r="B389" i="141"/>
  <c r="J388" i="141"/>
  <c r="F388" i="141" s="1"/>
  <c r="H388" i="141"/>
  <c r="C388" i="141"/>
  <c r="B388" i="141"/>
  <c r="J387" i="141"/>
  <c r="F387" i="141" s="1"/>
  <c r="H387" i="141"/>
  <c r="C387" i="141"/>
  <c r="B387" i="141"/>
  <c r="J386" i="141"/>
  <c r="F386" i="141" s="1"/>
  <c r="H386" i="141"/>
  <c r="C386" i="141"/>
  <c r="B386" i="141"/>
  <c r="J385" i="141"/>
  <c r="F385" i="141" s="1"/>
  <c r="H385" i="141"/>
  <c r="C385" i="141"/>
  <c r="B385" i="141"/>
  <c r="J384" i="141"/>
  <c r="F384" i="141" s="1"/>
  <c r="H384" i="141"/>
  <c r="C384" i="141"/>
  <c r="B384" i="141"/>
  <c r="J383" i="141"/>
  <c r="F383" i="141" s="1"/>
  <c r="H383" i="141"/>
  <c r="C383" i="141"/>
  <c r="B383" i="141"/>
  <c r="J382" i="141"/>
  <c r="F382" i="141" s="1"/>
  <c r="H382" i="141"/>
  <c r="C382" i="141"/>
  <c r="B382" i="141"/>
  <c r="J381" i="141"/>
  <c r="F381" i="141" s="1"/>
  <c r="H381" i="141"/>
  <c r="C381" i="141"/>
  <c r="B381" i="141"/>
  <c r="J380" i="141"/>
  <c r="F380" i="141" s="1"/>
  <c r="H380" i="141"/>
  <c r="C380" i="141"/>
  <c r="B380" i="141"/>
  <c r="J379" i="141"/>
  <c r="F379" i="141" s="1"/>
  <c r="H379" i="141"/>
  <c r="C379" i="141"/>
  <c r="B379" i="141"/>
  <c r="J378" i="141"/>
  <c r="F378" i="141" s="1"/>
  <c r="H378" i="141"/>
  <c r="C378" i="141"/>
  <c r="B378" i="141"/>
  <c r="J377" i="141"/>
  <c r="F377" i="141" s="1"/>
  <c r="H377" i="141"/>
  <c r="C377" i="141"/>
  <c r="B377" i="141"/>
  <c r="J376" i="141"/>
  <c r="F376" i="141" s="1"/>
  <c r="H376" i="141"/>
  <c r="C376" i="141"/>
  <c r="B376" i="141"/>
  <c r="J375" i="141"/>
  <c r="F375" i="141" s="1"/>
  <c r="H375" i="141"/>
  <c r="C375" i="141"/>
  <c r="B375" i="141"/>
  <c r="J374" i="141"/>
  <c r="F374" i="141" s="1"/>
  <c r="H374" i="141"/>
  <c r="C374" i="141"/>
  <c r="B374" i="141"/>
  <c r="J373" i="141"/>
  <c r="F373" i="141" s="1"/>
  <c r="H373" i="141"/>
  <c r="C373" i="141"/>
  <c r="B373" i="141"/>
  <c r="J372" i="141"/>
  <c r="F372" i="141" s="1"/>
  <c r="H372" i="141"/>
  <c r="C372" i="141"/>
  <c r="B372" i="141"/>
  <c r="J371" i="141"/>
  <c r="F371" i="141" s="1"/>
  <c r="H371" i="141"/>
  <c r="C371" i="141"/>
  <c r="B371" i="141"/>
  <c r="J370" i="141"/>
  <c r="F370" i="141" s="1"/>
  <c r="H370" i="141"/>
  <c r="C370" i="141"/>
  <c r="B370" i="141"/>
  <c r="J369" i="141"/>
  <c r="F369" i="141" s="1"/>
  <c r="H369" i="141"/>
  <c r="C369" i="141"/>
  <c r="B369" i="141"/>
  <c r="J368" i="141"/>
  <c r="F368" i="141" s="1"/>
  <c r="H368" i="141"/>
  <c r="C368" i="141"/>
  <c r="B368" i="141"/>
  <c r="J367" i="141"/>
  <c r="F367" i="141" s="1"/>
  <c r="H367" i="141"/>
  <c r="C367" i="141"/>
  <c r="B367" i="141"/>
  <c r="J366" i="141"/>
  <c r="F366" i="141" s="1"/>
  <c r="H366" i="141"/>
  <c r="C366" i="141"/>
  <c r="B366" i="141"/>
  <c r="J365" i="141"/>
  <c r="F365" i="141" s="1"/>
  <c r="H365" i="141"/>
  <c r="C365" i="141"/>
  <c r="B365" i="141"/>
  <c r="J364" i="141"/>
  <c r="F364" i="141" s="1"/>
  <c r="H364" i="141"/>
  <c r="C364" i="141"/>
  <c r="B364" i="141"/>
  <c r="J363" i="141"/>
  <c r="F363" i="141" s="1"/>
  <c r="H363" i="141"/>
  <c r="C363" i="141"/>
  <c r="B363" i="141"/>
  <c r="J362" i="141"/>
  <c r="F362" i="141" s="1"/>
  <c r="H362" i="141"/>
  <c r="C362" i="141"/>
  <c r="B362" i="141"/>
  <c r="J361" i="141"/>
  <c r="F361" i="141" s="1"/>
  <c r="H361" i="141"/>
  <c r="C361" i="141"/>
  <c r="B361" i="141"/>
  <c r="J360" i="141"/>
  <c r="F360" i="141" s="1"/>
  <c r="H360" i="141"/>
  <c r="C360" i="141"/>
  <c r="B360" i="141"/>
  <c r="J359" i="141"/>
  <c r="F359" i="141" s="1"/>
  <c r="H359" i="141"/>
  <c r="C359" i="141"/>
  <c r="B359" i="141"/>
  <c r="J358" i="141"/>
  <c r="F358" i="141" s="1"/>
  <c r="H358" i="141"/>
  <c r="C358" i="141"/>
  <c r="B358" i="141"/>
  <c r="J357" i="141"/>
  <c r="F357" i="141" s="1"/>
  <c r="H357" i="141"/>
  <c r="C357" i="141"/>
  <c r="B357" i="141"/>
  <c r="J356" i="141"/>
  <c r="F356" i="141" s="1"/>
  <c r="H356" i="141"/>
  <c r="C356" i="141"/>
  <c r="B356" i="141"/>
  <c r="J355" i="141"/>
  <c r="F355" i="141" s="1"/>
  <c r="H355" i="141"/>
  <c r="C355" i="141"/>
  <c r="B355" i="141"/>
  <c r="J354" i="141"/>
  <c r="F354" i="141" s="1"/>
  <c r="H354" i="141"/>
  <c r="C354" i="141"/>
  <c r="B354" i="141"/>
  <c r="J353" i="141"/>
  <c r="F353" i="141" s="1"/>
  <c r="H353" i="141"/>
  <c r="C353" i="141"/>
  <c r="B353" i="141"/>
  <c r="J352" i="141"/>
  <c r="F352" i="141" s="1"/>
  <c r="H352" i="141"/>
  <c r="C352" i="141"/>
  <c r="B352" i="141"/>
  <c r="J351" i="141"/>
  <c r="F351" i="141" s="1"/>
  <c r="H351" i="141"/>
  <c r="C351" i="141"/>
  <c r="B351" i="141"/>
  <c r="J350" i="141"/>
  <c r="F350" i="141" s="1"/>
  <c r="H350" i="141"/>
  <c r="C350" i="141"/>
  <c r="B350" i="141"/>
  <c r="J349" i="141"/>
  <c r="F349" i="141" s="1"/>
  <c r="H349" i="141"/>
  <c r="C349" i="141"/>
  <c r="B349" i="141"/>
  <c r="J348" i="141"/>
  <c r="F348" i="141" s="1"/>
  <c r="H348" i="141"/>
  <c r="C348" i="141"/>
  <c r="B348" i="141"/>
  <c r="J347" i="141"/>
  <c r="F347" i="141" s="1"/>
  <c r="H347" i="141"/>
  <c r="C347" i="141"/>
  <c r="B347" i="141"/>
  <c r="J346" i="141"/>
  <c r="F346" i="141" s="1"/>
  <c r="H346" i="141"/>
  <c r="C346" i="141"/>
  <c r="B346" i="141"/>
  <c r="J345" i="141"/>
  <c r="F345" i="141" s="1"/>
  <c r="H345" i="141"/>
  <c r="C345" i="141"/>
  <c r="B345" i="141"/>
  <c r="J344" i="141"/>
  <c r="F344" i="141" s="1"/>
  <c r="H344" i="141"/>
  <c r="C344" i="141"/>
  <c r="B344" i="141"/>
  <c r="J343" i="141"/>
  <c r="F343" i="141" s="1"/>
  <c r="H343" i="141"/>
  <c r="C343" i="141"/>
  <c r="B343" i="141"/>
  <c r="J342" i="141"/>
  <c r="F342" i="141" s="1"/>
  <c r="H342" i="141"/>
  <c r="C342" i="141"/>
  <c r="B342" i="141"/>
  <c r="J341" i="141"/>
  <c r="F341" i="141" s="1"/>
  <c r="H341" i="141"/>
  <c r="C341" i="141"/>
  <c r="B341" i="141"/>
  <c r="J340" i="141"/>
  <c r="F340" i="141" s="1"/>
  <c r="H340" i="141"/>
  <c r="C340" i="141"/>
  <c r="B340" i="141"/>
  <c r="J339" i="141"/>
  <c r="F339" i="141" s="1"/>
  <c r="H339" i="141"/>
  <c r="C339" i="141"/>
  <c r="B339" i="141"/>
  <c r="J338" i="141"/>
  <c r="F338" i="141" s="1"/>
  <c r="H338" i="141"/>
  <c r="C338" i="141"/>
  <c r="B338" i="141"/>
  <c r="J337" i="141"/>
  <c r="F337" i="141" s="1"/>
  <c r="H337" i="141"/>
  <c r="C337" i="141"/>
  <c r="B337" i="141"/>
  <c r="J336" i="141"/>
  <c r="F336" i="141" s="1"/>
  <c r="H336" i="141"/>
  <c r="C336" i="141"/>
  <c r="B336" i="141"/>
  <c r="J335" i="141"/>
  <c r="F335" i="141" s="1"/>
  <c r="H335" i="141"/>
  <c r="C335" i="141"/>
  <c r="B335" i="141"/>
  <c r="J334" i="141"/>
  <c r="F334" i="141" s="1"/>
  <c r="H334" i="141"/>
  <c r="C334" i="141"/>
  <c r="B334" i="141"/>
  <c r="J333" i="141"/>
  <c r="F333" i="141" s="1"/>
  <c r="H333" i="141"/>
  <c r="C333" i="141"/>
  <c r="B333" i="141"/>
  <c r="J332" i="141"/>
  <c r="F332" i="141" s="1"/>
  <c r="H332" i="141"/>
  <c r="C332" i="141"/>
  <c r="B332" i="141"/>
  <c r="J331" i="141"/>
  <c r="F331" i="141" s="1"/>
  <c r="H331" i="141"/>
  <c r="C331" i="141"/>
  <c r="B331" i="141"/>
  <c r="J330" i="141"/>
  <c r="F330" i="141" s="1"/>
  <c r="H330" i="141"/>
  <c r="C330" i="141"/>
  <c r="B330" i="141"/>
  <c r="J329" i="141"/>
  <c r="F329" i="141" s="1"/>
  <c r="H329" i="141"/>
  <c r="C329" i="141"/>
  <c r="B329" i="141"/>
  <c r="J328" i="141"/>
  <c r="F328" i="141" s="1"/>
  <c r="H328" i="141"/>
  <c r="C328" i="141"/>
  <c r="B328" i="141"/>
  <c r="J327" i="141"/>
  <c r="F327" i="141" s="1"/>
  <c r="H327" i="141"/>
  <c r="C327" i="141"/>
  <c r="B327" i="141"/>
  <c r="J326" i="141"/>
  <c r="F326" i="141" s="1"/>
  <c r="H326" i="141"/>
  <c r="C326" i="141"/>
  <c r="B326" i="141"/>
  <c r="J325" i="141"/>
  <c r="F325" i="141" s="1"/>
  <c r="H325" i="141"/>
  <c r="C325" i="141"/>
  <c r="B325" i="141"/>
  <c r="J324" i="141"/>
  <c r="H324" i="141"/>
  <c r="C324" i="141"/>
  <c r="B324" i="141"/>
  <c r="J323" i="141"/>
  <c r="H323" i="141"/>
  <c r="C323" i="141"/>
  <c r="B323" i="141"/>
  <c r="J322" i="141"/>
  <c r="H322" i="141"/>
  <c r="C322" i="141"/>
  <c r="B322" i="141"/>
  <c r="J321" i="141"/>
  <c r="H321" i="141"/>
  <c r="C321" i="141"/>
  <c r="B321" i="141"/>
  <c r="J320" i="141"/>
  <c r="F320" i="141" s="1"/>
  <c r="H320" i="141"/>
  <c r="C320" i="141"/>
  <c r="B320" i="141"/>
  <c r="J319" i="141"/>
  <c r="F319" i="141" s="1"/>
  <c r="H319" i="141"/>
  <c r="C319" i="141"/>
  <c r="B319" i="141"/>
  <c r="J318" i="141"/>
  <c r="F318" i="141" s="1"/>
  <c r="H318" i="141"/>
  <c r="C318" i="141"/>
  <c r="B318" i="141"/>
  <c r="J317" i="141"/>
  <c r="F317" i="141" s="1"/>
  <c r="H317" i="141"/>
  <c r="C317" i="141"/>
  <c r="B317" i="141"/>
  <c r="J316" i="141"/>
  <c r="H316" i="141"/>
  <c r="C316" i="141"/>
  <c r="B316" i="141"/>
  <c r="J315" i="141"/>
  <c r="H315" i="141"/>
  <c r="C315" i="141"/>
  <c r="B315" i="141"/>
  <c r="J314" i="141"/>
  <c r="H314" i="141"/>
  <c r="C314" i="141"/>
  <c r="B314" i="141"/>
  <c r="J313" i="141"/>
  <c r="H313" i="141"/>
  <c r="C313" i="141"/>
  <c r="B313" i="141"/>
  <c r="J312" i="141"/>
  <c r="F312" i="141" s="1"/>
  <c r="H312" i="141"/>
  <c r="C312" i="141"/>
  <c r="B312" i="141"/>
  <c r="J311" i="141"/>
  <c r="F311" i="141" s="1"/>
  <c r="H311" i="141"/>
  <c r="C311" i="141"/>
  <c r="B311" i="141"/>
  <c r="J310" i="141"/>
  <c r="F310" i="141" s="1"/>
  <c r="H310" i="141"/>
  <c r="C310" i="141"/>
  <c r="B310" i="141"/>
  <c r="J309" i="141"/>
  <c r="F309" i="141" s="1"/>
  <c r="H309" i="141"/>
  <c r="C309" i="141"/>
  <c r="B309" i="141"/>
  <c r="J308" i="141"/>
  <c r="H308" i="141"/>
  <c r="C308" i="141"/>
  <c r="B308" i="141"/>
  <c r="J307" i="141"/>
  <c r="H307" i="141"/>
  <c r="C307" i="141"/>
  <c r="B307" i="141"/>
  <c r="J306" i="141"/>
  <c r="H306" i="141"/>
  <c r="C306" i="141"/>
  <c r="B306" i="141"/>
  <c r="J305" i="141"/>
  <c r="H305" i="141"/>
  <c r="C305" i="141"/>
  <c r="B305" i="141"/>
  <c r="J304" i="141"/>
  <c r="F304" i="141" s="1"/>
  <c r="H304" i="141"/>
  <c r="C304" i="141"/>
  <c r="B304" i="141"/>
  <c r="J303" i="141"/>
  <c r="F303" i="141" s="1"/>
  <c r="H303" i="141"/>
  <c r="C303" i="141"/>
  <c r="B303" i="141"/>
  <c r="J302" i="141"/>
  <c r="F302" i="141" s="1"/>
  <c r="H302" i="141"/>
  <c r="C302" i="141"/>
  <c r="B302" i="141"/>
  <c r="J301" i="141"/>
  <c r="F301" i="141" s="1"/>
  <c r="H301" i="141"/>
  <c r="C301" i="141"/>
  <c r="B301" i="141"/>
  <c r="J300" i="141"/>
  <c r="F300" i="141" s="1"/>
  <c r="H300" i="141"/>
  <c r="C300" i="141"/>
  <c r="B300" i="141"/>
  <c r="J299" i="141"/>
  <c r="H299" i="141"/>
  <c r="C299" i="141"/>
  <c r="B299" i="141"/>
  <c r="J298" i="141"/>
  <c r="H298" i="141"/>
  <c r="C298" i="141"/>
  <c r="B298" i="141"/>
  <c r="J297" i="141"/>
  <c r="H297" i="141"/>
  <c r="C297" i="141"/>
  <c r="B297" i="141"/>
  <c r="J296" i="141"/>
  <c r="H296" i="141"/>
  <c r="C296" i="141"/>
  <c r="B296" i="141"/>
  <c r="J295" i="141"/>
  <c r="F295" i="141" s="1"/>
  <c r="H295" i="141"/>
  <c r="C295" i="141"/>
  <c r="B295" i="141"/>
  <c r="J294" i="141"/>
  <c r="F294" i="141" s="1"/>
  <c r="H294" i="141"/>
  <c r="C294" i="141"/>
  <c r="B294" i="141"/>
  <c r="J293" i="141"/>
  <c r="F293" i="141" s="1"/>
  <c r="H293" i="141"/>
  <c r="C293" i="141"/>
  <c r="B293" i="141"/>
  <c r="J292" i="141"/>
  <c r="F292" i="141" s="1"/>
  <c r="H292" i="141"/>
  <c r="C292" i="141"/>
  <c r="B292" i="141"/>
  <c r="J291" i="141"/>
  <c r="H291" i="141"/>
  <c r="C291" i="141"/>
  <c r="B291" i="141"/>
  <c r="J290" i="141"/>
  <c r="H290" i="141"/>
  <c r="C290" i="141"/>
  <c r="B290" i="141"/>
  <c r="J289" i="141"/>
  <c r="H289" i="141"/>
  <c r="C289" i="141"/>
  <c r="B289" i="141"/>
  <c r="J288" i="141"/>
  <c r="H288" i="141"/>
  <c r="C288" i="141"/>
  <c r="B288" i="141"/>
  <c r="J287" i="141"/>
  <c r="F287" i="141" s="1"/>
  <c r="H287" i="141"/>
  <c r="C287" i="141"/>
  <c r="B287" i="141"/>
  <c r="J286" i="141"/>
  <c r="F286" i="141" s="1"/>
  <c r="H286" i="141"/>
  <c r="C286" i="141"/>
  <c r="B286" i="141"/>
  <c r="J285" i="141"/>
  <c r="F285" i="141" s="1"/>
  <c r="H285" i="141"/>
  <c r="C285" i="141"/>
  <c r="B285" i="141"/>
  <c r="J284" i="141"/>
  <c r="F284" i="141" s="1"/>
  <c r="H284" i="141"/>
  <c r="C284" i="141"/>
  <c r="B284" i="141"/>
  <c r="J283" i="141"/>
  <c r="H283" i="141"/>
  <c r="C283" i="141"/>
  <c r="B283" i="141"/>
  <c r="J282" i="141"/>
  <c r="H282" i="141"/>
  <c r="C282" i="141"/>
  <c r="B282" i="141"/>
  <c r="J281" i="141"/>
  <c r="H281" i="141"/>
  <c r="C281" i="141"/>
  <c r="B281" i="141"/>
  <c r="J280" i="141"/>
  <c r="H280" i="141"/>
  <c r="C280" i="141"/>
  <c r="B280" i="141"/>
  <c r="J279" i="141"/>
  <c r="F279" i="141" s="1"/>
  <c r="H279" i="141"/>
  <c r="C279" i="141"/>
  <c r="B279" i="141"/>
  <c r="J278" i="141"/>
  <c r="F278" i="141" s="1"/>
  <c r="H278" i="141"/>
  <c r="C278" i="141"/>
  <c r="B278" i="141"/>
  <c r="J277" i="141"/>
  <c r="F277" i="141" s="1"/>
  <c r="H277" i="141"/>
  <c r="C277" i="141"/>
  <c r="B277" i="141"/>
  <c r="J276" i="141"/>
  <c r="H276" i="141"/>
  <c r="C276" i="141"/>
  <c r="B276" i="141"/>
  <c r="J275" i="141"/>
  <c r="H275" i="141"/>
  <c r="C275" i="141"/>
  <c r="B275" i="141"/>
  <c r="J274" i="141"/>
  <c r="H274" i="141"/>
  <c r="C274" i="141"/>
  <c r="B274" i="141"/>
  <c r="J273" i="141"/>
  <c r="H273" i="141"/>
  <c r="C273" i="141"/>
  <c r="B273" i="141"/>
  <c r="J272" i="141"/>
  <c r="F272" i="141" s="1"/>
  <c r="H272" i="141"/>
  <c r="C272" i="141"/>
  <c r="B272" i="141"/>
  <c r="J271" i="141"/>
  <c r="F271" i="141" s="1"/>
  <c r="H271" i="141"/>
  <c r="C271" i="141"/>
  <c r="B271" i="141"/>
  <c r="J270" i="141"/>
  <c r="F270" i="141" s="1"/>
  <c r="H270" i="141"/>
  <c r="C270" i="141"/>
  <c r="B270" i="141"/>
  <c r="J269" i="141"/>
  <c r="F269" i="141" s="1"/>
  <c r="H269" i="141"/>
  <c r="C269" i="141"/>
  <c r="B269" i="141"/>
  <c r="J268" i="141"/>
  <c r="H268" i="141"/>
  <c r="C268" i="141"/>
  <c r="B268" i="141"/>
  <c r="J267" i="141"/>
  <c r="H267" i="141"/>
  <c r="C267" i="141"/>
  <c r="B267" i="141"/>
  <c r="J266" i="141"/>
  <c r="H266" i="141"/>
  <c r="C266" i="141"/>
  <c r="B266" i="141"/>
  <c r="J265" i="141"/>
  <c r="H265" i="141"/>
  <c r="C265" i="141"/>
  <c r="B265" i="141"/>
  <c r="J264" i="141"/>
  <c r="F264" i="141" s="1"/>
  <c r="H264" i="141"/>
  <c r="C264" i="141"/>
  <c r="B264" i="141"/>
  <c r="J263" i="141"/>
  <c r="F263" i="141" s="1"/>
  <c r="H263" i="141"/>
  <c r="C263" i="141"/>
  <c r="B263" i="141"/>
  <c r="J262" i="141"/>
  <c r="F262" i="141" s="1"/>
  <c r="H262" i="141"/>
  <c r="C262" i="141"/>
  <c r="B262" i="141"/>
  <c r="J261" i="141"/>
  <c r="F261" i="141" s="1"/>
  <c r="H261" i="141"/>
  <c r="C261" i="141"/>
  <c r="B261" i="141"/>
  <c r="J260" i="141"/>
  <c r="H260" i="141"/>
  <c r="C260" i="141"/>
  <c r="B260" i="141"/>
  <c r="J259" i="141"/>
  <c r="H259" i="141"/>
  <c r="C259" i="141"/>
  <c r="B259" i="141"/>
  <c r="J258" i="141"/>
  <c r="H258" i="141"/>
  <c r="C258" i="141"/>
  <c r="B258" i="141"/>
  <c r="J257" i="141"/>
  <c r="H257" i="141"/>
  <c r="C257" i="141"/>
  <c r="B257" i="141"/>
  <c r="J256" i="141"/>
  <c r="F256" i="141" s="1"/>
  <c r="H256" i="141"/>
  <c r="C256" i="141"/>
  <c r="B256" i="141"/>
  <c r="J255" i="141"/>
  <c r="F255" i="141" s="1"/>
  <c r="H255" i="141"/>
  <c r="C255" i="141"/>
  <c r="B255" i="141"/>
  <c r="J254" i="141"/>
  <c r="F254" i="141" s="1"/>
  <c r="H254" i="141"/>
  <c r="C254" i="141"/>
  <c r="B254" i="141"/>
  <c r="J253" i="141"/>
  <c r="F253" i="141" s="1"/>
  <c r="H253" i="141"/>
  <c r="C253" i="141"/>
  <c r="B253" i="141"/>
  <c r="J252" i="141"/>
  <c r="F252" i="141" s="1"/>
  <c r="H252" i="141"/>
  <c r="C252" i="141"/>
  <c r="B252" i="141"/>
  <c r="J251" i="141"/>
  <c r="H251" i="141"/>
  <c r="C251" i="141"/>
  <c r="B251" i="141"/>
  <c r="J250" i="141"/>
  <c r="H250" i="141"/>
  <c r="C250" i="141"/>
  <c r="B250" i="141"/>
  <c r="J249" i="141"/>
  <c r="H249" i="141"/>
  <c r="C249" i="141"/>
  <c r="B249" i="141"/>
  <c r="J248" i="141"/>
  <c r="F248" i="141" s="1"/>
  <c r="H248" i="141"/>
  <c r="C248" i="141"/>
  <c r="B248" i="141"/>
  <c r="J247" i="141"/>
  <c r="F247" i="141" s="1"/>
  <c r="H247" i="141"/>
  <c r="C247" i="141"/>
  <c r="B247" i="141"/>
  <c r="J246" i="141"/>
  <c r="F246" i="141" s="1"/>
  <c r="H246" i="141"/>
  <c r="C246" i="141"/>
  <c r="B246" i="141"/>
  <c r="J245" i="141"/>
  <c r="F245" i="141" s="1"/>
  <c r="H245" i="141"/>
  <c r="C245" i="141"/>
  <c r="B245" i="141"/>
  <c r="J244" i="141"/>
  <c r="F244" i="141" s="1"/>
  <c r="H244" i="141"/>
  <c r="C244" i="141"/>
  <c r="B244" i="141"/>
  <c r="J243" i="141"/>
  <c r="F243" i="141" s="1"/>
  <c r="H243" i="141"/>
  <c r="C243" i="141"/>
  <c r="B243" i="141"/>
  <c r="J242" i="141"/>
  <c r="F242" i="141" s="1"/>
  <c r="H242" i="141"/>
  <c r="C242" i="141"/>
  <c r="B242" i="141"/>
  <c r="J241" i="141"/>
  <c r="F241" i="141" s="1"/>
  <c r="H241" i="141"/>
  <c r="C241" i="141"/>
  <c r="B241" i="141"/>
  <c r="J240" i="141"/>
  <c r="F240" i="141" s="1"/>
  <c r="H240" i="141"/>
  <c r="C240" i="141"/>
  <c r="B240" i="141"/>
  <c r="J239" i="141"/>
  <c r="F239" i="141" s="1"/>
  <c r="H239" i="141"/>
  <c r="C239" i="141"/>
  <c r="B239" i="141"/>
  <c r="J238" i="141"/>
  <c r="F238" i="141" s="1"/>
  <c r="H238" i="141"/>
  <c r="C238" i="141"/>
  <c r="B238" i="141"/>
  <c r="J237" i="141"/>
  <c r="F237" i="141" s="1"/>
  <c r="H237" i="141"/>
  <c r="C237" i="141"/>
  <c r="B237" i="141"/>
  <c r="J236" i="141"/>
  <c r="F236" i="141" s="1"/>
  <c r="H236" i="141"/>
  <c r="C236" i="141"/>
  <c r="B236" i="141"/>
  <c r="J235" i="141"/>
  <c r="F235" i="141" s="1"/>
  <c r="H235" i="141"/>
  <c r="C235" i="141"/>
  <c r="B235" i="141"/>
  <c r="J234" i="141"/>
  <c r="F234" i="141" s="1"/>
  <c r="H234" i="141"/>
  <c r="C234" i="141"/>
  <c r="B234" i="141"/>
  <c r="J233" i="141"/>
  <c r="F233" i="141" s="1"/>
  <c r="H233" i="141"/>
  <c r="C233" i="141"/>
  <c r="B233" i="141"/>
  <c r="J232" i="141"/>
  <c r="F232" i="141" s="1"/>
  <c r="H232" i="141"/>
  <c r="C232" i="141"/>
  <c r="B232" i="141"/>
  <c r="J231" i="141"/>
  <c r="F231" i="141" s="1"/>
  <c r="H231" i="141"/>
  <c r="C231" i="141"/>
  <c r="B231" i="141"/>
  <c r="J230" i="141"/>
  <c r="F230" i="141" s="1"/>
  <c r="H230" i="141"/>
  <c r="C230" i="141"/>
  <c r="B230" i="141"/>
  <c r="J229" i="141"/>
  <c r="F229" i="141" s="1"/>
  <c r="H229" i="141"/>
  <c r="C229" i="141"/>
  <c r="B229" i="141"/>
  <c r="J228" i="141"/>
  <c r="F228" i="141" s="1"/>
  <c r="H228" i="141"/>
  <c r="C228" i="141"/>
  <c r="B228" i="141"/>
  <c r="J227" i="141"/>
  <c r="F227" i="141" s="1"/>
  <c r="H227" i="141"/>
  <c r="C227" i="141"/>
  <c r="B227" i="141"/>
  <c r="J226" i="141"/>
  <c r="F226" i="141" s="1"/>
  <c r="H226" i="141"/>
  <c r="C226" i="141"/>
  <c r="B226" i="141"/>
  <c r="J225" i="141"/>
  <c r="F225" i="141" s="1"/>
  <c r="H225" i="141"/>
  <c r="C225" i="141"/>
  <c r="B225" i="141"/>
  <c r="J224" i="141"/>
  <c r="F224" i="141" s="1"/>
  <c r="H224" i="141"/>
  <c r="C224" i="141"/>
  <c r="B224" i="141"/>
  <c r="J223" i="141"/>
  <c r="F223" i="141" s="1"/>
  <c r="H223" i="141"/>
  <c r="C223" i="141"/>
  <c r="B223" i="141"/>
  <c r="J222" i="141"/>
  <c r="F222" i="141" s="1"/>
  <c r="H222" i="141"/>
  <c r="C222" i="141"/>
  <c r="B222" i="141"/>
  <c r="J221" i="141"/>
  <c r="F221" i="141" s="1"/>
  <c r="H221" i="141"/>
  <c r="C221" i="141"/>
  <c r="B221" i="141"/>
  <c r="J220" i="141"/>
  <c r="F220" i="141" s="1"/>
  <c r="H220" i="141"/>
  <c r="C220" i="141"/>
  <c r="B220" i="141"/>
  <c r="J219" i="141"/>
  <c r="F219" i="141" s="1"/>
  <c r="H219" i="141"/>
  <c r="C219" i="141"/>
  <c r="B219" i="141"/>
  <c r="J218" i="141"/>
  <c r="F218" i="141" s="1"/>
  <c r="H218" i="141"/>
  <c r="C218" i="141"/>
  <c r="B218" i="141"/>
  <c r="J217" i="141"/>
  <c r="F217" i="141" s="1"/>
  <c r="H217" i="141"/>
  <c r="C217" i="141"/>
  <c r="B217" i="141"/>
  <c r="J216" i="141"/>
  <c r="F216" i="141" s="1"/>
  <c r="H216" i="141"/>
  <c r="C216" i="141"/>
  <c r="B216" i="141"/>
  <c r="J215" i="141"/>
  <c r="H215" i="141"/>
  <c r="C215" i="141"/>
  <c r="B215" i="141"/>
  <c r="J214" i="141"/>
  <c r="F214" i="141" s="1"/>
  <c r="H214" i="141"/>
  <c r="C214" i="141"/>
  <c r="B214" i="141"/>
  <c r="J213" i="141"/>
  <c r="F213" i="141" s="1"/>
  <c r="H213" i="141"/>
  <c r="C213" i="141"/>
  <c r="B213" i="141"/>
  <c r="J212" i="141"/>
  <c r="F212" i="141" s="1"/>
  <c r="H212" i="141"/>
  <c r="C212" i="141"/>
  <c r="B212" i="141"/>
  <c r="J211" i="141"/>
  <c r="H211" i="141"/>
  <c r="C211" i="141"/>
  <c r="B211" i="141"/>
  <c r="J210" i="141"/>
  <c r="F210" i="141" s="1"/>
  <c r="H210" i="141"/>
  <c r="C210" i="141"/>
  <c r="B210" i="141"/>
  <c r="J209" i="141"/>
  <c r="F209" i="141" s="1"/>
  <c r="H209" i="141"/>
  <c r="C209" i="141"/>
  <c r="B209" i="141"/>
  <c r="J208" i="141"/>
  <c r="F208" i="141" s="1"/>
  <c r="H208" i="141"/>
  <c r="C208" i="141"/>
  <c r="B208" i="141"/>
  <c r="J207" i="141"/>
  <c r="H207" i="141"/>
  <c r="C207" i="141"/>
  <c r="B207" i="141"/>
  <c r="J206" i="141"/>
  <c r="F206" i="141" s="1"/>
  <c r="H206" i="141"/>
  <c r="C206" i="141"/>
  <c r="B206" i="141"/>
  <c r="J205" i="141"/>
  <c r="F205" i="141" s="1"/>
  <c r="H205" i="141"/>
  <c r="C205" i="141"/>
  <c r="B205" i="141"/>
  <c r="J204" i="141"/>
  <c r="F204" i="141" s="1"/>
  <c r="H204" i="141"/>
  <c r="C204" i="141"/>
  <c r="B204" i="141"/>
  <c r="J203" i="141"/>
  <c r="F203" i="141" s="1"/>
  <c r="H203" i="141"/>
  <c r="C203" i="141"/>
  <c r="B203" i="141"/>
  <c r="J202" i="141"/>
  <c r="F202" i="141" s="1"/>
  <c r="H202" i="141"/>
  <c r="C202" i="141"/>
  <c r="B202" i="141"/>
  <c r="J201" i="141"/>
  <c r="F201" i="141" s="1"/>
  <c r="H201" i="141"/>
  <c r="C201" i="141"/>
  <c r="B201" i="141"/>
  <c r="J200" i="141"/>
  <c r="F200" i="141" s="1"/>
  <c r="H200" i="141"/>
  <c r="C200" i="141"/>
  <c r="B200" i="141"/>
  <c r="J199" i="141"/>
  <c r="F199" i="141" s="1"/>
  <c r="H199" i="141"/>
  <c r="C199" i="141"/>
  <c r="B199" i="141"/>
  <c r="J198" i="141"/>
  <c r="F198" i="141" s="1"/>
  <c r="H198" i="141"/>
  <c r="C198" i="141"/>
  <c r="B198" i="141"/>
  <c r="J197" i="141"/>
  <c r="F197" i="141" s="1"/>
  <c r="H197" i="141"/>
  <c r="C197" i="141"/>
  <c r="B197" i="141"/>
  <c r="J196" i="141"/>
  <c r="F196" i="141" s="1"/>
  <c r="H196" i="141"/>
  <c r="C196" i="141"/>
  <c r="B196" i="141"/>
  <c r="J195" i="141"/>
  <c r="F195" i="141" s="1"/>
  <c r="H195" i="141"/>
  <c r="C195" i="141"/>
  <c r="B195" i="141"/>
  <c r="J194" i="141"/>
  <c r="F194" i="141" s="1"/>
  <c r="H194" i="141"/>
  <c r="C194" i="141"/>
  <c r="B194" i="141"/>
  <c r="J193" i="141"/>
  <c r="F193" i="141" s="1"/>
  <c r="H193" i="141"/>
  <c r="C193" i="141"/>
  <c r="B193" i="141"/>
  <c r="J192" i="141"/>
  <c r="H192" i="141"/>
  <c r="C192" i="141"/>
  <c r="B192" i="141"/>
  <c r="J191" i="141"/>
  <c r="F191" i="141" s="1"/>
  <c r="H191" i="141"/>
  <c r="C191" i="141"/>
  <c r="B191" i="141"/>
  <c r="J190" i="141"/>
  <c r="F190" i="141" s="1"/>
  <c r="H190" i="141"/>
  <c r="C190" i="141"/>
  <c r="B190" i="141"/>
  <c r="J189" i="141"/>
  <c r="F189" i="141" s="1"/>
  <c r="H189" i="141"/>
  <c r="C189" i="141"/>
  <c r="B189" i="141"/>
  <c r="J188" i="141"/>
  <c r="F188" i="141" s="1"/>
  <c r="H188" i="141"/>
  <c r="C188" i="141"/>
  <c r="B188" i="141"/>
  <c r="J187" i="141"/>
  <c r="F187" i="141" s="1"/>
  <c r="H187" i="141"/>
  <c r="C187" i="141"/>
  <c r="B187" i="141"/>
  <c r="J186" i="141"/>
  <c r="F186" i="141" s="1"/>
  <c r="H186" i="141"/>
  <c r="C186" i="141"/>
  <c r="B186" i="141"/>
  <c r="J185" i="141"/>
  <c r="F185" i="141" s="1"/>
  <c r="H185" i="141"/>
  <c r="C185" i="141"/>
  <c r="B185" i="141"/>
  <c r="J184" i="141"/>
  <c r="F184" i="141" s="1"/>
  <c r="H184" i="141"/>
  <c r="C184" i="141"/>
  <c r="B184" i="141"/>
  <c r="J183" i="141"/>
  <c r="F183" i="141" s="1"/>
  <c r="H183" i="141"/>
  <c r="C183" i="141"/>
  <c r="B183" i="141"/>
  <c r="J182" i="141"/>
  <c r="F182" i="141" s="1"/>
  <c r="H182" i="141"/>
  <c r="C182" i="141"/>
  <c r="B182" i="141"/>
  <c r="J181" i="141"/>
  <c r="F181" i="141" s="1"/>
  <c r="H181" i="141"/>
  <c r="C181" i="141"/>
  <c r="B181" i="141"/>
  <c r="J180" i="141"/>
  <c r="F180" i="141" s="1"/>
  <c r="H180" i="141"/>
  <c r="C180" i="141"/>
  <c r="B180" i="141"/>
  <c r="J179" i="141"/>
  <c r="H179" i="141"/>
  <c r="C179" i="141"/>
  <c r="B179" i="141"/>
  <c r="J178" i="141"/>
  <c r="H178" i="141"/>
  <c r="C178" i="141"/>
  <c r="B178" i="141"/>
  <c r="J177" i="141"/>
  <c r="F177" i="141" s="1"/>
  <c r="H177" i="141"/>
  <c r="C177" i="141"/>
  <c r="B177" i="141"/>
  <c r="J176" i="141"/>
  <c r="H176" i="141"/>
  <c r="C176" i="141"/>
  <c r="B176" i="141"/>
  <c r="J175" i="141"/>
  <c r="F175" i="141" s="1"/>
  <c r="H175" i="141"/>
  <c r="C175" i="141"/>
  <c r="B175" i="141"/>
  <c r="J174" i="141"/>
  <c r="F174" i="141" s="1"/>
  <c r="H174" i="141"/>
  <c r="C174" i="141"/>
  <c r="B174" i="141"/>
  <c r="J173" i="141"/>
  <c r="F173" i="141" s="1"/>
  <c r="H173" i="141"/>
  <c r="C173" i="141"/>
  <c r="B173" i="141"/>
  <c r="J172" i="141"/>
  <c r="F172" i="141" s="1"/>
  <c r="H172" i="141"/>
  <c r="C172" i="141"/>
  <c r="B172" i="141"/>
  <c r="J171" i="141"/>
  <c r="H171" i="141"/>
  <c r="C171" i="141"/>
  <c r="B171" i="141"/>
  <c r="J170" i="141"/>
  <c r="H170" i="141"/>
  <c r="C170" i="141"/>
  <c r="B170" i="141"/>
  <c r="J169" i="141"/>
  <c r="F169" i="141" s="1"/>
  <c r="H169" i="141"/>
  <c r="C169" i="141"/>
  <c r="B169" i="141"/>
  <c r="J168" i="141"/>
  <c r="H168" i="141"/>
  <c r="C168" i="141"/>
  <c r="B168" i="141"/>
  <c r="J167" i="141"/>
  <c r="F167" i="141" s="1"/>
  <c r="H167" i="141"/>
  <c r="C167" i="141"/>
  <c r="B167" i="141"/>
  <c r="J166" i="141"/>
  <c r="F166" i="141" s="1"/>
  <c r="H166" i="141"/>
  <c r="C166" i="141"/>
  <c r="B166" i="141"/>
  <c r="J165" i="141"/>
  <c r="F165" i="141" s="1"/>
  <c r="H165" i="141"/>
  <c r="C165" i="141"/>
  <c r="B165" i="141"/>
  <c r="J164" i="141"/>
  <c r="F164" i="141" s="1"/>
  <c r="H164" i="141"/>
  <c r="C164" i="141"/>
  <c r="B164" i="141"/>
  <c r="J163" i="141"/>
  <c r="H163" i="141"/>
  <c r="C163" i="141"/>
  <c r="B163" i="141"/>
  <c r="J162" i="141"/>
  <c r="H162" i="141"/>
  <c r="C162" i="141"/>
  <c r="B162" i="141"/>
  <c r="J161" i="141"/>
  <c r="H161" i="141"/>
  <c r="C161" i="141"/>
  <c r="B161" i="141"/>
  <c r="J160" i="141"/>
  <c r="H160" i="141"/>
  <c r="C160" i="141"/>
  <c r="B160" i="141"/>
  <c r="J159" i="141"/>
  <c r="F159" i="141" s="1"/>
  <c r="H159" i="141"/>
  <c r="C159" i="141"/>
  <c r="B159" i="141"/>
  <c r="J158" i="141"/>
  <c r="F158" i="141" s="1"/>
  <c r="H158" i="141"/>
  <c r="C158" i="141"/>
  <c r="B158" i="141"/>
  <c r="J157" i="141"/>
  <c r="F157" i="141" s="1"/>
  <c r="H157" i="141"/>
  <c r="C157" i="141"/>
  <c r="B157" i="141"/>
  <c r="J156" i="141"/>
  <c r="F156" i="141" s="1"/>
  <c r="H156" i="141"/>
  <c r="C156" i="141"/>
  <c r="B156" i="141"/>
  <c r="J155" i="141"/>
  <c r="H155" i="141"/>
  <c r="C155" i="141"/>
  <c r="B155" i="141"/>
  <c r="J154" i="141"/>
  <c r="H154" i="141"/>
  <c r="C154" i="141"/>
  <c r="B154" i="141"/>
  <c r="J153" i="141"/>
  <c r="F153" i="141" s="1"/>
  <c r="H153" i="141"/>
  <c r="C153" i="141"/>
  <c r="B153" i="141"/>
  <c r="J152" i="141"/>
  <c r="H152" i="141"/>
  <c r="C152" i="141"/>
  <c r="B152" i="141"/>
  <c r="J151" i="141"/>
  <c r="F151" i="141" s="1"/>
  <c r="H151" i="141"/>
  <c r="C151" i="141"/>
  <c r="B151" i="141"/>
  <c r="J150" i="141"/>
  <c r="F150" i="141" s="1"/>
  <c r="H150" i="141"/>
  <c r="C150" i="141"/>
  <c r="B150" i="141"/>
  <c r="J149" i="141"/>
  <c r="F149" i="141" s="1"/>
  <c r="H149" i="141"/>
  <c r="C149" i="141"/>
  <c r="B149" i="141"/>
  <c r="J148" i="141"/>
  <c r="F148" i="141" s="1"/>
  <c r="H148" i="141"/>
  <c r="C148" i="141"/>
  <c r="B148" i="141"/>
  <c r="J147" i="141"/>
  <c r="H147" i="141"/>
  <c r="C147" i="141"/>
  <c r="B147" i="141"/>
  <c r="J146" i="141"/>
  <c r="H146" i="141"/>
  <c r="C146" i="141"/>
  <c r="B146" i="141"/>
  <c r="J145" i="141"/>
  <c r="H145" i="141"/>
  <c r="C145" i="141"/>
  <c r="B145" i="141"/>
  <c r="J144" i="141"/>
  <c r="H144" i="141"/>
  <c r="C144" i="141"/>
  <c r="B144" i="141"/>
  <c r="J143" i="141"/>
  <c r="F143" i="141" s="1"/>
  <c r="H143" i="141"/>
  <c r="C143" i="141"/>
  <c r="B143" i="141"/>
  <c r="J142" i="141"/>
  <c r="F142" i="141" s="1"/>
  <c r="H142" i="141"/>
  <c r="C142" i="141"/>
  <c r="B142" i="141"/>
  <c r="J141" i="141"/>
  <c r="H141" i="141"/>
  <c r="C141" i="141"/>
  <c r="B141" i="141"/>
  <c r="J140" i="141"/>
  <c r="H140" i="141"/>
  <c r="C140" i="141"/>
  <c r="B140" i="141"/>
  <c r="J139" i="141"/>
  <c r="F139" i="141" s="1"/>
  <c r="H139" i="141"/>
  <c r="C139" i="141"/>
  <c r="B139" i="141"/>
  <c r="J138" i="141"/>
  <c r="F138" i="141" s="1"/>
  <c r="H138" i="141"/>
  <c r="C138" i="141"/>
  <c r="B138" i="141"/>
  <c r="J137" i="141"/>
  <c r="H137" i="141"/>
  <c r="C137" i="141"/>
  <c r="B137" i="141"/>
  <c r="J136" i="141"/>
  <c r="H136" i="141"/>
  <c r="C136" i="141"/>
  <c r="B136" i="141"/>
  <c r="J135" i="141"/>
  <c r="F135" i="141" s="1"/>
  <c r="H135" i="141"/>
  <c r="C135" i="141"/>
  <c r="B135" i="141"/>
  <c r="J134" i="141"/>
  <c r="F134" i="141" s="1"/>
  <c r="H134" i="141"/>
  <c r="C134" i="141"/>
  <c r="B134" i="141"/>
  <c r="J133" i="141"/>
  <c r="H133" i="141"/>
  <c r="C133" i="141"/>
  <c r="B133" i="141"/>
  <c r="J132" i="141"/>
  <c r="H132" i="141"/>
  <c r="C132" i="141"/>
  <c r="B132" i="141"/>
  <c r="J131" i="141"/>
  <c r="F131" i="141" s="1"/>
  <c r="H131" i="141"/>
  <c r="C131" i="141"/>
  <c r="B131" i="141"/>
  <c r="J130" i="141"/>
  <c r="F130" i="141" s="1"/>
  <c r="H130" i="141"/>
  <c r="C130" i="141"/>
  <c r="B130" i="141"/>
  <c r="J129" i="141"/>
  <c r="H129" i="141"/>
  <c r="C129" i="141"/>
  <c r="B129" i="141"/>
  <c r="J128" i="141"/>
  <c r="H128" i="141"/>
  <c r="C128" i="141"/>
  <c r="B128" i="141"/>
  <c r="J127" i="141"/>
  <c r="F127" i="141" s="1"/>
  <c r="H127" i="141"/>
  <c r="C127" i="141"/>
  <c r="B127" i="141"/>
  <c r="J126" i="141"/>
  <c r="F126" i="141" s="1"/>
  <c r="H126" i="141"/>
  <c r="C126" i="141"/>
  <c r="B126" i="141"/>
  <c r="J125" i="141"/>
  <c r="F125" i="141" s="1"/>
  <c r="H125" i="141"/>
  <c r="C125" i="141"/>
  <c r="B125" i="141"/>
  <c r="J124" i="141"/>
  <c r="H124" i="141"/>
  <c r="C124" i="141"/>
  <c r="B124" i="141"/>
  <c r="J123" i="141"/>
  <c r="F123" i="141" s="1"/>
  <c r="H123" i="141"/>
  <c r="C123" i="141"/>
  <c r="B123" i="141"/>
  <c r="J122" i="141"/>
  <c r="F122" i="141" s="1"/>
  <c r="H122" i="141"/>
  <c r="C122" i="141"/>
  <c r="B122" i="141"/>
  <c r="J121" i="141"/>
  <c r="H121" i="141"/>
  <c r="C121" i="141"/>
  <c r="B121" i="141"/>
  <c r="J120" i="141"/>
  <c r="H120" i="141"/>
  <c r="C120" i="141"/>
  <c r="B120" i="141"/>
  <c r="J119" i="141"/>
  <c r="F119" i="141" s="1"/>
  <c r="H119" i="141"/>
  <c r="C119" i="141"/>
  <c r="B119" i="141"/>
  <c r="J118" i="141"/>
  <c r="F118" i="141" s="1"/>
  <c r="H118" i="141"/>
  <c r="C118" i="141"/>
  <c r="B118" i="141"/>
  <c r="J117" i="141"/>
  <c r="H117" i="141"/>
  <c r="C117" i="141"/>
  <c r="B117" i="141"/>
  <c r="J116" i="141"/>
  <c r="H116" i="141"/>
  <c r="C116" i="141"/>
  <c r="B116" i="141"/>
  <c r="J115" i="141"/>
  <c r="F115" i="141" s="1"/>
  <c r="H115" i="141"/>
  <c r="C115" i="141"/>
  <c r="B115" i="141"/>
  <c r="J114" i="141"/>
  <c r="F114" i="141" s="1"/>
  <c r="H114" i="141"/>
  <c r="C114" i="141"/>
  <c r="B114" i="141"/>
  <c r="J113" i="141"/>
  <c r="H113" i="141"/>
  <c r="C113" i="141"/>
  <c r="B113" i="141"/>
  <c r="J112" i="141"/>
  <c r="H112" i="141"/>
  <c r="C112" i="141"/>
  <c r="B112" i="141"/>
  <c r="J111" i="141"/>
  <c r="F111" i="141" s="1"/>
  <c r="H111" i="141"/>
  <c r="C111" i="141"/>
  <c r="B111" i="141"/>
  <c r="J110" i="141"/>
  <c r="F110" i="141" s="1"/>
  <c r="H110" i="141"/>
  <c r="C110" i="141"/>
  <c r="B110" i="141"/>
  <c r="J109" i="141"/>
  <c r="F109" i="141" s="1"/>
  <c r="H109" i="141"/>
  <c r="C109" i="141"/>
  <c r="B109" i="141"/>
  <c r="J108" i="141"/>
  <c r="H108" i="141"/>
  <c r="C108" i="141"/>
  <c r="B108" i="141"/>
  <c r="J107" i="141"/>
  <c r="F107" i="141" s="1"/>
  <c r="H107" i="141"/>
  <c r="C107" i="141"/>
  <c r="B107" i="141"/>
  <c r="J106" i="141"/>
  <c r="F106" i="141" s="1"/>
  <c r="H106" i="141"/>
  <c r="C106" i="141"/>
  <c r="B106" i="141"/>
  <c r="J105" i="141"/>
  <c r="H105" i="141"/>
  <c r="C105" i="141"/>
  <c r="B105" i="141"/>
  <c r="J104" i="141"/>
  <c r="H104" i="141"/>
  <c r="C104" i="141"/>
  <c r="B104" i="141"/>
  <c r="J103" i="141"/>
  <c r="F103" i="141" s="1"/>
  <c r="H103" i="141"/>
  <c r="C103" i="141"/>
  <c r="B103" i="141"/>
  <c r="J102" i="141"/>
  <c r="F102" i="141" s="1"/>
  <c r="H102" i="141"/>
  <c r="C102" i="141"/>
  <c r="B102" i="141"/>
  <c r="J101" i="141"/>
  <c r="H101" i="141"/>
  <c r="C101" i="141"/>
  <c r="B101" i="141"/>
  <c r="J100" i="141"/>
  <c r="H100" i="141"/>
  <c r="C100" i="141"/>
  <c r="B100" i="141"/>
  <c r="J99" i="141"/>
  <c r="F99" i="141" s="1"/>
  <c r="H99" i="141"/>
  <c r="C99" i="141"/>
  <c r="B99" i="141"/>
  <c r="J98" i="141"/>
  <c r="F98" i="141" s="1"/>
  <c r="H98" i="141"/>
  <c r="C98" i="141"/>
  <c r="B98" i="141"/>
  <c r="J97" i="141"/>
  <c r="H97" i="141"/>
  <c r="C97" i="141"/>
  <c r="B97" i="141"/>
  <c r="J96" i="141"/>
  <c r="H96" i="141"/>
  <c r="C96" i="141"/>
  <c r="B96" i="141"/>
  <c r="J95" i="141"/>
  <c r="F95" i="141" s="1"/>
  <c r="H95" i="141"/>
  <c r="C95" i="141"/>
  <c r="B95" i="141"/>
  <c r="J94" i="141"/>
  <c r="F94" i="141" s="1"/>
  <c r="H94" i="141"/>
  <c r="C94" i="141"/>
  <c r="B94" i="141"/>
  <c r="J93" i="141"/>
  <c r="H93" i="141"/>
  <c r="C93" i="141"/>
  <c r="B93" i="141"/>
  <c r="J92" i="141"/>
  <c r="H92" i="141"/>
  <c r="C92" i="141"/>
  <c r="B92" i="141"/>
  <c r="J91" i="141"/>
  <c r="F91" i="141" s="1"/>
  <c r="H91" i="141"/>
  <c r="C91" i="141"/>
  <c r="B91" i="141"/>
  <c r="J90" i="141"/>
  <c r="F90" i="141" s="1"/>
  <c r="H90" i="141"/>
  <c r="C90" i="141"/>
  <c r="B90" i="141"/>
  <c r="J89" i="141"/>
  <c r="F89" i="141" s="1"/>
  <c r="H89" i="141"/>
  <c r="C89" i="141"/>
  <c r="B89" i="141"/>
  <c r="J88" i="141"/>
  <c r="F88" i="141" s="1"/>
  <c r="H88" i="141"/>
  <c r="C88" i="141"/>
  <c r="B88" i="141"/>
  <c r="J87" i="141"/>
  <c r="F87" i="141" s="1"/>
  <c r="H87" i="141"/>
  <c r="C87" i="141"/>
  <c r="B87" i="141"/>
  <c r="J86" i="141"/>
  <c r="F86" i="141" s="1"/>
  <c r="H86" i="141"/>
  <c r="C86" i="141"/>
  <c r="B86" i="141"/>
  <c r="J85" i="141"/>
  <c r="H85" i="141"/>
  <c r="C85" i="141"/>
  <c r="B85" i="141"/>
  <c r="J84" i="141"/>
  <c r="F84" i="141" s="1"/>
  <c r="H84" i="141"/>
  <c r="C84" i="141"/>
  <c r="B84" i="141"/>
  <c r="J83" i="141"/>
  <c r="F83" i="141" s="1"/>
  <c r="H83" i="141"/>
  <c r="C83" i="141"/>
  <c r="B83" i="141"/>
  <c r="J82" i="141"/>
  <c r="F82" i="141" s="1"/>
  <c r="H82" i="141"/>
  <c r="C82" i="141"/>
  <c r="B82" i="141"/>
  <c r="J81" i="141"/>
  <c r="F81" i="141" s="1"/>
  <c r="H81" i="141"/>
  <c r="C81" i="141"/>
  <c r="B81" i="141"/>
  <c r="J80" i="141"/>
  <c r="F80" i="141" s="1"/>
  <c r="H80" i="141"/>
  <c r="C80" i="141"/>
  <c r="B80" i="141"/>
  <c r="J79" i="141"/>
  <c r="F79" i="141" s="1"/>
  <c r="H79" i="141"/>
  <c r="C79" i="141"/>
  <c r="B79" i="141"/>
  <c r="J78" i="141"/>
  <c r="F78" i="141" s="1"/>
  <c r="H78" i="141"/>
  <c r="C78" i="141"/>
  <c r="B78" i="141"/>
  <c r="J77" i="141"/>
  <c r="F77" i="141" s="1"/>
  <c r="H77" i="141"/>
  <c r="C77" i="141"/>
  <c r="B77" i="141"/>
  <c r="J76" i="141"/>
  <c r="F76" i="141" s="1"/>
  <c r="H76" i="141"/>
  <c r="C76" i="141"/>
  <c r="B76" i="141"/>
  <c r="J75" i="141"/>
  <c r="F75" i="141" s="1"/>
  <c r="H75" i="141"/>
  <c r="C75" i="141"/>
  <c r="B75" i="141"/>
  <c r="J74" i="141"/>
  <c r="F74" i="141" s="1"/>
  <c r="H74" i="141"/>
  <c r="C74" i="141"/>
  <c r="B74" i="141"/>
  <c r="J73" i="141"/>
  <c r="F73" i="141" s="1"/>
  <c r="H73" i="141"/>
  <c r="C73" i="141"/>
  <c r="B73" i="141"/>
  <c r="J72" i="141"/>
  <c r="F72" i="141" s="1"/>
  <c r="H72" i="141"/>
  <c r="C72" i="141"/>
  <c r="B72" i="141"/>
  <c r="J71" i="141"/>
  <c r="F71" i="141" s="1"/>
  <c r="H71" i="141"/>
  <c r="C71" i="141"/>
  <c r="B71" i="141"/>
  <c r="J70" i="141"/>
  <c r="F70" i="141" s="1"/>
  <c r="H70" i="141"/>
  <c r="C70" i="141"/>
  <c r="B70" i="141"/>
  <c r="J69" i="141"/>
  <c r="F69" i="141" s="1"/>
  <c r="H69" i="141"/>
  <c r="C69" i="141"/>
  <c r="B69" i="141"/>
  <c r="J68" i="141"/>
  <c r="F68" i="141" s="1"/>
  <c r="H68" i="141"/>
  <c r="C68" i="141"/>
  <c r="B68" i="141"/>
  <c r="J67" i="141"/>
  <c r="F67" i="141" s="1"/>
  <c r="H67" i="141"/>
  <c r="C67" i="141"/>
  <c r="B67" i="141"/>
  <c r="J66" i="141"/>
  <c r="F66" i="141" s="1"/>
  <c r="H66" i="141"/>
  <c r="C66" i="141"/>
  <c r="B66" i="141"/>
  <c r="J65" i="141"/>
  <c r="F65" i="141" s="1"/>
  <c r="H65" i="141"/>
  <c r="C65" i="141"/>
  <c r="B65" i="141"/>
  <c r="J64" i="141"/>
  <c r="F64" i="141" s="1"/>
  <c r="H64" i="141"/>
  <c r="C64" i="141"/>
  <c r="B64" i="141"/>
  <c r="J63" i="141"/>
  <c r="F63" i="141" s="1"/>
  <c r="H63" i="141"/>
  <c r="C63" i="141"/>
  <c r="B63" i="141"/>
  <c r="J62" i="141"/>
  <c r="F62" i="141" s="1"/>
  <c r="H62" i="141"/>
  <c r="C62" i="141"/>
  <c r="B62" i="141"/>
  <c r="J61" i="141"/>
  <c r="F61" i="141" s="1"/>
  <c r="H61" i="141"/>
  <c r="C61" i="141"/>
  <c r="B61" i="141"/>
  <c r="J60" i="141"/>
  <c r="F60" i="141" s="1"/>
  <c r="H60" i="141"/>
  <c r="C60" i="141"/>
  <c r="B60" i="141"/>
  <c r="J59" i="141"/>
  <c r="F59" i="141" s="1"/>
  <c r="H59" i="141"/>
  <c r="C59" i="141"/>
  <c r="B59" i="141"/>
  <c r="J58" i="141"/>
  <c r="F58" i="141" s="1"/>
  <c r="H58" i="141"/>
  <c r="C58" i="141"/>
  <c r="B58" i="141"/>
  <c r="J57" i="141"/>
  <c r="F57" i="141" s="1"/>
  <c r="H57" i="141"/>
  <c r="C57" i="141"/>
  <c r="B57" i="141"/>
  <c r="J56" i="141"/>
  <c r="F56" i="141" s="1"/>
  <c r="H56" i="141"/>
  <c r="C56" i="141"/>
  <c r="B56" i="141"/>
  <c r="J55" i="141"/>
  <c r="F55" i="141" s="1"/>
  <c r="H55" i="141"/>
  <c r="C55" i="141"/>
  <c r="B55" i="141"/>
  <c r="J54" i="141"/>
  <c r="F54" i="141" s="1"/>
  <c r="H54" i="141"/>
  <c r="C54" i="141"/>
  <c r="B54" i="141"/>
  <c r="J53" i="141"/>
  <c r="F53" i="141" s="1"/>
  <c r="H53" i="141"/>
  <c r="C53" i="141"/>
  <c r="B53" i="141"/>
  <c r="J52" i="141"/>
  <c r="F52" i="141" s="1"/>
  <c r="H52" i="141"/>
  <c r="C52" i="141"/>
  <c r="B52" i="141"/>
  <c r="J51" i="141"/>
  <c r="F51" i="141" s="1"/>
  <c r="H51" i="141"/>
  <c r="C51" i="141"/>
  <c r="B51" i="141"/>
  <c r="J50" i="141"/>
  <c r="F50" i="141" s="1"/>
  <c r="H50" i="141"/>
  <c r="C50" i="141"/>
  <c r="B50" i="141"/>
  <c r="J49" i="141"/>
  <c r="F49" i="141" s="1"/>
  <c r="H49" i="141"/>
  <c r="C49" i="141"/>
  <c r="B49" i="141"/>
  <c r="J48" i="141"/>
  <c r="F48" i="141" s="1"/>
  <c r="H48" i="141"/>
  <c r="C48" i="141"/>
  <c r="B48" i="141"/>
  <c r="J47" i="141"/>
  <c r="F47" i="141" s="1"/>
  <c r="H47" i="141"/>
  <c r="C47" i="141"/>
  <c r="B47" i="141"/>
  <c r="J46" i="141"/>
  <c r="F46" i="141" s="1"/>
  <c r="H46" i="141"/>
  <c r="C46" i="141"/>
  <c r="B46" i="141"/>
  <c r="J45" i="141"/>
  <c r="F45" i="141" s="1"/>
  <c r="H45" i="141"/>
  <c r="C45" i="141"/>
  <c r="B45" i="141"/>
  <c r="J44" i="141"/>
  <c r="F44" i="141" s="1"/>
  <c r="H44" i="141"/>
  <c r="C44" i="141"/>
  <c r="B44" i="141"/>
  <c r="J43" i="141"/>
  <c r="F43" i="141" s="1"/>
  <c r="H43" i="141"/>
  <c r="C43" i="141"/>
  <c r="B43" i="141"/>
  <c r="J42" i="141"/>
  <c r="F42" i="141" s="1"/>
  <c r="H42" i="141"/>
  <c r="C42" i="141"/>
  <c r="B42" i="141"/>
  <c r="J41" i="141"/>
  <c r="F41" i="141" s="1"/>
  <c r="H41" i="141"/>
  <c r="C41" i="141"/>
  <c r="B41" i="141"/>
  <c r="J40" i="141"/>
  <c r="F40" i="141" s="1"/>
  <c r="H40" i="141"/>
  <c r="C40" i="141"/>
  <c r="B40" i="141"/>
  <c r="J39" i="141"/>
  <c r="F39" i="141" s="1"/>
  <c r="H39" i="141"/>
  <c r="C39" i="141"/>
  <c r="B39" i="141"/>
  <c r="J38" i="141"/>
  <c r="H38" i="141"/>
  <c r="C38" i="141"/>
  <c r="B38" i="141"/>
  <c r="J37" i="141"/>
  <c r="F37" i="141" s="1"/>
  <c r="H37" i="141"/>
  <c r="C37" i="141"/>
  <c r="B37" i="141"/>
  <c r="J36" i="141"/>
  <c r="F36" i="141" s="1"/>
  <c r="H36" i="141"/>
  <c r="C36" i="141"/>
  <c r="B36" i="141"/>
  <c r="J35" i="141"/>
  <c r="F35" i="141" s="1"/>
  <c r="H35" i="141"/>
  <c r="C35" i="141"/>
  <c r="B35" i="141"/>
  <c r="J34" i="141"/>
  <c r="F34" i="141" s="1"/>
  <c r="H34" i="141"/>
  <c r="C34" i="141"/>
  <c r="B34" i="141"/>
  <c r="J33" i="141"/>
  <c r="F33" i="141" s="1"/>
  <c r="H33" i="141"/>
  <c r="C33" i="141"/>
  <c r="B33" i="141"/>
  <c r="J32" i="141"/>
  <c r="F32" i="141" s="1"/>
  <c r="H32" i="141"/>
  <c r="C32" i="141"/>
  <c r="B32" i="141"/>
  <c r="J31" i="141"/>
  <c r="F31" i="141" s="1"/>
  <c r="H31" i="141"/>
  <c r="C31" i="141"/>
  <c r="B31" i="141"/>
  <c r="J30" i="141"/>
  <c r="F30" i="141" s="1"/>
  <c r="H30" i="141"/>
  <c r="C30" i="141"/>
  <c r="B30" i="141"/>
  <c r="J29" i="141"/>
  <c r="F29" i="141" s="1"/>
  <c r="H29" i="141"/>
  <c r="C29" i="141"/>
  <c r="B29" i="141"/>
  <c r="J28" i="141"/>
  <c r="F28" i="141" s="1"/>
  <c r="H28" i="141"/>
  <c r="C28" i="141"/>
  <c r="B28" i="141"/>
  <c r="J27" i="141"/>
  <c r="F27" i="141" s="1"/>
  <c r="H27" i="141"/>
  <c r="C27" i="141"/>
  <c r="B27" i="141"/>
  <c r="J26" i="141"/>
  <c r="F26" i="141" s="1"/>
  <c r="H26" i="141"/>
  <c r="C26" i="141"/>
  <c r="B26" i="141"/>
  <c r="J25" i="141"/>
  <c r="F25" i="141" s="1"/>
  <c r="H25" i="141"/>
  <c r="C25" i="141"/>
  <c r="B25" i="141"/>
  <c r="J24" i="141"/>
  <c r="F24" i="141" s="1"/>
  <c r="H24" i="141"/>
  <c r="C24" i="141"/>
  <c r="B24" i="141"/>
  <c r="J23" i="141"/>
  <c r="F23" i="141" s="1"/>
  <c r="H23" i="141"/>
  <c r="C23" i="141"/>
  <c r="B23" i="141"/>
  <c r="K525" i="140"/>
  <c r="I525" i="140"/>
  <c r="K524" i="140"/>
  <c r="I524" i="140"/>
  <c r="K523" i="140"/>
  <c r="I523" i="140"/>
  <c r="K522" i="140"/>
  <c r="I522" i="140"/>
  <c r="K521" i="140"/>
  <c r="I521" i="140"/>
  <c r="K520" i="140"/>
  <c r="I520" i="140"/>
  <c r="K519" i="140"/>
  <c r="I519" i="140"/>
  <c r="K518" i="140"/>
  <c r="I518" i="140"/>
  <c r="K517" i="140"/>
  <c r="I517" i="140"/>
  <c r="K516" i="140"/>
  <c r="I516" i="140"/>
  <c r="K515" i="140"/>
  <c r="I515" i="140"/>
  <c r="K514" i="140"/>
  <c r="I514" i="140"/>
  <c r="K513" i="140"/>
  <c r="I513" i="140"/>
  <c r="K512" i="140"/>
  <c r="I512" i="140"/>
  <c r="K511" i="140"/>
  <c r="I511" i="140"/>
  <c r="K510" i="140"/>
  <c r="I510" i="140"/>
  <c r="K509" i="140"/>
  <c r="I509" i="140"/>
  <c r="K508" i="140"/>
  <c r="I508" i="140"/>
  <c r="K507" i="140"/>
  <c r="I507" i="140"/>
  <c r="K506" i="140"/>
  <c r="I506" i="140"/>
  <c r="K505" i="140"/>
  <c r="I505" i="140"/>
  <c r="K504" i="140"/>
  <c r="I504" i="140"/>
  <c r="K503" i="140"/>
  <c r="I503" i="140"/>
  <c r="K502" i="140"/>
  <c r="I502" i="140"/>
  <c r="K501" i="140"/>
  <c r="I501" i="140"/>
  <c r="K500" i="140"/>
  <c r="I500" i="140"/>
  <c r="K499" i="140"/>
  <c r="I499" i="140"/>
  <c r="K498" i="140"/>
  <c r="I498" i="140"/>
  <c r="K497" i="140"/>
  <c r="I497" i="140"/>
  <c r="K496" i="140"/>
  <c r="I496" i="140"/>
  <c r="K495" i="140"/>
  <c r="I495" i="140"/>
  <c r="K494" i="140"/>
  <c r="I494" i="140"/>
  <c r="K493" i="140"/>
  <c r="I493" i="140"/>
  <c r="K492" i="140"/>
  <c r="I492" i="140"/>
  <c r="K491" i="140"/>
  <c r="I491" i="140"/>
  <c r="K490" i="140"/>
  <c r="I490" i="140"/>
  <c r="K489" i="140"/>
  <c r="I489" i="140"/>
  <c r="K488" i="140"/>
  <c r="I488" i="140"/>
  <c r="K487" i="140"/>
  <c r="I487" i="140"/>
  <c r="K486" i="140"/>
  <c r="I486" i="140"/>
  <c r="K485" i="140"/>
  <c r="I485" i="140"/>
  <c r="K484" i="140"/>
  <c r="I484" i="140"/>
  <c r="K483" i="140"/>
  <c r="I483" i="140"/>
  <c r="K482" i="140"/>
  <c r="I482" i="140"/>
  <c r="K481" i="140"/>
  <c r="I481" i="140"/>
  <c r="K480" i="140"/>
  <c r="I480" i="140"/>
  <c r="K479" i="140"/>
  <c r="I479" i="140"/>
  <c r="K478" i="140"/>
  <c r="I478" i="140"/>
  <c r="K477" i="140"/>
  <c r="I477" i="140"/>
  <c r="K476" i="140"/>
  <c r="I476" i="140"/>
  <c r="K475" i="140"/>
  <c r="I475" i="140"/>
  <c r="K474" i="140"/>
  <c r="I474" i="140"/>
  <c r="K473" i="140"/>
  <c r="I473" i="140"/>
  <c r="K472" i="140"/>
  <c r="I472" i="140"/>
  <c r="K471" i="140"/>
  <c r="I471" i="140"/>
  <c r="K470" i="140"/>
  <c r="I470" i="140"/>
  <c r="K469" i="140"/>
  <c r="I469" i="140"/>
  <c r="K468" i="140"/>
  <c r="I468" i="140"/>
  <c r="K467" i="140"/>
  <c r="I467" i="140"/>
  <c r="K466" i="140"/>
  <c r="I466" i="140"/>
  <c r="K465" i="140"/>
  <c r="I465" i="140"/>
  <c r="K464" i="140"/>
  <c r="I464" i="140"/>
  <c r="K463" i="140"/>
  <c r="I463" i="140"/>
  <c r="K462" i="140"/>
  <c r="I462" i="140"/>
  <c r="K461" i="140"/>
  <c r="I461" i="140"/>
  <c r="K460" i="140"/>
  <c r="I460" i="140"/>
  <c r="K459" i="140"/>
  <c r="I459" i="140"/>
  <c r="K458" i="140"/>
  <c r="I458" i="140"/>
  <c r="K457" i="140"/>
  <c r="I457" i="140"/>
  <c r="K456" i="140"/>
  <c r="I456" i="140"/>
  <c r="K455" i="140"/>
  <c r="I455" i="140"/>
  <c r="K454" i="140"/>
  <c r="I454" i="140"/>
  <c r="K453" i="140"/>
  <c r="I453" i="140"/>
  <c r="K452" i="140"/>
  <c r="I452" i="140"/>
  <c r="K451" i="140"/>
  <c r="I451" i="140"/>
  <c r="K450" i="140"/>
  <c r="I450" i="140"/>
  <c r="K449" i="140"/>
  <c r="I449" i="140"/>
  <c r="K448" i="140"/>
  <c r="I448" i="140"/>
  <c r="K447" i="140"/>
  <c r="I447" i="140"/>
  <c r="K446" i="140"/>
  <c r="I446" i="140"/>
  <c r="K445" i="140"/>
  <c r="I445" i="140"/>
  <c r="K444" i="140"/>
  <c r="I444" i="140"/>
  <c r="K443" i="140"/>
  <c r="I443" i="140"/>
  <c r="K442" i="140"/>
  <c r="I442" i="140"/>
  <c r="K441" i="140"/>
  <c r="I441" i="140"/>
  <c r="K440" i="140"/>
  <c r="I440" i="140"/>
  <c r="K439" i="140"/>
  <c r="I439" i="140"/>
  <c r="K438" i="140"/>
  <c r="I438" i="140"/>
  <c r="K437" i="140"/>
  <c r="I437" i="140"/>
  <c r="K436" i="140"/>
  <c r="I436" i="140"/>
  <c r="K435" i="140"/>
  <c r="I435" i="140"/>
  <c r="K434" i="140"/>
  <c r="I434" i="140"/>
  <c r="K433" i="140"/>
  <c r="I433" i="140"/>
  <c r="K432" i="140"/>
  <c r="I432" i="140"/>
  <c r="K431" i="140"/>
  <c r="I431" i="140"/>
  <c r="K430" i="140"/>
  <c r="I430" i="140"/>
  <c r="K429" i="140"/>
  <c r="I429" i="140"/>
  <c r="K428" i="140"/>
  <c r="I428" i="140"/>
  <c r="K427" i="140"/>
  <c r="I427" i="140"/>
  <c r="K426" i="140"/>
  <c r="I426" i="140"/>
  <c r="K425" i="140"/>
  <c r="I425" i="140"/>
  <c r="K424" i="140"/>
  <c r="I424" i="140"/>
  <c r="K423" i="140"/>
  <c r="I423" i="140"/>
  <c r="K422" i="140"/>
  <c r="I422" i="140"/>
  <c r="K421" i="140"/>
  <c r="I421" i="140"/>
  <c r="K420" i="140"/>
  <c r="I420" i="140"/>
  <c r="K419" i="140"/>
  <c r="I419" i="140"/>
  <c r="K418" i="140"/>
  <c r="I418" i="140"/>
  <c r="K417" i="140"/>
  <c r="I417" i="140"/>
  <c r="K416" i="140"/>
  <c r="I416" i="140"/>
  <c r="K415" i="140"/>
  <c r="I415" i="140"/>
  <c r="K414" i="140"/>
  <c r="I414" i="140"/>
  <c r="K413" i="140"/>
  <c r="I413" i="140"/>
  <c r="K412" i="140"/>
  <c r="I412" i="140"/>
  <c r="K411" i="140"/>
  <c r="I411" i="140"/>
  <c r="K410" i="140"/>
  <c r="I410" i="140"/>
  <c r="K409" i="140"/>
  <c r="I409" i="140"/>
  <c r="K408" i="140"/>
  <c r="I408" i="140"/>
  <c r="K407" i="140"/>
  <c r="I407" i="140"/>
  <c r="K406" i="140"/>
  <c r="I406" i="140"/>
  <c r="K405" i="140"/>
  <c r="I405" i="140"/>
  <c r="K404" i="140"/>
  <c r="I404" i="140"/>
  <c r="K403" i="140"/>
  <c r="I403" i="140"/>
  <c r="K402" i="140"/>
  <c r="I402" i="140"/>
  <c r="K401" i="140"/>
  <c r="I401" i="140"/>
  <c r="K400" i="140"/>
  <c r="I400" i="140"/>
  <c r="K399" i="140"/>
  <c r="I399" i="140"/>
  <c r="K398" i="140"/>
  <c r="I398" i="140"/>
  <c r="K397" i="140"/>
  <c r="I397" i="140"/>
  <c r="K396" i="140"/>
  <c r="I396" i="140"/>
  <c r="K395" i="140"/>
  <c r="I395" i="140"/>
  <c r="K394" i="140"/>
  <c r="I394" i="140"/>
  <c r="K393" i="140"/>
  <c r="I393" i="140"/>
  <c r="K392" i="140"/>
  <c r="I392" i="140"/>
  <c r="K391" i="140"/>
  <c r="I391" i="140"/>
  <c r="K390" i="140"/>
  <c r="I390" i="140"/>
  <c r="K389" i="140"/>
  <c r="I389" i="140"/>
  <c r="K388" i="140"/>
  <c r="I388" i="140"/>
  <c r="K387" i="140"/>
  <c r="I387" i="140"/>
  <c r="K386" i="140"/>
  <c r="I386" i="140"/>
  <c r="K385" i="140"/>
  <c r="I385" i="140"/>
  <c r="K384" i="140"/>
  <c r="I384" i="140"/>
  <c r="K383" i="140"/>
  <c r="I383" i="140"/>
  <c r="K382" i="140"/>
  <c r="I382" i="140"/>
  <c r="K381" i="140"/>
  <c r="I381" i="140"/>
  <c r="K380" i="140"/>
  <c r="I380" i="140"/>
  <c r="K379" i="140"/>
  <c r="I379" i="140"/>
  <c r="K378" i="140"/>
  <c r="I378" i="140"/>
  <c r="K377" i="140"/>
  <c r="I377" i="140"/>
  <c r="K376" i="140"/>
  <c r="I376" i="140"/>
  <c r="K375" i="140"/>
  <c r="I375" i="140"/>
  <c r="K374" i="140"/>
  <c r="I374" i="140"/>
  <c r="K373" i="140"/>
  <c r="I373" i="140"/>
  <c r="K372" i="140"/>
  <c r="I372" i="140"/>
  <c r="K371" i="140"/>
  <c r="I371" i="140"/>
  <c r="K370" i="140"/>
  <c r="I370" i="140"/>
  <c r="K369" i="140"/>
  <c r="I369" i="140"/>
  <c r="K368" i="140"/>
  <c r="I368" i="140"/>
  <c r="K367" i="140"/>
  <c r="I367" i="140"/>
  <c r="K366" i="140"/>
  <c r="I366" i="140"/>
  <c r="K365" i="140"/>
  <c r="I365" i="140"/>
  <c r="K364" i="140"/>
  <c r="I364" i="140"/>
  <c r="K363" i="140"/>
  <c r="I363" i="140"/>
  <c r="K362" i="140"/>
  <c r="I362" i="140"/>
  <c r="K361" i="140"/>
  <c r="I361" i="140"/>
  <c r="K360" i="140"/>
  <c r="I360" i="140"/>
  <c r="K359" i="140"/>
  <c r="I359" i="140"/>
  <c r="K358" i="140"/>
  <c r="I358" i="140"/>
  <c r="K357" i="140"/>
  <c r="I357" i="140"/>
  <c r="K356" i="140"/>
  <c r="I356" i="140"/>
  <c r="K355" i="140"/>
  <c r="I355" i="140"/>
  <c r="K354" i="140"/>
  <c r="I354" i="140"/>
  <c r="K353" i="140"/>
  <c r="I353" i="140"/>
  <c r="K352" i="140"/>
  <c r="I352" i="140"/>
  <c r="K351" i="140"/>
  <c r="I351" i="140"/>
  <c r="K350" i="140"/>
  <c r="I350" i="140"/>
  <c r="K349" i="140"/>
  <c r="I349" i="140"/>
  <c r="K348" i="140"/>
  <c r="I348" i="140"/>
  <c r="K347" i="140"/>
  <c r="I347" i="140"/>
  <c r="K346" i="140"/>
  <c r="I346" i="140"/>
  <c r="K345" i="140"/>
  <c r="I345" i="140"/>
  <c r="K344" i="140"/>
  <c r="I344" i="140"/>
  <c r="K343" i="140"/>
  <c r="I343" i="140"/>
  <c r="K342" i="140"/>
  <c r="I342" i="140"/>
  <c r="K341" i="140"/>
  <c r="I341" i="140"/>
  <c r="K340" i="140"/>
  <c r="I340" i="140"/>
  <c r="K339" i="140"/>
  <c r="I339" i="140"/>
  <c r="K338" i="140"/>
  <c r="I338" i="140"/>
  <c r="K337" i="140"/>
  <c r="I337" i="140"/>
  <c r="K336" i="140"/>
  <c r="I336" i="140"/>
  <c r="K335" i="140"/>
  <c r="I335" i="140"/>
  <c r="K334" i="140"/>
  <c r="I334" i="140"/>
  <c r="K333" i="140"/>
  <c r="I333" i="140"/>
  <c r="K332" i="140"/>
  <c r="I332" i="140"/>
  <c r="K331" i="140"/>
  <c r="I331" i="140"/>
  <c r="K330" i="140"/>
  <c r="I330" i="140"/>
  <c r="K329" i="140"/>
  <c r="I329" i="140"/>
  <c r="K328" i="140"/>
  <c r="I328" i="140"/>
  <c r="K327" i="140"/>
  <c r="I327" i="140"/>
  <c r="K326" i="140"/>
  <c r="I326" i="140"/>
  <c r="K325" i="140"/>
  <c r="I325" i="140"/>
  <c r="K324" i="140"/>
  <c r="I324" i="140"/>
  <c r="K323" i="140"/>
  <c r="I323" i="140"/>
  <c r="K322" i="140"/>
  <c r="I322" i="140"/>
  <c r="K321" i="140"/>
  <c r="I321" i="140"/>
  <c r="K320" i="140"/>
  <c r="I320" i="140"/>
  <c r="K319" i="140"/>
  <c r="I319" i="140"/>
  <c r="K318" i="140"/>
  <c r="I318" i="140"/>
  <c r="K317" i="140"/>
  <c r="I317" i="140"/>
  <c r="K316" i="140"/>
  <c r="I316" i="140"/>
  <c r="K315" i="140"/>
  <c r="I315" i="140"/>
  <c r="K314" i="140"/>
  <c r="I314" i="140"/>
  <c r="K313" i="140"/>
  <c r="I313" i="140"/>
  <c r="K312" i="140"/>
  <c r="I312" i="140"/>
  <c r="K311" i="140"/>
  <c r="I311" i="140"/>
  <c r="K310" i="140"/>
  <c r="I310" i="140"/>
  <c r="K309" i="140"/>
  <c r="I309" i="140"/>
  <c r="K308" i="140"/>
  <c r="I308" i="140"/>
  <c r="K307" i="140"/>
  <c r="I307" i="140"/>
  <c r="K306" i="140"/>
  <c r="I306" i="140"/>
  <c r="K305" i="140"/>
  <c r="I305" i="140"/>
  <c r="K304" i="140"/>
  <c r="I304" i="140"/>
  <c r="K303" i="140"/>
  <c r="I303" i="140"/>
  <c r="K302" i="140"/>
  <c r="I302" i="140"/>
  <c r="K301" i="140"/>
  <c r="I301" i="140"/>
  <c r="K300" i="140"/>
  <c r="I300" i="140"/>
  <c r="K299" i="140"/>
  <c r="I299" i="140"/>
  <c r="K298" i="140"/>
  <c r="I298" i="140"/>
  <c r="K297" i="140"/>
  <c r="I297" i="140"/>
  <c r="K296" i="140"/>
  <c r="I296" i="140"/>
  <c r="K295" i="140"/>
  <c r="I295" i="140"/>
  <c r="K294" i="140"/>
  <c r="I294" i="140"/>
  <c r="K293" i="140"/>
  <c r="I293" i="140"/>
  <c r="K292" i="140"/>
  <c r="I292" i="140"/>
  <c r="K291" i="140"/>
  <c r="I291" i="140"/>
  <c r="K290" i="140"/>
  <c r="I290" i="140"/>
  <c r="K289" i="140"/>
  <c r="I289" i="140"/>
  <c r="K288" i="140"/>
  <c r="I288" i="140"/>
  <c r="K287" i="140"/>
  <c r="I287" i="140"/>
  <c r="K286" i="140"/>
  <c r="I286" i="140"/>
  <c r="K285" i="140"/>
  <c r="I285" i="140"/>
  <c r="K284" i="140"/>
  <c r="I284" i="140"/>
  <c r="K283" i="140"/>
  <c r="I283" i="140"/>
  <c r="K282" i="140"/>
  <c r="I282" i="140"/>
  <c r="K281" i="140"/>
  <c r="I281" i="140"/>
  <c r="K280" i="140"/>
  <c r="I280" i="140"/>
  <c r="K279" i="140"/>
  <c r="I279" i="140"/>
  <c r="K278" i="140"/>
  <c r="I278" i="140"/>
  <c r="K277" i="140"/>
  <c r="I277" i="140"/>
  <c r="K276" i="140"/>
  <c r="I276" i="140"/>
  <c r="K275" i="140"/>
  <c r="I275" i="140"/>
  <c r="K274" i="140"/>
  <c r="I274" i="140"/>
  <c r="K273" i="140"/>
  <c r="I273" i="140"/>
  <c r="K272" i="140"/>
  <c r="I272" i="140"/>
  <c r="K271" i="140"/>
  <c r="I271" i="140"/>
  <c r="K270" i="140"/>
  <c r="I270" i="140"/>
  <c r="K269" i="140"/>
  <c r="I269" i="140"/>
  <c r="K268" i="140"/>
  <c r="I268" i="140"/>
  <c r="K267" i="140"/>
  <c r="I267" i="140"/>
  <c r="K266" i="140"/>
  <c r="I266" i="140"/>
  <c r="K265" i="140"/>
  <c r="I265" i="140"/>
  <c r="K264" i="140"/>
  <c r="I264" i="140"/>
  <c r="K263" i="140"/>
  <c r="I263" i="140"/>
  <c r="K262" i="140"/>
  <c r="I262" i="140"/>
  <c r="K261" i="140"/>
  <c r="I261" i="140"/>
  <c r="K260" i="140"/>
  <c r="I260" i="140"/>
  <c r="K259" i="140"/>
  <c r="I259" i="140"/>
  <c r="K258" i="140"/>
  <c r="I258" i="140"/>
  <c r="K257" i="140"/>
  <c r="I257" i="140"/>
  <c r="K256" i="140"/>
  <c r="I256" i="140"/>
  <c r="K255" i="140"/>
  <c r="I255" i="140"/>
  <c r="K254" i="140"/>
  <c r="I254" i="140"/>
  <c r="K253" i="140"/>
  <c r="I253" i="140"/>
  <c r="K252" i="140"/>
  <c r="I252" i="140"/>
  <c r="K251" i="140"/>
  <c r="I251" i="140"/>
  <c r="K250" i="140"/>
  <c r="I250" i="140"/>
  <c r="K249" i="140"/>
  <c r="I249" i="140"/>
  <c r="K248" i="140"/>
  <c r="I248" i="140"/>
  <c r="K247" i="140"/>
  <c r="I247" i="140"/>
  <c r="K246" i="140"/>
  <c r="I246" i="140"/>
  <c r="K245" i="140"/>
  <c r="I245" i="140"/>
  <c r="K244" i="140"/>
  <c r="I244" i="140"/>
  <c r="K243" i="140"/>
  <c r="I243" i="140"/>
  <c r="K242" i="140"/>
  <c r="I242" i="140"/>
  <c r="K241" i="140"/>
  <c r="I241" i="140"/>
  <c r="K240" i="140"/>
  <c r="I240" i="140"/>
  <c r="K239" i="140"/>
  <c r="I239" i="140"/>
  <c r="K238" i="140"/>
  <c r="I238" i="140"/>
  <c r="K237" i="140"/>
  <c r="I237" i="140"/>
  <c r="K236" i="140"/>
  <c r="I236" i="140"/>
  <c r="K235" i="140"/>
  <c r="I235" i="140"/>
  <c r="K234" i="140"/>
  <c r="I234" i="140"/>
  <c r="K233" i="140"/>
  <c r="I233" i="140"/>
  <c r="K232" i="140"/>
  <c r="I232" i="140"/>
  <c r="K231" i="140"/>
  <c r="I231" i="140"/>
  <c r="K230" i="140"/>
  <c r="I230" i="140"/>
  <c r="K229" i="140"/>
  <c r="I229" i="140"/>
  <c r="K228" i="140"/>
  <c r="I228" i="140"/>
  <c r="K227" i="140"/>
  <c r="I227" i="140"/>
  <c r="K226" i="140"/>
  <c r="I226" i="140"/>
  <c r="K225" i="140"/>
  <c r="I225" i="140"/>
  <c r="K224" i="140"/>
  <c r="I224" i="140"/>
  <c r="K223" i="140"/>
  <c r="I223" i="140"/>
  <c r="K222" i="140"/>
  <c r="I222" i="140"/>
  <c r="K221" i="140"/>
  <c r="I221" i="140"/>
  <c r="K220" i="140"/>
  <c r="I220" i="140"/>
  <c r="K219" i="140"/>
  <c r="I219" i="140"/>
  <c r="K218" i="140"/>
  <c r="I218" i="140"/>
  <c r="K217" i="140"/>
  <c r="I217" i="140"/>
  <c r="K216" i="140"/>
  <c r="I216" i="140"/>
  <c r="K215" i="140"/>
  <c r="I215" i="140"/>
  <c r="K214" i="140"/>
  <c r="I214" i="140"/>
  <c r="K213" i="140"/>
  <c r="I213" i="140"/>
  <c r="K212" i="140"/>
  <c r="I212" i="140"/>
  <c r="K211" i="140"/>
  <c r="I211" i="140"/>
  <c r="K210" i="140"/>
  <c r="I210" i="140"/>
  <c r="K209" i="140"/>
  <c r="I209" i="140"/>
  <c r="K208" i="140"/>
  <c r="I208" i="140"/>
  <c r="K207" i="140"/>
  <c r="I207" i="140"/>
  <c r="K206" i="140"/>
  <c r="I206" i="140"/>
  <c r="K205" i="140"/>
  <c r="I205" i="140"/>
  <c r="K204" i="140"/>
  <c r="I204" i="140"/>
  <c r="K203" i="140"/>
  <c r="I203" i="140"/>
  <c r="K202" i="140"/>
  <c r="I202" i="140"/>
  <c r="K201" i="140"/>
  <c r="I201" i="140"/>
  <c r="K200" i="140"/>
  <c r="I200" i="140"/>
  <c r="K199" i="140"/>
  <c r="I199" i="140"/>
  <c r="K198" i="140"/>
  <c r="I198" i="140"/>
  <c r="K197" i="140"/>
  <c r="I197" i="140"/>
  <c r="K196" i="140"/>
  <c r="I196" i="140"/>
  <c r="K195" i="140"/>
  <c r="I195" i="140"/>
  <c r="K194" i="140"/>
  <c r="I194" i="140"/>
  <c r="K193" i="140"/>
  <c r="I193" i="140"/>
  <c r="K192" i="140"/>
  <c r="I192" i="140"/>
  <c r="K191" i="140"/>
  <c r="I191" i="140"/>
  <c r="K190" i="140"/>
  <c r="I190" i="140"/>
  <c r="K189" i="140"/>
  <c r="I189" i="140"/>
  <c r="K188" i="140"/>
  <c r="I188" i="140"/>
  <c r="K187" i="140"/>
  <c r="I187" i="140"/>
  <c r="K186" i="140"/>
  <c r="I186" i="140"/>
  <c r="K185" i="140"/>
  <c r="I185" i="140"/>
  <c r="K184" i="140"/>
  <c r="I184" i="140"/>
  <c r="K183" i="140"/>
  <c r="I183" i="140"/>
  <c r="K182" i="140"/>
  <c r="I182" i="140"/>
  <c r="K181" i="140"/>
  <c r="I181" i="140"/>
  <c r="K180" i="140"/>
  <c r="I180" i="140"/>
  <c r="K179" i="140"/>
  <c r="I179" i="140"/>
  <c r="K178" i="140"/>
  <c r="I178" i="140"/>
  <c r="K177" i="140"/>
  <c r="I177" i="140"/>
  <c r="K176" i="140"/>
  <c r="I176" i="140"/>
  <c r="K175" i="140"/>
  <c r="I175" i="140"/>
  <c r="K174" i="140"/>
  <c r="I174" i="140"/>
  <c r="K173" i="140"/>
  <c r="I173" i="140"/>
  <c r="K172" i="140"/>
  <c r="I172" i="140"/>
  <c r="K171" i="140"/>
  <c r="I171" i="140"/>
  <c r="K170" i="140"/>
  <c r="I170" i="140"/>
  <c r="K169" i="140"/>
  <c r="I169" i="140"/>
  <c r="K168" i="140"/>
  <c r="I168" i="140"/>
  <c r="K167" i="140"/>
  <c r="I167" i="140"/>
  <c r="K166" i="140"/>
  <c r="I166" i="140"/>
  <c r="K165" i="140"/>
  <c r="I165" i="140"/>
  <c r="K164" i="140"/>
  <c r="I164" i="140"/>
  <c r="K163" i="140"/>
  <c r="I163" i="140"/>
  <c r="K162" i="140"/>
  <c r="I162" i="140"/>
  <c r="K161" i="140"/>
  <c r="I161" i="140"/>
  <c r="K160" i="140"/>
  <c r="I160" i="140"/>
  <c r="K159" i="140"/>
  <c r="I159" i="140"/>
  <c r="K158" i="140"/>
  <c r="I158" i="140"/>
  <c r="K157" i="140"/>
  <c r="I157" i="140"/>
  <c r="K156" i="140"/>
  <c r="I156" i="140"/>
  <c r="K155" i="140"/>
  <c r="I155" i="140"/>
  <c r="K154" i="140"/>
  <c r="I154" i="140"/>
  <c r="K153" i="140"/>
  <c r="I153" i="140"/>
  <c r="K152" i="140"/>
  <c r="I152" i="140"/>
  <c r="K151" i="140"/>
  <c r="I151" i="140"/>
  <c r="K150" i="140"/>
  <c r="I150" i="140"/>
  <c r="K149" i="140"/>
  <c r="I149" i="140"/>
  <c r="K148" i="140"/>
  <c r="I148" i="140"/>
  <c r="K147" i="140"/>
  <c r="I147" i="140"/>
  <c r="K146" i="140"/>
  <c r="I146" i="140"/>
  <c r="K145" i="140"/>
  <c r="I145" i="140"/>
  <c r="K144" i="140"/>
  <c r="I144" i="140"/>
  <c r="K143" i="140"/>
  <c r="I143" i="140"/>
  <c r="K142" i="140"/>
  <c r="I142" i="140"/>
  <c r="K141" i="140"/>
  <c r="I141" i="140"/>
  <c r="K140" i="140"/>
  <c r="I140" i="140"/>
  <c r="K139" i="140"/>
  <c r="I139" i="140"/>
  <c r="K138" i="140"/>
  <c r="I138" i="140"/>
  <c r="K137" i="140"/>
  <c r="I137" i="140"/>
  <c r="K136" i="140"/>
  <c r="I136" i="140"/>
  <c r="K135" i="140"/>
  <c r="I135" i="140"/>
  <c r="K134" i="140"/>
  <c r="I134" i="140"/>
  <c r="K133" i="140"/>
  <c r="I133" i="140"/>
  <c r="K132" i="140"/>
  <c r="I132" i="140"/>
  <c r="K131" i="140"/>
  <c r="I131" i="140"/>
  <c r="K130" i="140"/>
  <c r="I130" i="140"/>
  <c r="K129" i="140"/>
  <c r="I129" i="140"/>
  <c r="K128" i="140"/>
  <c r="I128" i="140"/>
  <c r="K127" i="140"/>
  <c r="I127" i="140"/>
  <c r="K126" i="140"/>
  <c r="I126" i="140"/>
  <c r="K125" i="140"/>
  <c r="I125" i="140"/>
  <c r="K124" i="140"/>
  <c r="I124" i="140"/>
  <c r="K123" i="140"/>
  <c r="I123" i="140"/>
  <c r="K122" i="140"/>
  <c r="I122" i="140"/>
  <c r="K121" i="140"/>
  <c r="I121" i="140"/>
  <c r="K120" i="140"/>
  <c r="I120" i="140"/>
  <c r="K119" i="140"/>
  <c r="I119" i="140"/>
  <c r="K118" i="140"/>
  <c r="I118" i="140"/>
  <c r="K117" i="140"/>
  <c r="I117" i="140"/>
  <c r="K116" i="140"/>
  <c r="I116" i="140"/>
  <c r="K115" i="140"/>
  <c r="I115" i="140"/>
  <c r="K114" i="140"/>
  <c r="I114" i="140"/>
  <c r="K113" i="140"/>
  <c r="I113" i="140"/>
  <c r="K112" i="140"/>
  <c r="I112" i="140"/>
  <c r="K111" i="140"/>
  <c r="I111" i="140"/>
  <c r="K110" i="140"/>
  <c r="I110" i="140"/>
  <c r="K109" i="140"/>
  <c r="I109" i="140"/>
  <c r="K108" i="140"/>
  <c r="I108" i="140"/>
  <c r="K107" i="140"/>
  <c r="I107" i="140"/>
  <c r="K106" i="140"/>
  <c r="I106" i="140"/>
  <c r="K105" i="140"/>
  <c r="I105" i="140"/>
  <c r="K104" i="140"/>
  <c r="I104" i="140"/>
  <c r="K103" i="140"/>
  <c r="I103" i="140"/>
  <c r="K102" i="140"/>
  <c r="I102" i="140"/>
  <c r="K101" i="140"/>
  <c r="I101" i="140"/>
  <c r="K100" i="140"/>
  <c r="I100" i="140"/>
  <c r="K99" i="140"/>
  <c r="I99" i="140"/>
  <c r="K98" i="140"/>
  <c r="I98" i="140"/>
  <c r="K97" i="140"/>
  <c r="I97" i="140"/>
  <c r="K96" i="140"/>
  <c r="I96" i="140"/>
  <c r="K95" i="140"/>
  <c r="I95" i="140"/>
  <c r="K94" i="140"/>
  <c r="I94" i="140"/>
  <c r="K93" i="140"/>
  <c r="I93" i="140"/>
  <c r="K92" i="140"/>
  <c r="I92" i="140"/>
  <c r="K91" i="140"/>
  <c r="I91" i="140"/>
  <c r="K90" i="140"/>
  <c r="I90" i="140"/>
  <c r="K89" i="140"/>
  <c r="I89" i="140"/>
  <c r="K88" i="140"/>
  <c r="I88" i="140"/>
  <c r="K87" i="140"/>
  <c r="I87" i="140"/>
  <c r="K86" i="140"/>
  <c r="I86" i="140"/>
  <c r="K85" i="140"/>
  <c r="I85" i="140"/>
  <c r="K84" i="140"/>
  <c r="I84" i="140"/>
  <c r="K83" i="140"/>
  <c r="I83" i="140"/>
  <c r="K82" i="140"/>
  <c r="I82" i="140"/>
  <c r="K81" i="140"/>
  <c r="I81" i="140"/>
  <c r="K80" i="140"/>
  <c r="I80" i="140"/>
  <c r="K79" i="140"/>
  <c r="I79" i="140"/>
  <c r="K78" i="140"/>
  <c r="I78" i="140"/>
  <c r="K77" i="140"/>
  <c r="I77" i="140"/>
  <c r="K76" i="140"/>
  <c r="I76" i="140"/>
  <c r="K75" i="140"/>
  <c r="I75" i="140"/>
  <c r="K74" i="140"/>
  <c r="I74" i="140"/>
  <c r="K73" i="140"/>
  <c r="I73" i="140"/>
  <c r="K72" i="140"/>
  <c r="I72" i="140"/>
  <c r="K71" i="140"/>
  <c r="I71" i="140"/>
  <c r="K70" i="140"/>
  <c r="I70" i="140"/>
  <c r="K69" i="140"/>
  <c r="I69" i="140"/>
  <c r="K68" i="140"/>
  <c r="I68" i="140"/>
  <c r="K67" i="140"/>
  <c r="I67" i="140"/>
  <c r="K66" i="140"/>
  <c r="I66" i="140"/>
  <c r="K65" i="140"/>
  <c r="I65" i="140"/>
  <c r="K64" i="140"/>
  <c r="I64" i="140"/>
  <c r="K63" i="140"/>
  <c r="I63" i="140"/>
  <c r="K62" i="140"/>
  <c r="I62" i="140"/>
  <c r="K61" i="140"/>
  <c r="I61" i="140"/>
  <c r="K60" i="140"/>
  <c r="I60" i="140"/>
  <c r="K59" i="140"/>
  <c r="I59" i="140"/>
  <c r="K58" i="140"/>
  <c r="I58" i="140"/>
  <c r="K57" i="140"/>
  <c r="I57" i="140"/>
  <c r="K56" i="140"/>
  <c r="I56" i="140"/>
  <c r="K55" i="140"/>
  <c r="I55" i="140"/>
  <c r="K54" i="140"/>
  <c r="I54" i="140"/>
  <c r="K53" i="140"/>
  <c r="I53" i="140"/>
  <c r="K52" i="140"/>
  <c r="I52" i="140"/>
  <c r="K51" i="140"/>
  <c r="I51" i="140"/>
  <c r="K50" i="140"/>
  <c r="I50" i="140"/>
  <c r="K49" i="140"/>
  <c r="I49" i="140"/>
  <c r="K48" i="140"/>
  <c r="I48" i="140"/>
  <c r="K47" i="140"/>
  <c r="I47" i="140"/>
  <c r="K46" i="140"/>
  <c r="I46" i="140"/>
  <c r="K45" i="140"/>
  <c r="I45" i="140"/>
  <c r="K44" i="140"/>
  <c r="I44" i="140"/>
  <c r="K43" i="140"/>
  <c r="I43" i="140"/>
  <c r="K42" i="140"/>
  <c r="I42" i="140"/>
  <c r="K41" i="140"/>
  <c r="I41" i="140"/>
  <c r="K40" i="140"/>
  <c r="I40" i="140"/>
  <c r="K39" i="140"/>
  <c r="I39" i="140"/>
  <c r="K38" i="140"/>
  <c r="I38" i="140"/>
  <c r="K37" i="140"/>
  <c r="I37" i="140"/>
  <c r="K36" i="140"/>
  <c r="I36" i="140"/>
  <c r="K35" i="140"/>
  <c r="I35" i="140"/>
  <c r="K34" i="140"/>
  <c r="I34" i="140"/>
  <c r="K33" i="140"/>
  <c r="I33" i="140"/>
  <c r="K32" i="140"/>
  <c r="I32" i="140"/>
  <c r="K31" i="140"/>
  <c r="I31" i="140"/>
  <c r="K30" i="140"/>
  <c r="I30" i="140"/>
  <c r="K29" i="140"/>
  <c r="I29" i="140"/>
  <c r="K28" i="140"/>
  <c r="I28" i="140"/>
  <c r="K27" i="140"/>
  <c r="I27" i="140"/>
  <c r="K26" i="140"/>
  <c r="I26" i="140"/>
  <c r="K25" i="140"/>
  <c r="I25" i="140"/>
  <c r="K24" i="140"/>
  <c r="I24" i="140"/>
  <c r="C4" i="140" l="1"/>
  <c r="C6" i="140"/>
  <c r="F38" i="141"/>
  <c r="F85" i="141"/>
  <c r="F498" i="141"/>
  <c r="F506" i="141"/>
  <c r="F483" i="141"/>
  <c r="F171" i="141"/>
  <c r="F211" i="141"/>
  <c r="F260" i="141"/>
  <c r="F406" i="141"/>
  <c r="F215" i="141"/>
  <c r="F154" i="141"/>
  <c r="F250" i="141"/>
  <c r="F163" i="141"/>
  <c r="F162" i="141"/>
  <c r="F276" i="141"/>
  <c r="F93" i="141"/>
  <c r="F97" i="141"/>
  <c r="F101" i="141"/>
  <c r="F105" i="141"/>
  <c r="F113" i="141"/>
  <c r="F117" i="141"/>
  <c r="F121" i="141"/>
  <c r="F129" i="141"/>
  <c r="F133" i="141"/>
  <c r="F137" i="141"/>
  <c r="F141" i="141"/>
  <c r="F145" i="141"/>
  <c r="F170" i="141"/>
  <c r="F147" i="141"/>
  <c r="F178" i="141"/>
  <c r="F192" i="141"/>
  <c r="F146" i="141"/>
  <c r="F179" i="141"/>
  <c r="F92" i="141"/>
  <c r="F96" i="141"/>
  <c r="F100" i="141"/>
  <c r="F104" i="141"/>
  <c r="F108" i="141"/>
  <c r="F112" i="141"/>
  <c r="F116" i="141"/>
  <c r="F120" i="141"/>
  <c r="F124" i="141"/>
  <c r="F128" i="141"/>
  <c r="F132" i="141"/>
  <c r="F136" i="141"/>
  <c r="F140" i="141"/>
  <c r="F144" i="141"/>
  <c r="F155" i="141"/>
  <c r="F161" i="141"/>
  <c r="F207" i="141"/>
  <c r="F280" i="141"/>
  <c r="F288" i="141"/>
  <c r="F268" i="141"/>
  <c r="F152" i="141"/>
  <c r="F160" i="141"/>
  <c r="F168" i="141"/>
  <c r="F176" i="141"/>
  <c r="F258" i="141"/>
  <c r="F296" i="141"/>
  <c r="F313" i="141"/>
  <c r="F265" i="141"/>
  <c r="F273" i="141"/>
  <c r="F299" i="141"/>
  <c r="F281" i="141"/>
  <c r="F291" i="141"/>
  <c r="F283" i="141"/>
  <c r="F306" i="141"/>
  <c r="F322" i="141"/>
  <c r="F257" i="141"/>
  <c r="F275" i="141"/>
  <c r="F298" i="141"/>
  <c r="F308" i="141"/>
  <c r="F315" i="141"/>
  <c r="F324" i="141"/>
  <c r="F249" i="141"/>
  <c r="F267" i="141"/>
  <c r="F290" i="141"/>
  <c r="F414" i="141"/>
  <c r="F259" i="141"/>
  <c r="F282" i="141"/>
  <c r="F305" i="141"/>
  <c r="F321" i="141"/>
  <c r="F460" i="141"/>
  <c r="F251" i="141"/>
  <c r="F274" i="141"/>
  <c r="F297" i="141"/>
  <c r="F314" i="141"/>
  <c r="F266" i="141"/>
  <c r="F289" i="141"/>
  <c r="F307" i="141"/>
  <c r="F316" i="141"/>
  <c r="F323" i="141"/>
  <c r="F394" i="141"/>
  <c r="F421" i="141"/>
  <c r="F426" i="141"/>
  <c r="F413" i="141"/>
  <c r="F418" i="141"/>
  <c r="F470" i="141"/>
  <c r="F405" i="141"/>
  <c r="F410" i="141"/>
  <c r="F437" i="141"/>
  <c r="F442" i="141"/>
  <c r="F474" i="141"/>
  <c r="F444" i="141"/>
  <c r="F397" i="141"/>
  <c r="F399" i="141"/>
  <c r="F402" i="141"/>
  <c r="F404" i="141"/>
  <c r="F409" i="141"/>
  <c r="F429" i="141"/>
  <c r="F431" i="141"/>
  <c r="F434" i="141"/>
  <c r="F436" i="141"/>
  <c r="F441" i="141"/>
  <c r="F468" i="141"/>
  <c r="F476" i="141"/>
  <c r="F452" i="141"/>
  <c r="F449" i="141"/>
  <c r="F457" i="141"/>
  <c r="F465" i="141"/>
  <c r="F473" i="141"/>
  <c r="C8" i="140" l="1"/>
  <c r="F8" i="142" s="1"/>
  <c r="F9" i="142" s="1"/>
  <c r="F10" i="142" s="1"/>
  <c r="F11" i="142" s="1"/>
  <c r="F12" i="142" s="1"/>
  <c r="F13" i="142" s="1"/>
  <c r="F14" i="142" s="1"/>
  <c r="G478" i="141"/>
  <c r="I478" i="141" s="1"/>
  <c r="G506" i="141"/>
  <c r="I506" i="141" s="1"/>
  <c r="G38" i="141"/>
  <c r="I38" i="141" s="1"/>
  <c r="G468" i="141"/>
  <c r="K468" i="141" s="1"/>
  <c r="G373" i="141"/>
  <c r="K373" i="141" s="1"/>
  <c r="G439" i="141"/>
  <c r="K439" i="141" s="1"/>
  <c r="G449" i="141"/>
  <c r="I449" i="141" s="1"/>
  <c r="G83" i="141"/>
  <c r="K83" i="141" s="1"/>
  <c r="G484" i="141"/>
  <c r="G444" i="141"/>
  <c r="K444" i="141" s="1"/>
  <c r="G512" i="141"/>
  <c r="G27" i="141"/>
  <c r="G477" i="141"/>
  <c r="G501" i="141"/>
  <c r="G498" i="141"/>
  <c r="K498" i="141" s="1"/>
  <c r="G370" i="141"/>
  <c r="I370" i="141" s="1"/>
  <c r="G37" i="141"/>
  <c r="K37" i="141" s="1"/>
  <c r="G469" i="141"/>
  <c r="K469" i="141" s="1"/>
  <c r="G448" i="141"/>
  <c r="I448" i="141" s="1"/>
  <c r="G98" i="141"/>
  <c r="G74" i="141"/>
  <c r="G84" i="141"/>
  <c r="G34" i="141"/>
  <c r="G327" i="141"/>
  <c r="G367" i="141"/>
  <c r="G441" i="141"/>
  <c r="K441" i="141" s="1"/>
  <c r="G28" i="141"/>
  <c r="G485" i="141"/>
  <c r="G141" i="141"/>
  <c r="I141" i="141" s="1"/>
  <c r="G31" i="141"/>
  <c r="G325" i="141"/>
  <c r="G406" i="141"/>
  <c r="K406" i="141" s="1"/>
  <c r="G398" i="141"/>
  <c r="G65" i="141"/>
  <c r="I65" i="141" s="1"/>
  <c r="G229" i="141"/>
  <c r="K229" i="141" s="1"/>
  <c r="G81" i="141"/>
  <c r="I81" i="141" s="1"/>
  <c r="G178" i="141"/>
  <c r="I178" i="141" s="1"/>
  <c r="G500" i="141"/>
  <c r="G389" i="141"/>
  <c r="G470" i="141"/>
  <c r="I470" i="141" s="1"/>
  <c r="G492" i="141"/>
  <c r="G292" i="141"/>
  <c r="G187" i="141"/>
  <c r="G219" i="141"/>
  <c r="G463" i="141"/>
  <c r="G303" i="141"/>
  <c r="G255" i="141"/>
  <c r="G275" i="141"/>
  <c r="I275" i="141" s="1"/>
  <c r="G482" i="141"/>
  <c r="G264" i="141"/>
  <c r="G68" i="141"/>
  <c r="G167" i="141"/>
  <c r="G461" i="141"/>
  <c r="G277" i="141"/>
  <c r="G487" i="141"/>
  <c r="G413" i="141"/>
  <c r="K413" i="141" s="1"/>
  <c r="G480" i="141"/>
  <c r="G246" i="141"/>
  <c r="G177" i="141"/>
  <c r="G115" i="141"/>
  <c r="G453" i="141"/>
  <c r="G195" i="141"/>
  <c r="G328" i="141"/>
  <c r="G108" i="141"/>
  <c r="K108" i="141" s="1"/>
  <c r="G163" i="141"/>
  <c r="I163" i="141" s="1"/>
  <c r="G210" i="141"/>
  <c r="G424" i="141"/>
  <c r="G220" i="141"/>
  <c r="G87" i="141"/>
  <c r="G99" i="141"/>
  <c r="G451" i="141"/>
  <c r="G151" i="141"/>
  <c r="G442" i="141"/>
  <c r="K442" i="141" s="1"/>
  <c r="G305" i="141"/>
  <c r="I305" i="141" s="1"/>
  <c r="G265" i="141"/>
  <c r="I265" i="141" s="1"/>
  <c r="G137" i="141"/>
  <c r="I137" i="141" s="1"/>
  <c r="G106" i="141"/>
  <c r="G376" i="141"/>
  <c r="G204" i="141"/>
  <c r="G24" i="141"/>
  <c r="G521" i="141"/>
  <c r="G447" i="141"/>
  <c r="G321" i="141"/>
  <c r="I321" i="141" s="1"/>
  <c r="G314" i="141"/>
  <c r="I314" i="141" s="1"/>
  <c r="G85" i="141"/>
  <c r="I85" i="141" s="1"/>
  <c r="G524" i="141"/>
  <c r="G346" i="141"/>
  <c r="G190" i="141"/>
  <c r="G341" i="141"/>
  <c r="G513" i="141"/>
  <c r="G427" i="141"/>
  <c r="G75" i="141"/>
  <c r="G96" i="141"/>
  <c r="I96" i="141" s="1"/>
  <c r="G250" i="141"/>
  <c r="I250" i="141" s="1"/>
  <c r="G516" i="141"/>
  <c r="G332" i="141"/>
  <c r="G148" i="141"/>
  <c r="G329" i="141"/>
  <c r="G509" i="141"/>
  <c r="G407" i="141"/>
  <c r="G142" i="141"/>
  <c r="G416" i="141"/>
  <c r="I416" i="141" s="1"/>
  <c r="G71" i="141"/>
  <c r="K71" i="141" s="1"/>
  <c r="G446" i="141"/>
  <c r="I446" i="141" s="1"/>
  <c r="G411" i="141"/>
  <c r="K411" i="141" s="1"/>
  <c r="G183" i="141"/>
  <c r="I183" i="141" s="1"/>
  <c r="G313" i="141"/>
  <c r="G158" i="141"/>
  <c r="G392" i="141"/>
  <c r="G400" i="141"/>
  <c r="G420" i="141"/>
  <c r="G309" i="141"/>
  <c r="G356" i="141"/>
  <c r="G270" i="141"/>
  <c r="G181" i="141"/>
  <c r="G199" i="141"/>
  <c r="G90" i="141"/>
  <c r="G76" i="141"/>
  <c r="G175" i="141"/>
  <c r="G371" i="141"/>
  <c r="G224" i="141"/>
  <c r="G126" i="141"/>
  <c r="G486" i="141"/>
  <c r="G409" i="141"/>
  <c r="G297" i="141"/>
  <c r="G159" i="141"/>
  <c r="G523" i="141"/>
  <c r="G497" i="141"/>
  <c r="G522" i="141"/>
  <c r="G436" i="141"/>
  <c r="G466" i="141"/>
  <c r="G395" i="141"/>
  <c r="G340" i="141"/>
  <c r="G249" i="141"/>
  <c r="G230" i="141"/>
  <c r="G231" i="141"/>
  <c r="G301" i="141"/>
  <c r="G64" i="141"/>
  <c r="G519" i="141"/>
  <c r="G211" i="141"/>
  <c r="G56" i="141"/>
  <c r="G312" i="141"/>
  <c r="G170" i="141"/>
  <c r="G44" i="141"/>
  <c r="G465" i="141"/>
  <c r="G476" i="141"/>
  <c r="G440" i="141"/>
  <c r="G434" i="141"/>
  <c r="G417" i="141"/>
  <c r="G396" i="141"/>
  <c r="G316" i="141"/>
  <c r="G298" i="141"/>
  <c r="G306" i="141"/>
  <c r="G198" i="141"/>
  <c r="G168" i="141"/>
  <c r="G203" i="141"/>
  <c r="G50" i="141"/>
  <c r="G171" i="141"/>
  <c r="G36" i="141"/>
  <c r="G359" i="141"/>
  <c r="G421" i="141"/>
  <c r="G504" i="141"/>
  <c r="G414" i="141"/>
  <c r="G53" i="141"/>
  <c r="G520" i="141"/>
  <c r="G510" i="141"/>
  <c r="G445" i="141"/>
  <c r="G394" i="141"/>
  <c r="G251" i="141"/>
  <c r="G285" i="141"/>
  <c r="G343" i="141"/>
  <c r="G116" i="141"/>
  <c r="G147" i="141"/>
  <c r="G133" i="141"/>
  <c r="G93" i="141"/>
  <c r="G361" i="141"/>
  <c r="G185" i="141"/>
  <c r="G366" i="141"/>
  <c r="G242" i="141"/>
  <c r="G202" i="141"/>
  <c r="G334" i="141"/>
  <c r="G403" i="141"/>
  <c r="G221" i="141"/>
  <c r="G232" i="141"/>
  <c r="G348" i="141"/>
  <c r="G378" i="141"/>
  <c r="G333" i="141"/>
  <c r="G350" i="141"/>
  <c r="G430" i="141"/>
  <c r="G423" i="141"/>
  <c r="G472" i="141"/>
  <c r="G419" i="141"/>
  <c r="G464" i="141"/>
  <c r="G372" i="141"/>
  <c r="G206" i="141"/>
  <c r="G225" i="141"/>
  <c r="G388" i="141"/>
  <c r="G382" i="141"/>
  <c r="G240" i="141"/>
  <c r="G338" i="141"/>
  <c r="G381" i="141"/>
  <c r="G374" i="141"/>
  <c r="G354" i="141"/>
  <c r="G435" i="141"/>
  <c r="G357" i="141"/>
  <c r="G342" i="141"/>
  <c r="G401" i="141"/>
  <c r="G454" i="141"/>
  <c r="G479" i="141"/>
  <c r="G432" i="141"/>
  <c r="G508" i="141"/>
  <c r="G507" i="141"/>
  <c r="G193" i="141"/>
  <c r="G214" i="141"/>
  <c r="G284" i="141"/>
  <c r="G351" i="141"/>
  <c r="G438" i="141"/>
  <c r="G238" i="141"/>
  <c r="G200" i="141"/>
  <c r="G358" i="141"/>
  <c r="G384" i="141"/>
  <c r="G364" i="141"/>
  <c r="G415" i="141"/>
  <c r="G412" i="141"/>
  <c r="G514" i="141"/>
  <c r="G505" i="141"/>
  <c r="G502" i="141"/>
  <c r="G349" i="141"/>
  <c r="G218" i="141"/>
  <c r="G269" i="141"/>
  <c r="G201" i="141"/>
  <c r="G248" i="141"/>
  <c r="G208" i="141"/>
  <c r="G362" i="141"/>
  <c r="G380" i="141"/>
  <c r="G428" i="141"/>
  <c r="G393" i="141"/>
  <c r="G450" i="141"/>
  <c r="G422" i="141"/>
  <c r="G490" i="141"/>
  <c r="G491" i="141"/>
  <c r="G515" i="141"/>
  <c r="G271" i="141"/>
  <c r="G222" i="141"/>
  <c r="G205" i="141"/>
  <c r="G304" i="141"/>
  <c r="G212" i="141"/>
  <c r="G365" i="141"/>
  <c r="G462" i="141"/>
  <c r="G82" i="141"/>
  <c r="G122" i="141"/>
  <c r="G61" i="141"/>
  <c r="G59" i="141"/>
  <c r="G511" i="141"/>
  <c r="G278" i="141"/>
  <c r="G227" i="141"/>
  <c r="G226" i="141"/>
  <c r="G209" i="141"/>
  <c r="G336" i="141"/>
  <c r="G344" i="141"/>
  <c r="G216" i="141"/>
  <c r="G368" i="141"/>
  <c r="G390" i="141"/>
  <c r="G386" i="141"/>
  <c r="G433" i="141"/>
  <c r="G194" i="141"/>
  <c r="G32" i="141"/>
  <c r="G385" i="141"/>
  <c r="G62" i="141"/>
  <c r="G458" i="141"/>
  <c r="G323" i="141"/>
  <c r="G196" i="141"/>
  <c r="G496" i="141"/>
  <c r="G457" i="141"/>
  <c r="G489" i="141"/>
  <c r="G405" i="141"/>
  <c r="G391" i="141"/>
  <c r="G289" i="141"/>
  <c r="G330" i="141"/>
  <c r="G281" i="141"/>
  <c r="G217" i="141"/>
  <c r="G288" i="141"/>
  <c r="G144" i="141"/>
  <c r="G112" i="141"/>
  <c r="G129" i="141"/>
  <c r="G495" i="141"/>
  <c r="G188" i="141"/>
  <c r="G123" i="141"/>
  <c r="G79" i="141"/>
  <c r="G25" i="141"/>
  <c r="G377" i="141"/>
  <c r="G282" i="141"/>
  <c r="G353" i="141"/>
  <c r="G473" i="141"/>
  <c r="G418" i="141"/>
  <c r="G273" i="141"/>
  <c r="G518" i="141"/>
  <c r="G488" i="141"/>
  <c r="G499" i="141"/>
  <c r="G494" i="141"/>
  <c r="G397" i="141"/>
  <c r="G425" i="141"/>
  <c r="G456" i="141"/>
  <c r="G326" i="141"/>
  <c r="G228" i="141"/>
  <c r="G213" i="141"/>
  <c r="G317" i="141"/>
  <c r="G258" i="141"/>
  <c r="G525" i="141"/>
  <c r="G130" i="141"/>
  <c r="G153" i="141"/>
  <c r="G119" i="141"/>
  <c r="G184" i="141"/>
  <c r="G295" i="141"/>
  <c r="G324" i="141"/>
  <c r="G268" i="141"/>
  <c r="G140" i="141"/>
  <c r="G179" i="141"/>
  <c r="G192" i="141"/>
  <c r="G121" i="141"/>
  <c r="G517" i="141"/>
  <c r="G111" i="141"/>
  <c r="G72" i="141"/>
  <c r="G54" i="141"/>
  <c r="G30" i="141"/>
  <c r="G279" i="141"/>
  <c r="G186" i="141"/>
  <c r="G369" i="141"/>
  <c r="G337" i="141"/>
  <c r="G233" i="141"/>
  <c r="G319" i="141"/>
  <c r="G360" i="141"/>
  <c r="G379" i="141"/>
  <c r="G57" i="141"/>
  <c r="G290" i="141"/>
  <c r="G283" i="141"/>
  <c r="G160" i="141"/>
  <c r="G280" i="141"/>
  <c r="G136" i="141"/>
  <c r="G104" i="141"/>
  <c r="G117" i="141"/>
  <c r="G154" i="141"/>
  <c r="G118" i="141"/>
  <c r="G42" i="141"/>
  <c r="G143" i="141"/>
  <c r="G107" i="141"/>
  <c r="G70" i="141"/>
  <c r="G49" i="141"/>
  <c r="G26" i="141"/>
  <c r="G191" i="141"/>
  <c r="G243" i="141"/>
  <c r="G286" i="141"/>
  <c r="G239" i="141"/>
  <c r="G234" i="141"/>
  <c r="G383" i="141"/>
  <c r="G459" i="141"/>
  <c r="G387" i="141"/>
  <c r="G166" i="141"/>
  <c r="G89" i="141"/>
  <c r="G80" i="141"/>
  <c r="G431" i="141"/>
  <c r="G404" i="141"/>
  <c r="G266" i="141"/>
  <c r="G460" i="141"/>
  <c r="G259" i="141"/>
  <c r="G315" i="141"/>
  <c r="G299" i="141"/>
  <c r="G256" i="141"/>
  <c r="G223" i="141"/>
  <c r="G164" i="141"/>
  <c r="G132" i="141"/>
  <c r="G100" i="141"/>
  <c r="G113" i="141"/>
  <c r="G69" i="141"/>
  <c r="G114" i="141"/>
  <c r="G503" i="141"/>
  <c r="G157" i="141"/>
  <c r="G139" i="141"/>
  <c r="G103" i="141"/>
  <c r="G60" i="141"/>
  <c r="G77" i="141"/>
  <c r="G88" i="141"/>
  <c r="G47" i="141"/>
  <c r="G73" i="141"/>
  <c r="G174" i="141"/>
  <c r="G375" i="141"/>
  <c r="G294" i="141"/>
  <c r="G247" i="141"/>
  <c r="G235" i="141"/>
  <c r="G244" i="141"/>
  <c r="G331" i="141"/>
  <c r="G471" i="141"/>
  <c r="G150" i="141"/>
  <c r="G48" i="141"/>
  <c r="G429" i="141"/>
  <c r="G402" i="141"/>
  <c r="G426" i="141"/>
  <c r="G307" i="141"/>
  <c r="G274" i="141"/>
  <c r="G296" i="141"/>
  <c r="G152" i="141"/>
  <c r="G161" i="141"/>
  <c r="G128" i="141"/>
  <c r="G146" i="141"/>
  <c r="G311" i="141"/>
  <c r="G145" i="141"/>
  <c r="G105" i="141"/>
  <c r="G276" i="141"/>
  <c r="G51" i="141"/>
  <c r="G172" i="141"/>
  <c r="G149" i="141"/>
  <c r="G110" i="141"/>
  <c r="G66" i="141"/>
  <c r="G135" i="141"/>
  <c r="G95" i="141"/>
  <c r="G483" i="141"/>
  <c r="G45" i="141"/>
  <c r="G86" i="141"/>
  <c r="G39" i="141"/>
  <c r="G189" i="141"/>
  <c r="G197" i="141"/>
  <c r="G345" i="141"/>
  <c r="G262" i="141"/>
  <c r="G236" i="141"/>
  <c r="G253" i="141"/>
  <c r="G339" i="141"/>
  <c r="G443" i="141"/>
  <c r="G41" i="141"/>
  <c r="G474" i="141"/>
  <c r="G437" i="141"/>
  <c r="G410" i="141"/>
  <c r="G267" i="141"/>
  <c r="G291" i="141"/>
  <c r="G207" i="141"/>
  <c r="G124" i="141"/>
  <c r="G92" i="141"/>
  <c r="G173" i="141"/>
  <c r="G300" i="141"/>
  <c r="G101" i="141"/>
  <c r="G493" i="141"/>
  <c r="G254" i="141"/>
  <c r="G169" i="141"/>
  <c r="G138" i="141"/>
  <c r="G102" i="141"/>
  <c r="G67" i="141"/>
  <c r="G260" i="141"/>
  <c r="G180" i="141"/>
  <c r="G131" i="141"/>
  <c r="G91" i="141"/>
  <c r="G52" i="141"/>
  <c r="G63" i="141"/>
  <c r="G33" i="141"/>
  <c r="G23" i="141"/>
  <c r="G352" i="141"/>
  <c r="G272" i="141"/>
  <c r="G310" i="141"/>
  <c r="G237" i="141"/>
  <c r="G287" i="141"/>
  <c r="G347" i="141"/>
  <c r="G455" i="141"/>
  <c r="G125" i="141"/>
  <c r="G35" i="141"/>
  <c r="G55" i="141"/>
  <c r="G452" i="141"/>
  <c r="G399" i="141"/>
  <c r="G308" i="141"/>
  <c r="G257" i="141"/>
  <c r="G322" i="141"/>
  <c r="G176" i="141"/>
  <c r="G155" i="141"/>
  <c r="G120" i="141"/>
  <c r="G408" i="141"/>
  <c r="G97" i="141"/>
  <c r="G252" i="141"/>
  <c r="G162" i="141"/>
  <c r="G481" i="141"/>
  <c r="G241" i="141"/>
  <c r="G134" i="141"/>
  <c r="G94" i="141"/>
  <c r="G58" i="141"/>
  <c r="G215" i="141"/>
  <c r="G43" i="141"/>
  <c r="G156" i="141"/>
  <c r="G127" i="141"/>
  <c r="G182" i="141"/>
  <c r="G40" i="141"/>
  <c r="G29" i="141"/>
  <c r="G318" i="141"/>
  <c r="G263" i="141"/>
  <c r="G293" i="141"/>
  <c r="G320" i="141"/>
  <c r="G245" i="141"/>
  <c r="G302" i="141"/>
  <c r="G355" i="141"/>
  <c r="G467" i="141"/>
  <c r="G78" i="141"/>
  <c r="G261" i="141"/>
  <c r="G335" i="141"/>
  <c r="G363" i="141"/>
  <c r="G475" i="141"/>
  <c r="G109" i="141"/>
  <c r="G165" i="141"/>
  <c r="G46" i="141"/>
  <c r="F37" i="142" l="1"/>
  <c r="G13" i="142"/>
  <c r="K478" i="141"/>
  <c r="K38" i="141"/>
  <c r="K506" i="141"/>
  <c r="I468" i="141"/>
  <c r="I373" i="141"/>
  <c r="I439" i="141"/>
  <c r="G12" i="142"/>
  <c r="K449" i="141"/>
  <c r="I498" i="141"/>
  <c r="I83" i="141"/>
  <c r="K477" i="141"/>
  <c r="I477" i="141"/>
  <c r="I444" i="141"/>
  <c r="K27" i="141"/>
  <c r="I27" i="141"/>
  <c r="K512" i="141"/>
  <c r="I512" i="141"/>
  <c r="K501" i="141"/>
  <c r="I501" i="141"/>
  <c r="K484" i="141"/>
  <c r="I484" i="141"/>
  <c r="I108" i="141"/>
  <c r="K141" i="141"/>
  <c r="I406" i="141"/>
  <c r="I37" i="141"/>
  <c r="K370" i="141"/>
  <c r="K448" i="141"/>
  <c r="I469" i="141"/>
  <c r="K74" i="141"/>
  <c r="I74" i="141"/>
  <c r="K28" i="141"/>
  <c r="I28" i="141"/>
  <c r="I441" i="141"/>
  <c r="I398" i="141"/>
  <c r="K398" i="141"/>
  <c r="K367" i="141"/>
  <c r="I367" i="141"/>
  <c r="I485" i="141"/>
  <c r="K485" i="141"/>
  <c r="I98" i="141"/>
  <c r="K98" i="141"/>
  <c r="K327" i="141"/>
  <c r="I327" i="141"/>
  <c r="I325" i="141"/>
  <c r="K325" i="141"/>
  <c r="K34" i="141"/>
  <c r="I34" i="141"/>
  <c r="K31" i="141"/>
  <c r="I31" i="141"/>
  <c r="K84" i="141"/>
  <c r="I84" i="141"/>
  <c r="K265" i="141"/>
  <c r="K163" i="141"/>
  <c r="K470" i="141"/>
  <c r="K65" i="141"/>
  <c r="K275" i="141"/>
  <c r="I413" i="141"/>
  <c r="K178" i="141"/>
  <c r="K321" i="141"/>
  <c r="I442" i="141"/>
  <c r="K96" i="141"/>
  <c r="K85" i="141"/>
  <c r="K305" i="141"/>
  <c r="K81" i="141"/>
  <c r="I229" i="141"/>
  <c r="K250" i="141"/>
  <c r="K137" i="141"/>
  <c r="K314" i="141"/>
  <c r="K148" i="141"/>
  <c r="I148" i="141"/>
  <c r="K341" i="141"/>
  <c r="I341" i="141"/>
  <c r="I521" i="141"/>
  <c r="K521" i="141"/>
  <c r="K480" i="141"/>
  <c r="I480" i="141"/>
  <c r="K482" i="141"/>
  <c r="I482" i="141"/>
  <c r="K492" i="141"/>
  <c r="I492" i="141"/>
  <c r="I332" i="141"/>
  <c r="K332" i="141"/>
  <c r="K190" i="141"/>
  <c r="I190" i="141"/>
  <c r="K24" i="141"/>
  <c r="I24" i="141"/>
  <c r="I151" i="141"/>
  <c r="K151" i="141"/>
  <c r="I346" i="141"/>
  <c r="K346" i="141"/>
  <c r="K328" i="141"/>
  <c r="I328" i="141"/>
  <c r="K389" i="141"/>
  <c r="I389" i="141"/>
  <c r="I524" i="141"/>
  <c r="K524" i="141"/>
  <c r="I376" i="141"/>
  <c r="K376" i="141"/>
  <c r="I99" i="141"/>
  <c r="K99" i="141"/>
  <c r="I195" i="141"/>
  <c r="K195" i="141"/>
  <c r="K277" i="141"/>
  <c r="I277" i="141"/>
  <c r="I303" i="141"/>
  <c r="K303" i="141"/>
  <c r="K500" i="141"/>
  <c r="I500" i="141"/>
  <c r="K516" i="141"/>
  <c r="I516" i="141"/>
  <c r="K487" i="141"/>
  <c r="I487" i="141"/>
  <c r="I142" i="141"/>
  <c r="K142" i="141"/>
  <c r="I106" i="141"/>
  <c r="K106" i="141"/>
  <c r="I87" i="141"/>
  <c r="K87" i="141"/>
  <c r="I453" i="141"/>
  <c r="K453" i="141"/>
  <c r="I461" i="141"/>
  <c r="K461" i="141"/>
  <c r="I463" i="141"/>
  <c r="K463" i="141"/>
  <c r="K204" i="141"/>
  <c r="I204" i="141"/>
  <c r="K255" i="141"/>
  <c r="I255" i="141"/>
  <c r="I407" i="141"/>
  <c r="K407" i="141"/>
  <c r="K75" i="141"/>
  <c r="I75" i="141"/>
  <c r="K220" i="141"/>
  <c r="I220" i="141"/>
  <c r="I115" i="141"/>
  <c r="K115" i="141"/>
  <c r="K167" i="141"/>
  <c r="I167" i="141"/>
  <c r="K219" i="141"/>
  <c r="I219" i="141"/>
  <c r="I451" i="141"/>
  <c r="K451" i="141"/>
  <c r="I509" i="141"/>
  <c r="K509" i="141"/>
  <c r="K427" i="141"/>
  <c r="I427" i="141"/>
  <c r="I424" i="141"/>
  <c r="K424" i="141"/>
  <c r="I177" i="141"/>
  <c r="K177" i="141"/>
  <c r="I68" i="141"/>
  <c r="K68" i="141"/>
  <c r="I187" i="141"/>
  <c r="K187" i="141"/>
  <c r="K329" i="141"/>
  <c r="I329" i="141"/>
  <c r="I513" i="141"/>
  <c r="K513" i="141"/>
  <c r="I447" i="141"/>
  <c r="K447" i="141"/>
  <c r="K210" i="141"/>
  <c r="I210" i="141"/>
  <c r="K246" i="141"/>
  <c r="I246" i="141"/>
  <c r="I264" i="141"/>
  <c r="K264" i="141"/>
  <c r="I292" i="141"/>
  <c r="K292" i="141"/>
  <c r="K183" i="141"/>
  <c r="K416" i="141"/>
  <c r="I411" i="141"/>
  <c r="I71" i="141"/>
  <c r="K446" i="141"/>
  <c r="I308" i="141"/>
  <c r="K308" i="141"/>
  <c r="I41" i="141"/>
  <c r="K41" i="141"/>
  <c r="I307" i="141"/>
  <c r="K307" i="141"/>
  <c r="I191" i="141"/>
  <c r="K191" i="141"/>
  <c r="I456" i="141"/>
  <c r="K456" i="141"/>
  <c r="I323" i="141"/>
  <c r="K323" i="141"/>
  <c r="I462" i="141"/>
  <c r="K462" i="141"/>
  <c r="I381" i="141"/>
  <c r="K381" i="141"/>
  <c r="I251" i="141"/>
  <c r="K251" i="141"/>
  <c r="I215" i="141"/>
  <c r="K215" i="141"/>
  <c r="K97" i="141"/>
  <c r="I97" i="141"/>
  <c r="K399" i="141"/>
  <c r="I399" i="141"/>
  <c r="K237" i="141"/>
  <c r="I237" i="141"/>
  <c r="K91" i="141"/>
  <c r="I91" i="141"/>
  <c r="I254" i="141"/>
  <c r="K254" i="141"/>
  <c r="I291" i="141"/>
  <c r="K291" i="141"/>
  <c r="I443" i="141"/>
  <c r="K443" i="141"/>
  <c r="I39" i="141"/>
  <c r="K39" i="141"/>
  <c r="K66" i="141"/>
  <c r="I66" i="141"/>
  <c r="I311" i="141"/>
  <c r="K311" i="141"/>
  <c r="I426" i="141"/>
  <c r="K426" i="141"/>
  <c r="K235" i="141"/>
  <c r="I235" i="141"/>
  <c r="I77" i="141"/>
  <c r="K77" i="141"/>
  <c r="I113" i="141"/>
  <c r="K113" i="141"/>
  <c r="I259" i="141"/>
  <c r="K259" i="141"/>
  <c r="I387" i="141"/>
  <c r="K387" i="141"/>
  <c r="I26" i="141"/>
  <c r="K26" i="141"/>
  <c r="K117" i="141"/>
  <c r="I117" i="141"/>
  <c r="I379" i="141"/>
  <c r="K379" i="141"/>
  <c r="I30" i="141"/>
  <c r="K30" i="141"/>
  <c r="K140" i="141"/>
  <c r="I140" i="141"/>
  <c r="K130" i="141"/>
  <c r="I130" i="141"/>
  <c r="K425" i="141"/>
  <c r="I425" i="141"/>
  <c r="I473" i="141"/>
  <c r="K473" i="141"/>
  <c r="K495" i="141"/>
  <c r="I495" i="141"/>
  <c r="I289" i="141"/>
  <c r="K289" i="141"/>
  <c r="K458" i="141"/>
  <c r="I458" i="141"/>
  <c r="K386" i="141"/>
  <c r="I386" i="141"/>
  <c r="I227" i="141"/>
  <c r="K227" i="141"/>
  <c r="I365" i="141"/>
  <c r="K365" i="141"/>
  <c r="I490" i="141"/>
  <c r="K490" i="141"/>
  <c r="I248" i="141"/>
  <c r="K248" i="141"/>
  <c r="I412" i="141"/>
  <c r="K412" i="141"/>
  <c r="I351" i="141"/>
  <c r="K351" i="141"/>
  <c r="I454" i="141"/>
  <c r="K454" i="141"/>
  <c r="K338" i="141"/>
  <c r="I338" i="141"/>
  <c r="I419" i="141"/>
  <c r="K419" i="141"/>
  <c r="I232" i="141"/>
  <c r="K232" i="141"/>
  <c r="I361" i="141"/>
  <c r="K361" i="141"/>
  <c r="I394" i="141"/>
  <c r="K394" i="141"/>
  <c r="I421" i="141"/>
  <c r="K421" i="141"/>
  <c r="I306" i="141"/>
  <c r="K306" i="141"/>
  <c r="I465" i="141"/>
  <c r="K465" i="141"/>
  <c r="I301" i="141"/>
  <c r="K301" i="141"/>
  <c r="I522" i="141"/>
  <c r="K522" i="141"/>
  <c r="I486" i="141"/>
  <c r="K486" i="141"/>
  <c r="I181" i="141"/>
  <c r="K181" i="141"/>
  <c r="I313" i="141"/>
  <c r="K313" i="141"/>
  <c r="K287" i="141"/>
  <c r="I287" i="141"/>
  <c r="I145" i="141"/>
  <c r="K145" i="141"/>
  <c r="I166" i="141"/>
  <c r="K166" i="141"/>
  <c r="I279" i="141"/>
  <c r="K279" i="141"/>
  <c r="I188" i="141"/>
  <c r="K188" i="141"/>
  <c r="K491" i="141"/>
  <c r="I491" i="141"/>
  <c r="K464" i="141"/>
  <c r="I464" i="141"/>
  <c r="I436" i="141"/>
  <c r="K436" i="141"/>
  <c r="I263" i="141"/>
  <c r="K263" i="141"/>
  <c r="I408" i="141"/>
  <c r="K408" i="141"/>
  <c r="I267" i="141"/>
  <c r="K267" i="141"/>
  <c r="I146" i="141"/>
  <c r="K146" i="141"/>
  <c r="I100" i="141"/>
  <c r="K100" i="141"/>
  <c r="K360" i="141"/>
  <c r="I360" i="141"/>
  <c r="K390" i="141"/>
  <c r="I390" i="141"/>
  <c r="K231" i="141"/>
  <c r="I231" i="141"/>
  <c r="I46" i="141"/>
  <c r="K46" i="141"/>
  <c r="I29" i="141"/>
  <c r="K29" i="141"/>
  <c r="I94" i="141"/>
  <c r="K94" i="141"/>
  <c r="I120" i="141"/>
  <c r="K120" i="141"/>
  <c r="K55" i="141"/>
  <c r="I55" i="141"/>
  <c r="I180" i="141"/>
  <c r="K180" i="141"/>
  <c r="I101" i="141"/>
  <c r="K101" i="141"/>
  <c r="I253" i="141"/>
  <c r="K253" i="141"/>
  <c r="I45" i="141"/>
  <c r="K45" i="141"/>
  <c r="I149" i="141"/>
  <c r="K149" i="141"/>
  <c r="I128" i="141"/>
  <c r="K128" i="141"/>
  <c r="K429" i="141"/>
  <c r="I429" i="141"/>
  <c r="I294" i="141"/>
  <c r="K294" i="141"/>
  <c r="K103" i="141"/>
  <c r="I103" i="141"/>
  <c r="I132" i="141"/>
  <c r="K132" i="141"/>
  <c r="I266" i="141"/>
  <c r="K266" i="141"/>
  <c r="K383" i="141"/>
  <c r="I383" i="141"/>
  <c r="I70" i="141"/>
  <c r="K70" i="141"/>
  <c r="I136" i="141"/>
  <c r="K136" i="141"/>
  <c r="K319" i="141"/>
  <c r="I319" i="141"/>
  <c r="I72" i="141"/>
  <c r="K72" i="141"/>
  <c r="I258" i="141"/>
  <c r="K258" i="141"/>
  <c r="K494" i="141"/>
  <c r="I494" i="141"/>
  <c r="I282" i="141"/>
  <c r="K282" i="141"/>
  <c r="I112" i="141"/>
  <c r="K112" i="141"/>
  <c r="I405" i="141"/>
  <c r="K405" i="141"/>
  <c r="K368" i="141"/>
  <c r="I368" i="141"/>
  <c r="I511" i="141"/>
  <c r="K511" i="141"/>
  <c r="I304" i="141"/>
  <c r="K304" i="141"/>
  <c r="I450" i="141"/>
  <c r="K450" i="141"/>
  <c r="I269" i="141"/>
  <c r="K269" i="141"/>
  <c r="I364" i="141"/>
  <c r="K364" i="141"/>
  <c r="I214" i="141"/>
  <c r="K214" i="141"/>
  <c r="I342" i="141"/>
  <c r="K342" i="141"/>
  <c r="K382" i="141"/>
  <c r="I382" i="141"/>
  <c r="I423" i="141"/>
  <c r="K423" i="141"/>
  <c r="K403" i="141"/>
  <c r="I403" i="141"/>
  <c r="I133" i="141"/>
  <c r="K133" i="141"/>
  <c r="I510" i="141"/>
  <c r="K510" i="141"/>
  <c r="I36" i="141"/>
  <c r="K36" i="141"/>
  <c r="I316" i="141"/>
  <c r="K316" i="141"/>
  <c r="I170" i="141"/>
  <c r="K170" i="141"/>
  <c r="I230" i="141"/>
  <c r="K230" i="141"/>
  <c r="I224" i="141"/>
  <c r="K224" i="141"/>
  <c r="K356" i="141"/>
  <c r="I356" i="141"/>
  <c r="I293" i="141"/>
  <c r="K293" i="141"/>
  <c r="I189" i="141"/>
  <c r="K189" i="141"/>
  <c r="I69" i="141"/>
  <c r="K69" i="141"/>
  <c r="I153" i="141"/>
  <c r="K153" i="141"/>
  <c r="I433" i="141"/>
  <c r="K433" i="141"/>
  <c r="I479" i="141"/>
  <c r="K479" i="141"/>
  <c r="I64" i="141"/>
  <c r="K64" i="141"/>
  <c r="I78" i="141"/>
  <c r="K78" i="141"/>
  <c r="I131" i="141"/>
  <c r="K131" i="141"/>
  <c r="K60" i="141"/>
  <c r="I60" i="141"/>
  <c r="I104" i="141"/>
  <c r="K104" i="141"/>
  <c r="K525" i="141"/>
  <c r="I525" i="141"/>
  <c r="K62" i="141"/>
  <c r="I62" i="141"/>
  <c r="K422" i="141"/>
  <c r="I422" i="141"/>
  <c r="I284" i="141"/>
  <c r="K284" i="141"/>
  <c r="K221" i="141"/>
  <c r="I221" i="141"/>
  <c r="K359" i="141"/>
  <c r="I359" i="141"/>
  <c r="I44" i="141"/>
  <c r="K44" i="141"/>
  <c r="I467" i="141"/>
  <c r="K467" i="141"/>
  <c r="K272" i="141"/>
  <c r="I272" i="141"/>
  <c r="I165" i="141"/>
  <c r="K165" i="141"/>
  <c r="I355" i="141"/>
  <c r="K355" i="141"/>
  <c r="I40" i="141"/>
  <c r="K40" i="141"/>
  <c r="I134" i="141"/>
  <c r="K134" i="141"/>
  <c r="I155" i="141"/>
  <c r="K155" i="141"/>
  <c r="I35" i="141"/>
  <c r="K35" i="141"/>
  <c r="I352" i="141"/>
  <c r="K352" i="141"/>
  <c r="K260" i="141"/>
  <c r="I260" i="141"/>
  <c r="K300" i="141"/>
  <c r="I300" i="141"/>
  <c r="I410" i="141"/>
  <c r="K410" i="141"/>
  <c r="K236" i="141"/>
  <c r="I236" i="141"/>
  <c r="K483" i="141"/>
  <c r="I483" i="141"/>
  <c r="I172" i="141"/>
  <c r="K172" i="141"/>
  <c r="I161" i="141"/>
  <c r="K161" i="141"/>
  <c r="I48" i="141"/>
  <c r="K48" i="141"/>
  <c r="K375" i="141"/>
  <c r="I375" i="141"/>
  <c r="I139" i="141"/>
  <c r="K139" i="141"/>
  <c r="I164" i="141"/>
  <c r="K164" i="141"/>
  <c r="K404" i="141"/>
  <c r="I404" i="141"/>
  <c r="K234" i="141"/>
  <c r="I234" i="141"/>
  <c r="I107" i="141"/>
  <c r="K107" i="141"/>
  <c r="I280" i="141"/>
  <c r="K280" i="141"/>
  <c r="K233" i="141"/>
  <c r="I233" i="141"/>
  <c r="K111" i="141"/>
  <c r="I111" i="141"/>
  <c r="I324" i="141"/>
  <c r="K324" i="141"/>
  <c r="I317" i="141"/>
  <c r="K317" i="141"/>
  <c r="K499" i="141"/>
  <c r="I499" i="141"/>
  <c r="I377" i="141"/>
  <c r="K377" i="141"/>
  <c r="K144" i="141"/>
  <c r="I144" i="141"/>
  <c r="K489" i="141"/>
  <c r="I489" i="141"/>
  <c r="I216" i="141"/>
  <c r="K216" i="141"/>
  <c r="K59" i="141"/>
  <c r="I59" i="141"/>
  <c r="K205" i="141"/>
  <c r="I205" i="141"/>
  <c r="I393" i="141"/>
  <c r="K393" i="141"/>
  <c r="I218" i="141"/>
  <c r="K218" i="141"/>
  <c r="I384" i="141"/>
  <c r="K384" i="141"/>
  <c r="I193" i="141"/>
  <c r="K193" i="141"/>
  <c r="I357" i="141"/>
  <c r="K357" i="141"/>
  <c r="I388" i="141"/>
  <c r="K388" i="141"/>
  <c r="K430" i="141"/>
  <c r="I430" i="141"/>
  <c r="I334" i="141"/>
  <c r="K334" i="141"/>
  <c r="I147" i="141"/>
  <c r="K147" i="141"/>
  <c r="K520" i="141"/>
  <c r="I520" i="141"/>
  <c r="I171" i="141"/>
  <c r="K171" i="141"/>
  <c r="I396" i="141"/>
  <c r="K396" i="141"/>
  <c r="K312" i="141"/>
  <c r="I312" i="141"/>
  <c r="I249" i="141"/>
  <c r="K249" i="141"/>
  <c r="K523" i="141"/>
  <c r="I523" i="141"/>
  <c r="I371" i="141"/>
  <c r="K371" i="141"/>
  <c r="I309" i="141"/>
  <c r="K309" i="141"/>
  <c r="I335" i="141"/>
  <c r="K335" i="141"/>
  <c r="I207" i="141"/>
  <c r="K207" i="141"/>
  <c r="I88" i="141"/>
  <c r="K88" i="141"/>
  <c r="I57" i="141"/>
  <c r="K57" i="141"/>
  <c r="K330" i="141"/>
  <c r="I330" i="141"/>
  <c r="I208" i="141"/>
  <c r="K208" i="141"/>
  <c r="I476" i="141"/>
  <c r="K476" i="141"/>
  <c r="I261" i="141"/>
  <c r="K261" i="141"/>
  <c r="K310" i="141"/>
  <c r="I310" i="141"/>
  <c r="K110" i="141"/>
  <c r="I110" i="141"/>
  <c r="I49" i="141"/>
  <c r="K49" i="141"/>
  <c r="I397" i="141"/>
  <c r="K397" i="141"/>
  <c r="I391" i="141"/>
  <c r="K391" i="141"/>
  <c r="I212" i="141"/>
  <c r="K212" i="141"/>
  <c r="I415" i="141"/>
  <c r="K415" i="141"/>
  <c r="K472" i="141"/>
  <c r="I472" i="141"/>
  <c r="I445" i="141"/>
  <c r="K445" i="141"/>
  <c r="K126" i="141"/>
  <c r="I126" i="141"/>
  <c r="K109" i="141"/>
  <c r="I109" i="141"/>
  <c r="K302" i="141"/>
  <c r="I302" i="141"/>
  <c r="K176" i="141"/>
  <c r="I176" i="141"/>
  <c r="I125" i="141"/>
  <c r="K125" i="141"/>
  <c r="I23" i="141"/>
  <c r="K23" i="141"/>
  <c r="K67" i="141"/>
  <c r="I67" i="141"/>
  <c r="I173" i="141"/>
  <c r="K173" i="141"/>
  <c r="K437" i="141"/>
  <c r="I437" i="141"/>
  <c r="K262" i="141"/>
  <c r="I262" i="141"/>
  <c r="K95" i="141"/>
  <c r="I95" i="141"/>
  <c r="K51" i="141"/>
  <c r="I51" i="141"/>
  <c r="I152" i="141"/>
  <c r="K152" i="141"/>
  <c r="K150" i="141"/>
  <c r="I150" i="141"/>
  <c r="I174" i="141"/>
  <c r="K174" i="141"/>
  <c r="I157" i="141"/>
  <c r="K157" i="141"/>
  <c r="I223" i="141"/>
  <c r="K223" i="141"/>
  <c r="I431" i="141"/>
  <c r="K431" i="141"/>
  <c r="K239" i="141"/>
  <c r="I239" i="141"/>
  <c r="I143" i="141"/>
  <c r="K143" i="141"/>
  <c r="I160" i="141"/>
  <c r="K160" i="141"/>
  <c r="I337" i="141"/>
  <c r="K337" i="141"/>
  <c r="I517" i="141"/>
  <c r="K517" i="141"/>
  <c r="I295" i="141"/>
  <c r="K295" i="141"/>
  <c r="K213" i="141"/>
  <c r="I213" i="141"/>
  <c r="I488" i="141"/>
  <c r="K488" i="141"/>
  <c r="I25" i="141"/>
  <c r="K25" i="141"/>
  <c r="I288" i="141"/>
  <c r="K288" i="141"/>
  <c r="I457" i="141"/>
  <c r="K457" i="141"/>
  <c r="I385" i="141"/>
  <c r="K385" i="141"/>
  <c r="I344" i="141"/>
  <c r="K344" i="141"/>
  <c r="I61" i="141"/>
  <c r="K61" i="141"/>
  <c r="I222" i="141"/>
  <c r="K222" i="141"/>
  <c r="K428" i="141"/>
  <c r="I428" i="141"/>
  <c r="I349" i="141"/>
  <c r="K349" i="141"/>
  <c r="I358" i="141"/>
  <c r="K358" i="141"/>
  <c r="I507" i="141"/>
  <c r="K507" i="141"/>
  <c r="K435" i="141"/>
  <c r="I435" i="141"/>
  <c r="K225" i="141"/>
  <c r="I225" i="141"/>
  <c r="I350" i="141"/>
  <c r="K350" i="141"/>
  <c r="K202" i="141"/>
  <c r="I202" i="141"/>
  <c r="K116" i="141"/>
  <c r="I116" i="141"/>
  <c r="I53" i="141"/>
  <c r="K53" i="141"/>
  <c r="K50" i="141"/>
  <c r="I50" i="141"/>
  <c r="K417" i="141"/>
  <c r="I417" i="141"/>
  <c r="I56" i="141"/>
  <c r="K56" i="141"/>
  <c r="K340" i="141"/>
  <c r="I340" i="141"/>
  <c r="K159" i="141"/>
  <c r="I159" i="141"/>
  <c r="K175" i="141"/>
  <c r="I175" i="141"/>
  <c r="I420" i="141"/>
  <c r="K420" i="141"/>
  <c r="K43" i="141"/>
  <c r="I43" i="141"/>
  <c r="K52" i="141"/>
  <c r="I52" i="141"/>
  <c r="K244" i="141"/>
  <c r="I244" i="141"/>
  <c r="I154" i="141"/>
  <c r="K154" i="141"/>
  <c r="K418" i="141"/>
  <c r="I418" i="141"/>
  <c r="I226" i="141"/>
  <c r="K226" i="141"/>
  <c r="K514" i="141"/>
  <c r="I514" i="141"/>
  <c r="I348" i="141"/>
  <c r="K348" i="141"/>
  <c r="I504" i="141"/>
  <c r="K504" i="141"/>
  <c r="I199" i="141"/>
  <c r="K199" i="141"/>
  <c r="I318" i="141"/>
  <c r="K318" i="141"/>
  <c r="I452" i="141"/>
  <c r="K452" i="141"/>
  <c r="I339" i="141"/>
  <c r="K339" i="141"/>
  <c r="K402" i="141"/>
  <c r="I402" i="141"/>
  <c r="I460" i="141"/>
  <c r="K460" i="141"/>
  <c r="I54" i="141"/>
  <c r="K54" i="141"/>
  <c r="I298" i="141"/>
  <c r="K298" i="141"/>
  <c r="I270" i="141"/>
  <c r="K270" i="141"/>
  <c r="K241" i="141"/>
  <c r="I241" i="141"/>
  <c r="I475" i="141"/>
  <c r="K475" i="141"/>
  <c r="K245" i="141"/>
  <c r="I245" i="141"/>
  <c r="I127" i="141"/>
  <c r="K127" i="141"/>
  <c r="I481" i="141"/>
  <c r="K481" i="141"/>
  <c r="I322" i="141"/>
  <c r="K322" i="141"/>
  <c r="K455" i="141"/>
  <c r="I455" i="141"/>
  <c r="I33" i="141"/>
  <c r="K33" i="141"/>
  <c r="I102" i="141"/>
  <c r="K102" i="141"/>
  <c r="I92" i="141"/>
  <c r="K92" i="141"/>
  <c r="I474" i="141"/>
  <c r="K474" i="141"/>
  <c r="I345" i="141"/>
  <c r="K345" i="141"/>
  <c r="K135" i="141"/>
  <c r="I135" i="141"/>
  <c r="K276" i="141"/>
  <c r="I276" i="141"/>
  <c r="I296" i="141"/>
  <c r="K296" i="141"/>
  <c r="I471" i="141"/>
  <c r="K471" i="141"/>
  <c r="I73" i="141"/>
  <c r="K73" i="141"/>
  <c r="I503" i="141"/>
  <c r="K503" i="141"/>
  <c r="I256" i="141"/>
  <c r="K256" i="141"/>
  <c r="I80" i="141"/>
  <c r="K80" i="141"/>
  <c r="I286" i="141"/>
  <c r="K286" i="141"/>
  <c r="K42" i="141"/>
  <c r="I42" i="141"/>
  <c r="I283" i="141"/>
  <c r="K283" i="141"/>
  <c r="I369" i="141"/>
  <c r="K369" i="141"/>
  <c r="I121" i="141"/>
  <c r="K121" i="141"/>
  <c r="I184" i="141"/>
  <c r="K184" i="141"/>
  <c r="I228" i="141"/>
  <c r="K228" i="141"/>
  <c r="K518" i="141"/>
  <c r="I518" i="141"/>
  <c r="K79" i="141"/>
  <c r="I79" i="141"/>
  <c r="K217" i="141"/>
  <c r="I217" i="141"/>
  <c r="I496" i="141"/>
  <c r="K496" i="141"/>
  <c r="I32" i="141"/>
  <c r="K32" i="141"/>
  <c r="I336" i="141"/>
  <c r="K336" i="141"/>
  <c r="K122" i="141"/>
  <c r="I122" i="141"/>
  <c r="I271" i="141"/>
  <c r="K271" i="141"/>
  <c r="K380" i="141"/>
  <c r="I380" i="141"/>
  <c r="I502" i="141"/>
  <c r="K502" i="141"/>
  <c r="I200" i="141"/>
  <c r="K200" i="141"/>
  <c r="I508" i="141"/>
  <c r="K508" i="141"/>
  <c r="I354" i="141"/>
  <c r="K354" i="141"/>
  <c r="K206" i="141"/>
  <c r="I206" i="141"/>
  <c r="I333" i="141"/>
  <c r="K333" i="141"/>
  <c r="K242" i="141"/>
  <c r="I242" i="141"/>
  <c r="I343" i="141"/>
  <c r="K343" i="141"/>
  <c r="I414" i="141"/>
  <c r="K414" i="141"/>
  <c r="I203" i="141"/>
  <c r="K203" i="141"/>
  <c r="I434" i="141"/>
  <c r="K434" i="141"/>
  <c r="I211" i="141"/>
  <c r="K211" i="141"/>
  <c r="K395" i="141"/>
  <c r="I395" i="141"/>
  <c r="I297" i="141"/>
  <c r="K297" i="141"/>
  <c r="K76" i="141"/>
  <c r="I76" i="141"/>
  <c r="K400" i="141"/>
  <c r="I400" i="141"/>
  <c r="I252" i="141"/>
  <c r="K252" i="141"/>
  <c r="I169" i="141"/>
  <c r="K169" i="141"/>
  <c r="I315" i="141"/>
  <c r="K315" i="141"/>
  <c r="I179" i="141"/>
  <c r="K179" i="141"/>
  <c r="K438" i="141"/>
  <c r="I438" i="141"/>
  <c r="I185" i="141"/>
  <c r="K185" i="141"/>
  <c r="I198" i="141"/>
  <c r="K198" i="141"/>
  <c r="I158" i="141"/>
  <c r="K158" i="141"/>
  <c r="K58" i="141"/>
  <c r="I58" i="141"/>
  <c r="K493" i="141"/>
  <c r="I493" i="141"/>
  <c r="I86" i="141"/>
  <c r="K86" i="141"/>
  <c r="I247" i="141"/>
  <c r="K247" i="141"/>
  <c r="I459" i="141"/>
  <c r="K459" i="141"/>
  <c r="I268" i="141"/>
  <c r="K268" i="141"/>
  <c r="I353" i="141"/>
  <c r="K353" i="141"/>
  <c r="I129" i="141"/>
  <c r="K129" i="141"/>
  <c r="I278" i="141"/>
  <c r="K278" i="141"/>
  <c r="K201" i="141"/>
  <c r="I201" i="141"/>
  <c r="K401" i="141"/>
  <c r="I401" i="141"/>
  <c r="K240" i="141"/>
  <c r="I240" i="141"/>
  <c r="I93" i="141"/>
  <c r="K93" i="141"/>
  <c r="I497" i="141"/>
  <c r="K497" i="141"/>
  <c r="K182" i="141"/>
  <c r="I182" i="141"/>
  <c r="I363" i="141"/>
  <c r="K363" i="141"/>
  <c r="I320" i="141"/>
  <c r="K320" i="141"/>
  <c r="I156" i="141"/>
  <c r="K156" i="141"/>
  <c r="I162" i="141"/>
  <c r="K162" i="141"/>
  <c r="I257" i="141"/>
  <c r="K257" i="141"/>
  <c r="I347" i="141"/>
  <c r="K347" i="141"/>
  <c r="I63" i="141"/>
  <c r="K63" i="141"/>
  <c r="I138" i="141"/>
  <c r="K138" i="141"/>
  <c r="K124" i="141"/>
  <c r="I124" i="141"/>
  <c r="K197" i="141"/>
  <c r="I197" i="141"/>
  <c r="I105" i="141"/>
  <c r="K105" i="141"/>
  <c r="K274" i="141"/>
  <c r="I274" i="141"/>
  <c r="I331" i="141"/>
  <c r="K331" i="141"/>
  <c r="I47" i="141"/>
  <c r="K47" i="141"/>
  <c r="K114" i="141"/>
  <c r="I114" i="141"/>
  <c r="I299" i="141"/>
  <c r="K299" i="141"/>
  <c r="I89" i="141"/>
  <c r="K89" i="141"/>
  <c r="K243" i="141"/>
  <c r="I243" i="141"/>
  <c r="I118" i="141"/>
  <c r="K118" i="141"/>
  <c r="K290" i="141"/>
  <c r="I290" i="141"/>
  <c r="I186" i="141"/>
  <c r="K186" i="141"/>
  <c r="I192" i="141"/>
  <c r="K192" i="141"/>
  <c r="I119" i="141"/>
  <c r="K119" i="141"/>
  <c r="K326" i="141"/>
  <c r="I326" i="141"/>
  <c r="I273" i="141"/>
  <c r="K273" i="141"/>
  <c r="K123" i="141"/>
  <c r="I123" i="141"/>
  <c r="I281" i="141"/>
  <c r="K281" i="141"/>
  <c r="K196" i="141"/>
  <c r="I196" i="141"/>
  <c r="I194" i="141"/>
  <c r="K194" i="141"/>
  <c r="K209" i="141"/>
  <c r="I209" i="141"/>
  <c r="K82" i="141"/>
  <c r="I82" i="141"/>
  <c r="K515" i="141"/>
  <c r="I515" i="141"/>
  <c r="K362" i="141"/>
  <c r="I362" i="141"/>
  <c r="I505" i="141"/>
  <c r="K505" i="141"/>
  <c r="K238" i="141"/>
  <c r="I238" i="141"/>
  <c r="K432" i="141"/>
  <c r="I432" i="141"/>
  <c r="K374" i="141"/>
  <c r="I374" i="141"/>
  <c r="K372" i="141"/>
  <c r="I372" i="141"/>
  <c r="I378" i="141"/>
  <c r="K378" i="141"/>
  <c r="K366" i="141"/>
  <c r="I366" i="141"/>
  <c r="I285" i="141"/>
  <c r="K285" i="141"/>
  <c r="I168" i="141"/>
  <c r="K168" i="141"/>
  <c r="I440" i="141"/>
  <c r="K440" i="141"/>
  <c r="K519" i="141"/>
  <c r="I519" i="141"/>
  <c r="K466" i="141"/>
  <c r="I466" i="141"/>
  <c r="K409" i="141"/>
  <c r="I409" i="141"/>
  <c r="K90" i="141"/>
  <c r="I90" i="141"/>
  <c r="K392" i="141"/>
  <c r="I392" i="141"/>
  <c r="G37" i="142" l="1"/>
  <c r="F61" i="142"/>
  <c r="G8" i="142"/>
  <c r="D82" i="142"/>
  <c r="C6" i="141"/>
  <c r="C4" i="141"/>
  <c r="F86" i="142" l="1"/>
  <c r="G61" i="142"/>
  <c r="C8" i="141"/>
  <c r="F8" i="86" s="1"/>
  <c r="F9" i="86" s="1"/>
  <c r="F32" i="142"/>
  <c r="G32" i="142" s="1"/>
  <c r="D83" i="142"/>
  <c r="F10" i="86" l="1"/>
  <c r="F33" i="86"/>
  <c r="G86" i="142"/>
  <c r="F110" i="142"/>
  <c r="F56" i="142"/>
  <c r="D84" i="142"/>
  <c r="G56" i="142" l="1"/>
  <c r="F81" i="142"/>
  <c r="G81" i="142" s="1"/>
  <c r="F11" i="86"/>
  <c r="F34" i="86"/>
  <c r="G110" i="142"/>
  <c r="F134" i="142"/>
  <c r="G134" i="142" s="1"/>
  <c r="F32" i="86"/>
  <c r="F56" i="86" s="1"/>
  <c r="F81" i="86" s="1"/>
  <c r="F105" i="86" s="1"/>
  <c r="F129" i="86" s="1"/>
  <c r="D131" i="142"/>
  <c r="D106" i="142"/>
  <c r="D85" i="142"/>
  <c r="F12" i="86" l="1"/>
  <c r="F35" i="86"/>
  <c r="F105" i="142"/>
  <c r="G105" i="142" s="1"/>
  <c r="F33" i="142"/>
  <c r="G9" i="142"/>
  <c r="D132" i="142"/>
  <c r="D107" i="142"/>
  <c r="F13" i="86" l="1"/>
  <c r="F36" i="86"/>
  <c r="F129" i="142"/>
  <c r="G129" i="142" s="1"/>
  <c r="F57" i="142"/>
  <c r="G33" i="142"/>
  <c r="G10" i="142"/>
  <c r="F34" i="142"/>
  <c r="D108" i="142"/>
  <c r="D133" i="142"/>
  <c r="D87" i="142"/>
  <c r="F14" i="86" l="1"/>
  <c r="F38" i="86" s="1"/>
  <c r="F37" i="86"/>
  <c r="G13" i="86"/>
  <c r="G34" i="142"/>
  <c r="F58" i="142"/>
  <c r="F35" i="142"/>
  <c r="G11" i="142"/>
  <c r="F82" i="142"/>
  <c r="G57" i="142"/>
  <c r="D109" i="142"/>
  <c r="F61" i="86" l="1"/>
  <c r="G37" i="86"/>
  <c r="F59" i="142"/>
  <c r="G35" i="142"/>
  <c r="F36" i="142"/>
  <c r="F106" i="142"/>
  <c r="G82" i="142"/>
  <c r="G58" i="142"/>
  <c r="F83" i="142"/>
  <c r="F57" i="86"/>
  <c r="F82" i="86" s="1"/>
  <c r="F106" i="86" s="1"/>
  <c r="F130" i="86" s="1"/>
  <c r="D135" i="142"/>
  <c r="F86" i="86" l="1"/>
  <c r="G61" i="86"/>
  <c r="G36" i="142"/>
  <c r="F60" i="142"/>
  <c r="G106" i="142"/>
  <c r="F130" i="142"/>
  <c r="G130" i="142" s="1"/>
  <c r="F58" i="86"/>
  <c r="F83" i="86" s="1"/>
  <c r="F107" i="86" s="1"/>
  <c r="F131" i="86" s="1"/>
  <c r="F107" i="142"/>
  <c r="G83" i="142"/>
  <c r="F84" i="142"/>
  <c r="G59" i="142"/>
  <c r="D111" i="142"/>
  <c r="F110" i="86" l="1"/>
  <c r="G86" i="86"/>
  <c r="F59" i="86"/>
  <c r="F84" i="86" s="1"/>
  <c r="F108" i="86" s="1"/>
  <c r="F132" i="86" s="1"/>
  <c r="G14" i="142"/>
  <c r="F38" i="142"/>
  <c r="F108" i="142"/>
  <c r="G84" i="142"/>
  <c r="F131" i="142"/>
  <c r="G131" i="142" s="1"/>
  <c r="G107" i="142"/>
  <c r="F85" i="142"/>
  <c r="G60" i="142"/>
  <c r="F134" i="86" l="1"/>
  <c r="G134" i="86" s="1"/>
  <c r="G110" i="86"/>
  <c r="F132" i="142"/>
  <c r="G132" i="142" s="1"/>
  <c r="G108" i="142"/>
  <c r="F62" i="142"/>
  <c r="G38" i="142"/>
  <c r="G85" i="142"/>
  <c r="F109" i="142"/>
  <c r="F60" i="86"/>
  <c r="F85" i="86" s="1"/>
  <c r="F109" i="86" s="1"/>
  <c r="F133" i="86" s="1"/>
  <c r="G109" i="142" l="1"/>
  <c r="F133" i="142"/>
  <c r="G133" i="142" s="1"/>
  <c r="G62" i="142"/>
  <c r="F87" i="142"/>
  <c r="F111" i="142" l="1"/>
  <c r="G87" i="142"/>
  <c r="F62" i="86"/>
  <c r="F87" i="86" s="1"/>
  <c r="F111" i="86" s="1"/>
  <c r="F135" i="86" s="1"/>
  <c r="G111" i="142" l="1"/>
  <c r="F135" i="142"/>
  <c r="G135" i="142" s="1"/>
  <c r="S15" i="139" l="1"/>
  <c r="S17" i="139"/>
  <c r="S14" i="139"/>
  <c r="S11" i="139" l="1"/>
  <c r="B53" i="35" l="1"/>
  <c r="B54" i="35"/>
  <c r="B55" i="35"/>
  <c r="B56" i="35"/>
  <c r="B57" i="35"/>
  <c r="B58" i="35"/>
  <c r="B59" i="35"/>
  <c r="B60" i="35"/>
  <c r="B61" i="35"/>
  <c r="B51" i="35"/>
  <c r="B92" i="35"/>
  <c r="B91" i="35"/>
  <c r="B90" i="35"/>
  <c r="B89" i="35"/>
  <c r="B88" i="35"/>
  <c r="B87" i="35"/>
  <c r="B86" i="35"/>
  <c r="B85" i="35"/>
  <c r="B84" i="35"/>
  <c r="B82" i="35"/>
  <c r="B118" i="86" l="1"/>
  <c r="B142" i="86" s="1"/>
  <c r="B93" i="86"/>
  <c r="B45" i="86" l="1"/>
  <c r="G135" i="86" l="1"/>
  <c r="G132" i="86"/>
  <c r="G130" i="86"/>
  <c r="G129" i="86"/>
  <c r="G62" i="86"/>
  <c r="G56" i="86"/>
  <c r="G58" i="86"/>
  <c r="G131" i="86"/>
  <c r="G60" i="86"/>
  <c r="G133" i="86"/>
  <c r="G59" i="86"/>
  <c r="G57" i="86"/>
  <c r="B46" i="86" l="1"/>
  <c r="B70" i="86" s="1"/>
  <c r="B69" i="86"/>
  <c r="B95" i="86" l="1"/>
  <c r="B119" i="86" s="1"/>
  <c r="B143" i="86" s="1"/>
  <c r="D80" i="86"/>
  <c r="D104" i="86"/>
  <c r="B117" i="86"/>
  <c r="D128" i="86"/>
  <c r="B141" i="86"/>
  <c r="E4" i="35"/>
  <c r="F4" i="35" s="1"/>
  <c r="G4" i="35" s="1"/>
  <c r="H4" i="35" s="1"/>
  <c r="I4" i="35" s="1"/>
  <c r="J4" i="35" s="1"/>
  <c r="K4" i="35" s="1"/>
  <c r="L4" i="35" s="1"/>
  <c r="M4" i="35" s="1"/>
  <c r="N4" i="35" s="1"/>
  <c r="J35" i="35"/>
  <c r="K35" i="35" s="1"/>
  <c r="L35" i="35" s="1"/>
  <c r="M35" i="35" s="1"/>
  <c r="N35" i="35" s="1"/>
  <c r="J66" i="35"/>
  <c r="K66" i="35" s="1"/>
  <c r="L66" i="35" s="1"/>
  <c r="M66" i="35" s="1"/>
  <c r="N66" i="35" s="1"/>
  <c r="S20" i="139" l="1"/>
  <c r="S21" i="139"/>
  <c r="S23" i="139"/>
  <c r="S22" i="139"/>
  <c r="M15" i="66"/>
  <c r="M14" i="66"/>
  <c r="G105" i="86"/>
  <c r="D81" i="86"/>
  <c r="G32" i="86"/>
  <c r="G8" i="86"/>
  <c r="G81" i="86" l="1"/>
  <c r="G106" i="86" l="1"/>
  <c r="G9" i="86"/>
  <c r="G33" i="86"/>
  <c r="G108" i="86" l="1"/>
  <c r="G82" i="86"/>
  <c r="G11" i="86"/>
  <c r="G35" i="86"/>
  <c r="G109" i="86" l="1"/>
  <c r="G12" i="86"/>
  <c r="G84" i="86"/>
  <c r="G36" i="86"/>
  <c r="G107" i="86" l="1"/>
  <c r="G85" i="86"/>
  <c r="G10" i="86"/>
  <c r="G34" i="86"/>
  <c r="G83" i="86" l="1"/>
  <c r="G111" i="86" l="1"/>
  <c r="G14" i="86"/>
  <c r="G38" i="86"/>
  <c r="G87" i="86" l="1"/>
  <c r="H85" i="142" l="1"/>
  <c r="E85" i="86"/>
  <c r="E133" i="142"/>
  <c r="H133" i="142" s="1"/>
  <c r="E109" i="142"/>
  <c r="H109" i="142" s="1"/>
  <c r="I44" i="35"/>
  <c r="I75" i="35" s="1"/>
  <c r="J44" i="35"/>
  <c r="J75" i="35" s="1"/>
  <c r="E90" i="142"/>
  <c r="E105" i="142"/>
  <c r="E89" i="142"/>
  <c r="E81" i="86"/>
  <c r="E129" i="142"/>
  <c r="H81" i="142"/>
  <c r="E111" i="142"/>
  <c r="H111" i="142" s="1"/>
  <c r="E135" i="142"/>
  <c r="H135" i="142" s="1"/>
  <c r="E87" i="86"/>
  <c r="H87" i="142"/>
  <c r="I43" i="35"/>
  <c r="I74" i="35" s="1"/>
  <c r="E107" i="142"/>
  <c r="H107" i="142" s="1"/>
  <c r="E131" i="142"/>
  <c r="H131" i="142" s="1"/>
  <c r="H83" i="142"/>
  <c r="E83" i="86"/>
  <c r="J42" i="35"/>
  <c r="J73" i="35" s="1"/>
  <c r="I42" i="35"/>
  <c r="I73" i="35" s="1"/>
  <c r="K13" i="35"/>
  <c r="H44" i="35"/>
  <c r="E106" i="142"/>
  <c r="H106" i="142" s="1"/>
  <c r="E82" i="86"/>
  <c r="H82" i="142"/>
  <c r="E130" i="142"/>
  <c r="H130" i="142" s="1"/>
  <c r="J41" i="35"/>
  <c r="J72" i="35" s="1"/>
  <c r="E16" i="142"/>
  <c r="E32" i="142"/>
  <c r="E56" i="142"/>
  <c r="E17" i="142"/>
  <c r="E8" i="86"/>
  <c r="H8" i="142"/>
  <c r="K12" i="35"/>
  <c r="H43" i="35"/>
  <c r="K10" i="35"/>
  <c r="H41" i="35"/>
  <c r="E13" i="86"/>
  <c r="E37" i="142"/>
  <c r="H37" i="142" s="1"/>
  <c r="H13" i="142"/>
  <c r="E61" i="142"/>
  <c r="H61" i="142" s="1"/>
  <c r="E60" i="142"/>
  <c r="H60" i="142" s="1"/>
  <c r="E12" i="86"/>
  <c r="E36" i="142"/>
  <c r="H36" i="142" s="1"/>
  <c r="H12" i="142"/>
  <c r="K11" i="35"/>
  <c r="H42" i="35"/>
  <c r="E11" i="86"/>
  <c r="E35" i="142"/>
  <c r="H35" i="142" s="1"/>
  <c r="E59" i="142"/>
  <c r="H59" i="142" s="1"/>
  <c r="H11" i="142"/>
  <c r="J39" i="35"/>
  <c r="J70" i="35" s="1"/>
  <c r="J43" i="35"/>
  <c r="J74" i="35" s="1"/>
  <c r="H9" i="142"/>
  <c r="E33" i="142"/>
  <c r="H33" i="142" s="1"/>
  <c r="E9" i="86"/>
  <c r="E57" i="142"/>
  <c r="H57" i="142" s="1"/>
  <c r="J40" i="35"/>
  <c r="J71" i="35" s="1"/>
  <c r="E108" i="142"/>
  <c r="H108" i="142" s="1"/>
  <c r="E84" i="86"/>
  <c r="E132" i="142"/>
  <c r="H132" i="142" s="1"/>
  <c r="H84" i="142"/>
  <c r="K8" i="35"/>
  <c r="H39" i="35"/>
  <c r="E10" i="86"/>
  <c r="H10" i="142"/>
  <c r="E58" i="142"/>
  <c r="H58" i="142" s="1"/>
  <c r="E34" i="142"/>
  <c r="H34" i="142" s="1"/>
  <c r="I40" i="35"/>
  <c r="I71" i="35" s="1"/>
  <c r="I39" i="35"/>
  <c r="I70" i="35" s="1"/>
  <c r="E62" i="142"/>
  <c r="H62" i="142" s="1"/>
  <c r="E38" i="142"/>
  <c r="H38" i="142" s="1"/>
  <c r="H14" i="142"/>
  <c r="E14" i="86"/>
  <c r="H40" i="35"/>
  <c r="K9" i="35"/>
  <c r="E86" i="86"/>
  <c r="E134" i="142"/>
  <c r="H134" i="142" s="1"/>
  <c r="H86" i="142"/>
  <c r="E110" i="142"/>
  <c r="H110" i="142" s="1"/>
  <c r="I41" i="35"/>
  <c r="I72" i="35" s="1"/>
  <c r="E57" i="86" l="1"/>
  <c r="H57" i="86" s="1"/>
  <c r="J12" i="139" s="1"/>
  <c r="E33" i="86"/>
  <c r="H33" i="86" s="1"/>
  <c r="I12" i="139" s="1"/>
  <c r="H9" i="86"/>
  <c r="H12" i="139" s="1"/>
  <c r="E60" i="86"/>
  <c r="H60" i="86" s="1"/>
  <c r="J15" i="139" s="1"/>
  <c r="E36" i="86"/>
  <c r="H36" i="86" s="1"/>
  <c r="I15" i="139" s="1"/>
  <c r="H12" i="86"/>
  <c r="H15" i="139" s="1"/>
  <c r="E40" i="142"/>
  <c r="E41" i="142"/>
  <c r="H32" i="142"/>
  <c r="K44" i="35"/>
  <c r="H75" i="35"/>
  <c r="E90" i="86"/>
  <c r="E89" i="86"/>
  <c r="E105" i="86"/>
  <c r="E129" i="86"/>
  <c r="H81" i="86"/>
  <c r="K11" i="139" s="1"/>
  <c r="E34" i="86"/>
  <c r="H34" i="86" s="1"/>
  <c r="I13" i="139" s="1"/>
  <c r="E58" i="86"/>
  <c r="H58" i="86" s="1"/>
  <c r="J13" i="139" s="1"/>
  <c r="H10" i="86"/>
  <c r="H13" i="139" s="1"/>
  <c r="H84" i="86"/>
  <c r="K14" i="139" s="1"/>
  <c r="E132" i="86"/>
  <c r="H132" i="86" s="1"/>
  <c r="M14" i="139" s="1"/>
  <c r="E108" i="86"/>
  <c r="H108" i="86" s="1"/>
  <c r="L14" i="139" s="1"/>
  <c r="E134" i="86"/>
  <c r="H134" i="86" s="1"/>
  <c r="M16" i="139" s="1"/>
  <c r="H86" i="86"/>
  <c r="K16" i="139" s="1"/>
  <c r="E110" i="86"/>
  <c r="H110" i="86" s="1"/>
  <c r="L16" i="139" s="1"/>
  <c r="H11" i="86"/>
  <c r="H14" i="139" s="1"/>
  <c r="E35" i="86"/>
  <c r="H35" i="86" s="1"/>
  <c r="I14" i="139" s="1"/>
  <c r="E59" i="86"/>
  <c r="H59" i="86" s="1"/>
  <c r="J14" i="139" s="1"/>
  <c r="H74" i="35"/>
  <c r="K43" i="35"/>
  <c r="H105" i="142"/>
  <c r="E114" i="142"/>
  <c r="E113" i="142"/>
  <c r="K42" i="35"/>
  <c r="H73" i="35"/>
  <c r="E131" i="86"/>
  <c r="H131" i="86" s="1"/>
  <c r="M13" i="139" s="1"/>
  <c r="H83" i="86"/>
  <c r="K13" i="139" s="1"/>
  <c r="E107" i="86"/>
  <c r="H107" i="86" s="1"/>
  <c r="L13" i="139" s="1"/>
  <c r="H16" i="142"/>
  <c r="H17" i="142"/>
  <c r="E135" i="86"/>
  <c r="H135" i="86" s="1"/>
  <c r="M17" i="139" s="1"/>
  <c r="H87" i="86"/>
  <c r="K17" i="139" s="1"/>
  <c r="E111" i="86"/>
  <c r="H111" i="86" s="1"/>
  <c r="L17" i="139" s="1"/>
  <c r="K40" i="35"/>
  <c r="H71" i="35"/>
  <c r="H13" i="86"/>
  <c r="H16" i="139" s="1"/>
  <c r="E61" i="86"/>
  <c r="H61" i="86" s="1"/>
  <c r="J16" i="139" s="1"/>
  <c r="E37" i="86"/>
  <c r="H37" i="86" s="1"/>
  <c r="I16" i="139" s="1"/>
  <c r="H8" i="86"/>
  <c r="E32" i="86"/>
  <c r="E17" i="86"/>
  <c r="E56" i="86"/>
  <c r="E16" i="86"/>
  <c r="E62" i="86"/>
  <c r="H62" i="86" s="1"/>
  <c r="J17" i="139" s="1"/>
  <c r="H14" i="86"/>
  <c r="H17" i="139" s="1"/>
  <c r="E38" i="86"/>
  <c r="H38" i="86" s="1"/>
  <c r="I17" i="139" s="1"/>
  <c r="E130" i="86"/>
  <c r="H130" i="86" s="1"/>
  <c r="M12" i="139" s="1"/>
  <c r="E106" i="86"/>
  <c r="H106" i="86" s="1"/>
  <c r="L12" i="139" s="1"/>
  <c r="H82" i="86"/>
  <c r="K12" i="139" s="1"/>
  <c r="H89" i="142"/>
  <c r="H90" i="142"/>
  <c r="E109" i="86"/>
  <c r="H109" i="86" s="1"/>
  <c r="L15" i="139" s="1"/>
  <c r="H85" i="86"/>
  <c r="K15" i="139" s="1"/>
  <c r="E133" i="86"/>
  <c r="H133" i="86" s="1"/>
  <c r="M15" i="139" s="1"/>
  <c r="K39" i="35"/>
  <c r="H70" i="35"/>
  <c r="H72" i="35"/>
  <c r="K41" i="35"/>
  <c r="E64" i="142"/>
  <c r="H56" i="142"/>
  <c r="E65" i="142"/>
  <c r="H129" i="142"/>
  <c r="E137" i="142"/>
  <c r="E138" i="142"/>
  <c r="K72" i="35" l="1"/>
  <c r="N16" i="139"/>
  <c r="H114" i="142"/>
  <c r="H113" i="142"/>
  <c r="H137" i="142"/>
  <c r="H138" i="142"/>
  <c r="K22" i="139"/>
  <c r="K23" i="139"/>
  <c r="K21" i="139"/>
  <c r="K20" i="139"/>
  <c r="K73" i="35"/>
  <c r="N14" i="139"/>
  <c r="N15" i="139"/>
  <c r="E65" i="86"/>
  <c r="E64" i="86"/>
  <c r="H56" i="86"/>
  <c r="K71" i="35"/>
  <c r="H90" i="86"/>
  <c r="H89" i="86"/>
  <c r="K75" i="35"/>
  <c r="N17" i="139"/>
  <c r="E137" i="86"/>
  <c r="E138" i="86"/>
  <c r="H129" i="86"/>
  <c r="H64" i="142"/>
  <c r="H65" i="142"/>
  <c r="K70" i="35"/>
  <c r="E40" i="86"/>
  <c r="E41" i="86"/>
  <c r="H32" i="86"/>
  <c r="N13" i="139"/>
  <c r="E114" i="86"/>
  <c r="H105" i="86"/>
  <c r="E113" i="86"/>
  <c r="N12" i="139"/>
  <c r="H11" i="139"/>
  <c r="H16" i="86"/>
  <c r="H17" i="86"/>
  <c r="K74" i="35"/>
  <c r="H40" i="142"/>
  <c r="H41" i="142"/>
  <c r="H113" i="86" l="1"/>
  <c r="H114" i="86"/>
  <c r="L11" i="139"/>
  <c r="M11" i="139"/>
  <c r="H137" i="86"/>
  <c r="H138" i="86"/>
  <c r="J11" i="139"/>
  <c r="H64" i="86"/>
  <c r="H65" i="86"/>
  <c r="H21" i="139"/>
  <c r="H23" i="139"/>
  <c r="H22" i="139"/>
  <c r="H20" i="139"/>
  <c r="I11" i="139"/>
  <c r="H40" i="86"/>
  <c r="H41" i="86"/>
  <c r="N11" i="139" l="1"/>
  <c r="N22" i="139" s="1"/>
  <c r="J23" i="139"/>
  <c r="J20" i="139"/>
  <c r="J21" i="139"/>
  <c r="J22" i="139"/>
  <c r="I21" i="139"/>
  <c r="I20" i="139"/>
  <c r="I23" i="139"/>
  <c r="I22" i="139"/>
  <c r="M20" i="139"/>
  <c r="M21" i="139"/>
  <c r="M22" i="139"/>
  <c r="M23" i="139"/>
  <c r="L23" i="139"/>
  <c r="L21" i="139"/>
  <c r="L22" i="139"/>
  <c r="L20" i="139"/>
  <c r="N20" i="139" l="1"/>
  <c r="N23" i="139"/>
  <c r="N21" i="139"/>
  <c r="F74" i="35" l="1"/>
  <c r="N74" i="35" l="1"/>
  <c r="L74" i="35"/>
  <c r="G74" i="35"/>
  <c r="M74" i="35" s="1"/>
  <c r="F16" i="139" s="1"/>
  <c r="F12" i="35"/>
  <c r="N12" i="35" s="1"/>
  <c r="F43" i="35"/>
  <c r="L12" i="35" l="1"/>
  <c r="G12" i="35"/>
  <c r="M12" i="35" s="1"/>
  <c r="D16" i="139" s="1"/>
  <c r="L43" i="35"/>
  <c r="N43" i="35"/>
  <c r="G43" i="35"/>
  <c r="M43" i="35" s="1"/>
  <c r="E16" i="139" s="1"/>
  <c r="G16" i="139" l="1"/>
  <c r="U16" i="139" s="1"/>
  <c r="F44" i="35" l="1"/>
  <c r="F75" i="35"/>
  <c r="F39" i="35"/>
  <c r="N39" i="35" s="1"/>
  <c r="F70" i="35"/>
  <c r="F40" i="35"/>
  <c r="L40" i="35" s="1"/>
  <c r="F71" i="35"/>
  <c r="F41" i="35"/>
  <c r="L41" i="35" s="1"/>
  <c r="F72" i="35"/>
  <c r="F38" i="35"/>
  <c r="F69" i="35"/>
  <c r="F42" i="35"/>
  <c r="N42" i="35" s="1"/>
  <c r="F73" i="35"/>
  <c r="L44" i="35"/>
  <c r="N44" i="35"/>
  <c r="G44" i="35"/>
  <c r="M44" i="35" s="1"/>
  <c r="E17" i="139" s="1"/>
  <c r="F13" i="35"/>
  <c r="F8" i="35"/>
  <c r="F9" i="35"/>
  <c r="F10" i="35"/>
  <c r="F11" i="35"/>
  <c r="F7" i="35"/>
  <c r="F46" i="35" l="1"/>
  <c r="G40" i="35"/>
  <c r="M40" i="35" s="1"/>
  <c r="E13" i="139" s="1"/>
  <c r="N40" i="35"/>
  <c r="G39" i="35"/>
  <c r="M39" i="35" s="1"/>
  <c r="E12" i="139" s="1"/>
  <c r="L39" i="35"/>
  <c r="N41" i="35"/>
  <c r="F47" i="35"/>
  <c r="G42" i="35"/>
  <c r="M42" i="35" s="1"/>
  <c r="E15" i="139" s="1"/>
  <c r="L42" i="35"/>
  <c r="N72" i="35"/>
  <c r="L72" i="35"/>
  <c r="G72" i="35"/>
  <c r="M72" i="35" s="1"/>
  <c r="F14" i="139" s="1"/>
  <c r="N71" i="35"/>
  <c r="L71" i="35"/>
  <c r="G71" i="35"/>
  <c r="M71" i="35" s="1"/>
  <c r="F13" i="139" s="1"/>
  <c r="N73" i="35"/>
  <c r="L73" i="35"/>
  <c r="G73" i="35"/>
  <c r="M73" i="35" s="1"/>
  <c r="F15" i="139" s="1"/>
  <c r="N70" i="35"/>
  <c r="L70" i="35"/>
  <c r="G70" i="35"/>
  <c r="M70" i="35" s="1"/>
  <c r="F12" i="139" s="1"/>
  <c r="G41" i="35"/>
  <c r="M41" i="35" s="1"/>
  <c r="E14" i="139" s="1"/>
  <c r="F78" i="35"/>
  <c r="F77" i="35"/>
  <c r="N75" i="35"/>
  <c r="L75" i="35"/>
  <c r="G75" i="35"/>
  <c r="M75" i="35" s="1"/>
  <c r="F17" i="139" s="1"/>
  <c r="G9" i="35"/>
  <c r="M9" i="35" s="1"/>
  <c r="D13" i="139" s="1"/>
  <c r="L9" i="35"/>
  <c r="N9" i="35"/>
  <c r="N10" i="35"/>
  <c r="L10" i="35"/>
  <c r="G10" i="35"/>
  <c r="M10" i="35" s="1"/>
  <c r="D14" i="139" s="1"/>
  <c r="N8" i="35"/>
  <c r="G8" i="35"/>
  <c r="M8" i="35" s="1"/>
  <c r="D12" i="139" s="1"/>
  <c r="L8" i="35"/>
  <c r="G13" i="35"/>
  <c r="M13" i="35" s="1"/>
  <c r="D17" i="139" s="1"/>
  <c r="L13" i="35"/>
  <c r="N13" i="35"/>
  <c r="L11" i="35"/>
  <c r="G11" i="35"/>
  <c r="M11" i="35" s="1"/>
  <c r="D15" i="139" s="1"/>
  <c r="N11" i="35"/>
  <c r="H16" i="35"/>
  <c r="K7" i="35"/>
  <c r="H38" i="35"/>
  <c r="H15" i="35"/>
  <c r="I38" i="35"/>
  <c r="I15" i="35"/>
  <c r="I16" i="35"/>
  <c r="J16" i="35"/>
  <c r="J38" i="35"/>
  <c r="J15" i="35"/>
  <c r="N7" i="35"/>
  <c r="L7" i="35"/>
  <c r="F15" i="35"/>
  <c r="G7" i="35"/>
  <c r="F16" i="35"/>
  <c r="G17" i="139" l="1"/>
  <c r="U17" i="139" s="1"/>
  <c r="G14" i="139"/>
  <c r="U14" i="139" s="1"/>
  <c r="G15" i="139"/>
  <c r="U15" i="139" s="1"/>
  <c r="G13" i="139"/>
  <c r="U13" i="139" s="1"/>
  <c r="G12" i="139"/>
  <c r="U12" i="139" s="1"/>
  <c r="I46" i="35"/>
  <c r="I47" i="35"/>
  <c r="I69" i="35"/>
  <c r="L38" i="35"/>
  <c r="K38" i="35"/>
  <c r="H46" i="35"/>
  <c r="H69" i="35"/>
  <c r="H47" i="35"/>
  <c r="N38" i="35"/>
  <c r="K16" i="35"/>
  <c r="K15" i="35"/>
  <c r="J46" i="35"/>
  <c r="J47" i="35"/>
  <c r="J69" i="35"/>
  <c r="M7" i="35"/>
  <c r="G15" i="35"/>
  <c r="G16" i="35"/>
  <c r="L15" i="35"/>
  <c r="L16" i="35"/>
  <c r="N16" i="35"/>
  <c r="N15" i="35"/>
  <c r="H78" i="35" l="1"/>
  <c r="H77" i="35"/>
  <c r="N69" i="35"/>
  <c r="L69" i="35"/>
  <c r="K69" i="35"/>
  <c r="J77" i="35"/>
  <c r="J78" i="35"/>
  <c r="G38" i="35"/>
  <c r="K47" i="35"/>
  <c r="K46" i="35"/>
  <c r="L46" i="35"/>
  <c r="L47" i="35"/>
  <c r="I77" i="35"/>
  <c r="I78" i="35"/>
  <c r="N47" i="35"/>
  <c r="N46" i="35"/>
  <c r="D11" i="139"/>
  <c r="M16" i="35"/>
  <c r="M15" i="35"/>
  <c r="G47" i="35" l="1"/>
  <c r="G46" i="35"/>
  <c r="M38" i="35"/>
  <c r="K77" i="35"/>
  <c r="G69" i="35"/>
  <c r="K78" i="35"/>
  <c r="L78" i="35"/>
  <c r="L77" i="35"/>
  <c r="N78" i="35"/>
  <c r="N77" i="35"/>
  <c r="D20" i="139"/>
  <c r="D22" i="139"/>
  <c r="D21" i="139"/>
  <c r="D23" i="139"/>
  <c r="M69" i="35" l="1"/>
  <c r="G78" i="35"/>
  <c r="G77" i="35"/>
  <c r="E11" i="139"/>
  <c r="M46" i="35"/>
  <c r="M47" i="35"/>
  <c r="E23" i="139" l="1"/>
  <c r="E21" i="139"/>
  <c r="E22" i="139"/>
  <c r="E20" i="139"/>
  <c r="M77" i="35"/>
  <c r="M78" i="35"/>
  <c r="F11" i="139"/>
  <c r="G11" i="139" s="1"/>
  <c r="G20" i="139" l="1"/>
  <c r="G22" i="139"/>
  <c r="G23" i="139"/>
  <c r="U11" i="139"/>
  <c r="G21" i="139"/>
  <c r="F20" i="139"/>
  <c r="F22" i="139"/>
  <c r="F23" i="139"/>
  <c r="F21" i="139"/>
  <c r="U22" i="139" l="1"/>
  <c r="U23" i="139"/>
  <c r="U20" i="139"/>
  <c r="U21" i="139"/>
</calcChain>
</file>

<file path=xl/sharedStrings.xml><?xml version="1.0" encoding="utf-8"?>
<sst xmlns="http://schemas.openxmlformats.org/spreadsheetml/2006/main" count="2082" uniqueCount="1408">
  <si>
    <t>SUMMARY OF RESULTS</t>
  </si>
  <si>
    <t>Company</t>
  </si>
  <si>
    <t>Ticker</t>
  </si>
  <si>
    <t>Primary Analyses</t>
  </si>
  <si>
    <r>
      <t xml:space="preserve">Benchmark Analysis
</t>
    </r>
    <r>
      <rPr>
        <b/>
        <sz val="8.5"/>
        <rFont val="Arial"/>
        <family val="2"/>
      </rPr>
      <t xml:space="preserve">
Expected Earnings</t>
    </r>
  </si>
  <si>
    <t>Average of
DCF,
CAPM, and
Risk Premium</t>
  </si>
  <si>
    <t>CONSTANT GROWTH DCF</t>
  </si>
  <si>
    <t>CAPM</t>
  </si>
  <si>
    <t>Risk Premium (Average)</t>
  </si>
  <si>
    <t>Value Line Beta</t>
  </si>
  <si>
    <t>Bloomberg Beta</t>
  </si>
  <si>
    <t>Average</t>
  </si>
  <si>
    <t>30-Day Average</t>
  </si>
  <si>
    <t>90-Day Average</t>
  </si>
  <si>
    <t>180-Day Average</t>
  </si>
  <si>
    <t>Current Yield</t>
  </si>
  <si>
    <t>Near-Term Projected Yield</t>
  </si>
  <si>
    <t>Long-Term Projected Yield</t>
  </si>
  <si>
    <t>Atmos Energy Corporation</t>
  </si>
  <si>
    <t>ATO</t>
  </si>
  <si>
    <t>New Jersey Resources Corporation</t>
  </si>
  <si>
    <t>NJR</t>
  </si>
  <si>
    <t>NiSource Inc.</t>
  </si>
  <si>
    <t>NI</t>
  </si>
  <si>
    <t>Northwest Natural Gas Company</t>
  </si>
  <si>
    <t>NWN</t>
  </si>
  <si>
    <t>ONE Gas Inc.</t>
  </si>
  <si>
    <t>OGS</t>
  </si>
  <si>
    <t>Southwest Gas Holdings, Inc.</t>
  </si>
  <si>
    <t>SWX</t>
  </si>
  <si>
    <t>Spire, Inc.</t>
  </si>
  <si>
    <t>SR</t>
  </si>
  <si>
    <t>Low</t>
  </si>
  <si>
    <t>Median</t>
  </si>
  <si>
    <t>Mean</t>
  </si>
  <si>
    <t>High</t>
  </si>
  <si>
    <t>PROXY GROUP SCREENING DATA AND RESULTS - PROXY GROUP</t>
  </si>
  <si>
    <t>[1]</t>
  </si>
  <si>
    <t>[2]</t>
  </si>
  <si>
    <t>[3]</t>
  </si>
  <si>
    <t>[4]</t>
  </si>
  <si>
    <t>[5]</t>
  </si>
  <si>
    <t>[6]</t>
  </si>
  <si>
    <t>[7]</t>
  </si>
  <si>
    <t>Dividends</t>
  </si>
  <si>
    <t>S&amp;P Credit Rating Between BBB- and AAA</t>
  </si>
  <si>
    <t>Covered by More Than 1 Analyst</t>
  </si>
  <si>
    <t xml:space="preserve">Postive Growth Rates From At Least 2 Sources </t>
  </si>
  <si>
    <t xml:space="preserve">% Regulated Operating Income of Total Income 
&gt; 50% </t>
  </si>
  <si>
    <t xml:space="preserve">% Regulated Gas Income of Total Regulated Income 
&gt; 60% </t>
  </si>
  <si>
    <t>Significant Merger or Transaction</t>
  </si>
  <si>
    <t>Yes</t>
  </si>
  <si>
    <t>A-</t>
  </si>
  <si>
    <t>No</t>
  </si>
  <si>
    <t>Chesapeake Utilities Corporation</t>
  </si>
  <si>
    <t>CPK</t>
  </si>
  <si>
    <t>NR</t>
  </si>
  <si>
    <t>A1</t>
  </si>
  <si>
    <t>BBB+</t>
  </si>
  <si>
    <t>ONE Gas, Inc.</t>
  </si>
  <si>
    <t>BBB-</t>
  </si>
  <si>
    <t>UGI Corporation</t>
  </si>
  <si>
    <t>UGI</t>
  </si>
  <si>
    <t>A3</t>
  </si>
  <si>
    <t>Notes:</t>
  </si>
  <si>
    <t>[1] Source: Bloomberg Professional</t>
  </si>
  <si>
    <t>[2] Source: S&amp;P Capital IQ Pro</t>
  </si>
  <si>
    <t>30-DAY CONSTANT GROWTH DCF</t>
  </si>
  <si>
    <t>Annualized Dividend</t>
  </si>
  <si>
    <t>Stock
Price</t>
  </si>
  <si>
    <t>Dividend Yield</t>
  </si>
  <si>
    <t>Expected Dividend Yield</t>
  </si>
  <si>
    <t>Value Line Earnings Growth</t>
  </si>
  <si>
    <t>S&amp;P Cap. IQ Earnings Growth</t>
  </si>
  <si>
    <t>Zacks Earnings Growth</t>
  </si>
  <si>
    <t>Average Growth Rate</t>
  </si>
  <si>
    <t>Low ROE</t>
  </si>
  <si>
    <t>Mean ROE</t>
  </si>
  <si>
    <t>High ROE</t>
  </si>
  <si>
    <t>n/a</t>
  </si>
  <si>
    <t>[3] Equals [1] / [2]</t>
  </si>
  <si>
    <t>[4] Equals [3] x (1 + 0.50 x [8])</t>
  </si>
  <si>
    <t>[5] Source: Value Line</t>
  </si>
  <si>
    <t>[6] Source: S&amp;P Capital IQ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</si>
  <si>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</si>
  <si>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</si>
  <si>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</si>
  <si>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</si>
  <si>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</si>
  <si>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</si>
  <si>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</si>
  <si>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MARKET RISK PREMIUM DERIVED FROM S&amp;P 500 - ALL COMPANIES</t>
  </si>
  <si>
    <t>[1] Estimate of the S&amp;P 500 Dividend Yield</t>
  </si>
  <si>
    <t>[2] Estimate of the S&amp;P 500 Growth Rate</t>
  </si>
  <si>
    <t>[3] S&amp;P 500 Estimated Required Market Return</t>
  </si>
  <si>
    <t>[1] Sum of [9]</t>
  </si>
  <si>
    <t>[2] Sum of [11]</t>
  </si>
  <si>
    <t>[3] Equals ([1] x (1 + 0.5 x [2])) + [2]</t>
  </si>
  <si>
    <t>STANDARD AND POOR'S 500 INDEX</t>
  </si>
  <si>
    <t>[8]</t>
  </si>
  <si>
    <t>[9]</t>
  </si>
  <si>
    <t>[10]</t>
  </si>
  <si>
    <t>[11]</t>
  </si>
  <si>
    <t>Value Line</t>
  </si>
  <si>
    <t xml:space="preserve">Cap-Weighted </t>
  </si>
  <si>
    <t>Shares</t>
  </si>
  <si>
    <t>Market</t>
  </si>
  <si>
    <t>Weight in</t>
  </si>
  <si>
    <t>Current</t>
  </si>
  <si>
    <t>Cap-Weighted</t>
  </si>
  <si>
    <t>Long-Term</t>
  </si>
  <si>
    <t>Name</t>
  </si>
  <si>
    <t>Price</t>
  </si>
  <si>
    <t>Outstanding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</si>
  <si>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</si>
  <si>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</si>
  <si>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</si>
  <si>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</si>
  <si>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</si>
  <si>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</si>
  <si>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</si>
  <si>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</si>
  <si>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</si>
  <si>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Texas Pacific Land Corp</t>
  </si>
  <si>
    <t>TPL</t>
  </si>
  <si>
    <t>Broadcom Inc</t>
  </si>
  <si>
    <t>AVGO</t>
  </si>
  <si>
    <t>Boeing Co/The</t>
  </si>
  <si>
    <t>BA</t>
  </si>
  <si>
    <t/>
  </si>
  <si>
    <t>Solventum Corp</t>
  </si>
  <si>
    <t>SOLV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</si>
  <si>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</si>
  <si>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</si>
  <si>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</si>
  <si>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</si>
  <si>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</si>
  <si>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</si>
  <si>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</si>
  <si>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</si>
  <si>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</si>
  <si>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</si>
  <si>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</si>
  <si>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</si>
  <si>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Corpay Inc</t>
  </si>
  <si>
    <t>CPAY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</si>
  <si>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</si>
  <si>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</si>
  <si>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</si>
  <si>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</si>
  <si>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</si>
  <si>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</si>
  <si>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</si>
  <si>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</si>
  <si>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</si>
  <si>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</si>
  <si>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</si>
  <si>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</si>
  <si>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</si>
  <si>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</si>
  <si>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</si>
  <si>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</si>
  <si>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</si>
  <si>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</si>
  <si>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Lululemon Athletica Inc</t>
  </si>
  <si>
    <t>LULU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</si>
  <si>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</si>
  <si>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</si>
  <si>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</si>
  <si>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</si>
  <si>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</si>
  <si>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</si>
  <si>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</si>
  <si>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</si>
  <si>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</si>
  <si>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</si>
  <si>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</si>
  <si>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</si>
  <si>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</si>
  <si>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</si>
  <si>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</si>
  <si>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</si>
  <si>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</si>
  <si>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</si>
  <si>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</si>
  <si>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</si>
  <si>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</si>
  <si>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</si>
  <si>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</si>
  <si>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</si>
  <si>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</si>
  <si>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</si>
  <si>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</si>
  <si>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</si>
  <si>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</si>
  <si>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</si>
  <si>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</si>
  <si>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</si>
  <si>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</si>
  <si>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</si>
  <si>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</si>
  <si>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</si>
  <si>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</si>
  <si>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</si>
  <si>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</si>
  <si>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</si>
  <si>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</si>
  <si>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</si>
  <si>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</si>
  <si>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</si>
  <si>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</si>
  <si>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</si>
  <si>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</si>
  <si>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</si>
  <si>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</si>
  <si>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</si>
  <si>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</si>
  <si>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</si>
  <si>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</si>
  <si>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</si>
  <si>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</si>
  <si>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</si>
  <si>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Super Micro Computer Inc</t>
  </si>
  <si>
    <t>SMCI</t>
  </si>
  <si>
    <t>Royal Caribbean Cruises Ltd</t>
  </si>
  <si>
    <t>RCL</t>
  </si>
  <si>
    <t>Hess Corp</t>
  </si>
  <si>
    <t>HES</t>
  </si>
  <si>
    <t>Lennox International Inc</t>
  </si>
  <si>
    <t>LII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</si>
  <si>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</si>
  <si>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</si>
  <si>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</si>
  <si>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</si>
  <si>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</si>
  <si>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</si>
  <si>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</si>
  <si>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</si>
  <si>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Linde PLC</t>
  </si>
  <si>
    <t>LIN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</si>
  <si>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</si>
  <si>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</si>
  <si>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</si>
  <si>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</si>
  <si>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</si>
  <si>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</si>
  <si>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</si>
  <si>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</si>
  <si>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</si>
  <si>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</si>
  <si>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</si>
  <si>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</si>
  <si>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</si>
  <si>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</si>
  <si>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</si>
  <si>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</si>
  <si>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</si>
  <si>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</si>
  <si>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</si>
  <si>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</si>
  <si>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</si>
  <si>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</si>
  <si>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</si>
  <si>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</si>
  <si>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</si>
  <si>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</si>
  <si>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</si>
  <si>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</si>
  <si>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</si>
  <si>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</si>
  <si>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</si>
  <si>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</si>
  <si>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</si>
  <si>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</si>
  <si>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Hilton Worldwide Holdings Inc</t>
  </si>
  <si>
    <t>HLT</t>
  </si>
  <si>
    <t>Carnival Corp</t>
  </si>
  <si>
    <t>CCL</t>
  </si>
  <si>
    <t>Builders FirstSource Inc</t>
  </si>
  <si>
    <t>BLDR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</si>
  <si>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</si>
  <si>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</si>
  <si>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</si>
  <si>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</si>
  <si>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</si>
  <si>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</si>
  <si>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</si>
  <si>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</si>
  <si>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Colgate-Palmolive Co</t>
  </si>
  <si>
    <t>CL</t>
  </si>
  <si>
    <t>EPAM Systems Inc</t>
  </si>
  <si>
    <t>EPAM</t>
  </si>
  <si>
    <t>Conagra Brands Inc</t>
  </si>
  <si>
    <t>CAG</t>
  </si>
  <si>
    <t>Airbnb Inc</t>
  </si>
  <si>
    <t>ABNB</t>
  </si>
  <si>
    <t>Consolidated Edison Inc</t>
  </si>
  <si>
    <t>ED</t>
  </si>
  <si>
    <t>Corning Inc</t>
  </si>
  <si>
    <t>GLW</t>
  </si>
  <si>
    <t>GoDaddy Inc</t>
  </si>
  <si>
    <t>GDDY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</si>
  <si>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</si>
  <si>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</si>
  <si>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</si>
  <si>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</si>
  <si>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</si>
  <si>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</si>
  <si>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</si>
  <si>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</si>
  <si>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</si>
  <si>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</si>
  <si>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</si>
  <si>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</si>
  <si>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</si>
  <si>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</si>
  <si>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</si>
  <si>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</si>
  <si>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Steel Dynamics Inc</t>
  </si>
  <si>
    <t>STLD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</si>
  <si>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</si>
  <si>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</si>
  <si>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</si>
  <si>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</si>
  <si>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</si>
  <si>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</si>
  <si>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</si>
  <si>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</si>
  <si>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</si>
  <si>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</si>
  <si>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Dell Technologies Inc</t>
  </si>
  <si>
    <t>DELL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</si>
  <si>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</si>
  <si>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</si>
  <si>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</si>
  <si>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</si>
  <si>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</si>
  <si>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</si>
  <si>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</si>
  <si>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</si>
  <si>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</si>
  <si>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</si>
  <si>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</si>
  <si>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</si>
  <si>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</si>
  <si>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</si>
  <si>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</si>
  <si>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</si>
  <si>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</si>
  <si>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</si>
  <si>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Brown &amp; Brown Inc</t>
  </si>
  <si>
    <t>BRO</t>
  </si>
  <si>
    <t>Ford Motor Co</t>
  </si>
  <si>
    <t>F</t>
  </si>
  <si>
    <t>NextEra Energy Inc</t>
  </si>
  <si>
    <t>NEE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</si>
  <si>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</si>
  <si>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</si>
  <si>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</si>
  <si>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</si>
  <si>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</si>
  <si>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</si>
  <si>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</si>
  <si>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</si>
  <si>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</si>
  <si>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</si>
  <si>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</si>
  <si>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</si>
  <si>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</si>
  <si>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</si>
  <si>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</si>
  <si>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</si>
  <si>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</si>
  <si>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</si>
  <si>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</si>
  <si>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</si>
  <si>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</si>
  <si>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</si>
  <si>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DOC</t>
  </si>
  <si>
    <t>Insulet Corp</t>
  </si>
  <si>
    <t>PODD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</si>
  <si>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</si>
  <si>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</si>
  <si>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</si>
  <si>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</si>
  <si>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</si>
  <si>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</si>
  <si>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</si>
  <si>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</si>
  <si>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</si>
  <si>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</si>
  <si>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</si>
  <si>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</si>
  <si>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</si>
  <si>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</si>
  <si>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</si>
  <si>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</si>
  <si>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</si>
  <si>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</si>
  <si>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</si>
  <si>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</si>
  <si>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</si>
  <si>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</si>
  <si>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</si>
  <si>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</si>
  <si>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</si>
  <si>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</si>
  <si>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</si>
  <si>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</si>
  <si>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</si>
  <si>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</si>
  <si>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</si>
  <si>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</si>
  <si>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Kellanova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</si>
  <si>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</si>
  <si>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</si>
  <si>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</si>
  <si>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</si>
  <si>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</si>
  <si>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</si>
  <si>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</si>
  <si>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</si>
  <si>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</si>
  <si>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</si>
  <si>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</si>
  <si>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</si>
  <si>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</si>
  <si>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</si>
  <si>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</si>
  <si>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Charter Communications Inc</t>
  </si>
  <si>
    <t>CHTR</t>
  </si>
  <si>
    <t>Loews Corp</t>
  </si>
  <si>
    <t>L</t>
  </si>
  <si>
    <t>Lowe's Cos Inc</t>
  </si>
  <si>
    <t>LOW</t>
  </si>
  <si>
    <t>Hubbell Inc</t>
  </si>
  <si>
    <t>HUBB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</si>
  <si>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</si>
  <si>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</si>
  <si>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</si>
  <si>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</si>
  <si>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</si>
  <si>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</si>
  <si>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</si>
  <si>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</si>
  <si>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</si>
  <si>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</si>
  <si>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</si>
  <si>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</si>
  <si>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</si>
  <si>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</si>
  <si>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</si>
  <si>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</si>
  <si>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</si>
  <si>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</si>
  <si>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</si>
  <si>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</si>
  <si>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</si>
  <si>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</si>
  <si>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</si>
  <si>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</si>
  <si>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</si>
  <si>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</si>
  <si>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</si>
  <si>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</si>
  <si>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</si>
  <si>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</si>
  <si>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</si>
  <si>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</si>
  <si>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</si>
  <si>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</si>
  <si>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</si>
  <si>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</si>
  <si>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</si>
  <si>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</si>
  <si>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</si>
  <si>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</si>
  <si>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</si>
  <si>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</si>
  <si>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</si>
  <si>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</si>
  <si>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</si>
  <si>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</si>
  <si>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</si>
  <si>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</si>
  <si>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</si>
  <si>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</si>
  <si>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</si>
  <si>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</si>
  <si>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</si>
  <si>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</si>
  <si>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</si>
  <si>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Aptiv PLC</t>
  </si>
  <si>
    <t>APTV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</si>
  <si>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</si>
  <si>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</si>
  <si>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</si>
  <si>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</si>
  <si>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</si>
  <si>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</si>
  <si>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</si>
  <si>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</si>
  <si>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</si>
  <si>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</si>
  <si>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</si>
  <si>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</si>
  <si>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Veralto Corp</t>
  </si>
  <si>
    <t>VLTO</t>
  </si>
  <si>
    <t>Public Service Enterprise Group Inc</t>
  </si>
  <si>
    <t>PEG</t>
  </si>
  <si>
    <t>Cooper Cos Inc/The</t>
  </si>
  <si>
    <t>COO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</si>
  <si>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</si>
  <si>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</si>
  <si>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</si>
  <si>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</si>
  <si>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</si>
  <si>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</si>
  <si>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</si>
  <si>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</si>
  <si>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</si>
  <si>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</si>
  <si>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</si>
  <si>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</si>
  <si>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</si>
  <si>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</si>
  <si>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</si>
  <si>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</si>
  <si>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Uber Technologies Inc</t>
  </si>
  <si>
    <t>UBER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</si>
  <si>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</si>
  <si>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</si>
  <si>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</si>
  <si>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</si>
  <si>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</si>
  <si>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</si>
  <si>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</si>
  <si>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</si>
  <si>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</si>
  <si>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</si>
  <si>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</si>
  <si>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</si>
  <si>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</si>
  <si>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</si>
  <si>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</si>
  <si>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</si>
  <si>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</si>
  <si>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</si>
  <si>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</si>
  <si>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</si>
  <si>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</si>
  <si>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</si>
  <si>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</si>
  <si>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</si>
  <si>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</si>
  <si>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</si>
  <si>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</si>
  <si>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</si>
  <si>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</si>
  <si>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</si>
  <si>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</si>
  <si>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</si>
  <si>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</si>
  <si>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</si>
  <si>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</si>
  <si>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</si>
  <si>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</si>
  <si>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</si>
  <si>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Blackstone Inc</t>
  </si>
  <si>
    <t>BX</t>
  </si>
  <si>
    <t>Ventas Inc</t>
  </si>
  <si>
    <t>VTR</t>
  </si>
  <si>
    <t>Labcorp Holdings Inc</t>
  </si>
  <si>
    <t>LH</t>
  </si>
  <si>
    <t>Vulcan Materials Co</t>
  </si>
  <si>
    <t>VMC</t>
  </si>
  <si>
    <t>Weyerhaeuser Co</t>
  </si>
  <si>
    <t>WY</t>
  </si>
  <si>
    <t>Williams Cos Inc/The</t>
  </si>
  <si>
    <t>WMB</t>
  </si>
  <si>
    <t>Constellation Energy Corp</t>
  </si>
  <si>
    <t>CEG</t>
  </si>
  <si>
    <t>WEC Energy Group Inc</t>
  </si>
  <si>
    <t>WEC</t>
  </si>
  <si>
    <t>Adobe Inc</t>
  </si>
  <si>
    <t>ADBE</t>
  </si>
  <si>
    <t>Vistra Corp</t>
  </si>
  <si>
    <t>VST</t>
  </si>
  <si>
    <t>AES Corp/The</t>
  </si>
  <si>
    <t>AES</t>
  </si>
  <si>
    <t>Expeditors International of Washington Inc</t>
  </si>
  <si>
    <t>EXPD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</si>
  <si>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</si>
  <si>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</si>
  <si>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</si>
  <si>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</si>
  <si>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</si>
  <si>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</si>
  <si>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</si>
  <si>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</si>
  <si>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</si>
  <si>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</si>
  <si>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</si>
  <si>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</si>
  <si>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</si>
  <si>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</si>
  <si>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</si>
  <si>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</si>
  <si>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</si>
  <si>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</si>
  <si>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</si>
  <si>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</si>
  <si>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</si>
  <si>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</si>
  <si>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</si>
  <si>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</si>
  <si>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</si>
  <si>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</si>
  <si>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</si>
  <si>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</si>
  <si>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</si>
  <si>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</si>
  <si>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</si>
  <si>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</si>
  <si>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Cardinal Health Inc</t>
  </si>
  <si>
    <t>CAH</t>
  </si>
  <si>
    <t>Cincinnati Financial Corp</t>
  </si>
  <si>
    <t>CINF</t>
  </si>
  <si>
    <t>Paramount Global</t>
  </si>
  <si>
    <t>PARA</t>
  </si>
  <si>
    <t>DR Horton Inc</t>
  </si>
  <si>
    <t>DHI</t>
  </si>
  <si>
    <t>Electronic Arts Inc</t>
  </si>
  <si>
    <t>EA</t>
  </si>
  <si>
    <t>Erie Indemnity Co</t>
  </si>
  <si>
    <t>ERIE</t>
  </si>
  <si>
    <t>Fair Isaac Corp</t>
  </si>
  <si>
    <t>FICO</t>
  </si>
  <si>
    <t>Fastenal Co</t>
  </si>
  <si>
    <t>FAST</t>
  </si>
  <si>
    <t>M&amp;T Bank Corp</t>
  </si>
  <si>
    <t>MTB</t>
  </si>
  <si>
    <t>Xcel Energy Inc</t>
  </si>
  <si>
    <t>XEL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</si>
  <si>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</si>
  <si>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</si>
  <si>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</si>
  <si>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</si>
  <si>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</si>
  <si>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</si>
  <si>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</si>
  <si>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</si>
  <si>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</si>
  <si>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</si>
  <si>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</si>
  <si>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</si>
  <si>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</si>
  <si>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</si>
  <si>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</si>
  <si>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</si>
  <si>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</si>
  <si>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</si>
  <si>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</si>
  <si>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</si>
  <si>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</si>
  <si>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</si>
  <si>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</si>
  <si>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</si>
  <si>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</si>
  <si>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</si>
  <si>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</si>
  <si>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</si>
  <si>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</si>
  <si>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</si>
  <si>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</si>
  <si>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</si>
  <si>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</si>
  <si>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</si>
  <si>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</si>
  <si>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</si>
  <si>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</si>
  <si>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</si>
  <si>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</si>
  <si>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</si>
  <si>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</si>
  <si>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</si>
  <si>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</si>
  <si>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</si>
  <si>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</si>
  <si>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</si>
  <si>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</si>
  <si>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</si>
  <si>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</si>
  <si>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</si>
  <si>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</si>
  <si>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</si>
  <si>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</si>
  <si>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</si>
  <si>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</si>
  <si>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Crowdstrike Holdings Inc</t>
  </si>
  <si>
    <t>CRWD</t>
  </si>
  <si>
    <t>Chubb Ltd</t>
  </si>
  <si>
    <t>CB</t>
  </si>
  <si>
    <t>Hologic Inc</t>
  </si>
  <si>
    <t>HOLX</t>
  </si>
  <si>
    <t>Citizens Financial Group Inc</t>
  </si>
  <si>
    <t>CFG</t>
  </si>
  <si>
    <t>Jabil Inc</t>
  </si>
  <si>
    <t>JBL</t>
  </si>
  <si>
    <t>O'Reilly Automotive Inc</t>
  </si>
  <si>
    <t>ORLY</t>
  </si>
  <si>
    <t>Allstate Corp/The</t>
  </si>
  <si>
    <t>ALL</t>
  </si>
  <si>
    <t>Equity Residential</t>
  </si>
  <si>
    <t>EQR</t>
  </si>
  <si>
    <t>Keurig Dr Pepper Inc</t>
  </si>
  <si>
    <t>KDP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</si>
  <si>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</si>
  <si>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</si>
  <si>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</si>
  <si>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</si>
  <si>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</si>
  <si>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</si>
  <si>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</si>
  <si>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</si>
  <si>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</si>
  <si>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</si>
  <si>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</si>
  <si>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</si>
  <si>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</si>
  <si>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</si>
  <si>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</si>
  <si>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</si>
  <si>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</si>
  <si>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</si>
  <si>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</si>
  <si>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</si>
  <si>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</si>
  <si>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</si>
  <si>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Cencora Inc</t>
  </si>
  <si>
    <t>COR</t>
  </si>
  <si>
    <t>Capital One Financial Corp</t>
  </si>
  <si>
    <t>COF</t>
  </si>
  <si>
    <t>The Campbell's Company</t>
  </si>
  <si>
    <t>CPB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</si>
  <si>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</si>
  <si>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</si>
  <si>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</si>
  <si>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</si>
  <si>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</si>
  <si>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</si>
  <si>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</si>
  <si>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</si>
  <si>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</si>
  <si>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EVRG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</si>
  <si>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</si>
  <si>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</si>
  <si>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</si>
  <si>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</si>
  <si>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</si>
  <si>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</si>
  <si>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</si>
  <si>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</si>
  <si>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Old Dominion Freight Line Inc</t>
  </si>
  <si>
    <t>ODFL</t>
  </si>
  <si>
    <t>DaVita Inc</t>
  </si>
  <si>
    <t>DVA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</si>
  <si>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</si>
  <si>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</si>
  <si>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</si>
  <si>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</si>
  <si>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</si>
  <si>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</si>
  <si>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</si>
  <si>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</si>
  <si>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</si>
  <si>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</si>
  <si>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</si>
  <si>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</si>
  <si>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</si>
  <si>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</si>
  <si>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</si>
  <si>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</si>
  <si>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</si>
  <si>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</si>
  <si>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</si>
  <si>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</si>
  <si>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</si>
  <si>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</si>
  <si>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</si>
  <si>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</si>
  <si>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</si>
  <si>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</si>
  <si>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</si>
  <si>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</si>
  <si>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</si>
  <si>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BXP Inc</t>
  </si>
  <si>
    <t>BXP</t>
  </si>
  <si>
    <t>Amphenol Corp</t>
  </si>
  <si>
    <t>APH</t>
  </si>
  <si>
    <t>Howmet Aerospace Inc</t>
  </si>
  <si>
    <t>HWM</t>
  </si>
  <si>
    <t>Valero Energy Corp</t>
  </si>
  <si>
    <t>VLO</t>
  </si>
  <si>
    <t>Synopsys Inc</t>
  </si>
  <si>
    <t>SNPS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</si>
  <si>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</si>
  <si>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</si>
  <si>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</si>
  <si>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</si>
  <si>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</si>
  <si>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</si>
  <si>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</si>
  <si>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</si>
  <si>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</si>
  <si>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</si>
  <si>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</si>
  <si>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</si>
  <si>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</si>
  <si>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</si>
  <si>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</si>
  <si>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</si>
  <si>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</si>
  <si>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</si>
  <si>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</si>
  <si>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</si>
  <si>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ANSYS Inc</t>
  </si>
  <si>
    <t>ANSS</t>
  </si>
  <si>
    <t>FactSet Research Systems Inc</t>
  </si>
  <si>
    <t>FDS</t>
  </si>
  <si>
    <t>NVIDIA Corp</t>
  </si>
  <si>
    <t>NVDA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</si>
  <si>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</si>
  <si>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</si>
  <si>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</si>
  <si>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</si>
  <si>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</si>
  <si>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</si>
  <si>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</si>
  <si>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</si>
  <si>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</si>
  <si>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</si>
  <si>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</si>
  <si>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</si>
  <si>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</si>
  <si>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</si>
  <si>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</si>
  <si>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</si>
  <si>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</si>
  <si>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</si>
  <si>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</si>
  <si>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</si>
  <si>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</si>
  <si>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</si>
  <si>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</si>
  <si>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</si>
  <si>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</si>
  <si>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</si>
  <si>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</si>
  <si>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</si>
  <si>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</si>
  <si>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</si>
  <si>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</si>
  <si>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</si>
  <si>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</si>
  <si>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</si>
  <si>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</si>
  <si>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</si>
  <si>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Allegion plc</t>
  </si>
  <si>
    <t>ALLE</t>
  </si>
  <si>
    <t>Netflix Inc</t>
  </si>
  <si>
    <t>NFLX</t>
  </si>
  <si>
    <t>Warner Bros Discovery Inc</t>
  </si>
  <si>
    <t>WBD</t>
  </si>
  <si>
    <t>Agilent Technologies Inc</t>
  </si>
  <si>
    <t>A</t>
  </si>
  <si>
    <t>Elevance Health Inc</t>
  </si>
  <si>
    <t>ELV</t>
  </si>
  <si>
    <t>Trimble Inc</t>
  </si>
  <si>
    <t>TRMB</t>
  </si>
  <si>
    <t>CME Group Inc</t>
  </si>
  <si>
    <t>CME</t>
  </si>
  <si>
    <t>Juniper Networks Inc</t>
  </si>
  <si>
    <t>JNPR</t>
  </si>
  <si>
    <t>DTE Energy Co</t>
  </si>
  <si>
    <t>DTE</t>
  </si>
  <si>
    <t>Nasdaq Inc</t>
  </si>
  <si>
    <t>NDAQ</t>
  </si>
  <si>
    <t>Philip Morris International Inc</t>
  </si>
  <si>
    <t>PM</t>
  </si>
  <si>
    <t>Salesforce Inc</t>
  </si>
  <si>
    <t>CRM</t>
  </si>
  <si>
    <t>Ingersoll Rand Inc</t>
  </si>
  <si>
    <t>IR</t>
  </si>
  <si>
    <t>Huntington Ingalls Industries Inc</t>
  </si>
  <si>
    <t>HII</t>
  </si>
  <si>
    <t>Roper Technologies Inc</t>
  </si>
  <si>
    <t>ROP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</si>
  <si>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</si>
  <si>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</si>
  <si>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</si>
  <si>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</si>
  <si>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</si>
  <si>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</si>
  <si>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</si>
  <si>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</si>
  <si>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</si>
  <si>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</si>
  <si>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</si>
  <si>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</si>
  <si>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</si>
  <si>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</si>
  <si>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</si>
  <si>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</si>
  <si>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Camden Property Trust</t>
  </si>
  <si>
    <t>CPT</t>
  </si>
  <si>
    <t>Mastercard Inc</t>
  </si>
  <si>
    <t>MA</t>
  </si>
  <si>
    <t>CarMax Inc</t>
  </si>
  <si>
    <t>KMX</t>
  </si>
  <si>
    <t>Intercontinental Exchange Inc</t>
  </si>
  <si>
    <t>ICE</t>
  </si>
  <si>
    <t>Smurfit WestRock PLC</t>
  </si>
  <si>
    <t>SW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</si>
  <si>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</si>
  <si>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</si>
  <si>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</si>
  <si>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</si>
  <si>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</si>
  <si>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</si>
  <si>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</si>
  <si>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</si>
  <si>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</si>
  <si>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</si>
  <si>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</si>
  <si>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</si>
  <si>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</si>
  <si>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</si>
  <si>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</si>
  <si>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</si>
  <si>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</si>
  <si>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</si>
  <si>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Baker Hughes Co</t>
  </si>
  <si>
    <t>BKR</t>
  </si>
  <si>
    <t>Expedia Group Inc</t>
  </si>
  <si>
    <t>EXPE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</si>
  <si>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</si>
  <si>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</si>
  <si>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</si>
  <si>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</si>
  <si>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</si>
  <si>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</si>
  <si>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</si>
  <si>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First Solar Inc</t>
  </si>
  <si>
    <t>FSLR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</si>
  <si>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</si>
  <si>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</si>
  <si>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</si>
  <si>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</si>
  <si>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</si>
  <si>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</si>
  <si>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</si>
  <si>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</si>
  <si>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</si>
  <si>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</si>
  <si>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Advanced Micro Devices Inc</t>
  </si>
  <si>
    <t>AMD</t>
  </si>
  <si>
    <t>Tractor Supply Co</t>
  </si>
  <si>
    <t>TSCO</t>
  </si>
  <si>
    <t>ResMed Inc</t>
  </si>
  <si>
    <t>RMD</t>
  </si>
  <si>
    <t>Mettler-Toledo International Inc</t>
  </si>
  <si>
    <t>MTD</t>
  </si>
  <si>
    <t>Jacobs Solutions Inc</t>
  </si>
  <si>
    <t>J</t>
  </si>
  <si>
    <t>Copart Inc</t>
  </si>
  <si>
    <t>CPRT</t>
  </si>
  <si>
    <t>VICI Properties Inc</t>
  </si>
  <si>
    <t>VICI</t>
  </si>
  <si>
    <t>Fortinet Inc</t>
  </si>
  <si>
    <t>FTNT</t>
  </si>
  <si>
    <t>Albemarle Corp</t>
  </si>
  <si>
    <t>ALB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</si>
  <si>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</si>
  <si>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</si>
  <si>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</si>
  <si>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</si>
  <si>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</si>
  <si>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</si>
  <si>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</si>
  <si>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</si>
  <si>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Palantir Technologies Inc</t>
  </si>
  <si>
    <t>PLTR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</si>
  <si>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</si>
  <si>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</si>
  <si>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</si>
  <si>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</si>
  <si>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</si>
  <si>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</si>
  <si>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</si>
  <si>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</si>
  <si>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TE Connectivity PLC</t>
  </si>
  <si>
    <t>TEL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</si>
  <si>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</si>
  <si>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</si>
  <si>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</si>
  <si>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</si>
  <si>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</si>
  <si>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</si>
  <si>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</si>
  <si>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</si>
  <si>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</si>
  <si>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</si>
  <si>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</si>
  <si>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</si>
  <si>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</si>
  <si>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</si>
  <si>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</si>
  <si>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</si>
  <si>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</si>
  <si>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</si>
  <si>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</si>
  <si>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</si>
  <si>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</si>
  <si>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</si>
  <si>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</si>
  <si>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</si>
  <si>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</si>
  <si>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</si>
  <si>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GE HealthCare Technologies Inc</t>
  </si>
  <si>
    <t>GEHC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</si>
  <si>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</si>
  <si>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</si>
  <si>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</si>
  <si>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</si>
  <si>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</si>
  <si>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</si>
  <si>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</si>
  <si>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</si>
  <si>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</si>
  <si>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</si>
  <si>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</si>
  <si>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</si>
  <si>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</si>
  <si>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</si>
  <si>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</si>
  <si>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</si>
  <si>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</si>
  <si>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</si>
  <si>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</si>
  <si>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</si>
  <si>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</si>
  <si>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</si>
  <si>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</si>
  <si>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</si>
  <si>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</si>
  <si>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</si>
  <si>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Apollo Global Management Inc</t>
  </si>
  <si>
    <t>APO</t>
  </si>
  <si>
    <t>Teradyne Inc</t>
  </si>
  <si>
    <t>TER</t>
  </si>
  <si>
    <t>PayPal Holdings Inc</t>
  </si>
  <si>
    <t>PYPL</t>
  </si>
  <si>
    <t>Tesla Inc</t>
  </si>
  <si>
    <t>TSLA</t>
  </si>
  <si>
    <t>Blackrock Inc</t>
  </si>
  <si>
    <t>BLK</t>
  </si>
  <si>
    <t>Arch Capital Group Ltd</t>
  </si>
  <si>
    <t>ACGL</t>
  </si>
  <si>
    <t>KKR &amp; Co Inc</t>
  </si>
  <si>
    <t>KKR</t>
  </si>
  <si>
    <t>Dow Inc</t>
  </si>
  <si>
    <t>DOW</t>
  </si>
  <si>
    <t>Everest Group Ltd</t>
  </si>
  <si>
    <t>EG</t>
  </si>
  <si>
    <t>Teledyne Technologies Inc</t>
  </si>
  <si>
    <t>TDY</t>
  </si>
  <si>
    <t>GE Vernova Inc</t>
  </si>
  <si>
    <t>GEV</t>
  </si>
  <si>
    <t>NWSA</t>
  </si>
  <si>
    <t>Exelon Corp</t>
  </si>
  <si>
    <t>EXC</t>
  </si>
  <si>
    <t>Global Payments Inc</t>
  </si>
  <si>
    <t>GPN</t>
  </si>
  <si>
    <t>Crown Castle Inc</t>
  </si>
  <si>
    <t>CCI</t>
  </si>
  <si>
    <t>Align Technology Inc</t>
  </si>
  <si>
    <t>ALGN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</si>
  <si>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</si>
  <si>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</si>
  <si>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</si>
  <si>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</si>
  <si>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</si>
  <si>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</si>
  <si>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</si>
  <si>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DECK</t>
  </si>
  <si>
    <t>LKQ Corp</t>
  </si>
  <si>
    <t>LKQ</t>
  </si>
  <si>
    <t>Workday Inc</t>
  </si>
  <si>
    <t>WDAY</t>
  </si>
  <si>
    <t>Zoetis Inc</t>
  </si>
  <si>
    <t>ZTS</t>
  </si>
  <si>
    <t>Digital Realty Trust Inc</t>
  </si>
  <si>
    <t>DLR</t>
  </si>
  <si>
    <t>Equinix Inc</t>
  </si>
  <si>
    <t>EQIX</t>
  </si>
  <si>
    <t>Las Vegas Sands Corp</t>
  </si>
  <si>
    <t>LVS</t>
  </si>
  <si>
    <t>Molina Healthcare Inc</t>
  </si>
  <si>
    <t>MOH</t>
  </si>
  <si>
    <t>[4] Source: Bloomberg Professional</t>
  </si>
  <si>
    <t>[5] Source: Bloomberg Professional</t>
  </si>
  <si>
    <t>[6] Equals [4] x [5]</t>
  </si>
  <si>
    <t>[7] Equals [6] / Sum of Column [6]</t>
  </si>
  <si>
    <t>[8] Source: Bloomberg Professional</t>
  </si>
  <si>
    <t>[9] Equals [7] x [8]</t>
  </si>
  <si>
    <t>[11] Equals [7] x [10]</t>
  </si>
  <si>
    <t>MARKET RISK PREMIUM DERIVED FROM S&amp;P 500 - FERC METHODOLOGY</t>
  </si>
  <si>
    <t>[6] Equals [4] x [5], excluding companies with growth rates &lt;0% or &gt;20%</t>
  </si>
  <si>
    <t>[7] Equals [6] / Sum of Column [6], excluding companies with growth rates &lt;0% or &gt;20%</t>
  </si>
  <si>
    <t>CAPITAL ASSET PRICING MODEL - CURRENT RISK-FREE RATE, VALUE LINE BETA, AND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</si>
  <si>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</si>
  <si>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</si>
  <si>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</si>
  <si>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</si>
  <si>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</si>
  <si>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</si>
  <si>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 Reports</t>
  </si>
  <si>
    <t>[4] Equals [3] - [1]</t>
  </si>
  <si>
    <t>[5] Equals [1] + [2] x [4]</t>
  </si>
  <si>
    <t>CAPITAL ASSET PRICING MODEL -- NEAR-TERM PROJECTED RISK-FREE RATE, VALUE LINE BETA, AND</t>
  </si>
  <si>
    <t>CAPITAL ASSET PRICING MODEL -- LONG-TERM PROJECTED RISK-FREE RATE, VALUE LINE BETA, AND</t>
  </si>
  <si>
    <t>Projected 30-year U.S. Treasury bond yield (2026 - 2030)</t>
  </si>
  <si>
    <t>CAPITAL ASSET PRICING MODEL -- CURRENT RISK-FREE RATE, BLOOMBERG BETA, AND</t>
  </si>
  <si>
    <r>
      <t>CAPITAL ASSET PRICING MODEL -- NEAR-TERM PROJECTED RISK-FREE RATE</t>
    </r>
    <r>
      <rPr>
        <sz val="8.5"/>
        <color theme="1"/>
        <rFont val="Arial"/>
        <family val="2"/>
      </rPr>
      <t>, BLOOMBERG BETA, AND</t>
    </r>
  </si>
  <si>
    <r>
      <t>CAPITAL ASSET PRICING MODEL -- LONG-TERM PROJECTED RISK-FREE RATE</t>
    </r>
    <r>
      <rPr>
        <sz val="8.5"/>
        <color theme="1"/>
        <rFont val="Arial"/>
        <family val="2"/>
      </rPr>
      <t>, BLOOMBERG BETA, AND</t>
    </r>
  </si>
  <si>
    <t>CAPITAL ASSET PRICING MODEL -- CURRENT RISK-FREE RATE, VALUE LINE BETA, AND</t>
  </si>
  <si>
    <r>
      <t>CAPITAL ASSET PRICING MODEL -- CURRENT RISK-FREE RATE</t>
    </r>
    <r>
      <rPr>
        <sz val="8.5"/>
        <color theme="1"/>
        <rFont val="Arial"/>
        <family val="2"/>
      </rPr>
      <t>, BLOOMBERG BETA, AND</t>
    </r>
  </si>
  <si>
    <t>CAPITAL ASSET PRICING MODEL -- NEAR-TERM PROJECTED RISK-FREE RATE, BLOOMBERG BETA, AND</t>
  </si>
  <si>
    <t>CAPITAL ASSET PRICING MODEL -- LONG-TERM PROJECTED RISK-FREE RATE, BLOOMBERG BETA, AND</t>
  </si>
  <si>
    <t>BOND YIELD PLUS RISK PREMIUM ANALYSIS</t>
  </si>
  <si>
    <t>Risk Premium -- Natural Gas Utilities (US)</t>
  </si>
  <si>
    <t>Average Authorized Gas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</si>
  <si>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</si>
  <si>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</si>
  <si>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</si>
  <si>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</si>
  <si>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</si>
  <si>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</si>
  <si>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</si>
  <si>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</si>
  <si>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</si>
  <si>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</si>
  <si>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</si>
  <si>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</si>
  <si>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</si>
  <si>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</si>
  <si>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</si>
  <si>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</si>
  <si>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</si>
  <si>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</si>
  <si>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</si>
  <si>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</si>
  <si>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</si>
  <si>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</si>
  <si>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</si>
  <si>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</si>
  <si>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</si>
  <si>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</si>
  <si>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</si>
  <si>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</si>
  <si>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</si>
  <si>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</si>
  <si>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</si>
  <si>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</si>
  <si>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</si>
  <si>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</si>
  <si>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</si>
  <si>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</si>
  <si>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</si>
  <si>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</si>
  <si>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</si>
  <si>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</si>
  <si>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</si>
  <si>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</si>
  <si>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</si>
  <si>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</si>
  <si>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</si>
  <si>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</si>
  <si>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</si>
  <si>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</si>
  <si>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</si>
  <si>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</si>
  <si>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</si>
  <si>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</si>
  <si>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</si>
  <si>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</si>
  <si>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</si>
  <si>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</si>
  <si>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</si>
  <si>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</si>
  <si>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</si>
  <si>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</si>
  <si>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</si>
  <si>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</si>
  <si>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</si>
  <si>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</si>
  <si>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</si>
  <si>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</si>
  <si>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</si>
  <si>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</si>
  <si>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</si>
  <si>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</si>
  <si>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</si>
  <si>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</si>
  <si>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</si>
  <si>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</si>
  <si>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</si>
  <si>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</si>
  <si>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</si>
  <si>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Blue Chip Long-Term Projected Forecast (2026-2030) [6]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</si>
  <si>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</si>
  <si>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</si>
  <si>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</si>
  <si>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</si>
  <si>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</si>
  <si>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</si>
  <si>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</si>
  <si>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</si>
  <si>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</si>
  <si>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</si>
  <si>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</si>
  <si>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</si>
  <si>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</si>
  <si>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</si>
  <si>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</si>
  <si>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</si>
  <si>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</si>
  <si>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</si>
  <si>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</si>
  <si>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</si>
  <si>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</si>
  <si>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</si>
  <si>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</si>
  <si>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</si>
  <si>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</si>
  <si>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</si>
  <si>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</si>
  <si>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</si>
  <si>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</si>
  <si>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</si>
  <si>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</si>
  <si>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</si>
  <si>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</si>
  <si>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</si>
  <si>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</si>
  <si>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</si>
  <si>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</si>
  <si>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</si>
  <si>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</si>
  <si>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</si>
  <si>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</si>
  <si>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</si>
  <si>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</si>
  <si>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</si>
  <si>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</si>
  <si>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</si>
  <si>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</si>
  <si>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</si>
  <si>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</si>
  <si>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</si>
  <si>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</si>
  <si>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</si>
  <si>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</si>
  <si>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</si>
  <si>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</si>
  <si>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</si>
  <si>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</si>
  <si>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</si>
  <si>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</si>
  <si>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</si>
  <si>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</si>
  <si>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</si>
  <si>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</si>
  <si>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</si>
  <si>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</si>
  <si>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</si>
  <si>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</si>
  <si>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</si>
  <si>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</si>
  <si>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</si>
  <si>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Value Line ROE
2027-2029</t>
  </si>
  <si>
    <t>Value Line
Total Capital
2023</t>
  </si>
  <si>
    <t>Total Equity 
2023</t>
  </si>
  <si>
    <t>Value Line
Total Capital
2027-2029</t>
  </si>
  <si>
    <t>Value Line
Common Equity Ratio
2027-2029</t>
  </si>
  <si>
    <t>Total Equity 
2027-2029</t>
  </si>
  <si>
    <t>Compound Annual Growth Rate</t>
  </si>
  <si>
    <t>Adjustment Factor</t>
  </si>
  <si>
    <t>Adjusted Return on Common Equity</t>
  </si>
  <si>
    <t>[1] Source: Value Line</t>
  </si>
  <si>
    <t>[2]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</si>
  <si>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</si>
  <si>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</si>
  <si>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</si>
  <si>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</si>
  <si>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</si>
  <si>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</si>
  <si>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</si>
  <si>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Jurisdiction/Service</t>
  </si>
  <si>
    <t>Test Year</t>
  </si>
  <si>
    <t>Rate Base</t>
  </si>
  <si>
    <t>Revenue Decoupling</t>
  </si>
  <si>
    <t>Capital Cost Recovery Mechanism</t>
  </si>
  <si>
    <t>Kansas - Gas</t>
  </si>
  <si>
    <t>Historical</t>
  </si>
  <si>
    <t>Year End</t>
  </si>
  <si>
    <t>Partial</t>
  </si>
  <si>
    <t>Kentucky - Gas</t>
  </si>
  <si>
    <t>Fully Forecast</t>
  </si>
  <si>
    <t>Louisiana - Gas</t>
  </si>
  <si>
    <t>Partially Forecast</t>
  </si>
  <si>
    <t>Mississippi - Gas</t>
  </si>
  <si>
    <t>Tennessee - Gas</t>
  </si>
  <si>
    <t>Texas - Gas</t>
  </si>
  <si>
    <t>New Jersey - Gas</t>
  </si>
  <si>
    <t>Full</t>
  </si>
  <si>
    <t>Indiana - Gas</t>
  </si>
  <si>
    <t>Maryland - Gas</t>
  </si>
  <si>
    <t>Ohio - Gas</t>
  </si>
  <si>
    <t>Pennsylvania - Gas</t>
  </si>
  <si>
    <t>Virginia - Gas</t>
  </si>
  <si>
    <t>Oregon - Gas</t>
  </si>
  <si>
    <t>Washington - Gas</t>
  </si>
  <si>
    <t>Oklahoma - Gas</t>
  </si>
  <si>
    <t>Arizona - Gas</t>
  </si>
  <si>
    <t>Califorinia - Gas</t>
  </si>
  <si>
    <t>Nevada - Gas</t>
  </si>
  <si>
    <t>Spire Alabama Inc.</t>
  </si>
  <si>
    <t>Spire Gulf Inc.</t>
  </si>
  <si>
    <t>Spire Missouri Inc.</t>
  </si>
  <si>
    <t>Proxy Group Operating Company Count</t>
  </si>
  <si>
    <t xml:space="preserve"> </t>
  </si>
  <si>
    <t>Date Certain</t>
  </si>
  <si>
    <t>Forecast</t>
  </si>
  <si>
    <t>RDM</t>
  </si>
  <si>
    <t>CCRM</t>
  </si>
  <si>
    <t>Notes</t>
  </si>
  <si>
    <t>Northwest Natural Holding Company</t>
  </si>
  <si>
    <t>Spire Inc.</t>
  </si>
  <si>
    <t>MEAN</t>
  </si>
  <si>
    <t>CAPITAL STRUCTURE ANALYSIS</t>
  </si>
  <si>
    <t>COMMON EQUITY RATIO [1]</t>
  </si>
  <si>
    <t>LONG-TERM DEBT RATIO [1]</t>
  </si>
  <si>
    <t>Proxy Group Company</t>
  </si>
  <si>
    <t>2021-2023 Average</t>
  </si>
  <si>
    <t>Proxy Group</t>
  </si>
  <si>
    <t>HIGH</t>
  </si>
  <si>
    <t>COMMON EQUITY RATIO - UTILITY OPERATING COMPANIES</t>
  </si>
  <si>
    <t>LONG-TERM DEBT RATIO - UTILITY OPERATING COMPANIES</t>
  </si>
  <si>
    <t>Company Name</t>
  </si>
  <si>
    <t>New Jersey Natural Gas Company</t>
  </si>
  <si>
    <t>Columbia Gas of Kentucky, Incorporated</t>
  </si>
  <si>
    <t>Columbia Gas of Maryland, Incorporated</t>
  </si>
  <si>
    <t>Columbia Gas of Ohio, Inc.</t>
  </si>
  <si>
    <t>Columbia Gas of Pennsylvania, Inc.</t>
  </si>
  <si>
    <t>Columbia Gas of Virginia, Incorporated</t>
  </si>
  <si>
    <t>Northern Indiana Public Service Company, LLC</t>
  </si>
  <si>
    <t>Kansas Gas Service Company, Inc.</t>
  </si>
  <si>
    <t>Oklahoma Natural Gas Company</t>
  </si>
  <si>
    <t>Texas Gas Service Company, Inc.</t>
  </si>
  <si>
    <t>Southwest Gas Corporation</t>
  </si>
  <si>
    <t>Hartford Insurance Group Inc/The</t>
  </si>
  <si>
    <t>[1] Ratios are weighted by actual common capital, long-term debt, of Operating Subsidiaries. No company had any preferred stock outstanding</t>
  </si>
  <si>
    <t>[3] - [4] Source:  "Adjustment Clauses:  A State-by-state Overview," Regulatory Research Associates, Jul 2022. Operating subsidiaries not covered in this report were excluded from this exhibit.</t>
  </si>
  <si>
    <t>[1] - [2] Source: S&amp;P Global - Market Intelligence Rate Case History (Past Rate Cases), accessed 8/31/2024</t>
  </si>
  <si>
    <t>[3] Source: S&amp;P Capital IQ and Zacks</t>
  </si>
  <si>
    <t>[4] Source: S&amp;P Capital IQ, Value Line Investment Survey, and Zacks</t>
  </si>
  <si>
    <t>[5] - [6] Source: Form 10-Ks for 2023, 2022, &amp; 2021, three-year average</t>
  </si>
  <si>
    <t>[7] Source: S&amp;P Capital IQ Pro</t>
  </si>
  <si>
    <t>[1] Source: Blue Chip Financial Forecasts, Vol. 43, No. 6, November 27, 2024 at 14</t>
  </si>
  <si>
    <t>[3] Source: Exhibit JCN-5, page 1</t>
  </si>
  <si>
    <t>[3] Source: Exhibit JCN-5, page 8</t>
  </si>
  <si>
    <t>[2] Source: Bloomberg Professional, as of February 28, 2025</t>
  </si>
  <si>
    <t>Blue Chip Near-Term Projected Forecast (Q2 2025 - Q2 2026) [5]</t>
  </si>
  <si>
    <t>[1] Source: Regulatory Research Associates, rate cases through February 28, 2025</t>
  </si>
  <si>
    <t>[4] Source: Bloomberg Professional, 30-day average as of February 28, 2025</t>
  </si>
  <si>
    <t>[6] Source: Blue Chip Financial Forecasts, Vol. 43, No. 6, November 27, 2024 at 14</t>
  </si>
  <si>
    <t>[5] Source: Blue Chip Financial Forecasts, Vol. 44, No. 3, February 28, 2025 at 2</t>
  </si>
  <si>
    <t>Value Line
Common Equity Ratio 
2023</t>
  </si>
  <si>
    <t xml:space="preserve">COMPARISON OF PROXY GROUP COMPANIES  </t>
  </si>
  <si>
    <t>REGULATORY FRAMEWORK</t>
  </si>
  <si>
    <t>Duke Energy Kentucky</t>
  </si>
  <si>
    <t>[2] Source: Bloomberg Professional, equals 30-day average as of March 31, 2025</t>
  </si>
  <si>
    <t>[2] Source: Bloomberg Professional, equals 90-day average as of March 31, 2025</t>
  </si>
  <si>
    <t>[2] Source: Bloomberg Professional, equals 180-day average as of March 31, 2025</t>
  </si>
  <si>
    <t>Williams-Sonoma Inc</t>
  </si>
  <si>
    <t>WSM</t>
  </si>
  <si>
    <t>Expand Energy Corp</t>
  </si>
  <si>
    <t>EXE</t>
  </si>
  <si>
    <t>DoorDash Inc</t>
  </si>
  <si>
    <t>DASH</t>
  </si>
  <si>
    <t>TKO Group Holdings Inc</t>
  </si>
  <si>
    <t>TKO</t>
  </si>
  <si>
    <t>[10] Source: Value Line, as of March 31, 2025</t>
  </si>
  <si>
    <t>[1] Source: Bloomberg Professional, 30-day average as of March 31, 2025</t>
  </si>
  <si>
    <t>Near-term projected 30-year U.S. Treasury bond yield (Q3 2025 - Q3 2026)</t>
  </si>
  <si>
    <t>[1] Source: Blue Chip Financial Forecasts, Vol. 44, No. 4, April 1, 2025 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</si>
</sst>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0.000%"/>
    <numFmt numFmtId="177" formatCode="0.0000%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"/>
      <name val="Arial"/>
      <family val="2"/>
    </font>
    <font>
      <sz val="8.5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0173">
    <xf numFmtId="0" fontId="0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0" fontId="34" fillId="0" borderId="0"/>
    <xf numFmtId="9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42" fontId="33" fillId="0" borderId="0" applyFill="0" applyBorder="0" applyProtection="0">
      <alignment horizontal="left"/>
    </xf>
    <xf numFmtId="42" fontId="54" fillId="0" borderId="0" applyFill="0" applyBorder="0" applyAlignment="0" applyProtection="0"/>
    <xf numFmtId="44" fontId="34" fillId="0" borderId="0">
      <alignment horizontal="left"/>
    </xf>
    <xf numFmtId="167" fontId="33" fillId="0" borderId="12" applyBorder="0">
      <alignment horizont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2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2" fillId="3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2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2" fillId="3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2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2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2" fillId="4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2" fillId="4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2" fillId="3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2" fillId="4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4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5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46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5" fillId="47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5" fillId="48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5" fillId="49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5" fillId="4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5" fillId="4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5" fillId="50" borderId="0" applyNumberFormat="0" applyBorder="0" applyAlignment="0" applyProtection="0"/>
    <xf numFmtId="43" fontId="34" fillId="0" borderId="0">
      <alignment horizontal="left"/>
    </xf>
    <xf numFmtId="168" fontId="34" fillId="0" borderId="0">
      <alignment horizontal="left"/>
    </xf>
    <xf numFmtId="37" fontId="33" fillId="0" borderId="0" applyNumberFormat="0" applyBorder="0" applyAlignment="0"/>
    <xf numFmtId="38" fontId="56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57" fillId="34" borderId="0" applyNumberFormat="0" applyBorder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58" fillId="51" borderId="13" applyNumberFormat="0" applyAlignment="0" applyProtection="0"/>
    <xf numFmtId="0" fontId="58" fillId="51" borderId="13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59" fillId="52" borderId="14" applyNumberFormat="0" applyAlignment="0" applyProtection="0"/>
    <xf numFmtId="37" fontId="34" fillId="0" borderId="0">
      <alignment horizontal="center"/>
    </xf>
    <xf numFmtId="37" fontId="33" fillId="0" borderId="0" applyNumberFormat="0" applyFill="0" applyBorder="0" applyProtection="0">
      <alignment horizontal="centerContinuous"/>
    </xf>
    <xf numFmtId="37" fontId="34" fillId="0" borderId="15">
      <alignment horizontal="center"/>
    </xf>
    <xf numFmtId="37" fontId="34" fillId="0" borderId="15">
      <alignment horizontal="center"/>
    </xf>
    <xf numFmtId="0" fontId="60" fillId="53" borderId="0" applyAlignment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5" fillId="0" borderId="0" applyFont="0" applyFill="0" applyBorder="0" applyAlignment="0" applyProtection="0"/>
    <xf numFmtId="3" fontId="33" fillId="0" borderId="0" applyFont="0" applyFill="0" applyBorder="0" applyAlignment="0" applyProtection="0"/>
    <xf numFmtId="37" fontId="33" fillId="0" borderId="0" applyFill="0" applyBorder="0" applyAlignment="0" applyProtection="0"/>
    <xf numFmtId="0" fontId="33" fillId="0" borderId="0" applyNumberFormat="0" applyFill="0" applyBorder="0" applyAlignment="0" applyProtection="0"/>
    <xf numFmtId="4" fontId="66" fillId="0" borderId="1" applyFill="0" applyProtection="0">
      <alignment horizontal="center" vertical="center" wrapText="1"/>
    </xf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1" fontId="33" fillId="0" borderId="0" applyFill="0" applyBorder="0" applyAlignment="0" applyProtection="0"/>
    <xf numFmtId="42" fontId="33" fillId="0" borderId="2"/>
    <xf numFmtId="42" fontId="33" fillId="0" borderId="2"/>
    <xf numFmtId="43" fontId="33" fillId="0" borderId="0" applyBorder="0">
      <alignment horizontal="left"/>
    </xf>
    <xf numFmtId="5" fontId="33" fillId="0" borderId="0" applyFill="0" applyBorder="0" applyAlignment="0" applyProtection="0"/>
    <xf numFmtId="0" fontId="68" fillId="0" borderId="0"/>
    <xf numFmtId="0" fontId="68" fillId="0" borderId="0"/>
    <xf numFmtId="0" fontId="68" fillId="0" borderId="16"/>
    <xf numFmtId="0" fontId="33" fillId="0" borderId="0" applyFont="0" applyFill="0" applyBorder="0" applyAlignment="0" applyProtection="0"/>
    <xf numFmtId="169" fontId="33" fillId="0" borderId="0"/>
    <xf numFmtId="7" fontId="69" fillId="0" borderId="17"/>
    <xf numFmtId="7" fontId="69" fillId="0" borderId="17"/>
    <xf numFmtId="7" fontId="69" fillId="0" borderId="17"/>
    <xf numFmtId="7" fontId="69" fillId="0" borderId="17"/>
    <xf numFmtId="4" fontId="70" fillId="0" borderId="0" applyFont="0" applyBorder="0">
      <alignment horizontal="justify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38" fontId="54" fillId="0" borderId="0"/>
    <xf numFmtId="170" fontId="33" fillId="0" borderId="0">
      <alignment horizontal="center"/>
    </xf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72" fillId="35" borderId="0" applyNumberFormat="0" applyBorder="0" applyAlignment="0" applyProtection="0"/>
    <xf numFmtId="38" fontId="73" fillId="0" borderId="0"/>
    <xf numFmtId="49" fontId="74" fillId="0" borderId="0" applyNumberFormat="0" applyFill="0" applyBorder="0" applyProtection="0">
      <alignment horizontal="centerContinuous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18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6" fillId="0" borderId="19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7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62" fillId="54" borderId="0"/>
    <xf numFmtId="0" fontId="62" fillId="54" borderId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81" fillId="38" borderId="13" applyNumberFormat="0" applyAlignment="0" applyProtection="0"/>
    <xf numFmtId="0" fontId="81" fillId="38" borderId="13" applyNumberFormat="0" applyAlignment="0" applyProtection="0"/>
    <xf numFmtId="0" fontId="82" fillId="55" borderId="16"/>
    <xf numFmtId="37" fontId="83" fillId="0" borderId="0" applyBorder="0" applyAlignment="0" applyProtection="0"/>
    <xf numFmtId="0" fontId="83" fillId="56" borderId="0"/>
    <xf numFmtId="41" fontId="54" fillId="0" borderId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84" fillId="0" borderId="21" applyNumberFormat="0" applyFill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85" fillId="5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6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33" fillId="0" borderId="0"/>
    <xf numFmtId="0" fontId="33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3" fillId="0" borderId="0" applyNumberFormat="0" applyFill="0" applyBorder="0" applyAlignment="0" applyProtection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171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 applyNumberFormat="0" applyFill="0" applyBorder="0" applyAlignment="0" applyProtection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62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33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88" fillId="0" borderId="0"/>
    <xf numFmtId="0" fontId="88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33" fillId="0" borderId="0" applyFill="0" applyBorder="0" applyAlignment="0" applyProtection="0"/>
    <xf numFmtId="37" fontId="33" fillId="0" borderId="0" applyFill="0" applyBorder="0" applyProtection="0"/>
    <xf numFmtId="37" fontId="33" fillId="0" borderId="0" applyBorder="0" applyAlignment="0" applyProtection="0"/>
    <xf numFmtId="0" fontId="61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33" fillId="58" borderId="22" applyNumberFormat="0" applyFon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89" fillId="51" borderId="23" applyNumberFormat="0" applyAlignment="0" applyProtection="0"/>
    <xf numFmtId="0" fontId="89" fillId="51" borderId="23" applyNumberFormat="0" applyAlignment="0" applyProtection="0"/>
    <xf numFmtId="40" fontId="90" fillId="54" borderId="0">
      <alignment horizontal="right"/>
    </xf>
    <xf numFmtId="0" fontId="91" fillId="54" borderId="0">
      <alignment horizontal="right"/>
    </xf>
    <xf numFmtId="0" fontId="92" fillId="54" borderId="24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3" fontId="66" fillId="0" borderId="1" applyFill="0" applyProtection="0">
      <alignment horizontal="center" vertical="center" wrapText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37" fontId="83" fillId="0" borderId="0" applyNumberFormat="0" applyBorder="0" applyAlignment="0"/>
    <xf numFmtId="0" fontId="95" fillId="0" borderId="0" applyNumberFormat="0" applyFont="0" applyFill="0" applyBorder="0" applyAlignment="0" applyProtection="0">
      <alignment horizontal="lef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6" fillId="0" borderId="1">
      <alignment horizontal="center"/>
    </xf>
    <xf numFmtId="3" fontId="95" fillId="0" borderId="0" applyFont="0" applyFill="0" applyBorder="0" applyAlignment="0" applyProtection="0"/>
    <xf numFmtId="0" fontId="95" fillId="59" borderId="0" applyNumberFormat="0" applyFont="0" applyBorder="0" applyAlignment="0" applyProtection="0"/>
    <xf numFmtId="0" fontId="97" fillId="0" borderId="25"/>
    <xf numFmtId="0" fontId="68" fillId="0" borderId="0"/>
    <xf numFmtId="0" fontId="68" fillId="0" borderId="0"/>
    <xf numFmtId="49" fontId="33" fillId="0" borderId="0">
      <alignment horizontal="left" wrapText="1"/>
    </xf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>
      <alignment wrapText="1"/>
    </xf>
    <xf numFmtId="0" fontId="59" fillId="61" borderId="0" applyNumberFormat="0" applyBorder="0" applyAlignment="0" applyProtection="0"/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102" fillId="0" borderId="26"/>
    <xf numFmtId="0" fontId="68" fillId="0" borderId="16"/>
    <xf numFmtId="0" fontId="68" fillId="0" borderId="16"/>
    <xf numFmtId="37" fontId="103" fillId="0" borderId="0">
      <alignment horizontal="left"/>
    </xf>
    <xf numFmtId="37" fontId="33" fillId="0" borderId="0">
      <alignment horizontal="left" indent="1"/>
    </xf>
    <xf numFmtId="37" fontId="33" fillId="0" borderId="0">
      <alignment horizontal="left" indent="2"/>
    </xf>
    <xf numFmtId="37" fontId="33" fillId="0" borderId="0">
      <alignment horizontal="left" indent="3"/>
    </xf>
    <xf numFmtId="37" fontId="103" fillId="0" borderId="0">
      <alignment horizontal="left"/>
    </xf>
    <xf numFmtId="37" fontId="103" fillId="0" borderId="0">
      <alignment horizontal="left" indent="1"/>
    </xf>
    <xf numFmtId="49" fontId="34" fillId="0" borderId="0">
      <alignment horizontal="left" vertical="center" wrapText="1" indent="1"/>
    </xf>
    <xf numFmtId="0" fontId="104" fillId="0" borderId="0" applyAlignment="0"/>
    <xf numFmtId="0" fontId="33" fillId="0" borderId="0"/>
    <xf numFmtId="0" fontId="105" fillId="63" borderId="0"/>
    <xf numFmtId="0" fontId="105" fillId="63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horizontal="left" vertical="center"/>
    </xf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82" fillId="0" borderId="28"/>
    <xf numFmtId="0" fontId="82" fillId="0" borderId="28"/>
    <xf numFmtId="0" fontId="82" fillId="0" borderId="16"/>
    <xf numFmtId="0" fontId="82" fillId="0" borderId="16"/>
    <xf numFmtId="174" fontId="109" fillId="0" borderId="0"/>
    <xf numFmtId="39" fontId="69" fillId="0" borderId="29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2" fillId="0" borderId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13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0" fontId="34" fillId="0" borderId="0"/>
    <xf numFmtId="9" fontId="67" fillId="0" borderId="0" applyFont="0" applyFill="0" applyBorder="0" applyAlignment="0" applyProtection="0"/>
    <xf numFmtId="0" fontId="17" fillId="0" borderId="0"/>
    <xf numFmtId="0" fontId="114" fillId="0" borderId="0"/>
    <xf numFmtId="0" fontId="17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34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5" fillId="5" borderId="6" applyNumberFormat="0" applyAlignment="0" applyProtection="0"/>
    <xf numFmtId="0" fontId="46" fillId="6" borderId="7" applyNumberFormat="0" applyAlignment="0" applyProtection="0"/>
    <xf numFmtId="0" fontId="47" fillId="6" borderId="6" applyNumberFormat="0" applyAlignment="0" applyProtection="0"/>
    <xf numFmtId="0" fontId="48" fillId="0" borderId="8" applyNumberFormat="0" applyFill="0" applyAlignment="0" applyProtection="0"/>
    <xf numFmtId="0" fontId="49" fillId="7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8" fillId="4" borderId="0" applyNumberFormat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19" fillId="0" borderId="39">
      <alignment wrapText="1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4" fillId="0" borderId="0"/>
    <xf numFmtId="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9" fontId="2" fillId="0" borderId="0" applyFont="0" applyFill="0" applyBorder="0" applyAlignment="0" applyProtection="0"/>
    <xf numFmtId="0" fontId="2" fillId="0" borderId="0"/>
    <xf numFmtId="0" fontId="33" fillId="0" borderId="0"/>
    <xf numFmtId="0" fontId="125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33" fillId="0" borderId="0"/>
    <xf numFmtId="0" fontId="125" fillId="0" borderId="0"/>
    <xf numFmtId="44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1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4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10" fontId="0" fillId="0" borderId="0" xfId="0" applyNumberFormat="1"/>
    <xf numFmtId="10" fontId="33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10" fontId="33" fillId="0" borderId="0" xfId="1" applyNumberFormat="1" applyFont="1" applyFill="1" applyBorder="1" applyAlignment="1">
      <alignment horizontal="center"/>
    </xf>
    <xf numFmtId="0" fontId="33" fillId="0" borderId="0" xfId="9388" applyFont="1"/>
    <xf numFmtId="10" fontId="0" fillId="0" borderId="0" xfId="1" applyNumberFormat="1" applyFont="1"/>
    <xf numFmtId="10" fontId="33" fillId="0" borderId="0" xfId="7610" applyNumberFormat="1" applyFont="1" applyBorder="1" applyAlignment="1">
      <alignment horizontal="center"/>
    </xf>
    <xf numFmtId="0" fontId="34" fillId="0" borderId="0" xfId="9388"/>
    <xf numFmtId="10" fontId="111" fillId="0" borderId="0" xfId="9388" applyNumberFormat="1" applyFont="1" applyAlignment="1">
      <alignment horizontal="center"/>
    </xf>
    <xf numFmtId="10" fontId="34" fillId="0" borderId="0" xfId="9388" applyNumberFormat="1" applyAlignment="1">
      <alignment horizontal="center"/>
    </xf>
    <xf numFmtId="4" fontId="33" fillId="0" borderId="0" xfId="9388" applyNumberFormat="1" applyFont="1" applyAlignment="1">
      <alignment horizontal="center"/>
    </xf>
    <xf numFmtId="10" fontId="34" fillId="0" borderId="0" xfId="7610" applyNumberFormat="1" applyFont="1" applyBorder="1" applyAlignment="1">
      <alignment horizontal="center"/>
    </xf>
    <xf numFmtId="0" fontId="34" fillId="0" borderId="0" xfId="9401" applyFont="1"/>
    <xf numFmtId="0" fontId="37" fillId="0" borderId="0" xfId="9402" applyFont="1" applyAlignment="1">
      <alignment horizontal="center" vertical="center" wrapText="1"/>
    </xf>
    <xf numFmtId="0" fontId="34" fillId="0" borderId="0" xfId="9401" applyFont="1" applyAlignment="1">
      <alignment horizontal="centerContinuous"/>
    </xf>
    <xf numFmtId="0" fontId="34" fillId="0" borderId="0" xfId="9401" applyFont="1" applyAlignment="1">
      <alignment horizontal="center" wrapText="1"/>
    </xf>
    <xf numFmtId="0" fontId="34" fillId="0" borderId="0" xfId="9401" applyFont="1" applyAlignment="1">
      <alignment horizontal="center" vertical="center"/>
    </xf>
    <xf numFmtId="10" fontId="34" fillId="0" borderId="0" xfId="9403" applyNumberFormat="1" applyFont="1"/>
    <xf numFmtId="0" fontId="34" fillId="0" borderId="0" xfId="9401" applyFont="1" applyAlignment="1">
      <alignment horizontal="left"/>
    </xf>
    <xf numFmtId="43" fontId="34" fillId="0" borderId="0" xfId="9401" applyNumberFormat="1" applyFont="1"/>
    <xf numFmtId="0" fontId="34" fillId="0" borderId="0" xfId="9401" applyFont="1" applyAlignment="1">
      <alignment horizontal="center"/>
    </xf>
    <xf numFmtId="3" fontId="34" fillId="0" borderId="0" xfId="9401" applyNumberFormat="1" applyFont="1"/>
    <xf numFmtId="166" fontId="34" fillId="0" borderId="0" xfId="9404" applyNumberFormat="1" applyFont="1" applyBorder="1"/>
    <xf numFmtId="166" fontId="34" fillId="0" borderId="0" xfId="9401" applyNumberFormat="1" applyFont="1"/>
    <xf numFmtId="4" fontId="34" fillId="0" borderId="0" xfId="9388" applyNumberFormat="1"/>
    <xf numFmtId="0" fontId="34" fillId="0" borderId="0" xfId="0" applyFont="1"/>
    <xf numFmtId="0" fontId="34" fillId="0" borderId="0" xfId="3579" applyFont="1"/>
    <xf numFmtId="0" fontId="34" fillId="0" borderId="0" xfId="3579" applyFont="1" applyAlignment="1">
      <alignment horizontal="center"/>
    </xf>
    <xf numFmtId="0" fontId="34" fillId="0" borderId="0" xfId="0" applyFont="1" applyAlignment="1">
      <alignment horizontal="left"/>
    </xf>
    <xf numFmtId="0" fontId="67" fillId="0" borderId="0" xfId="5862"/>
    <xf numFmtId="0" fontId="33" fillId="0" borderId="0" xfId="3162"/>
    <xf numFmtId="10" fontId="33" fillId="0" borderId="0" xfId="13" applyNumberFormat="1" applyBorder="1" applyAlignment="1">
      <alignment horizontal="center"/>
    </xf>
    <xf numFmtId="0" fontId="34" fillId="0" borderId="0" xfId="9398"/>
    <xf numFmtId="10" fontId="33" fillId="0" borderId="0" xfId="1" applyNumberFormat="1" applyFont="1" applyBorder="1" applyAlignment="1">
      <alignment horizontal="center"/>
    </xf>
    <xf numFmtId="0" fontId="32" fillId="0" borderId="0" xfId="9398" applyFont="1"/>
    <xf numFmtId="10" fontId="34" fillId="0" borderId="0" xfId="9388" applyNumberFormat="1"/>
    <xf numFmtId="9" fontId="34" fillId="0" borderId="0" xfId="9388" applyNumberFormat="1"/>
    <xf numFmtId="10" fontId="33" fillId="0" borderId="0" xfId="7610" applyNumberFormat="1" applyFont="1" applyFill="1" applyBorder="1" applyAlignment="1">
      <alignment horizontal="center"/>
    </xf>
    <xf numFmtId="0" fontId="0" fillId="0" borderId="0" xfId="9388" applyFont="1"/>
    <xf numFmtId="0" fontId="33" fillId="0" borderId="35" xfId="0" applyFont="1" applyBorder="1"/>
    <xf numFmtId="0" fontId="33" fillId="0" borderId="35" xfId="0" applyFont="1" applyBorder="1" applyAlignment="1">
      <alignment horizontal="center"/>
    </xf>
    <xf numFmtId="164" fontId="33" fillId="0" borderId="35" xfId="0" applyNumberFormat="1" applyFont="1" applyBorder="1" applyAlignment="1">
      <alignment horizontal="center"/>
    </xf>
    <xf numFmtId="10" fontId="33" fillId="0" borderId="35" xfId="0" applyNumberFormat="1" applyFont="1" applyBorder="1" applyAlignment="1">
      <alignment horizontal="center"/>
    </xf>
    <xf numFmtId="0" fontId="34" fillId="0" borderId="1" xfId="9388" applyBorder="1"/>
    <xf numFmtId="10" fontId="34" fillId="0" borderId="1" xfId="9388" applyNumberFormat="1" applyBorder="1" applyAlignment="1">
      <alignment horizontal="center"/>
    </xf>
    <xf numFmtId="0" fontId="34" fillId="0" borderId="1" xfId="9401" applyFont="1" applyBorder="1"/>
    <xf numFmtId="0" fontId="34" fillId="0" borderId="1" xfId="9401" applyFont="1" applyBorder="1" applyAlignment="1">
      <alignment horizontal="center"/>
    </xf>
    <xf numFmtId="0" fontId="37" fillId="0" borderId="1" xfId="9401" applyFont="1" applyBorder="1" applyAlignment="1">
      <alignment horizontal="center"/>
    </xf>
    <xf numFmtId="10" fontId="34" fillId="0" borderId="1" xfId="9401" applyNumberFormat="1" applyFont="1" applyBorder="1" applyAlignment="1">
      <alignment horizontal="center" vertical="center"/>
    </xf>
    <xf numFmtId="0" fontId="34" fillId="0" borderId="35" xfId="3579" applyFont="1" applyBorder="1"/>
    <xf numFmtId="0" fontId="34" fillId="0" borderId="35" xfId="3579" applyFont="1" applyBorder="1" applyAlignment="1">
      <alignment horizontal="center"/>
    </xf>
    <xf numFmtId="10" fontId="33" fillId="0" borderId="0" xfId="0" applyNumberFormat="1" applyFont="1"/>
    <xf numFmtId="4" fontId="0" fillId="0" borderId="0" xfId="0" applyNumberFormat="1"/>
    <xf numFmtId="0" fontId="33" fillId="0" borderId="36" xfId="0" applyFont="1" applyBorder="1"/>
    <xf numFmtId="43" fontId="33" fillId="0" borderId="0" xfId="9455" applyFont="1" applyBorder="1" applyAlignment="1">
      <alignment horizontal="center"/>
    </xf>
    <xf numFmtId="2" fontId="34" fillId="0" borderId="1" xfId="9388" applyNumberFormat="1" applyBorder="1" applyAlignment="1">
      <alignment horizontal="center"/>
    </xf>
    <xf numFmtId="0" fontId="34" fillId="0" borderId="1" xfId="3579" applyFont="1" applyBorder="1"/>
    <xf numFmtId="0" fontId="34" fillId="0" borderId="1" xfId="3579" applyFont="1" applyBorder="1" applyAlignment="1">
      <alignment horizontal="center"/>
    </xf>
    <xf numFmtId="0" fontId="0" fillId="0" borderId="1" xfId="9388" applyFont="1" applyBorder="1"/>
    <xf numFmtId="0" fontId="111" fillId="0" borderId="0" xfId="9388" applyFont="1"/>
    <xf numFmtId="165" fontId="34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0" xfId="9388" applyAlignment="1">
      <alignment horizontal="center"/>
    </xf>
    <xf numFmtId="2" fontId="34" fillId="0" borderId="0" xfId="9388" applyNumberFormat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0" fontId="33" fillId="0" borderId="36" xfId="0" applyFont="1" applyBorder="1" applyAlignment="1">
      <alignment horizontal="center"/>
    </xf>
    <xf numFmtId="10" fontId="0" fillId="0" borderId="36" xfId="0" applyNumberFormat="1" applyBorder="1"/>
    <xf numFmtId="0" fontId="32" fillId="0" borderId="0" xfId="3162" applyFont="1"/>
    <xf numFmtId="10" fontId="33" fillId="0" borderId="0" xfId="3162" applyNumberFormat="1"/>
    <xf numFmtId="10" fontId="32" fillId="0" borderId="0" xfId="9459" applyNumberFormat="1" applyFont="1" applyBorder="1" applyAlignment="1">
      <alignment horizontal="centerContinuous"/>
    </xf>
    <xf numFmtId="0" fontId="34" fillId="0" borderId="0" xfId="9398" applyAlignment="1">
      <alignment horizontal="centerContinuous"/>
    </xf>
    <xf numFmtId="0" fontId="33" fillId="0" borderId="0" xfId="3162" applyAlignment="1">
      <alignment horizontal="center"/>
    </xf>
    <xf numFmtId="10" fontId="32" fillId="0" borderId="0" xfId="3162" applyNumberFormat="1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0" xfId="7610" applyNumberFormat="1" applyFont="1" applyFill="1" applyAlignment="1">
      <alignment horizontal="center"/>
    </xf>
    <xf numFmtId="10" fontId="32" fillId="0" borderId="0" xfId="7610" applyNumberFormat="1" applyFont="1" applyAlignment="1">
      <alignment horizontal="center"/>
    </xf>
    <xf numFmtId="0" fontId="32" fillId="0" borderId="0" xfId="3162" applyFont="1" applyAlignment="1">
      <alignment horizontal="left"/>
    </xf>
    <xf numFmtId="0" fontId="33" fillId="0" borderId="0" xfId="3577"/>
    <xf numFmtId="0" fontId="33" fillId="0" borderId="0" xfId="3577" applyAlignment="1">
      <alignment horizontal="center"/>
    </xf>
    <xf numFmtId="4" fontId="33" fillId="0" borderId="0" xfId="3162" applyNumberFormat="1" applyAlignment="1">
      <alignment horizontal="center"/>
    </xf>
    <xf numFmtId="3" fontId="33" fillId="0" borderId="0" xfId="3162" applyNumberFormat="1" applyAlignment="1">
      <alignment horizontal="center"/>
    </xf>
    <xf numFmtId="10" fontId="32" fillId="0" borderId="0" xfId="7610" applyNumberFormat="1" applyFont="1" applyFill="1" applyBorder="1" applyAlignment="1">
      <alignment horizontal="centerContinuous"/>
    </xf>
    <xf numFmtId="9" fontId="34" fillId="0" borderId="0" xfId="7610" applyFont="1" applyBorder="1" applyAlignment="1">
      <alignment horizontal="centerContinuous"/>
    </xf>
    <xf numFmtId="0" fontId="33" fillId="0" borderId="35" xfId="9398" applyFont="1" applyBorder="1" applyAlignment="1">
      <alignment horizontal="left" vertical="center"/>
    </xf>
    <xf numFmtId="0" fontId="34" fillId="0" borderId="35" xfId="9401" applyFont="1" applyBorder="1" applyAlignment="1">
      <alignment horizontal="center"/>
    </xf>
    <xf numFmtId="0" fontId="37" fillId="0" borderId="35" xfId="9401" applyFont="1" applyBorder="1" applyAlignment="1">
      <alignment horizontal="center"/>
    </xf>
    <xf numFmtId="0" fontId="34" fillId="0" borderId="35" xfId="9401" applyFont="1" applyBorder="1"/>
    <xf numFmtId="10" fontId="33" fillId="0" borderId="35" xfId="9405" applyNumberFormat="1" applyFont="1" applyBorder="1" applyAlignment="1">
      <alignment horizontal="center"/>
    </xf>
    <xf numFmtId="0" fontId="34" fillId="0" borderId="35" xfId="9388" applyBorder="1"/>
    <xf numFmtId="2" fontId="34" fillId="0" borderId="35" xfId="9388" applyNumberFormat="1" applyBorder="1" applyAlignment="1">
      <alignment horizontal="center"/>
    </xf>
    <xf numFmtId="10" fontId="34" fillId="0" borderId="35" xfId="9388" applyNumberFormat="1" applyBorder="1" applyAlignment="1">
      <alignment horizontal="center"/>
    </xf>
    <xf numFmtId="0" fontId="34" fillId="0" borderId="0" xfId="9407" applyAlignment="1">
      <alignment horizontal="center"/>
    </xf>
    <xf numFmtId="0" fontId="34" fillId="0" borderId="0" xfId="9407"/>
    <xf numFmtId="0" fontId="0" fillId="0" borderId="30" xfId="0" applyBorder="1" applyAlignment="1">
      <alignment horizontal="center" vertical="center" wrapText="1"/>
    </xf>
    <xf numFmtId="0" fontId="33" fillId="0" borderId="0" xfId="3579" applyAlignment="1">
      <alignment horizontal="centerContinuous"/>
    </xf>
    <xf numFmtId="0" fontId="33" fillId="0" borderId="0" xfId="3579"/>
    <xf numFmtId="0" fontId="33" fillId="0" borderId="0" xfId="3579" applyAlignment="1">
      <alignment horizontal="center"/>
    </xf>
    <xf numFmtId="0" fontId="33" fillId="0" borderId="0" xfId="3579" quotePrefix="1" applyAlignment="1">
      <alignment horizontal="center"/>
    </xf>
    <xf numFmtId="10" fontId="33" fillId="0" borderId="0" xfId="13" applyNumberFormat="1" applyFont="1" applyAlignment="1">
      <alignment horizontal="center"/>
    </xf>
    <xf numFmtId="166" fontId="33" fillId="0" borderId="0" xfId="377" applyNumberFormat="1" applyFont="1"/>
    <xf numFmtId="166" fontId="33" fillId="0" borderId="0" xfId="3579" applyNumberFormat="1"/>
    <xf numFmtId="10" fontId="33" fillId="0" borderId="0" xfId="13" applyNumberFormat="1" applyFont="1" applyFill="1" applyBorder="1" applyAlignment="1">
      <alignment horizontal="center"/>
    </xf>
    <xf numFmtId="0" fontId="33" fillId="0" borderId="36" xfId="3579" applyBorder="1"/>
    <xf numFmtId="10" fontId="33" fillId="0" borderId="36" xfId="13" applyNumberFormat="1" applyFont="1" applyBorder="1" applyAlignment="1">
      <alignment horizontal="center"/>
    </xf>
    <xf numFmtId="0" fontId="33" fillId="0" borderId="0" xfId="5308" applyAlignment="1">
      <alignment horizontal="left"/>
    </xf>
    <xf numFmtId="0" fontId="33" fillId="0" borderId="0" xfId="3579" applyAlignment="1">
      <alignment horizontal="left"/>
    </xf>
    <xf numFmtId="0" fontId="33" fillId="0" borderId="35" xfId="3579" applyBorder="1" applyAlignment="1">
      <alignment horizontal="center"/>
    </xf>
    <xf numFmtId="10" fontId="34" fillId="0" borderId="35" xfId="3579" applyNumberFormat="1" applyFont="1" applyBorder="1" applyAlignment="1">
      <alignment horizontal="center"/>
    </xf>
    <xf numFmtId="0" fontId="122" fillId="0" borderId="30" xfId="0" applyFont="1" applyBorder="1" applyAlignment="1">
      <alignment horizontal="center" vertical="center" wrapText="1"/>
    </xf>
    <xf numFmtId="0" fontId="111" fillId="0" borderId="0" xfId="0" applyFont="1"/>
    <xf numFmtId="10" fontId="111" fillId="0" borderId="0" xfId="0" applyNumberFormat="1" applyFont="1" applyAlignment="1">
      <alignment horizontal="right"/>
    </xf>
    <xf numFmtId="10" fontId="111" fillId="0" borderId="0" xfId="1" applyNumberFormat="1" applyFont="1"/>
    <xf numFmtId="10" fontId="111" fillId="0" borderId="36" xfId="0" applyNumberFormat="1" applyFont="1" applyBorder="1"/>
    <xf numFmtId="10" fontId="111" fillId="0" borderId="0" xfId="0" applyNumberFormat="1" applyFont="1"/>
    <xf numFmtId="10" fontId="111" fillId="0" borderId="1" xfId="0" applyNumberFormat="1" applyFont="1" applyBorder="1"/>
    <xf numFmtId="0" fontId="33" fillId="0" borderId="47" xfId="0" applyFont="1" applyBorder="1" applyAlignment="1">
      <alignment horizontal="center" wrapText="1"/>
    </xf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164" fontId="33" fillId="0" borderId="4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3" fillId="0" borderId="0" xfId="9760" applyFont="1" applyAlignment="1">
      <alignment horizontal="center"/>
    </xf>
    <xf numFmtId="0" fontId="34" fillId="0" borderId="0" xfId="9761" applyFont="1" applyAlignment="1">
      <alignment horizontal="center"/>
    </xf>
    <xf numFmtId="0" fontId="111" fillId="0" borderId="0" xfId="9761" applyFont="1" applyAlignment="1">
      <alignment horizontal="center" wrapText="1"/>
    </xf>
    <xf numFmtId="0" fontId="34" fillId="0" borderId="45" xfId="9761" applyFont="1" applyBorder="1"/>
    <xf numFmtId="0" fontId="34" fillId="0" borderId="45" xfId="9761" applyFont="1" applyBorder="1" applyAlignment="1">
      <alignment horizontal="center"/>
    </xf>
    <xf numFmtId="0" fontId="34" fillId="0" borderId="0" xfId="9761" applyFont="1"/>
    <xf numFmtId="10" fontId="34" fillId="0" borderId="0" xfId="9761" applyNumberFormat="1" applyFont="1" applyAlignment="1">
      <alignment horizontal="center"/>
    </xf>
    <xf numFmtId="0" fontId="34" fillId="0" borderId="0" xfId="9761" applyFont="1" applyAlignment="1">
      <alignment horizontal="left" wrapText="1"/>
    </xf>
    <xf numFmtId="0" fontId="34" fillId="0" borderId="0" xfId="9406"/>
    <xf numFmtId="0" fontId="33" fillId="0" borderId="0" xfId="18"/>
    <xf numFmtId="0" fontId="33" fillId="0" borderId="0" xfId="18" applyAlignment="1">
      <alignment horizontal="center"/>
    </xf>
    <xf numFmtId="0" fontId="37" fillId="0" borderId="47" xfId="18" applyFont="1" applyBorder="1" applyAlignment="1">
      <alignment horizontal="left"/>
    </xf>
    <xf numFmtId="0" fontId="37" fillId="0" borderId="47" xfId="18" applyFont="1" applyBorder="1" applyAlignment="1">
      <alignment horizontal="center" wrapText="1"/>
    </xf>
    <xf numFmtId="0" fontId="37" fillId="0" borderId="0" xfId="18" applyFont="1" applyAlignment="1">
      <alignment horizontal="left"/>
    </xf>
    <xf numFmtId="0" fontId="37" fillId="0" borderId="0" xfId="18" applyFont="1" applyAlignment="1">
      <alignment horizontal="center"/>
    </xf>
    <xf numFmtId="0" fontId="37" fillId="0" borderId="0" xfId="18" applyFont="1" applyAlignment="1">
      <alignment horizontal="center" wrapText="1"/>
    </xf>
    <xf numFmtId="0" fontId="111" fillId="0" borderId="0" xfId="9407" applyFont="1" applyAlignment="1">
      <alignment horizontal="center" wrapText="1"/>
    </xf>
    <xf numFmtId="0" fontId="0" fillId="0" borderId="0" xfId="18" applyFont="1" applyAlignment="1">
      <alignment horizontal="left"/>
    </xf>
    <xf numFmtId="0" fontId="33" fillId="0" borderId="0" xfId="18" applyAlignment="1">
      <alignment horizontal="left"/>
    </xf>
    <xf numFmtId="0" fontId="33" fillId="0" borderId="0" xfId="20" applyAlignment="1">
      <alignment vertical="center"/>
    </xf>
    <xf numFmtId="10" fontId="34" fillId="0" borderId="0" xfId="9767" applyNumberFormat="1" applyFont="1" applyFill="1" applyAlignment="1">
      <alignment horizontal="center"/>
    </xf>
    <xf numFmtId="0" fontId="33" fillId="0" borderId="45" xfId="9409" applyFont="1" applyBorder="1"/>
    <xf numFmtId="0" fontId="33" fillId="0" borderId="0" xfId="20" applyAlignment="1">
      <alignment horizontal="left" wrapText="1"/>
    </xf>
    <xf numFmtId="0" fontId="34" fillId="0" borderId="0" xfId="9761" applyFont="1" applyAlignment="1">
      <alignment horizontal="center" wrapText="1"/>
    </xf>
    <xf numFmtId="1" fontId="34" fillId="0" borderId="0" xfId="9761" applyNumberFormat="1" applyFont="1" applyAlignment="1">
      <alignment horizontal="left" wrapText="1"/>
    </xf>
    <xf numFmtId="0" fontId="34" fillId="0" borderId="0" xfId="9768" applyAlignment="1">
      <alignment horizontal="center"/>
    </xf>
    <xf numFmtId="10" fontId="33" fillId="0" borderId="35" xfId="9769" applyNumberFormat="1" applyFont="1" applyBorder="1" applyAlignment="1">
      <alignment horizontal="center"/>
    </xf>
    <xf numFmtId="10" fontId="34" fillId="0" borderId="35" xfId="9761" applyNumberFormat="1" applyFont="1" applyBorder="1" applyAlignment="1">
      <alignment horizontal="center"/>
    </xf>
    <xf numFmtId="10" fontId="33" fillId="0" borderId="0" xfId="9769" applyNumberFormat="1" applyFont="1" applyBorder="1" applyAlignment="1">
      <alignment horizontal="center"/>
    </xf>
    <xf numFmtId="0" fontId="33" fillId="0" borderId="0" xfId="9761" applyFont="1"/>
    <xf numFmtId="10" fontId="33" fillId="0" borderId="0" xfId="9769" applyNumberFormat="1" applyFont="1" applyFill="1" applyBorder="1" applyAlignment="1">
      <alignment horizontal="center"/>
    </xf>
    <xf numFmtId="10" fontId="34" fillId="0" borderId="35" xfId="9770" applyNumberFormat="1" applyFont="1" applyBorder="1" applyAlignment="1">
      <alignment horizontal="center"/>
    </xf>
    <xf numFmtId="10" fontId="34" fillId="0" borderId="0" xfId="9770" applyNumberFormat="1" applyFont="1" applyAlignment="1">
      <alignment horizontal="center"/>
    </xf>
    <xf numFmtId="0" fontId="115" fillId="0" borderId="0" xfId="9761" applyFont="1"/>
    <xf numFmtId="1" fontId="34" fillId="0" borderId="0" xfId="9761" applyNumberFormat="1" applyFont="1" applyAlignment="1">
      <alignment horizontal="left"/>
    </xf>
    <xf numFmtId="0" fontId="33" fillId="0" borderId="0" xfId="9388" applyFont="1" applyAlignment="1">
      <alignment horizontal="center"/>
    </xf>
    <xf numFmtId="0" fontId="33" fillId="0" borderId="47" xfId="9388" applyFont="1" applyBorder="1"/>
    <xf numFmtId="0" fontId="33" fillId="0" borderId="47" xfId="9388" applyFont="1" applyBorder="1" applyAlignment="1">
      <alignment horizontal="center"/>
    </xf>
    <xf numFmtId="0" fontId="33" fillId="0" borderId="47" xfId="9388" applyFont="1" applyBorder="1" applyAlignment="1">
      <alignment horizontal="center" wrapText="1"/>
    </xf>
    <xf numFmtId="0" fontId="33" fillId="0" borderId="0" xfId="9388" applyFont="1" applyAlignment="1">
      <alignment horizontal="center" wrapText="1"/>
    </xf>
    <xf numFmtId="0" fontId="33" fillId="0" borderId="45" xfId="9388" applyFont="1" applyBorder="1"/>
    <xf numFmtId="3" fontId="32" fillId="0" borderId="0" xfId="3162" applyNumberFormat="1" applyFont="1"/>
    <xf numFmtId="166" fontId="34" fillId="0" borderId="0" xfId="9455" applyNumberFormat="1"/>
    <xf numFmtId="166" fontId="0" fillId="0" borderId="0" xfId="9455" applyNumberFormat="1" applyFont="1"/>
    <xf numFmtId="10" fontId="33" fillId="0" borderId="45" xfId="0" applyNumberFormat="1" applyFont="1" applyBorder="1" applyAlignment="1">
      <alignment horizontal="center"/>
    </xf>
    <xf numFmtId="0" fontId="0" fillId="0" borderId="45" xfId="0" applyBorder="1"/>
    <xf numFmtId="10" fontId="0" fillId="0" borderId="45" xfId="0" applyNumberFormat="1" applyBorder="1"/>
    <xf numFmtId="10" fontId="111" fillId="0" borderId="45" xfId="0" applyNumberFormat="1" applyFont="1" applyBorder="1"/>
    <xf numFmtId="0" fontId="0" fillId="0" borderId="36" xfId="9407" applyFont="1" applyBorder="1"/>
    <xf numFmtId="0" fontId="0" fillId="0" borderId="0" xfId="18" applyFont="1"/>
    <xf numFmtId="0" fontId="33" fillId="0" borderId="1" xfId="9760" applyFont="1" applyBorder="1" applyAlignment="1">
      <alignment horizontal="center"/>
    </xf>
    <xf numFmtId="0" fontId="33" fillId="0" borderId="1" xfId="9388" applyFont="1" applyBorder="1" applyAlignment="1">
      <alignment horizontal="center"/>
    </xf>
    <xf numFmtId="9" fontId="33" fillId="0" borderId="1" xfId="7610" applyFont="1" applyFill="1" applyBorder="1" applyAlignment="1">
      <alignment horizontal="center"/>
    </xf>
    <xf numFmtId="0" fontId="33" fillId="0" borderId="45" xfId="0" applyFont="1" applyBorder="1" applyAlignment="1">
      <alignment horizontal="left"/>
    </xf>
    <xf numFmtId="0" fontId="33" fillId="0" borderId="45" xfId="0" applyFont="1" applyBorder="1" applyAlignment="1">
      <alignment horizontal="center" wrapText="1"/>
    </xf>
    <xf numFmtId="0" fontId="34" fillId="0" borderId="45" xfId="0" applyFont="1" applyBorder="1"/>
    <xf numFmtId="0" fontId="33" fillId="0" borderId="47" xfId="0" applyFont="1" applyBorder="1" applyAlignment="1">
      <alignment horizontal="left"/>
    </xf>
    <xf numFmtId="0" fontId="33" fillId="0" borderId="47" xfId="0" applyFont="1" applyBorder="1" applyAlignment="1">
      <alignment horizontal="center"/>
    </xf>
    <xf numFmtId="0" fontId="32" fillId="0" borderId="45" xfId="3162" applyFont="1" applyBorder="1"/>
    <xf numFmtId="0" fontId="32" fillId="0" borderId="46" xfId="3162" applyFont="1" applyBorder="1"/>
    <xf numFmtId="0" fontId="32" fillId="0" borderId="46" xfId="3162" applyFont="1" applyBorder="1" applyAlignment="1">
      <alignment horizontal="center"/>
    </xf>
    <xf numFmtId="0" fontId="32" fillId="0" borderId="45" xfId="3162" applyFont="1" applyBorder="1" applyAlignment="1">
      <alignment horizontal="center"/>
    </xf>
    <xf numFmtId="0" fontId="34" fillId="0" borderId="45" xfId="9388" applyBorder="1"/>
    <xf numFmtId="0" fontId="34" fillId="0" borderId="47" xfId="9388" applyBorder="1" applyAlignment="1">
      <alignment horizontal="center"/>
    </xf>
    <xf numFmtId="0" fontId="0" fillId="0" borderId="47" xfId="9388" applyFont="1" applyBorder="1" applyAlignment="1">
      <alignment horizontal="center" wrapText="1"/>
    </xf>
    <xf numFmtId="0" fontId="34" fillId="0" borderId="47" xfId="9388" applyBorder="1" applyAlignment="1">
      <alignment horizontal="center" wrapText="1"/>
    </xf>
    <xf numFmtId="0" fontId="33" fillId="0" borderId="47" xfId="3579" applyBorder="1"/>
    <xf numFmtId="0" fontId="33" fillId="0" borderId="47" xfId="3579" applyBorder="1" applyAlignment="1">
      <alignment horizontal="center" wrapText="1"/>
    </xf>
    <xf numFmtId="0" fontId="33" fillId="0" borderId="46" xfId="3579" applyBorder="1"/>
    <xf numFmtId="0" fontId="33" fillId="0" borderId="46" xfId="3579" applyBorder="1" applyAlignment="1">
      <alignment horizontal="center"/>
    </xf>
    <xf numFmtId="0" fontId="33" fillId="0" borderId="45" xfId="3579" applyBorder="1"/>
    <xf numFmtId="0" fontId="33" fillId="0" borderId="45" xfId="3579" applyBorder="1" applyAlignment="1">
      <alignment horizontal="center"/>
    </xf>
    <xf numFmtId="10" fontId="33" fillId="0" borderId="45" xfId="13" applyNumberFormat="1" applyFont="1" applyBorder="1" applyAlignment="1">
      <alignment horizontal="center"/>
    </xf>
    <xf numFmtId="0" fontId="33" fillId="0" borderId="45" xfId="5308" applyBorder="1" applyAlignment="1">
      <alignment horizontal="left"/>
    </xf>
    <xf numFmtId="0" fontId="33" fillId="0" borderId="1" xfId="3579" applyBorder="1" applyAlignment="1">
      <alignment horizontal="center"/>
    </xf>
    <xf numFmtId="10" fontId="34" fillId="0" borderId="1" xfId="3579" applyNumberFormat="1" applyFont="1" applyBorder="1" applyAlignment="1">
      <alignment horizontal="center"/>
    </xf>
    <xf numFmtId="0" fontId="34" fillId="0" borderId="47" xfId="9401" applyFont="1" applyBorder="1"/>
    <xf numFmtId="0" fontId="0" fillId="0" borderId="47" xfId="9401" applyFont="1" applyBorder="1" applyAlignment="1">
      <alignment horizontal="center" wrapText="1"/>
    </xf>
    <xf numFmtId="0" fontId="34" fillId="0" borderId="47" xfId="9401" applyFont="1" applyBorder="1" applyAlignment="1">
      <alignment horizontal="center" wrapText="1"/>
    </xf>
    <xf numFmtId="0" fontId="34" fillId="0" borderId="45" xfId="9401" applyFont="1" applyBorder="1"/>
    <xf numFmtId="0" fontId="0" fillId="0" borderId="1" xfId="0" applyBorder="1"/>
    <xf numFmtId="10" fontId="34" fillId="0" borderId="1" xfId="9770" applyNumberFormat="1" applyFont="1" applyBorder="1" applyAlignment="1">
      <alignment horizontal="center"/>
    </xf>
    <xf numFmtId="0" fontId="0" fillId="0" borderId="0" xfId="18" applyFont="1" applyAlignment="1">
      <alignment horizontal="center"/>
    </xf>
    <xf numFmtId="0" fontId="33" fillId="0" borderId="0" xfId="18" applyAlignment="1">
      <alignment horizontal="left" wrapText="1"/>
    </xf>
    <xf numFmtId="0" fontId="0" fillId="0" borderId="0" xfId="9765" applyFont="1" applyAlignment="1">
      <alignment horizontal="center"/>
    </xf>
    <xf numFmtId="0" fontId="34" fillId="0" borderId="0" xfId="9407" applyAlignment="1">
      <alignment horizontal="left" wrapText="1"/>
    </xf>
    <xf numFmtId="0" fontId="34" fillId="0" borderId="0" xfId="9407" applyAlignment="1">
      <alignment horizontal="center" wrapText="1"/>
    </xf>
    <xf numFmtId="0" fontId="0" fillId="0" borderId="0" xfId="9407" applyFont="1" applyAlignment="1">
      <alignment horizontal="center" wrapText="1"/>
    </xf>
    <xf numFmtId="0" fontId="34" fillId="0" borderId="0" xfId="9407" applyAlignment="1">
      <alignment horizontal="left"/>
    </xf>
    <xf numFmtId="0" fontId="0" fillId="0" borderId="0" xfId="9407" applyFont="1" applyAlignment="1">
      <alignment horizontal="center"/>
    </xf>
    <xf numFmtId="0" fontId="0" fillId="0" borderId="0" xfId="9766" applyFont="1" applyAlignment="1">
      <alignment horizontal="center"/>
    </xf>
    <xf numFmtId="0" fontId="34" fillId="0" borderId="0" xfId="9766" applyAlignment="1">
      <alignment horizontal="center"/>
    </xf>
    <xf numFmtId="0" fontId="34" fillId="0" borderId="0" xfId="9391" applyAlignment="1">
      <alignment vertical="center"/>
    </xf>
    <xf numFmtId="10" fontId="0" fillId="0" borderId="0" xfId="9767" applyNumberFormat="1" applyFont="1" applyFill="1" applyAlignment="1">
      <alignment horizontal="center"/>
    </xf>
    <xf numFmtId="166" fontId="0" fillId="0" borderId="0" xfId="9455" applyNumberFormat="1" applyFont="1" applyFill="1"/>
    <xf numFmtId="0" fontId="111" fillId="0" borderId="0" xfId="9761" applyFont="1" applyAlignment="1">
      <alignment horizontal="center"/>
    </xf>
    <xf numFmtId="177" fontId="32" fillId="0" borderId="0" xfId="9459" applyNumberFormat="1" applyFont="1" applyBorder="1" applyAlignment="1">
      <alignment horizontal="centerContinuous"/>
    </xf>
    <xf numFmtId="10" fontId="34" fillId="0" borderId="0" xfId="9398" applyNumberFormat="1"/>
    <xf numFmtId="0" fontId="126" fillId="64" borderId="0" xfId="9388" applyFont="1" applyFill="1" applyAlignment="1">
      <alignment horizontal="center"/>
    </xf>
    <xf numFmtId="10" fontId="126" fillId="64" borderId="0" xfId="7610" applyNumberFormat="1" applyFont="1" applyFill="1" applyBorder="1" applyAlignment="1">
      <alignment horizontal="center"/>
    </xf>
    <xf numFmtId="43" fontId="0" fillId="0" borderId="0" xfId="9455" applyFont="1"/>
    <xf numFmtId="43" fontId="0" fillId="0" borderId="0" xfId="0" applyNumberFormat="1"/>
    <xf numFmtId="2" fontId="0" fillId="0" borderId="0" xfId="0" applyNumberFormat="1"/>
    <xf numFmtId="0" fontId="124" fillId="0" borderId="1" xfId="3162" applyFont="1" applyBorder="1"/>
    <xf numFmtId="176" fontId="33" fillId="0" borderId="0" xfId="13" applyNumberFormat="1" applyFont="1" applyAlignment="1">
      <alignment horizontal="center"/>
    </xf>
    <xf numFmtId="10" fontId="33" fillId="0" borderId="45" xfId="7610" applyNumberFormat="1" applyFont="1" applyFill="1" applyBorder="1" applyAlignment="1">
      <alignment horizontal="center"/>
    </xf>
    <xf numFmtId="4" fontId="33" fillId="0" borderId="45" xfId="9388" applyNumberFormat="1" applyFont="1" applyBorder="1" applyAlignment="1">
      <alignment horizontal="center"/>
    </xf>
    <xf numFmtId="10" fontId="34" fillId="0" borderId="45" xfId="7610" applyNumberFormat="1" applyFont="1" applyBorder="1" applyAlignment="1">
      <alignment horizontal="center"/>
    </xf>
    <xf numFmtId="10" fontId="33" fillId="0" borderId="45" xfId="1" applyNumberFormat="1" applyFont="1" applyBorder="1" applyAlignment="1">
      <alignment horizontal="center"/>
    </xf>
    <xf numFmtId="10" fontId="34" fillId="0" borderId="45" xfId="9388" applyNumberFormat="1" applyBorder="1" applyAlignment="1">
      <alignment horizontal="center"/>
    </xf>
    <xf numFmtId="10" fontId="33" fillId="0" borderId="45" xfId="7610" applyNumberFormat="1" applyFont="1" applyBorder="1" applyAlignment="1">
      <alignment horizontal="center"/>
    </xf>
    <xf numFmtId="0" fontId="33" fillId="0" borderId="0" xfId="9402" applyFont="1"/>
    <xf numFmtId="0" fontId="34" fillId="0" borderId="34" xfId="9407" applyBorder="1" applyAlignment="1">
      <alignment horizontal="center"/>
    </xf>
    <xf numFmtId="0" fontId="34" fillId="0" borderId="34" xfId="9407" applyBorder="1"/>
    <xf numFmtId="0" fontId="111" fillId="0" borderId="34" xfId="9407" applyFont="1" applyBorder="1"/>
    <xf numFmtId="0" fontId="111" fillId="0" borderId="34" xfId="3579" applyFont="1" applyBorder="1"/>
    <xf numFmtId="0" fontId="34" fillId="0" borderId="34" xfId="3579" applyFont="1" applyBorder="1" applyAlignment="1">
      <alignment horizontal="center"/>
    </xf>
    <xf numFmtId="0" fontId="123" fillId="0" borderId="47" xfId="0" applyFont="1" applyBorder="1" applyAlignment="1">
      <alignment horizontal="center"/>
    </xf>
    <xf numFmtId="0" fontId="123" fillId="0" borderId="47" xfId="0" applyFont="1" applyBorder="1" applyAlignment="1">
      <alignment horizontal="centerContinuous"/>
    </xf>
    <xf numFmtId="0" fontId="123" fillId="0" borderId="0" xfId="0" applyFont="1" applyAlignment="1">
      <alignment horizontal="center"/>
    </xf>
    <xf numFmtId="43" fontId="34" fillId="0" borderId="0" xfId="9455" applyFont="1"/>
    <xf numFmtId="10" fontId="34" fillId="0" borderId="0" xfId="1" applyNumberFormat="1" applyFont="1"/>
    <xf numFmtId="0" fontId="34" fillId="0" borderId="45" xfId="9995" applyFont="1" applyBorder="1"/>
    <xf numFmtId="0" fontId="34" fillId="0" borderId="45" xfId="9995" applyFont="1" applyBorder="1" applyAlignment="1">
      <alignment horizontal="center"/>
    </xf>
    <xf numFmtId="0" fontId="34" fillId="0" borderId="45" xfId="9995" applyFont="1" applyBorder="1" applyAlignment="1">
      <alignment horizontal="center" wrapText="1"/>
    </xf>
    <xf numFmtId="0" fontId="34" fillId="0" borderId="0" xfId="9995" applyFont="1" applyAlignment="1">
      <alignment horizontal="left" wrapText="1"/>
    </xf>
    <xf numFmtId="10" fontId="34" fillId="0" borderId="0" xfId="9995" applyNumberFormat="1" applyFont="1" applyAlignment="1">
      <alignment horizontal="center"/>
    </xf>
    <xf numFmtId="10" fontId="33" fillId="0" borderId="0" xfId="9997" applyNumberFormat="1" applyFont="1" applyBorder="1" applyAlignment="1">
      <alignment horizontal="center"/>
    </xf>
    <xf numFmtId="1" fontId="34" fillId="0" borderId="0" xfId="9995" applyNumberFormat="1" applyFont="1" applyAlignment="1">
      <alignment horizontal="left" wrapText="1"/>
    </xf>
    <xf numFmtId="0" fontId="33" fillId="0" borderId="45" xfId="9771" applyBorder="1" applyAlignment="1">
      <alignment horizontal="center" wrapText="1"/>
    </xf>
    <xf numFmtId="10" fontId="33" fillId="0" borderId="0" xfId="10002" applyNumberFormat="1" applyFont="1" applyAlignment="1">
      <alignment horizontal="center"/>
    </xf>
    <xf numFmtId="0" fontId="33" fillId="0" borderId="0" xfId="10101"/>
    <xf numFmtId="0" fontId="33" fillId="0" borderId="48" xfId="10101" applyBorder="1"/>
    <xf numFmtId="0" fontId="120" fillId="0" borderId="49" xfId="10101" applyFont="1" applyBorder="1" applyAlignment="1">
      <alignment horizontal="center"/>
    </xf>
    <xf numFmtId="0" fontId="34" fillId="0" borderId="45" xfId="9761" applyFont="1" applyBorder="1" applyAlignment="1">
      <alignment horizontal="center" wrapText="1"/>
    </xf>
    <xf numFmtId="0" fontId="0" fillId="0" borderId="0" xfId="9391" applyFont="1" applyAlignment="1">
      <alignment horizontal="center" vertical="center"/>
    </xf>
    <xf numFmtId="3" fontId="33" fillId="0" borderId="0" xfId="9996" applyNumberFormat="1" applyFont="1" applyBorder="1" applyAlignment="1">
      <alignment horizontal="center"/>
    </xf>
    <xf numFmtId="4" fontId="33" fillId="0" borderId="0" xfId="9996" applyNumberFormat="1" applyFont="1" applyBorder="1" applyAlignment="1">
      <alignment horizontal="center"/>
    </xf>
    <xf numFmtId="10" fontId="34" fillId="0" borderId="0" xfId="9789" applyNumberFormat="1" applyFont="1" applyBorder="1" applyAlignment="1">
      <alignment horizontal="center"/>
    </xf>
    <xf numFmtId="175" fontId="34" fillId="0" borderId="0" xfId="9995" applyNumberFormat="1" applyFont="1" applyAlignment="1">
      <alignment horizontal="center"/>
    </xf>
    <xf numFmtId="0" fontId="34" fillId="0" borderId="35" xfId="9995" applyFont="1" applyBorder="1" applyAlignment="1">
      <alignment horizontal="center"/>
    </xf>
    <xf numFmtId="0" fontId="37" fillId="0" borderId="35" xfId="9995" applyFont="1" applyBorder="1" applyAlignment="1">
      <alignment horizontal="center"/>
    </xf>
    <xf numFmtId="0" fontId="34" fillId="0" borderId="35" xfId="9995" applyFont="1" applyBorder="1"/>
    <xf numFmtId="10" fontId="33" fillId="0" borderId="35" xfId="9998" applyNumberFormat="1" applyFont="1" applyBorder="1" applyAlignment="1">
      <alignment horizontal="center"/>
    </xf>
    <xf numFmtId="0" fontId="33" fillId="0" borderId="36" xfId="9407" applyFont="1" applyBorder="1" applyAlignment="1">
      <alignment horizontal="center"/>
    </xf>
    <xf numFmtId="0" fontId="33" fillId="0" borderId="36" xfId="9407" applyFont="1" applyBorder="1"/>
    <xf numFmtId="2" fontId="33" fillId="0" borderId="36" xfId="9407" applyNumberFormat="1" applyFont="1" applyBorder="1" applyAlignment="1">
      <alignment horizontal="center"/>
    </xf>
    <xf numFmtId="0" fontId="37" fillId="0" borderId="31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3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120" fillId="0" borderId="32" xfId="0" applyFont="1" applyBorder="1" applyAlignment="1">
      <alignment horizontal="center" vertical="center"/>
    </xf>
    <xf numFmtId="0" fontId="120" fillId="0" borderId="34" xfId="0" applyFont="1" applyBorder="1" applyAlignment="1">
      <alignment horizontal="center" vertical="center"/>
    </xf>
    <xf numFmtId="0" fontId="120" fillId="0" borderId="33" xfId="0" applyFont="1" applyBorder="1" applyAlignment="1">
      <alignment horizontal="center" vertical="center"/>
    </xf>
    <xf numFmtId="0" fontId="120" fillId="0" borderId="31" xfId="0" applyFont="1" applyBorder="1" applyAlignment="1">
      <alignment horizontal="center" vertical="top" wrapText="1"/>
    </xf>
    <xf numFmtId="0" fontId="120" fillId="0" borderId="37" xfId="0" applyFont="1" applyBorder="1" applyAlignment="1">
      <alignment horizontal="center" vertical="top"/>
    </xf>
    <xf numFmtId="0" fontId="120" fillId="0" borderId="38" xfId="0" applyFont="1" applyBorder="1" applyAlignment="1">
      <alignment horizontal="center" vertical="top"/>
    </xf>
    <xf numFmtId="0" fontId="33" fillId="0" borderId="0" xfId="9388" applyFont="1" applyAlignment="1">
      <alignment horizontal="center"/>
    </xf>
    <xf numFmtId="0" fontId="32" fillId="0" borderId="0" xfId="9398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32" xfId="7610" applyNumberFormat="1" applyFont="1" applyFill="1" applyBorder="1" applyAlignment="1">
      <alignment horizontal="center"/>
    </xf>
    <xf numFmtId="10" fontId="32" fillId="0" borderId="34" xfId="7610" applyNumberFormat="1" applyFont="1" applyFill="1" applyBorder="1" applyAlignment="1">
      <alignment horizontal="center"/>
    </xf>
    <xf numFmtId="10" fontId="32" fillId="0" borderId="33" xfId="7610" applyNumberFormat="1" applyFont="1" applyFill="1" applyBorder="1" applyAlignment="1">
      <alignment horizontal="center"/>
    </xf>
    <xf numFmtId="10" fontId="32" fillId="0" borderId="32" xfId="9459" applyNumberFormat="1" applyFont="1" applyBorder="1" applyAlignment="1">
      <alignment horizontal="center"/>
    </xf>
    <xf numFmtId="10" fontId="32" fillId="0" borderId="34" xfId="9459" applyNumberFormat="1" applyFont="1" applyBorder="1" applyAlignment="1">
      <alignment horizontal="center"/>
    </xf>
    <xf numFmtId="10" fontId="32" fillId="0" borderId="33" xfId="9459" applyNumberFormat="1" applyFont="1" applyBorder="1" applyAlignment="1">
      <alignment horizontal="center"/>
    </xf>
    <xf numFmtId="0" fontId="34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3" fillId="0" borderId="0" xfId="3579" applyAlignment="1">
      <alignment horizontal="center"/>
    </xf>
    <xf numFmtId="0" fontId="34" fillId="0" borderId="0" xfId="9401" applyFont="1" applyAlignment="1">
      <alignment horizontal="center"/>
    </xf>
    <xf numFmtId="0" fontId="0" fillId="0" borderId="0" xfId="18" applyFont="1" applyAlignment="1">
      <alignment horizontal="left" wrapText="1"/>
    </xf>
    <xf numFmtId="0" fontId="34" fillId="0" borderId="0" xfId="18" applyFont="1" applyAlignment="1">
      <alignment horizontal="center"/>
    </xf>
    <xf numFmtId="0" fontId="34" fillId="0" borderId="0" xfId="9407" applyAlignment="1">
      <alignment horizontal="center"/>
    </xf>
    <xf numFmtId="0" fontId="33" fillId="0" borderId="1" xfId="18" applyBorder="1" applyAlignment="1">
      <alignment horizontal="center"/>
    </xf>
    <xf numFmtId="0" fontId="34" fillId="0" borderId="1" xfId="9407" applyBorder="1" applyAlignment="1">
      <alignment horizontal="center"/>
    </xf>
    <xf numFmtId="0" fontId="37" fillId="0" borderId="47" xfId="18" applyFont="1" applyBorder="1" applyAlignment="1">
      <alignment horizontal="center" wrapText="1"/>
    </xf>
    <xf numFmtId="0" fontId="111" fillId="0" borderId="47" xfId="9407" applyFont="1" applyBorder="1" applyAlignment="1">
      <alignment horizontal="center" wrapText="1"/>
    </xf>
    <xf numFmtId="0" fontId="34" fillId="0" borderId="0" xfId="9761" applyFont="1" applyAlignment="1">
      <alignment horizontal="left" wrapText="1"/>
    </xf>
    <xf numFmtId="0" fontId="34" fillId="0" borderId="0" xfId="9761" quotePrefix="1" applyFont="1" applyAlignment="1">
      <alignment horizontal="center"/>
    </xf>
    <xf numFmtId="0" fontId="34" fillId="0" borderId="24" xfId="9761" applyFont="1" applyBorder="1" applyAlignment="1">
      <alignment horizontal="center"/>
    </xf>
    <xf numFmtId="0" fontId="34" fillId="0" borderId="0" xfId="9761" applyFont="1" applyAlignment="1">
      <alignment horizontal="center"/>
    </xf>
  </cellXfs>
  <cellStyles count="10173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" xfId="9481" builtinId="30" customBuiltin="1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2 4" xfId="9675" xr:uid="{8A9311A5-A722-424D-A6E8-70F46770A707}"/>
    <cellStyle name="20% - Accent1 2 2 5" xfId="9970" xr:uid="{BC31034C-A7B6-4D89-B90A-FDC6BA0BA583}"/>
    <cellStyle name="20% - Accent1 2 3" xfId="31" xr:uid="{00000000-0005-0000-0000-000008000000}"/>
    <cellStyle name="20% - Accent1 2 3 2" xfId="32" xr:uid="{00000000-0005-0000-0000-000009000000}"/>
    <cellStyle name="20% - Accent1 2 3 3" xfId="10157" xr:uid="{69A2D0EA-1AE1-4BF5-AD0E-A9F56E61BBC5}"/>
    <cellStyle name="20% - Accent1 2 4" xfId="33" xr:uid="{00000000-0005-0000-0000-00000A000000}"/>
    <cellStyle name="20% - Accent1 2 5" xfId="34" xr:uid="{00000000-0005-0000-0000-00000B000000}"/>
    <cellStyle name="20% - Accent1 2 6" xfId="9561" xr:uid="{4DB06528-DC36-4B79-9AC6-4C756D1881FC}"/>
    <cellStyle name="20% - Accent1 2 7" xfId="9856" xr:uid="{DE566D7F-D580-44B2-8E45-FE1B904BF941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3 5" xfId="9618" xr:uid="{7BAF9ECE-8B35-432D-8B6A-259618CEB9DA}"/>
    <cellStyle name="20% - Accent1 3 6" xfId="9913" xr:uid="{FBA0FE6E-3548-491F-B1A5-860E29CDBF09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4 4" xfId="9722" xr:uid="{5BADF676-1CC9-43D9-A0D9-632F784B3239}"/>
    <cellStyle name="20% - Accent1 4 5" xfId="10017" xr:uid="{BFAF1D74-4B7A-4B2D-9414-C0ACAC45941E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1 7" xfId="9798" xr:uid="{39C547C5-68A1-4036-B582-6CC11BF62481}"/>
    <cellStyle name="20% - Accent2" xfId="9485" builtinId="34" customBuiltin="1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2 4" xfId="9678" xr:uid="{83EAE3C2-670B-4217-A6CE-4C8139D3EE69}"/>
    <cellStyle name="20% - Accent2 2 2 5" xfId="9973" xr:uid="{5DC4F194-A605-4F3F-8651-B5CCBEC2DC37}"/>
    <cellStyle name="20% - Accent2 2 3" xfId="53" xr:uid="{00000000-0005-0000-0000-00001E000000}"/>
    <cellStyle name="20% - Accent2 2 3 2" xfId="54" xr:uid="{00000000-0005-0000-0000-00001F000000}"/>
    <cellStyle name="20% - Accent2 2 3 3" xfId="10158" xr:uid="{5D77838E-E7FE-4C16-9159-9A1E36F890DB}"/>
    <cellStyle name="20% - Accent2 2 4" xfId="55" xr:uid="{00000000-0005-0000-0000-000020000000}"/>
    <cellStyle name="20% - Accent2 2 5" xfId="56" xr:uid="{00000000-0005-0000-0000-000021000000}"/>
    <cellStyle name="20% - Accent2 2 6" xfId="9564" xr:uid="{6DCCB490-409E-462C-BDC2-D0625487CA52}"/>
    <cellStyle name="20% - Accent2 2 7" xfId="9859" xr:uid="{2279CF9B-B641-4498-95F1-F788B0EC3BDE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3 5" xfId="9621" xr:uid="{1C82E3AE-13AE-44B1-A54E-4D0B393DD1E0}"/>
    <cellStyle name="20% - Accent2 3 6" xfId="9916" xr:uid="{D778A6CA-890D-4546-8E90-FC71D68C2F16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4 4" xfId="9725" xr:uid="{A5DD0A10-44DA-486D-B56C-386B01F0F239}"/>
    <cellStyle name="20% - Accent2 4 5" xfId="10020" xr:uid="{DAB0FA50-C358-4235-AF08-6B398DD7858E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2 7" xfId="9801" xr:uid="{0B6A9EF5-0809-4554-B488-E3F8C2ED5A49}"/>
    <cellStyle name="20% - Accent3" xfId="9489" builtinId="38" customBuiltin="1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2 4" xfId="9681" xr:uid="{5E2B0B99-CA5A-4DD1-AE27-50910E530CBE}"/>
    <cellStyle name="20% - Accent3 2 2 5" xfId="9976" xr:uid="{4AEBC93B-1D32-4737-95E1-6941B5A91C83}"/>
    <cellStyle name="20% - Accent3 2 3" xfId="75" xr:uid="{00000000-0005-0000-0000-000034000000}"/>
    <cellStyle name="20% - Accent3 2 3 2" xfId="76" xr:uid="{00000000-0005-0000-0000-000035000000}"/>
    <cellStyle name="20% - Accent3 2 3 3" xfId="10159" xr:uid="{9183B96E-0E8D-452C-90D8-034A73E6FFAB}"/>
    <cellStyle name="20% - Accent3 2 4" xfId="77" xr:uid="{00000000-0005-0000-0000-000036000000}"/>
    <cellStyle name="20% - Accent3 2 5" xfId="78" xr:uid="{00000000-0005-0000-0000-000037000000}"/>
    <cellStyle name="20% - Accent3 2 6" xfId="9567" xr:uid="{80B1CCD2-C97A-4777-97F2-708BBECEF2CC}"/>
    <cellStyle name="20% - Accent3 2 7" xfId="9862" xr:uid="{FBE052A8-5889-437D-BB71-42A605A0EE1E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3 5" xfId="9624" xr:uid="{968D302B-0B88-4A55-A3FF-5C0172C8717D}"/>
    <cellStyle name="20% - Accent3 3 6" xfId="9919" xr:uid="{AAE3FF88-E8D4-4E88-84FA-C5EFDCCA861D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4 4" xfId="9728" xr:uid="{53508547-E325-4963-A497-56D1C388C699}"/>
    <cellStyle name="20% - Accent3 4 5" xfId="10023" xr:uid="{FC4A0DA6-8D06-49BC-9761-B0EFC9018D87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3 7" xfId="9804" xr:uid="{05F0712A-0ED5-4FE7-84B4-218D0046A917}"/>
    <cellStyle name="20% - Accent4" xfId="9493" builtinId="42" customBuiltin="1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2 4" xfId="9684" xr:uid="{8C6FA768-9B84-49C0-A94B-E1CF84B33E00}"/>
    <cellStyle name="20% - Accent4 2 2 5" xfId="9979" xr:uid="{7F9A6050-BCD1-4905-8DD7-B178D8763821}"/>
    <cellStyle name="20% - Accent4 2 3" xfId="97" xr:uid="{00000000-0005-0000-0000-00004A000000}"/>
    <cellStyle name="20% - Accent4 2 3 2" xfId="98" xr:uid="{00000000-0005-0000-0000-00004B000000}"/>
    <cellStyle name="20% - Accent4 2 3 3" xfId="10160" xr:uid="{B7DF13A5-19BD-4657-A43E-D9508B4CBAB4}"/>
    <cellStyle name="20% - Accent4 2 4" xfId="99" xr:uid="{00000000-0005-0000-0000-00004C000000}"/>
    <cellStyle name="20% - Accent4 2 5" xfId="100" xr:uid="{00000000-0005-0000-0000-00004D000000}"/>
    <cellStyle name="20% - Accent4 2 6" xfId="9570" xr:uid="{CDEE1E48-C103-4F5D-91C3-D9C3FCBF70DC}"/>
    <cellStyle name="20% - Accent4 2 7" xfId="9865" xr:uid="{E34D83C0-CCC4-4FF0-9111-473B4F804B5E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3 5" xfId="9627" xr:uid="{4D5ED9DF-61C4-464D-A0CC-C2F4F3F92F66}"/>
    <cellStyle name="20% - Accent4 3 6" xfId="9922" xr:uid="{4E2F6308-77D0-430D-9AC5-74EF57ECE0F2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4 4" xfId="9731" xr:uid="{BFBE5117-FE42-4ECC-B21F-A0697F9BBE1A}"/>
    <cellStyle name="20% - Accent4 4 5" xfId="10026" xr:uid="{84BF55A7-659B-4C76-92CA-0E718FADC077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4 7" xfId="9807" xr:uid="{916EA0CE-8002-4D93-87A3-DD4C9AF54E5E}"/>
    <cellStyle name="20% - Accent5" xfId="9497" builtinId="46" customBuiltin="1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2 4" xfId="9687" xr:uid="{FF58DFA4-A073-4025-839C-66A38D46CF23}"/>
    <cellStyle name="20% - Accent5 2 2 5" xfId="9982" xr:uid="{3CDACFE1-E6A0-450D-B47B-C788E05B8A78}"/>
    <cellStyle name="20% - Accent5 2 3" xfId="119" xr:uid="{00000000-0005-0000-0000-000060000000}"/>
    <cellStyle name="20% - Accent5 2 3 2" xfId="120" xr:uid="{00000000-0005-0000-0000-000061000000}"/>
    <cellStyle name="20% - Accent5 2 3 3" xfId="10161" xr:uid="{D5871968-DCEF-4D49-9658-32D531A75CAA}"/>
    <cellStyle name="20% - Accent5 2 4" xfId="121" xr:uid="{00000000-0005-0000-0000-000062000000}"/>
    <cellStyle name="20% - Accent5 2 5" xfId="122" xr:uid="{00000000-0005-0000-0000-000063000000}"/>
    <cellStyle name="20% - Accent5 2 6" xfId="9573" xr:uid="{A1E285A3-5556-48C4-A65A-D9E5242053AB}"/>
    <cellStyle name="20% - Accent5 2 7" xfId="9868" xr:uid="{6A84DE92-E07D-41B6-8B27-BA25BC9793D5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3 5" xfId="9630" xr:uid="{A5181332-76E2-40ED-881E-4DCCA51077B1}"/>
    <cellStyle name="20% - Accent5 3 6" xfId="9925" xr:uid="{B916DF58-5BF2-4E80-AB07-A25476CD96CD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4 4" xfId="9734" xr:uid="{BAFE02E7-9A58-4300-B71C-183D0DDE3D0C}"/>
    <cellStyle name="20% - Accent5 4 5" xfId="10029" xr:uid="{7D2DD404-ED3B-4F3D-9B7E-CE6F61C8BE57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5 7" xfId="9810" xr:uid="{292C29BB-0A7D-4A75-856E-2E5778221C64}"/>
    <cellStyle name="20% - Accent6" xfId="9501" builtinId="50" customBuiltin="1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2 4" xfId="9690" xr:uid="{7B45A7B8-C9CB-4B4A-904C-364E4CB9CAD6}"/>
    <cellStyle name="20% - Accent6 2 2 5" xfId="9985" xr:uid="{F93C5E2F-A301-4313-BA88-CCCA657484DD}"/>
    <cellStyle name="20% - Accent6 2 3" xfId="141" xr:uid="{00000000-0005-0000-0000-000076000000}"/>
    <cellStyle name="20% - Accent6 2 3 2" xfId="142" xr:uid="{00000000-0005-0000-0000-000077000000}"/>
    <cellStyle name="20% - Accent6 2 3 3" xfId="10162" xr:uid="{F870B125-882A-4BB4-A788-2F6B7CF10340}"/>
    <cellStyle name="20% - Accent6 2 4" xfId="143" xr:uid="{00000000-0005-0000-0000-000078000000}"/>
    <cellStyle name="20% - Accent6 2 5" xfId="144" xr:uid="{00000000-0005-0000-0000-000079000000}"/>
    <cellStyle name="20% - Accent6 2 6" xfId="9576" xr:uid="{89914872-1C79-4E2B-BFCA-2BD9E2E9B663}"/>
    <cellStyle name="20% - Accent6 2 7" xfId="9871" xr:uid="{34AB631C-B9B8-4E18-B419-D7EAC5886F56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3 5" xfId="9633" xr:uid="{58A8A778-9AB0-4150-AC38-0E495D24A481}"/>
    <cellStyle name="20% - Accent6 3 6" xfId="9928" xr:uid="{BAEE6807-A4E7-467C-90E5-0679F9EEF288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4 4" xfId="9737" xr:uid="{83C0B86D-46DB-4756-A72F-166D88A6DD6C}"/>
    <cellStyle name="20% - Accent6 4 5" xfId="10032" xr:uid="{B986BAFD-7AAA-4724-ACCE-F5F1836C6EF8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20% - Accent6 7" xfId="9813" xr:uid="{34E9433C-EFDF-4261-B4DA-042EBB28DF18}"/>
    <cellStyle name="40% - Accent1" xfId="9482" builtinId="31" customBuiltin="1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2 4" xfId="9676" xr:uid="{ECA2D5F4-8E96-4D50-82D7-3F77F8D31944}"/>
    <cellStyle name="40% - Accent1 2 2 5" xfId="9971" xr:uid="{1AF1D5C5-7851-4B42-8E51-4B791EFC69FC}"/>
    <cellStyle name="40% - Accent1 2 3" xfId="163" xr:uid="{00000000-0005-0000-0000-00008C000000}"/>
    <cellStyle name="40% - Accent1 2 3 2" xfId="164" xr:uid="{00000000-0005-0000-0000-00008D000000}"/>
    <cellStyle name="40% - Accent1 2 3 3" xfId="10163" xr:uid="{EF851EEC-CD10-4698-A2A2-F9FE9AAC9C87}"/>
    <cellStyle name="40% - Accent1 2 4" xfId="165" xr:uid="{00000000-0005-0000-0000-00008E000000}"/>
    <cellStyle name="40% - Accent1 2 5" xfId="166" xr:uid="{00000000-0005-0000-0000-00008F000000}"/>
    <cellStyle name="40% - Accent1 2 6" xfId="9562" xr:uid="{F64317AB-5923-420B-9227-FEF4D7BE25B1}"/>
    <cellStyle name="40% - Accent1 2 7" xfId="9857" xr:uid="{3EA8A5FD-F4D6-4F6E-A3C1-BE3D6BFB3E94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3 5" xfId="9619" xr:uid="{0A4E8151-FF3E-4B59-B16D-7DC8B4BE492F}"/>
    <cellStyle name="40% - Accent1 3 6" xfId="9914" xr:uid="{592B0932-6712-46D2-BF7B-F68829F6E98B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4 4" xfId="9723" xr:uid="{BBB34D60-BB76-430B-ADB8-57FC3D0AC84A}"/>
    <cellStyle name="40% - Accent1 4 5" xfId="10018" xr:uid="{4510FD59-998C-4775-A6F3-0BC889A8CA59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1 7" xfId="9799" xr:uid="{D93026B5-FDC8-44AC-B859-83AA83E0A912}"/>
    <cellStyle name="40% - Accent2" xfId="9486" builtinId="35" customBuiltin="1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2 4" xfId="9679" xr:uid="{C3BFD2F8-878C-4571-B0E0-5FACFD2399BE}"/>
    <cellStyle name="40% - Accent2 2 2 5" xfId="9974" xr:uid="{D360A7E8-6658-4F3A-935A-500F1F1BADB5}"/>
    <cellStyle name="40% - Accent2 2 3" xfId="185" xr:uid="{00000000-0005-0000-0000-0000A2000000}"/>
    <cellStyle name="40% - Accent2 2 3 2" xfId="186" xr:uid="{00000000-0005-0000-0000-0000A3000000}"/>
    <cellStyle name="40% - Accent2 2 3 3" xfId="10164" xr:uid="{C254645A-EB4E-4330-843B-FD3242F0ED41}"/>
    <cellStyle name="40% - Accent2 2 4" xfId="187" xr:uid="{00000000-0005-0000-0000-0000A4000000}"/>
    <cellStyle name="40% - Accent2 2 5" xfId="188" xr:uid="{00000000-0005-0000-0000-0000A5000000}"/>
    <cellStyle name="40% - Accent2 2 6" xfId="9565" xr:uid="{3F4531EC-9F94-41A7-B1B0-5595251ACDFA}"/>
    <cellStyle name="40% - Accent2 2 7" xfId="9860" xr:uid="{30695559-B4E5-408A-B85F-7AB42281115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3 5" xfId="9622" xr:uid="{001EF366-4966-463D-913C-8AC74383EF6E}"/>
    <cellStyle name="40% - Accent2 3 6" xfId="9917" xr:uid="{8439DAA6-79B1-44EB-B01C-0D2948F2FE25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4 4" xfId="9726" xr:uid="{632AB374-5A0C-4E10-B7A8-0DEF1799B549}"/>
    <cellStyle name="40% - Accent2 4 5" xfId="10021" xr:uid="{B1CCA735-3A95-42BE-BF28-632156BB7355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2 7" xfId="9802" xr:uid="{5E96F101-7945-4A74-A0A3-77B831ECC653}"/>
    <cellStyle name="40% - Accent3" xfId="9490" builtinId="39" customBuiltin="1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2 4" xfId="9682" xr:uid="{AE2183D0-D5B6-4146-88B6-DCDD8491E1CC}"/>
    <cellStyle name="40% - Accent3 2 2 5" xfId="9977" xr:uid="{A9FBE59E-F493-46B3-8E4A-01C859F90372}"/>
    <cellStyle name="40% - Accent3 2 3" xfId="207" xr:uid="{00000000-0005-0000-0000-0000B8000000}"/>
    <cellStyle name="40% - Accent3 2 3 2" xfId="208" xr:uid="{00000000-0005-0000-0000-0000B9000000}"/>
    <cellStyle name="40% - Accent3 2 3 3" xfId="10165" xr:uid="{0773F423-C21C-4FC3-B3FA-85292736DA34}"/>
    <cellStyle name="40% - Accent3 2 4" xfId="209" xr:uid="{00000000-0005-0000-0000-0000BA000000}"/>
    <cellStyle name="40% - Accent3 2 5" xfId="210" xr:uid="{00000000-0005-0000-0000-0000BB000000}"/>
    <cellStyle name="40% - Accent3 2 6" xfId="9568" xr:uid="{833004C2-BB4E-4F5D-A22B-3467FC9FE563}"/>
    <cellStyle name="40% - Accent3 2 7" xfId="9863" xr:uid="{019331AE-F6C8-4CF5-AF61-648E3DD28207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3 5" xfId="9625" xr:uid="{C0DD82D3-BD5A-4E32-A2A9-BAF724B3B0A8}"/>
    <cellStyle name="40% - Accent3 3 6" xfId="9920" xr:uid="{1F53A72C-4404-4C19-BE53-7E491BE02F3A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4 4" xfId="9729" xr:uid="{0AE8AB3C-5D2C-4525-85A4-0749841BD7D8}"/>
    <cellStyle name="40% - Accent3 4 5" xfId="10024" xr:uid="{2A60F31C-1016-4B48-983D-564144880555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3 7" xfId="9805" xr:uid="{ACECC23B-374C-4068-88E0-7C4DD9165084}"/>
    <cellStyle name="40% - Accent4" xfId="9494" builtinId="43" customBuiltin="1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2 4" xfId="9685" xr:uid="{4B309338-2AB6-4F43-9D75-E5718E9FEE64}"/>
    <cellStyle name="40% - Accent4 2 2 5" xfId="9980" xr:uid="{7F746647-C920-4524-A28C-40C18970AFFA}"/>
    <cellStyle name="40% - Accent4 2 3" xfId="229" xr:uid="{00000000-0005-0000-0000-0000CE000000}"/>
    <cellStyle name="40% - Accent4 2 3 2" xfId="230" xr:uid="{00000000-0005-0000-0000-0000CF000000}"/>
    <cellStyle name="40% - Accent4 2 3 3" xfId="10166" xr:uid="{42489152-6127-4501-AC11-52AF32618C63}"/>
    <cellStyle name="40% - Accent4 2 4" xfId="231" xr:uid="{00000000-0005-0000-0000-0000D0000000}"/>
    <cellStyle name="40% - Accent4 2 5" xfId="232" xr:uid="{00000000-0005-0000-0000-0000D1000000}"/>
    <cellStyle name="40% - Accent4 2 6" xfId="9571" xr:uid="{47BB0821-DCF5-4060-BBDA-DF891EC0443E}"/>
    <cellStyle name="40% - Accent4 2 7" xfId="9866" xr:uid="{81D0154E-B57D-4153-95F1-4F347F3AF714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3 5" xfId="9628" xr:uid="{59329245-F4C1-477F-883D-94AF1E36D7E0}"/>
    <cellStyle name="40% - Accent4 3 6" xfId="9923" xr:uid="{44E43076-FA47-4A7C-91D8-84751DCFBE33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4 4" xfId="9732" xr:uid="{7F31E0EC-277B-459E-BDD7-904EE09412BC}"/>
    <cellStyle name="40% - Accent4 4 5" xfId="10027" xr:uid="{B7F04FEA-CCF0-4B6B-9A23-F98A46F8A6A8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4 7" xfId="9808" xr:uid="{142D648C-6EDD-46DC-B11F-29C165197105}"/>
    <cellStyle name="40% - Accent5" xfId="9498" builtinId="47" customBuiltin="1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2 4" xfId="9688" xr:uid="{4EA948BC-A5A9-4A4C-B7FB-0B9167D27FF1}"/>
    <cellStyle name="40% - Accent5 2 2 5" xfId="9983" xr:uid="{9F1555D6-3A3B-4E35-B499-9EBE317B90C1}"/>
    <cellStyle name="40% - Accent5 2 3" xfId="251" xr:uid="{00000000-0005-0000-0000-0000E4000000}"/>
    <cellStyle name="40% - Accent5 2 3 2" xfId="252" xr:uid="{00000000-0005-0000-0000-0000E5000000}"/>
    <cellStyle name="40% - Accent5 2 3 3" xfId="10167" xr:uid="{CF1C1BEC-72BF-4032-AFFD-0629E414426A}"/>
    <cellStyle name="40% - Accent5 2 4" xfId="253" xr:uid="{00000000-0005-0000-0000-0000E6000000}"/>
    <cellStyle name="40% - Accent5 2 5" xfId="254" xr:uid="{00000000-0005-0000-0000-0000E7000000}"/>
    <cellStyle name="40% - Accent5 2 6" xfId="9574" xr:uid="{8F516146-10DB-4851-A378-C31290F9624C}"/>
    <cellStyle name="40% - Accent5 2 7" xfId="9869" xr:uid="{D572320F-35C2-452E-82D3-9D154B92C6A8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3 5" xfId="9631" xr:uid="{6BBD068D-C443-4CF9-AA59-54AE0F09124E}"/>
    <cellStyle name="40% - Accent5 3 6" xfId="9926" xr:uid="{16DE4CF7-4FD9-4262-B433-A0A9A5CB9E31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4 4" xfId="9735" xr:uid="{67ED10D9-C564-4259-8F54-C3B672CB9A26}"/>
    <cellStyle name="40% - Accent5 4 5" xfId="10030" xr:uid="{D7DDF8FC-A56D-47CA-8E78-F390D6E61259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5 7" xfId="9811" xr:uid="{129BFCFD-6684-46A3-8FF1-51BFF826FD49}"/>
    <cellStyle name="40% - Accent6" xfId="9502" builtinId="51" customBuiltin="1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2 4" xfId="9691" xr:uid="{23C5AEC9-9C1C-4F79-B715-ADE2E650157F}"/>
    <cellStyle name="40% - Accent6 2 2 5" xfId="9986" xr:uid="{A64BDD63-82A4-4C3F-830E-CFAEB181036C}"/>
    <cellStyle name="40% - Accent6 2 3" xfId="273" xr:uid="{00000000-0005-0000-0000-0000FA000000}"/>
    <cellStyle name="40% - Accent6 2 3 2" xfId="274" xr:uid="{00000000-0005-0000-0000-0000FB000000}"/>
    <cellStyle name="40% - Accent6 2 3 3" xfId="10168" xr:uid="{A8FF9DBC-1EA6-45B3-BDB1-FB8B7D7A6D24}"/>
    <cellStyle name="40% - Accent6 2 4" xfId="275" xr:uid="{00000000-0005-0000-0000-0000FC000000}"/>
    <cellStyle name="40% - Accent6 2 5" xfId="276" xr:uid="{00000000-0005-0000-0000-0000FD000000}"/>
    <cellStyle name="40% - Accent6 2 6" xfId="9577" xr:uid="{582A2BA7-51B6-4363-B027-2382CFB0EC07}"/>
    <cellStyle name="40% - Accent6 2 7" xfId="9872" xr:uid="{BE395C5E-F1BB-4341-984F-1D6A525DFF24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3 5" xfId="9634" xr:uid="{B794627A-4D81-40F7-BABB-CB2AC5ADCAD7}"/>
    <cellStyle name="40% - Accent6 3 6" xfId="9929" xr:uid="{B7FED424-34FA-4918-8657-F3011463BBCA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4 4" xfId="9738" xr:uid="{AA3F8236-5D83-44C3-B96D-C2A3791E3140}"/>
    <cellStyle name="40% - Accent6 4 5" xfId="10033" xr:uid="{181C4BFC-1B0D-4505-A0D7-A9B2117BA56A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40% - Accent6 7" xfId="9814" xr:uid="{EEC184FB-79E5-4107-9261-EE119E9FA679}"/>
    <cellStyle name="60% - Accent1" xfId="9483" builtinId="32" customBuiltin="1"/>
    <cellStyle name="60% - Accent1 2" xfId="291" xr:uid="{00000000-0005-0000-0000-00000C010000}"/>
    <cellStyle name="60% - Accent1 2 2" xfId="9677" xr:uid="{FE47670C-5BC2-4DE1-9EA8-FED9AC589D5D}"/>
    <cellStyle name="60% - Accent1 2 2 2" xfId="9972" xr:uid="{9AE234D4-519A-49C4-9B23-9952FAA4E117}"/>
    <cellStyle name="60% - Accent1 2 3" xfId="9563" xr:uid="{C541F2F8-C0DC-4905-832D-256211B1245A}"/>
    <cellStyle name="60% - Accent1 2 4" xfId="9858" xr:uid="{3296370C-3DAF-432C-99F1-8F8DA5EEBC5B}"/>
    <cellStyle name="60% - Accent1 3" xfId="292" xr:uid="{00000000-0005-0000-0000-00000D010000}"/>
    <cellStyle name="60% - Accent1 3 2" xfId="9620" xr:uid="{94DFCBB6-A26C-4CEF-AE2F-B00B38F7FE65}"/>
    <cellStyle name="60% - Accent1 3 3" xfId="9915" xr:uid="{07EA7C7C-7C01-4C62-97EA-D67CD479B814}"/>
    <cellStyle name="60% - Accent1 4" xfId="293" xr:uid="{00000000-0005-0000-0000-00000E010000}"/>
    <cellStyle name="60% - Accent1 4 2" xfId="9724" xr:uid="{C0B94C4A-1AB9-4527-9A8A-40F0639AECB0}"/>
    <cellStyle name="60% - Accent1 4 3" xfId="10019" xr:uid="{570E0112-DE3C-4D54-84AC-7BAB9CC58BCB}"/>
    <cellStyle name="60% - Accent1 5" xfId="294" xr:uid="{00000000-0005-0000-0000-00000F010000}"/>
    <cellStyle name="60% - Accent1 6" xfId="295" xr:uid="{00000000-0005-0000-0000-000010010000}"/>
    <cellStyle name="60% - Accent1 7" xfId="9800" xr:uid="{F67C026E-9FE5-4920-8848-BADBDCE23FD3}"/>
    <cellStyle name="60% - Accent2" xfId="9487" builtinId="36" customBuiltin="1"/>
    <cellStyle name="60% - Accent2 2" xfId="296" xr:uid="{00000000-0005-0000-0000-000011010000}"/>
    <cellStyle name="60% - Accent2 2 2" xfId="9680" xr:uid="{A265F448-912F-4F29-9114-F0899AA8639C}"/>
    <cellStyle name="60% - Accent2 2 2 2" xfId="9975" xr:uid="{B938A90D-B846-4321-B121-6D1C640C9EF1}"/>
    <cellStyle name="60% - Accent2 2 3" xfId="9566" xr:uid="{1C1D9F77-FDCF-4054-8C09-774A709FED42}"/>
    <cellStyle name="60% - Accent2 2 4" xfId="9861" xr:uid="{FEB700A9-1C66-4AB5-949B-B1D343410138}"/>
    <cellStyle name="60% - Accent2 3" xfId="297" xr:uid="{00000000-0005-0000-0000-000012010000}"/>
    <cellStyle name="60% - Accent2 3 2" xfId="9623" xr:uid="{B15E8221-6F03-4D96-A491-BBF085266335}"/>
    <cellStyle name="60% - Accent2 3 3" xfId="9918" xr:uid="{7AB4194C-86E3-4A8D-8C87-64B515BB3781}"/>
    <cellStyle name="60% - Accent2 4" xfId="298" xr:uid="{00000000-0005-0000-0000-000013010000}"/>
    <cellStyle name="60% - Accent2 4 2" xfId="9727" xr:uid="{D9CB1CAB-3402-40DA-87DB-92F50E25161F}"/>
    <cellStyle name="60% - Accent2 4 3" xfId="10022" xr:uid="{B5A69C93-2048-4ACC-BA72-5D33D1ADFE0D}"/>
    <cellStyle name="60% - Accent2 5" xfId="299" xr:uid="{00000000-0005-0000-0000-000014010000}"/>
    <cellStyle name="60% - Accent2 6" xfId="300" xr:uid="{00000000-0005-0000-0000-000015010000}"/>
    <cellStyle name="60% - Accent2 7" xfId="9803" xr:uid="{573B1093-B571-47D9-9B3D-97674E733143}"/>
    <cellStyle name="60% - Accent3" xfId="9491" builtinId="40" customBuiltin="1"/>
    <cellStyle name="60% - Accent3 2" xfId="301" xr:uid="{00000000-0005-0000-0000-000016010000}"/>
    <cellStyle name="60% - Accent3 2 2" xfId="9683" xr:uid="{FE11E270-6FDF-4617-8FA9-F3AE5D67AD4E}"/>
    <cellStyle name="60% - Accent3 2 2 2" xfId="9978" xr:uid="{9330FF5B-A6DF-4CE3-925E-7CE75337349D}"/>
    <cellStyle name="60% - Accent3 2 3" xfId="9569" xr:uid="{E6C455C8-7A92-48AD-9272-AA18C4F04569}"/>
    <cellStyle name="60% - Accent3 2 4" xfId="9864" xr:uid="{CF8CDBE4-6808-4CF3-9F09-2FC685CEF11E}"/>
    <cellStyle name="60% - Accent3 3" xfId="302" xr:uid="{00000000-0005-0000-0000-000017010000}"/>
    <cellStyle name="60% - Accent3 3 2" xfId="9626" xr:uid="{5560F7E9-5EDF-47C4-939E-6FCAA39E07A3}"/>
    <cellStyle name="60% - Accent3 3 3" xfId="9921" xr:uid="{AA54374F-B6E5-4E4E-ABEB-3424A178864D}"/>
    <cellStyle name="60% - Accent3 4" xfId="303" xr:uid="{00000000-0005-0000-0000-000018010000}"/>
    <cellStyle name="60% - Accent3 4 2" xfId="9730" xr:uid="{BAB4BC21-A0F6-4405-BE06-C1B7B15BFFC3}"/>
    <cellStyle name="60% - Accent3 4 3" xfId="10025" xr:uid="{7292FC26-3C00-4588-B61A-63986D31EC1A}"/>
    <cellStyle name="60% - Accent3 5" xfId="304" xr:uid="{00000000-0005-0000-0000-000019010000}"/>
    <cellStyle name="60% - Accent3 6" xfId="305" xr:uid="{00000000-0005-0000-0000-00001A010000}"/>
    <cellStyle name="60% - Accent3 7" xfId="9806" xr:uid="{B103C2CC-C508-4D32-9739-75E5C8089356}"/>
    <cellStyle name="60% - Accent4" xfId="9495" builtinId="44" customBuiltin="1"/>
    <cellStyle name="60% - Accent4 2" xfId="306" xr:uid="{00000000-0005-0000-0000-00001B010000}"/>
    <cellStyle name="60% - Accent4 2 2" xfId="9686" xr:uid="{D52FB7F4-DC60-4ED1-A2A5-6CCE3B2F97EB}"/>
    <cellStyle name="60% - Accent4 2 2 2" xfId="9981" xr:uid="{5EFE2833-2807-459E-99FB-80A138789B5D}"/>
    <cellStyle name="60% - Accent4 2 3" xfId="9572" xr:uid="{20A1F78D-9E6D-48B3-85AD-9ACB5809F9D0}"/>
    <cellStyle name="60% - Accent4 2 4" xfId="9867" xr:uid="{29FDD180-A48E-4B29-90FB-2ED5FF9D2676}"/>
    <cellStyle name="60% - Accent4 3" xfId="307" xr:uid="{00000000-0005-0000-0000-00001C010000}"/>
    <cellStyle name="60% - Accent4 3 2" xfId="9629" xr:uid="{F4C8A8C5-33F0-4A32-8851-B4D67EF3C425}"/>
    <cellStyle name="60% - Accent4 3 3" xfId="9924" xr:uid="{CDFBD5A2-1E8F-417D-AFBB-1470DF940C09}"/>
    <cellStyle name="60% - Accent4 4" xfId="308" xr:uid="{00000000-0005-0000-0000-00001D010000}"/>
    <cellStyle name="60% - Accent4 4 2" xfId="9733" xr:uid="{37F36200-54EF-454C-9D9A-DAC92B12A33A}"/>
    <cellStyle name="60% - Accent4 4 3" xfId="10028" xr:uid="{8479F498-ED15-4EE1-BEE5-1CF430AAEE48}"/>
    <cellStyle name="60% - Accent4 5" xfId="309" xr:uid="{00000000-0005-0000-0000-00001E010000}"/>
    <cellStyle name="60% - Accent4 6" xfId="310" xr:uid="{00000000-0005-0000-0000-00001F010000}"/>
    <cellStyle name="60% - Accent4 7" xfId="9809" xr:uid="{EC67DEAB-3043-480C-B06F-9BAEF65FC1C5}"/>
    <cellStyle name="60% - Accent5" xfId="9499" builtinId="48" customBuiltin="1"/>
    <cellStyle name="60% - Accent5 2" xfId="311" xr:uid="{00000000-0005-0000-0000-000020010000}"/>
    <cellStyle name="60% - Accent5 2 2" xfId="9689" xr:uid="{55B602A9-4760-4A7D-916A-3049D205E3D4}"/>
    <cellStyle name="60% - Accent5 2 2 2" xfId="9984" xr:uid="{DCA97297-46B0-439F-AAFE-295073AB9580}"/>
    <cellStyle name="60% - Accent5 2 3" xfId="9575" xr:uid="{C947FEB8-B710-4A3B-BE2A-2BAD0F4F6970}"/>
    <cellStyle name="60% - Accent5 2 4" xfId="9870" xr:uid="{F3C19A32-C762-4BD4-BB6C-38DD4B84F3A5}"/>
    <cellStyle name="60% - Accent5 3" xfId="312" xr:uid="{00000000-0005-0000-0000-000021010000}"/>
    <cellStyle name="60% - Accent5 3 2" xfId="9632" xr:uid="{773861DA-B130-4777-A222-298AC8BEB751}"/>
    <cellStyle name="60% - Accent5 3 3" xfId="9927" xr:uid="{340BA562-10F8-4719-821F-3098106EF5B8}"/>
    <cellStyle name="60% - Accent5 4" xfId="313" xr:uid="{00000000-0005-0000-0000-000022010000}"/>
    <cellStyle name="60% - Accent5 4 2" xfId="9736" xr:uid="{3E08665C-CB47-4D37-9B23-FD789FB99888}"/>
    <cellStyle name="60% - Accent5 4 3" xfId="10031" xr:uid="{0D834988-95B8-4BD6-8A13-1BDC1EF32D5B}"/>
    <cellStyle name="60% - Accent5 5" xfId="314" xr:uid="{00000000-0005-0000-0000-000023010000}"/>
    <cellStyle name="60% - Accent5 6" xfId="315" xr:uid="{00000000-0005-0000-0000-000024010000}"/>
    <cellStyle name="60% - Accent5 7" xfId="9812" xr:uid="{EB20F92D-0F42-4E50-96D1-46BBF1E0E169}"/>
    <cellStyle name="60% - Accent6" xfId="9503" builtinId="52" customBuiltin="1"/>
    <cellStyle name="60% - Accent6 2" xfId="316" xr:uid="{00000000-0005-0000-0000-000025010000}"/>
    <cellStyle name="60% - Accent6 2 2" xfId="9692" xr:uid="{30CB016F-F76E-4611-B972-EE7D7E2B172A}"/>
    <cellStyle name="60% - Accent6 2 2 2" xfId="9987" xr:uid="{A2331A48-A236-4066-981E-A6FE11ED859B}"/>
    <cellStyle name="60% - Accent6 2 3" xfId="9578" xr:uid="{51A68344-059C-44B7-B771-2792E0DB302E}"/>
    <cellStyle name="60% - Accent6 2 4" xfId="9873" xr:uid="{DFFD97BB-48B0-4864-9BEC-F8E21E22751B}"/>
    <cellStyle name="60% - Accent6 3" xfId="317" xr:uid="{00000000-0005-0000-0000-000026010000}"/>
    <cellStyle name="60% - Accent6 3 2" xfId="9635" xr:uid="{1A34576C-DE5F-496D-B9BA-413E9311ACED}"/>
    <cellStyle name="60% - Accent6 3 3" xfId="9930" xr:uid="{8C00B5BA-9F2F-4975-B499-C99D54345366}"/>
    <cellStyle name="60% - Accent6 4" xfId="318" xr:uid="{00000000-0005-0000-0000-000027010000}"/>
    <cellStyle name="60% - Accent6 4 2" xfId="9739" xr:uid="{5FC75DC5-BEA9-46A3-848E-64EB35CD1443}"/>
    <cellStyle name="60% - Accent6 4 3" xfId="10034" xr:uid="{52E6431E-5AF0-4083-9C86-86D65D55330E}"/>
    <cellStyle name="60% - Accent6 5" xfId="319" xr:uid="{00000000-0005-0000-0000-000028010000}"/>
    <cellStyle name="60% - Accent6 6" xfId="320" xr:uid="{00000000-0005-0000-0000-000029010000}"/>
    <cellStyle name="60% - Accent6 7" xfId="9815" xr:uid="{C1D7FB90-F9EE-4574-9B29-902A81A81DA0}"/>
    <cellStyle name="Accent1" xfId="9480" builtinId="29" customBuiltin="1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" xfId="9484" builtinId="33" customBuiltin="1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" xfId="9488" builtinId="37" customBuiltin="1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" xfId="9492" builtinId="41" customBuiltin="1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" xfId="9496" builtinId="45" customBuiltin="1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" xfId="9500" builtinId="49" customBuiltin="1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" xfId="9471" builtinId="27" customBuiltin="1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ody: normal cell" xfId="9740" xr:uid="{6D6C8CE1-7BE3-402A-934C-0840D9FCA41A}"/>
    <cellStyle name="Calculation" xfId="9474" builtinId="22" customBuiltin="1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" xfId="9476" builtinId="23" customBuiltin="1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55" builtinId="3"/>
    <cellStyle name="Comma [0] 2" xfId="376" xr:uid="{00000000-0005-0000-0000-000061010000}"/>
    <cellStyle name="Comma 10" xfId="377" xr:uid="{00000000-0005-0000-0000-000062010000}"/>
    <cellStyle name="Comma 100" xfId="9458" xr:uid="{EB4ADC6E-4E6F-4026-83C7-0D2B61FAA0BF}"/>
    <cellStyle name="Comma 101" xfId="9506" xr:uid="{B663B2D6-E82A-44F6-85A5-3FC79440E89F}"/>
    <cellStyle name="Comma 102" xfId="9774" xr:uid="{29103F6B-B214-434B-A233-18AE0A51EA3F}"/>
    <cellStyle name="Comma 103" xfId="9780" xr:uid="{2CB5AB84-8238-49F1-AD0B-D5ADD2FAD78D}"/>
    <cellStyle name="Comma 104" xfId="10048" xr:uid="{DA3BE3E7-4E43-49EE-B7BE-C53EE4F61980}"/>
    <cellStyle name="Comma 105" xfId="10063" xr:uid="{36C692A5-5D1D-4126-B4B5-444C3554B5D7}"/>
    <cellStyle name="Comma 106" xfId="10062" xr:uid="{50C349B5-A530-436E-BA06-70870A71E297}"/>
    <cellStyle name="Comma 107" xfId="10050" xr:uid="{B3230BB6-20E8-44D9-871D-B017D5F58221}"/>
    <cellStyle name="Comma 108" xfId="10041" xr:uid="{021A3117-FE86-408C-8D97-B2AAC0992CD9}"/>
    <cellStyle name="Comma 109" xfId="10044" xr:uid="{4F100697-23A3-4D00-A9DE-1436150F726E}"/>
    <cellStyle name="Comma 11" xfId="378" xr:uid="{00000000-0005-0000-0000-000063010000}"/>
    <cellStyle name="Comma 110" xfId="10065" xr:uid="{20D74F17-9045-4647-80D6-15DFCCCD2538}"/>
    <cellStyle name="Comma 111" xfId="10047" xr:uid="{88FB0370-471D-4DBF-BCCE-891F78495DAC}"/>
    <cellStyle name="Comma 112" xfId="10045" xr:uid="{E01E11B6-2E08-4453-BB0E-2F583B08FB25}"/>
    <cellStyle name="Comma 113" xfId="9787" xr:uid="{1E5AC30A-F9C6-4C60-962A-BC35510377B0}"/>
    <cellStyle name="Comma 114" xfId="10061" xr:uid="{BF44C8A9-13F0-403D-BB4C-C5C44B1DE560}"/>
    <cellStyle name="Comma 115" xfId="10040" xr:uid="{AFE0F60A-A7FC-40B4-971B-54C3A21F0B2E}"/>
    <cellStyle name="Comma 116" xfId="10035" xr:uid="{D6557796-FBB1-4BE8-8776-BE9133DADAC9}"/>
    <cellStyle name="Comma 117" xfId="10074" xr:uid="{3B951C50-0768-4E5A-8210-3B4D328150D2}"/>
    <cellStyle name="Comma 118" xfId="9775" xr:uid="{408131E2-DDD4-40ED-932E-DE9ABD646383}"/>
    <cellStyle name="Comma 119" xfId="10072" xr:uid="{D9B8C347-59E1-494F-B599-C7BB32281869}"/>
    <cellStyle name="Comma 12" xfId="379" xr:uid="{00000000-0005-0000-0000-000064010000}"/>
    <cellStyle name="Comma 120" xfId="10053" xr:uid="{DB4B351A-BB23-4464-B9A4-89822AEAA5EA}"/>
    <cellStyle name="Comma 121" xfId="10051" xr:uid="{AFC76642-B1AE-4244-8FC8-0F1331297ED1}"/>
    <cellStyle name="Comma 122" xfId="10102" xr:uid="{F1CBE602-3940-4A5B-9C50-008807808205}"/>
    <cellStyle name="Comma 123" xfId="10098" xr:uid="{0FE0E0B5-AEC1-4629-915C-5289FED66769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3" xfId="387" xr:uid="{00000000-0005-0000-0000-00006C010000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21" xfId="9520" xr:uid="{9E3338E6-417D-49D0-9ADF-5534B6E89646}"/>
    <cellStyle name="Comma 2 2 21 2 2" xfId="9764" xr:uid="{BE5651BC-F67F-4282-8625-E59AF7CAC2F1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7" xfId="1260" xr:uid="{00000000-0005-0000-0000-0000D6040000}"/>
    <cellStyle name="Comma 4 17 2" xfId="9404" xr:uid="{00000000-0005-0000-0000-0000D7040000}"/>
    <cellStyle name="Comma 4 17 2 2" xfId="9530" xr:uid="{CA4CF292-1C90-4F22-B043-7365337E50B3}"/>
    <cellStyle name="Comma 4 17 2 2 2" xfId="9587" xr:uid="{3682EC95-D4C8-4934-808A-F0820BC708A6}"/>
    <cellStyle name="Comma 4 17 2 2 2 2" xfId="9701" xr:uid="{06A458C9-A2B3-412B-AA0E-19B3DE190B4D}"/>
    <cellStyle name="Comma 4 17 2 2 2 2 2" xfId="9996" xr:uid="{10DC0DB9-F690-448B-932C-A94B9FC290F9}"/>
    <cellStyle name="Comma 4 17 2 2 2 3" xfId="9882" xr:uid="{FB3078CB-CD06-48BC-93F2-83C5FC56DA37}"/>
    <cellStyle name="Comma 4 17 2 2 3" xfId="9644" xr:uid="{97EEDFCD-8905-4BD1-801A-1C14BF8E16B7}"/>
    <cellStyle name="Comma 4 17 2 2 3 2" xfId="9939" xr:uid="{685D652C-E146-4E7E-9D8A-5B5815B34ABB}"/>
    <cellStyle name="Comma 4 17 2 2 4" xfId="9825" xr:uid="{73CA5651-6547-40D5-BB3F-131945FED567}"/>
    <cellStyle name="Comma 4 17 2 3" xfId="9542" xr:uid="{0285BDA7-A415-4D48-BC40-C1E91099E72B}"/>
    <cellStyle name="Comma 4 17 2 3 2" xfId="9599" xr:uid="{F934F4CE-B7E6-4166-BBEB-E21827F68494}"/>
    <cellStyle name="Comma 4 17 2 3 2 2" xfId="9713" xr:uid="{4512DE32-5EB3-4907-916A-20283C66427A}"/>
    <cellStyle name="Comma 4 17 2 3 2 2 2" xfId="10008" xr:uid="{AA994C3D-A440-49E2-B068-91FDBE795936}"/>
    <cellStyle name="Comma 4 17 2 3 2 3" xfId="9894" xr:uid="{DED8A8C4-5E1C-475B-9F0F-FD04C385E911}"/>
    <cellStyle name="Comma 4 17 2 3 3" xfId="9656" xr:uid="{AA8079D3-87AF-4A1C-BC0E-C585062EE779}"/>
    <cellStyle name="Comma 4 17 2 3 3 2" xfId="9951" xr:uid="{DCA24078-072E-4BA9-AE5B-7B85AB540B65}"/>
    <cellStyle name="Comma 4 17 2 3 4" xfId="9837" xr:uid="{A03377E4-5E76-41F2-86FD-84BF6B44F128}"/>
    <cellStyle name="Comma 4 17 2 4" xfId="9554" xr:uid="{2A12B297-70D7-4FE2-A8D3-AAE404BBA58B}"/>
    <cellStyle name="Comma 4 17 2 4 2" xfId="9668" xr:uid="{4546444B-3A56-42FC-8FE6-A8DD95D37354}"/>
    <cellStyle name="Comma 4 17 2 4 2 2" xfId="9963" xr:uid="{6A3B149F-1E36-436C-BDF0-D8F5A9D0B2CB}"/>
    <cellStyle name="Comma 4 17 2 4 3" xfId="9849" xr:uid="{432D16B0-3C32-4D1F-9F32-46A6BA33D2A8}"/>
    <cellStyle name="Comma 4 17 2 5" xfId="9611" xr:uid="{B23C2E51-9CBD-46EE-A3A3-1D8BE8215F14}"/>
    <cellStyle name="Comma 4 17 2 5 2" xfId="9906" xr:uid="{8FE10CC7-0E3C-465E-9099-1F51311B84D3}"/>
    <cellStyle name="Comma 4 17 2 6" xfId="9513" xr:uid="{FF005E02-7521-4C07-96D5-8A6A41F316D2}"/>
    <cellStyle name="Comma 4 17 2 7" xfId="9788" xr:uid="{701B0F3C-A66E-4F86-8319-6F8728533CF6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15" xfId="10124" xr:uid="{4841A9CA-21B1-4E64-9CF8-364DEF594497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3 5" xfId="10169" xr:uid="{B521CA36-4CD9-4248-94B2-1176CB3C1671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7 2" xfId="9751" xr:uid="{447A706A-83C2-46F7-A4FB-1961B7FFF158}"/>
    <cellStyle name="Comma 88" xfId="1787" xr:uid="{00000000-0005-0000-0000-0000E6060000}"/>
    <cellStyle name="Comma 88 2" xfId="9395" xr:uid="{00000000-0005-0000-0000-0000E7060000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7" xfId="1801" xr:uid="{00000000-0005-0000-0000-0000F5060000}"/>
    <cellStyle name="Comma 98" xfId="9439" xr:uid="{28443062-BFD9-4047-A938-103CB994ED57}"/>
    <cellStyle name="Comma 99" xfId="9450" xr:uid="{3E22E86C-CC76-46B7-9E46-DDDF6F588302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" xfId="9449" xr:uid="{9379CEFA-71CE-408E-BBB1-80B76D3463A6}"/>
    <cellStyle name="Currency 34 2 2 2" xfId="9437" xr:uid="{7BD34BDA-CBD5-4F1B-BCCA-44C177CD7C62}"/>
    <cellStyle name="Currency 34 2 3" xfId="9460" xr:uid="{7833067B-FA49-45D3-BA55-682D9B709588}"/>
    <cellStyle name="Currency 35" xfId="2613" xr:uid="{00000000-0005-0000-0000-0000220A0000}"/>
    <cellStyle name="Currency 36" xfId="2614" xr:uid="{00000000-0005-0000-0000-0000230A0000}"/>
    <cellStyle name="Currency 37" xfId="9505" xr:uid="{3E8B15E8-515B-4DBC-902F-3D05A3700D8F}"/>
    <cellStyle name="Currency 38" xfId="9773" xr:uid="{1752C82F-DABA-474A-A34E-716B6F2D80CE}"/>
    <cellStyle name="Currency 39" xfId="9783" xr:uid="{02EAA6DD-9114-45CD-8245-AF2D672B1072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40" xfId="10070" xr:uid="{226AF1CC-4837-400B-9A9A-AB472CAB8BC0}"/>
    <cellStyle name="Currency 41" xfId="10042" xr:uid="{78C09E0C-796E-4C65-AF19-2FC004DD560D}"/>
    <cellStyle name="Currency 42" xfId="10037" xr:uid="{6D19CF1B-E808-4251-9B0A-654005C1F508}"/>
    <cellStyle name="Currency 43" xfId="10057" xr:uid="{28D151C3-6518-4CB3-A6CE-9FA19D7D8DC7}"/>
    <cellStyle name="Currency 44" xfId="10073" xr:uid="{016ABE56-0C47-4A1B-ADD6-CAFB7A922A94}"/>
    <cellStyle name="Currency 45" xfId="10059" xr:uid="{33F0D0C8-F1E8-4AB6-AC1A-C7B318FCBA4D}"/>
    <cellStyle name="Currency 46" xfId="10049" xr:uid="{1DCC541D-D33E-40D8-A03D-44FD81B55854}"/>
    <cellStyle name="Currency 47" xfId="10054" xr:uid="{4F872A6F-5FC3-4B8F-A72F-C90B6DE566E3}"/>
    <cellStyle name="Currency 48" xfId="10069" xr:uid="{FC4B2343-57F5-47D8-9648-CEAAF4570FC6}"/>
    <cellStyle name="Currency 49" xfId="10058" xr:uid="{997AB01C-18B0-4473-8C6B-3680EE821366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50" xfId="10067" xr:uid="{4CC3288A-BD0F-4C1A-8A92-ED92A4BFC4FC}"/>
    <cellStyle name="Currency 51" xfId="10056" xr:uid="{4F61D7F3-4906-4E04-9798-15BA73940850}"/>
    <cellStyle name="Currency 52" xfId="10075" xr:uid="{2E1FB489-BADA-48B0-BF36-98B656DD82D3}"/>
    <cellStyle name="Currency 53" xfId="10079" xr:uid="{F2D2562B-F681-49BB-909B-B28AE4108387}"/>
    <cellStyle name="Currency 54" xfId="10060" xr:uid="{8EF8A22F-3D0B-406A-B75F-A3D5A01ED5D6}"/>
    <cellStyle name="Currency 55" xfId="10078" xr:uid="{D2FACDFC-9180-4EDA-B593-CE35A78E3E6E}"/>
    <cellStyle name="Currency 56" xfId="10064" xr:uid="{669BD554-BEC4-4866-BB99-F999B736FDAC}"/>
    <cellStyle name="Currency 57" xfId="9777" xr:uid="{FCF648BE-3B94-4E24-8454-FEC9D8279A5C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7" xfId="2887" xr:uid="{00000000-0005-0000-0000-0000340B0000}"/>
    <cellStyle name="Currency 7 18" xfId="10099" xr:uid="{F9532F98-93BD-405D-8CC7-1806AAC481CF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3" xfId="2892" xr:uid="{00000000-0005-0000-0000-0000390B0000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3" xfId="2896" xr:uid="{00000000-0005-0000-0000-00003D0B0000}"/>
    <cellStyle name="Currency 7 2 12" xfId="2897" xr:uid="{00000000-0005-0000-0000-00003E0B0000}"/>
    <cellStyle name="Currency 7 2 12 2" xfId="2898" xr:uid="{00000000-0005-0000-0000-00003F0B0000}"/>
    <cellStyle name="Currency 7 2 13" xfId="2899" xr:uid="{00000000-0005-0000-0000-0000400B0000}"/>
    <cellStyle name="Currency 7 2 13 2" xfId="2900" xr:uid="{00000000-0005-0000-0000-0000410B0000}"/>
    <cellStyle name="Currency 7 2 14" xfId="2901" xr:uid="{00000000-0005-0000-0000-0000420B0000}"/>
    <cellStyle name="Currency 7 2 15" xfId="10125" xr:uid="{2C88218C-BA1F-4073-885F-7640B1B5F4EB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3" xfId="2905" xr:uid="{00000000-0005-0000-0000-0000460B0000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3" xfId="2909" xr:uid="{00000000-0005-0000-0000-00004A0B0000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3" xfId="2913" xr:uid="{00000000-0005-0000-0000-00004E0B0000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3" xfId="2917" xr:uid="{00000000-0005-0000-0000-0000520B000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3" xfId="2921" xr:uid="{00000000-0005-0000-0000-0000560B0000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3" xfId="2925" xr:uid="{00000000-0005-0000-0000-00005A0B0000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3" xfId="2929" xr:uid="{00000000-0005-0000-0000-00005E0B0000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3" xfId="2933" xr:uid="{00000000-0005-0000-0000-0000620B0000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3" xfId="2937" xr:uid="{00000000-0005-0000-0000-0000660B0000}"/>
    <cellStyle name="Currency 7 3 4" xfId="10170" xr:uid="{2135146B-CF57-4C69-BECD-D25A122B9B7D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3" xfId="2958" xr:uid="{00000000-0005-0000-0000-00007B0B0000}"/>
    <cellStyle name="DOUBLEL 4" xfId="2959" xr:uid="{00000000-0005-0000-0000-00007C0B0000}"/>
    <cellStyle name="eatme" xfId="2960" xr:uid="{00000000-0005-0000-0000-00007D0B0000}"/>
    <cellStyle name="Explanatory Text" xfId="9478" builtinId="53" customBuiltin="1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" xfId="9470" builtinId="26" customBuiltin="1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" xfId="9466" builtinId="16" customBuiltin="1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" xfId="9467" builtinId="17" customBuiltin="1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" xfId="9468" builtinId="18" customBuiltin="1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" xfId="9469" builtinId="19" customBuiltin="1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" xfId="9472" builtinId="20" customBuiltin="1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" xfId="9475" builtinId="24" customBuiltin="1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3 2" xfId="9523" xr:uid="{D8C83BCA-5B6C-4E15-A0AF-08EFF34F6F0B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3" xfId="3064" xr:uid="{00000000-0005-0000-0000-0000E70B0000}"/>
    <cellStyle name="Normal 10 10 3" xfId="3065" xr:uid="{00000000-0005-0000-0000-0000E80B0000}"/>
    <cellStyle name="Normal 10 10 3 2" xfId="9398" xr:uid="{00000000-0005-0000-0000-0000E90B0000}"/>
    <cellStyle name="Normal 10 10 3 2 2" xfId="9757" xr:uid="{B3074DD6-495A-43BB-8069-D27D9C6B6FE2}"/>
    <cellStyle name="Normal 10 10 3 2 2 2" xfId="9763" xr:uid="{FCC56434-0155-40B8-9215-E73301C3A8A2}"/>
    <cellStyle name="Normal 10 10 3 2 2 2 2 2" xfId="10080" xr:uid="{C696E965-3D3B-4BE1-902C-FA0439F91979}"/>
    <cellStyle name="Normal 10 10 3 2 3" xfId="9755" xr:uid="{07676E55-2945-4F8B-8B44-A36FD5D9ADE8}"/>
    <cellStyle name="Normal 10 10 3 2 4" xfId="9765" xr:uid="{4F760E73-D8FE-4175-A88A-6175B3AD0736}"/>
    <cellStyle name="Normal 10 10 4" xfId="3066" xr:uid="{00000000-0005-0000-0000-0000EA0B0000}"/>
    <cellStyle name="Normal 10 10 5" xfId="3067" xr:uid="{00000000-0005-0000-0000-0000EB0B0000}"/>
    <cellStyle name="Normal 10 10 6" xfId="3068" xr:uid="{00000000-0005-0000-0000-0000EC0B0000}"/>
    <cellStyle name="Normal 10 10 6 2" xfId="9397" xr:uid="{00000000-0005-0000-0000-0000ED0B0000}"/>
    <cellStyle name="Normal 10 10 6 2 2" xfId="9766" xr:uid="{A28B6E0A-AC63-4D0A-B8C4-6E5447B1C1E6}"/>
    <cellStyle name="Normal 10 10 6 2 3" xfId="9756" xr:uid="{1C114233-5B12-4912-AAED-A1956B3BB84E}"/>
    <cellStyle name="Normal 10 10 7" xfId="3069" xr:uid="{00000000-0005-0000-0000-0000EE0B0000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4" xfId="3096" xr:uid="{00000000-0005-0000-0000-00000C0C0000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3" xfId="3152" xr:uid="{00000000-0005-0000-0000-0000440C0000}"/>
    <cellStyle name="Normal 10 2 3" xfId="3153" xr:uid="{00000000-0005-0000-0000-0000450C0000}"/>
    <cellStyle name="Normal 10 2 4" xfId="3154" xr:uid="{00000000-0005-0000-0000-0000460C0000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3" xfId="3180" xr:uid="{00000000-0005-0000-0000-0000610C0000}"/>
    <cellStyle name="Normal 10 3 3" xfId="3181" xr:uid="{00000000-0005-0000-0000-0000620C0000}"/>
    <cellStyle name="Normal 10 3 4" xfId="3182" xr:uid="{00000000-0005-0000-0000-0000630C0000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3" xfId="3196" xr:uid="{00000000-0005-0000-0000-0000710C0000}"/>
    <cellStyle name="Normal 10 4 3" xfId="3197" xr:uid="{00000000-0005-0000-0000-0000720C0000}"/>
    <cellStyle name="Normal 10 4 4" xfId="3198" xr:uid="{00000000-0005-0000-0000-0000730C0000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3" xfId="3212" xr:uid="{00000000-0005-0000-0000-0000810C0000}"/>
    <cellStyle name="Normal 10 5 3" xfId="3213" xr:uid="{00000000-0005-0000-0000-0000820C0000}"/>
    <cellStyle name="Normal 10 5 4" xfId="3214" xr:uid="{00000000-0005-0000-0000-0000830C000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3" xfId="3228" xr:uid="{00000000-0005-0000-0000-0000910C0000}"/>
    <cellStyle name="Normal 10 6 3" xfId="3229" xr:uid="{00000000-0005-0000-0000-0000920C0000}"/>
    <cellStyle name="Normal 10 6 4" xfId="3230" xr:uid="{00000000-0005-0000-0000-0000930C000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3" xfId="3244" xr:uid="{00000000-0005-0000-0000-0000A10C0000}"/>
    <cellStyle name="Normal 10 7 3" xfId="3245" xr:uid="{00000000-0005-0000-0000-0000A20C0000}"/>
    <cellStyle name="Normal 10 7 4" xfId="3246" xr:uid="{00000000-0005-0000-0000-0000A30C0000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2" xfId="3250" xr:uid="{00000000-0005-0000-0000-0000A70C0000}"/>
    <cellStyle name="Normal 10 73" xfId="3251" xr:uid="{00000000-0005-0000-0000-0000A80C0000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3" xfId="3255" xr:uid="{00000000-0005-0000-0000-0000AC0C0000}"/>
    <cellStyle name="Normal 10 8 3" xfId="3256" xr:uid="{00000000-0005-0000-0000-0000AD0C0000}"/>
    <cellStyle name="Normal 10 8 4" xfId="3257" xr:uid="{00000000-0005-0000-0000-0000AE0C0000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50 2" xfId="9529" xr:uid="{CBB9FB4B-6E16-4842-ADC3-B694EE53B6A5}"/>
    <cellStyle name="Normal 12 50 2 2" xfId="9586" xr:uid="{F36AEEEA-5DF6-4CB7-80F4-DCA219603642}"/>
    <cellStyle name="Normal 12 50 2 2 2" xfId="9700" xr:uid="{41894E7A-646D-4868-8480-9AC357FAC72C}"/>
    <cellStyle name="Normal 12 50 2 2 2 2" xfId="9995" xr:uid="{3736A5FC-5BEC-46FF-9B28-0430C7F39E35}"/>
    <cellStyle name="Normal 12 50 2 2 3" xfId="9761" xr:uid="{9D21C087-4109-46C7-9D6C-66F049D40181}"/>
    <cellStyle name="Normal 12 50 2 2 4" xfId="9881" xr:uid="{985E797B-0D2E-4916-9D6C-8C343B34479B}"/>
    <cellStyle name="Normal 12 50 2 3" xfId="9643" xr:uid="{A14BDE0C-3436-432D-AB9B-077777874A32}"/>
    <cellStyle name="Normal 12 50 2 3 2" xfId="9938" xr:uid="{5CC9DD94-884A-495B-95C7-ABD70FFDD388}"/>
    <cellStyle name="Normal 12 50 2 4" xfId="9744" xr:uid="{65AFB71D-57BC-46A3-8B84-B9C04BF09E8B}"/>
    <cellStyle name="Normal 12 50 2 5" xfId="9824" xr:uid="{9DBEC53C-2CCE-4423-8704-33993E150C3F}"/>
    <cellStyle name="Normal 12 50 3" xfId="9541" xr:uid="{C5CDA4A3-E781-4A34-900C-2CA3AC8238E4}"/>
    <cellStyle name="Normal 12 50 3 2" xfId="9598" xr:uid="{858B4D24-5745-4946-BB2E-390D58A6559C}"/>
    <cellStyle name="Normal 12 50 3 2 2" xfId="9712" xr:uid="{DBC4931B-CCF2-47C6-B79F-E074FB949BA0}"/>
    <cellStyle name="Normal 12 50 3 2 2 2" xfId="10007" xr:uid="{67EF7B68-0E35-4F0F-B016-8AC425FDB73C}"/>
    <cellStyle name="Normal 12 50 3 2 3" xfId="9893" xr:uid="{E4D79522-21E3-4476-8455-A008A7B76328}"/>
    <cellStyle name="Normal 12 50 3 3" xfId="9655" xr:uid="{15640CA5-FA8A-4C2B-A79E-ACFCD32630FD}"/>
    <cellStyle name="Normal 12 50 3 3 2" xfId="9950" xr:uid="{B9D4632B-A2C0-4B98-A61F-F1D5EA9611A7}"/>
    <cellStyle name="Normal 12 50 3 4" xfId="9836" xr:uid="{BE487388-DB6E-4A10-B6B2-5049CFB7B50F}"/>
    <cellStyle name="Normal 12 50 4" xfId="9553" xr:uid="{605FADE6-2C6F-4F70-B01C-1A8B92944D8D}"/>
    <cellStyle name="Normal 12 50 4 2" xfId="9667" xr:uid="{A5CFD796-223A-4A7D-8413-C992164B33B1}"/>
    <cellStyle name="Normal 12 50 4 2 2" xfId="9962" xr:uid="{71F4A169-10B1-49BF-A65C-925F7174BF81}"/>
    <cellStyle name="Normal 12 50 4 3" xfId="9848" xr:uid="{5A8E7863-C5A3-4A57-859F-48B6F7FA150B}"/>
    <cellStyle name="Normal 12 50 5" xfId="9610" xr:uid="{A74972D8-7EE2-4F0A-B885-6C5E72530D07}"/>
    <cellStyle name="Normal 12 50 5 2" xfId="9905" xr:uid="{2CACDDDA-032C-4D55-99EF-6375AD353920}"/>
    <cellStyle name="Normal 12 50 6" xfId="9512" xr:uid="{82FDD592-0FD6-4371-A819-0F2A11D81526}"/>
    <cellStyle name="Normal 12 50 7" xfId="9786" xr:uid="{2AA1F00F-97FE-4C77-A3FC-A9250EAC471F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6" xfId="3378" xr:uid="{00000000-0005-0000-0000-0000290D0000}"/>
    <cellStyle name="Normal 126 2" xfId="3379" xr:uid="{00000000-0005-0000-0000-00002A0D0000}"/>
    <cellStyle name="Normal 127" xfId="3380" xr:uid="{00000000-0005-0000-0000-00002B0D0000}"/>
    <cellStyle name="Normal 127 2" xfId="3381" xr:uid="{00000000-0005-0000-0000-00002C0D0000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2" xfId="3407" xr:uid="{00000000-0005-0000-0000-0000460D0000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2" xfId="3426" xr:uid="{00000000-0005-0000-0000-0000590D0000}"/>
    <cellStyle name="Normal 132 2" xfId="3427" xr:uid="{00000000-0005-0000-0000-00005A0D0000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1" xfId="3441" xr:uid="{00000000-0005-0000-0000-0000680D0000}"/>
    <cellStyle name="Normal 14 12" xfId="3442" xr:uid="{00000000-0005-0000-0000-0000690D0000}"/>
    <cellStyle name="Normal 14 13" xfId="3443" xr:uid="{00000000-0005-0000-0000-00006A0D0000}"/>
    <cellStyle name="Normal 14 14" xfId="3444" xr:uid="{00000000-0005-0000-0000-00006B0D0000}"/>
    <cellStyle name="Normal 14 15" xfId="10084" xr:uid="{1A03475B-9937-423A-8A48-8D58134A46BB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2 5" xfId="10103" xr:uid="{B92EEEC5-0304-4EA5-A582-18C158CDF3BC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3 4" xfId="10128" xr:uid="{4831B97D-F401-4921-B090-02C352552559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3" xfId="3455" xr:uid="{00000000-0005-0000-0000-0000760D0000}"/>
    <cellStyle name="Normal 14 5" xfId="3456" xr:uid="{00000000-0005-0000-0000-0000770D0000}"/>
    <cellStyle name="Normal 14 5 2" xfId="3457" xr:uid="{00000000-0005-0000-0000-0000780D0000}"/>
    <cellStyle name="Normal 14 5 3" xfId="3458" xr:uid="{00000000-0005-0000-0000-0000790D0000}"/>
    <cellStyle name="Normal 14 5 4" xfId="3459" xr:uid="{00000000-0005-0000-0000-00007A0D0000}"/>
    <cellStyle name="Normal 14 6" xfId="3460" xr:uid="{00000000-0005-0000-0000-00007B0D0000}"/>
    <cellStyle name="Normal 14 6 2" xfId="3461" xr:uid="{00000000-0005-0000-0000-00007C0D0000}"/>
    <cellStyle name="Normal 14 7" xfId="3462" xr:uid="{00000000-0005-0000-0000-00007D0D0000}"/>
    <cellStyle name="Normal 14 7 2" xfId="3463" xr:uid="{00000000-0005-0000-0000-00007E0D0000}"/>
    <cellStyle name="Normal 14 8" xfId="3464" xr:uid="{00000000-0005-0000-0000-00007F0D0000}"/>
    <cellStyle name="Normal 14 8 2" xfId="3465" xr:uid="{00000000-0005-0000-0000-0000800D0000}"/>
    <cellStyle name="Normal 14 9" xfId="3466" xr:uid="{00000000-0005-0000-0000-0000810D0000}"/>
    <cellStyle name="Normal 14 9 2" xfId="3467" xr:uid="{00000000-0005-0000-0000-0000820D0000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3" xfId="3471" xr:uid="{00000000-0005-0000-0000-0000860D0000}"/>
    <cellStyle name="Normal 141" xfId="3472" xr:uid="{00000000-0005-0000-0000-0000870D0000}"/>
    <cellStyle name="Normal 142" xfId="3473" xr:uid="{00000000-0005-0000-0000-0000880D0000}"/>
    <cellStyle name="Normal 143" xfId="3474" xr:uid="{00000000-0005-0000-0000-0000890D0000}"/>
    <cellStyle name="Normal 144" xfId="3475" xr:uid="{00000000-0005-0000-0000-00008A0D0000}"/>
    <cellStyle name="Normal 145" xfId="3476" xr:uid="{00000000-0005-0000-0000-00008B0D0000}"/>
    <cellStyle name="Normal 146" xfId="3477" xr:uid="{00000000-0005-0000-0000-00008C0D0000}"/>
    <cellStyle name="Normal 147" xfId="3478" xr:uid="{00000000-0005-0000-0000-00008D0D0000}"/>
    <cellStyle name="Normal 148" xfId="3479" xr:uid="{00000000-0005-0000-0000-00008E0D0000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5" xfId="3491" xr:uid="{00000000-0005-0000-0000-00009A0D0000}"/>
    <cellStyle name="Normal 15 6" xfId="3492" xr:uid="{00000000-0005-0000-0000-00009B0D0000}"/>
    <cellStyle name="Normal 15 7" xfId="3493" xr:uid="{00000000-0005-0000-0000-00009C0D0000}"/>
    <cellStyle name="Normal 15 8" xfId="3494" xr:uid="{00000000-0005-0000-0000-00009D0D0000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3" xfId="3509" xr:uid="{00000000-0005-0000-0000-0000AC0D0000}"/>
    <cellStyle name="Normal 16 2 4" xfId="10123" xr:uid="{C27B5245-B907-4F82-92BA-A931DADBA1E3}"/>
    <cellStyle name="Normal 16 3" xfId="3510" xr:uid="{00000000-0005-0000-0000-0000AD0D0000}"/>
    <cellStyle name="Normal 16 3 2" xfId="3511" xr:uid="{00000000-0005-0000-0000-0000AE0D0000}"/>
    <cellStyle name="Normal 16 3 3" xfId="10156" xr:uid="{6EAB53A5-556C-4F36-B811-1D49E2551422}"/>
    <cellStyle name="Normal 16 4" xfId="3512" xr:uid="{00000000-0005-0000-0000-0000AF0D0000}"/>
    <cellStyle name="Normal 16 4 2" xfId="10172" xr:uid="{6014F081-334D-498C-BD81-6695591E1894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 8" xfId="10097" xr:uid="{2ACDB679-8FEB-47ED-9C39-EA7F9B01B57C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3" xfId="3530" xr:uid="{00000000-0005-0000-0000-0000C10D0000}"/>
    <cellStyle name="Normal 17 3" xfId="3531" xr:uid="{00000000-0005-0000-0000-0000C20D0000}"/>
    <cellStyle name="Normal 17 3 2" xfId="3532" xr:uid="{00000000-0005-0000-0000-0000C30D0000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3" xfId="3550" xr:uid="{00000000-0005-0000-0000-0000D50D0000}"/>
    <cellStyle name="Normal 18 3 2" xfId="3551" xr:uid="{00000000-0005-0000-0000-0000D60D0000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5 2 3" xfId="9759" xr:uid="{30790B9A-5DFF-4A8E-A765-F230F55B6F31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" xfId="9447" xr:uid="{F717E9E2-48CC-4D5D-8E4C-B32292C71DFD}"/>
    <cellStyle name="Normal 199 2 2 2" xfId="9434" xr:uid="{F88EBEE5-7BE2-4620-BA23-B9EBD43FC67B}"/>
    <cellStyle name="Normal 199 2 3" xfId="9457" xr:uid="{22D84DDC-938F-4A1F-8C6A-092D6E0D70ED}"/>
    <cellStyle name="Normal 2" xfId="3" xr:uid="{00000000-0005-0000-0000-0000F30D0000}"/>
    <cellStyle name="Normal 2 10" xfId="3578" xr:uid="{00000000-0005-0000-0000-0000F40D0000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5" xfId="3583" xr:uid="{00000000-0005-0000-0000-0000F90D0000}"/>
    <cellStyle name="Normal 2 10 5 2" xfId="3584" xr:uid="{00000000-0005-0000-0000-0000FA0D0000}"/>
    <cellStyle name="Normal 2 10 6" xfId="3585" xr:uid="{00000000-0005-0000-0000-0000FB0D0000}"/>
    <cellStyle name="Normal 2 10 7" xfId="3586" xr:uid="{00000000-0005-0000-0000-0000FC0D0000}"/>
    <cellStyle name="Normal 2 10 8" xfId="3587" xr:uid="{00000000-0005-0000-0000-0000FD0D0000}"/>
    <cellStyle name="Normal 2 10 9" xfId="9378" xr:uid="{00000000-0005-0000-0000-0000FE0D0000}"/>
    <cellStyle name="Normal 2 10 9 2" xfId="9461" xr:uid="{1560907F-E701-4118-A4F3-B40E0F019EBD}"/>
    <cellStyle name="Normal 2 10 9 2 2" xfId="9754" xr:uid="{864EA862-27E2-479A-A409-23DD24014CEE}"/>
    <cellStyle name="Normal 2 100" xfId="3588" xr:uid="{00000000-0005-0000-0000-0000FF0D0000}"/>
    <cellStyle name="Normal 2 100 2" xfId="3589" xr:uid="{00000000-0005-0000-0000-0000000E0000}"/>
    <cellStyle name="Normal 2 101" xfId="3590" xr:uid="{00000000-0005-0000-0000-0000010E0000}"/>
    <cellStyle name="Normal 2 101 2" xfId="3591" xr:uid="{00000000-0005-0000-0000-0000020E0000}"/>
    <cellStyle name="Normal 2 102" xfId="3592" xr:uid="{00000000-0005-0000-0000-0000030E0000}"/>
    <cellStyle name="Normal 2 102 2" xfId="3593" xr:uid="{00000000-0005-0000-0000-0000040E0000}"/>
    <cellStyle name="Normal 2 103" xfId="3594" xr:uid="{00000000-0005-0000-0000-0000050E0000}"/>
    <cellStyle name="Normal 2 103 2" xfId="3595" xr:uid="{00000000-0005-0000-0000-0000060E0000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6" xfId="3599" xr:uid="{00000000-0005-0000-0000-00000A0E0000}"/>
    <cellStyle name="Normal 2 106 2" xfId="3600" xr:uid="{00000000-0005-0000-0000-00000B0E0000}"/>
    <cellStyle name="Normal 2 107" xfId="3601" xr:uid="{00000000-0005-0000-0000-00000C0E0000}"/>
    <cellStyle name="Normal 2 107 2" xfId="3602" xr:uid="{00000000-0005-0000-0000-00000D0E0000}"/>
    <cellStyle name="Normal 2 108" xfId="3603" xr:uid="{00000000-0005-0000-0000-00000E0E0000}"/>
    <cellStyle name="Normal 2 108 2" xfId="3604" xr:uid="{00000000-0005-0000-0000-00000F0E0000}"/>
    <cellStyle name="Normal 2 109" xfId="3605" xr:uid="{00000000-0005-0000-0000-0000100E0000}"/>
    <cellStyle name="Normal 2 109 2" xfId="3606" xr:uid="{00000000-0005-0000-0000-0000110E0000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5" xfId="3612" xr:uid="{00000000-0005-0000-0000-0000170E0000}"/>
    <cellStyle name="Normal 2 11 6" xfId="3613" xr:uid="{00000000-0005-0000-0000-0000180E0000}"/>
    <cellStyle name="Normal 2 110" xfId="3614" xr:uid="{00000000-0005-0000-0000-0000190E0000}"/>
    <cellStyle name="Normal 2 110 2" xfId="3615" xr:uid="{00000000-0005-0000-0000-00001A0E0000}"/>
    <cellStyle name="Normal 2 111" xfId="3616" xr:uid="{00000000-0005-0000-0000-00001B0E0000}"/>
    <cellStyle name="Normal 2 111 2" xfId="3617" xr:uid="{00000000-0005-0000-0000-00001C0E0000}"/>
    <cellStyle name="Normal 2 112" xfId="3618" xr:uid="{00000000-0005-0000-0000-00001D0E0000}"/>
    <cellStyle name="Normal 2 112 2" xfId="3619" xr:uid="{00000000-0005-0000-0000-00001E0E0000}"/>
    <cellStyle name="Normal 2 113" xfId="3620" xr:uid="{00000000-0005-0000-0000-00001F0E0000}"/>
    <cellStyle name="Normal 2 113 2" xfId="3621" xr:uid="{00000000-0005-0000-0000-0000200E0000}"/>
    <cellStyle name="Normal 2 114" xfId="3622" xr:uid="{00000000-0005-0000-0000-0000210E0000}"/>
    <cellStyle name="Normal 2 114 2" xfId="3623" xr:uid="{00000000-0005-0000-0000-0000220E0000}"/>
    <cellStyle name="Normal 2 115" xfId="3624" xr:uid="{00000000-0005-0000-0000-0000230E0000}"/>
    <cellStyle name="Normal 2 115 2" xfId="3625" xr:uid="{00000000-0005-0000-0000-0000240E0000}"/>
    <cellStyle name="Normal 2 116" xfId="3626" xr:uid="{00000000-0005-0000-0000-0000250E0000}"/>
    <cellStyle name="Normal 2 116 2" xfId="3627" xr:uid="{00000000-0005-0000-0000-0000260E0000}"/>
    <cellStyle name="Normal 2 117" xfId="3628" xr:uid="{00000000-0005-0000-0000-0000270E0000}"/>
    <cellStyle name="Normal 2 117 2" xfId="3629" xr:uid="{00000000-0005-0000-0000-0000280E0000}"/>
    <cellStyle name="Normal 2 118" xfId="3630" xr:uid="{00000000-0005-0000-0000-0000290E0000}"/>
    <cellStyle name="Normal 2 118 2" xfId="3631" xr:uid="{00000000-0005-0000-0000-00002A0E0000}"/>
    <cellStyle name="Normal 2 119" xfId="3632" xr:uid="{00000000-0005-0000-0000-00002B0E0000}"/>
    <cellStyle name="Normal 2 119 2" xfId="3633" xr:uid="{00000000-0005-0000-0000-00002C0E0000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3" xfId="3637" xr:uid="{00000000-0005-0000-0000-0000300E0000}"/>
    <cellStyle name="Normal 2 12 4" xfId="3638" xr:uid="{00000000-0005-0000-0000-0000310E0000}"/>
    <cellStyle name="Normal 2 120" xfId="3639" xr:uid="{00000000-0005-0000-0000-0000320E0000}"/>
    <cellStyle name="Normal 2 120 2" xfId="3640" xr:uid="{00000000-0005-0000-0000-0000330E0000}"/>
    <cellStyle name="Normal 2 121" xfId="3641" xr:uid="{00000000-0005-0000-0000-0000340E0000}"/>
    <cellStyle name="Normal 2 121 2" xfId="3642" xr:uid="{00000000-0005-0000-0000-0000350E0000}"/>
    <cellStyle name="Normal 2 122" xfId="3643" xr:uid="{00000000-0005-0000-0000-0000360E0000}"/>
    <cellStyle name="Normal 2 122 2" xfId="3644" xr:uid="{00000000-0005-0000-0000-0000370E0000}"/>
    <cellStyle name="Normal 2 123" xfId="3645" xr:uid="{00000000-0005-0000-0000-0000380E0000}"/>
    <cellStyle name="Normal 2 123 2" xfId="3646" xr:uid="{00000000-0005-0000-0000-0000390E0000}"/>
    <cellStyle name="Normal 2 124" xfId="3647" xr:uid="{00000000-0005-0000-0000-00003A0E0000}"/>
    <cellStyle name="Normal 2 124 2" xfId="3648" xr:uid="{00000000-0005-0000-0000-00003B0E0000}"/>
    <cellStyle name="Normal 2 125" xfId="3649" xr:uid="{00000000-0005-0000-0000-00003C0E0000}"/>
    <cellStyle name="Normal 2 125 2" xfId="3650" xr:uid="{00000000-0005-0000-0000-00003D0E0000}"/>
    <cellStyle name="Normal 2 126" xfId="3651" xr:uid="{00000000-0005-0000-0000-00003E0E0000}"/>
    <cellStyle name="Normal 2 126 2" xfId="3652" xr:uid="{00000000-0005-0000-0000-00003F0E0000}"/>
    <cellStyle name="Normal 2 127" xfId="3653" xr:uid="{00000000-0005-0000-0000-0000400E0000}"/>
    <cellStyle name="Normal 2 127 2" xfId="3654" xr:uid="{00000000-0005-0000-0000-0000410E0000}"/>
    <cellStyle name="Normal 2 128" xfId="3655" xr:uid="{00000000-0005-0000-0000-0000420E0000}"/>
    <cellStyle name="Normal 2 128 2" xfId="3656" xr:uid="{00000000-0005-0000-0000-0000430E0000}"/>
    <cellStyle name="Normal 2 129" xfId="3657" xr:uid="{00000000-0005-0000-0000-0000440E0000}"/>
    <cellStyle name="Normal 2 129 2" xfId="3658" xr:uid="{00000000-0005-0000-0000-0000450E0000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3" xfId="3662" xr:uid="{00000000-0005-0000-0000-0000490E0000}"/>
    <cellStyle name="Normal 2 13 4" xfId="3663" xr:uid="{00000000-0005-0000-0000-00004A0E0000}"/>
    <cellStyle name="Normal 2 130" xfId="3664" xr:uid="{00000000-0005-0000-0000-00004B0E0000}"/>
    <cellStyle name="Normal 2 130 2" xfId="3665" xr:uid="{00000000-0005-0000-0000-00004C0E0000}"/>
    <cellStyle name="Normal 2 131" xfId="3666" xr:uid="{00000000-0005-0000-0000-00004D0E0000}"/>
    <cellStyle name="Normal 2 131 2" xfId="3667" xr:uid="{00000000-0005-0000-0000-00004E0E0000}"/>
    <cellStyle name="Normal 2 132" xfId="3668" xr:uid="{00000000-0005-0000-0000-00004F0E0000}"/>
    <cellStyle name="Normal 2 132 2" xfId="3669" xr:uid="{00000000-0005-0000-0000-0000500E0000}"/>
    <cellStyle name="Normal 2 133" xfId="3670" xr:uid="{00000000-0005-0000-0000-0000510E0000}"/>
    <cellStyle name="Normal 2 133 2" xfId="3671" xr:uid="{00000000-0005-0000-0000-0000520E0000}"/>
    <cellStyle name="Normal 2 134" xfId="3672" xr:uid="{00000000-0005-0000-0000-0000530E0000}"/>
    <cellStyle name="Normal 2 134 2" xfId="3673" xr:uid="{00000000-0005-0000-0000-0000540E0000}"/>
    <cellStyle name="Normal 2 135" xfId="3674" xr:uid="{00000000-0005-0000-0000-0000550E0000}"/>
    <cellStyle name="Normal 2 135 2" xfId="3675" xr:uid="{00000000-0005-0000-0000-0000560E0000}"/>
    <cellStyle name="Normal 2 136" xfId="3676" xr:uid="{00000000-0005-0000-0000-0000570E0000}"/>
    <cellStyle name="Normal 2 136 2" xfId="3677" xr:uid="{00000000-0005-0000-0000-0000580E0000}"/>
    <cellStyle name="Normal 2 137" xfId="3678" xr:uid="{00000000-0005-0000-0000-0000590E0000}"/>
    <cellStyle name="Normal 2 137 2" xfId="3679" xr:uid="{00000000-0005-0000-0000-00005A0E0000}"/>
    <cellStyle name="Normal 2 138" xfId="3680" xr:uid="{00000000-0005-0000-0000-00005B0E0000}"/>
    <cellStyle name="Normal 2 138 2" xfId="3681" xr:uid="{00000000-0005-0000-0000-00005C0E0000}"/>
    <cellStyle name="Normal 2 139" xfId="3682" xr:uid="{00000000-0005-0000-0000-00005D0E0000}"/>
    <cellStyle name="Normal 2 139 2" xfId="3683" xr:uid="{00000000-0005-0000-0000-00005E0E0000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3" xfId="3687" xr:uid="{00000000-0005-0000-0000-0000620E0000}"/>
    <cellStyle name="Normal 2 140" xfId="3688" xr:uid="{00000000-0005-0000-0000-0000630E0000}"/>
    <cellStyle name="Normal 2 140 2" xfId="3689" xr:uid="{00000000-0005-0000-0000-0000640E0000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2 5" xfId="10081" xr:uid="{D03928EB-1AA2-46FB-BC4D-C0D10AE6FD5B}"/>
    <cellStyle name="Normal 2 143" xfId="3691" xr:uid="{00000000-0005-0000-0000-0000680E0000}"/>
    <cellStyle name="Normal 2 144" xfId="3692" xr:uid="{00000000-0005-0000-0000-0000690E0000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1" xr:uid="{8CC3DE6E-B15E-42DE-94C3-2487C0DDC969}"/>
    <cellStyle name="Normal 2 146 2 2 2 2" xfId="9748" xr:uid="{F724075F-C596-41CA-8A5D-1534737EC7EB}"/>
    <cellStyle name="Normal 2 147" xfId="9507" xr:uid="{A235B948-EAEB-43FF-8BC1-0D83778F2317}"/>
    <cellStyle name="Normal 2 148" xfId="9776" xr:uid="{989A9CC6-68A4-453A-AA47-5383FB798B02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3" xfId="3697" xr:uid="{00000000-0005-0000-0000-0000700E0000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3" xfId="3701" xr:uid="{00000000-0005-0000-0000-0000740E0000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3" xfId="3705" xr:uid="{00000000-0005-0000-0000-0000780E0000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3" xfId="3709" xr:uid="{00000000-0005-0000-0000-00007C0E0000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3" xfId="3713" xr:uid="{00000000-0005-0000-0000-0000800E0000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3" xfId="3717" xr:uid="{00000000-0005-0000-0000-0000850E0000}"/>
    <cellStyle name="Normal 2 2 100" xfId="3718" xr:uid="{00000000-0005-0000-0000-0000860E0000}"/>
    <cellStyle name="Normal 2 2 100 2" xfId="3719" xr:uid="{00000000-0005-0000-0000-0000870E0000}"/>
    <cellStyle name="Normal 2 2 101" xfId="3720" xr:uid="{00000000-0005-0000-0000-0000880E0000}"/>
    <cellStyle name="Normal 2 2 101 2" xfId="3721" xr:uid="{00000000-0005-0000-0000-0000890E0000}"/>
    <cellStyle name="Normal 2 2 102" xfId="3722" xr:uid="{00000000-0005-0000-0000-00008A0E0000}"/>
    <cellStyle name="Normal 2 2 102 2" xfId="3723" xr:uid="{00000000-0005-0000-0000-00008B0E0000}"/>
    <cellStyle name="Normal 2 2 103" xfId="3724" xr:uid="{00000000-0005-0000-0000-00008C0E0000}"/>
    <cellStyle name="Normal 2 2 103 2" xfId="3725" xr:uid="{00000000-0005-0000-0000-00008D0E0000}"/>
    <cellStyle name="Normal 2 2 104" xfId="3726" xr:uid="{00000000-0005-0000-0000-00008E0E0000}"/>
    <cellStyle name="Normal 2 2 104 2" xfId="3727" xr:uid="{00000000-0005-0000-0000-00008F0E0000}"/>
    <cellStyle name="Normal 2 2 105" xfId="3728" xr:uid="{00000000-0005-0000-0000-0000900E0000}"/>
    <cellStyle name="Normal 2 2 105 2" xfId="3729" xr:uid="{00000000-0005-0000-0000-0000910E0000}"/>
    <cellStyle name="Normal 2 2 106" xfId="3730" xr:uid="{00000000-0005-0000-0000-0000920E0000}"/>
    <cellStyle name="Normal 2 2 106 2" xfId="3731" xr:uid="{00000000-0005-0000-0000-0000930E0000}"/>
    <cellStyle name="Normal 2 2 107" xfId="3732" xr:uid="{00000000-0005-0000-0000-0000940E0000}"/>
    <cellStyle name="Normal 2 2 107 2" xfId="3733" xr:uid="{00000000-0005-0000-0000-0000950E0000}"/>
    <cellStyle name="Normal 2 2 108" xfId="3734" xr:uid="{00000000-0005-0000-0000-0000960E0000}"/>
    <cellStyle name="Normal 2 2 108 2" xfId="3735" xr:uid="{00000000-0005-0000-0000-0000970E0000}"/>
    <cellStyle name="Normal 2 2 109" xfId="3736" xr:uid="{00000000-0005-0000-0000-0000980E0000}"/>
    <cellStyle name="Normal 2 2 109 2" xfId="3737" xr:uid="{00000000-0005-0000-0000-0000990E0000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3" xfId="3741" xr:uid="{00000000-0005-0000-0000-00009D0E0000}"/>
    <cellStyle name="Normal 2 2 110" xfId="3742" xr:uid="{00000000-0005-0000-0000-00009E0E0000}"/>
    <cellStyle name="Normal 2 2 110 2" xfId="3743" xr:uid="{00000000-0005-0000-0000-00009F0E0000}"/>
    <cellStyle name="Normal 2 2 111" xfId="3744" xr:uid="{00000000-0005-0000-0000-0000A00E0000}"/>
    <cellStyle name="Normal 2 2 111 2" xfId="3745" xr:uid="{00000000-0005-0000-0000-0000A10E0000}"/>
    <cellStyle name="Normal 2 2 112" xfId="3746" xr:uid="{00000000-0005-0000-0000-0000A20E0000}"/>
    <cellStyle name="Normal 2 2 112 2" xfId="3747" xr:uid="{00000000-0005-0000-0000-0000A30E0000}"/>
    <cellStyle name="Normal 2 2 113" xfId="3748" xr:uid="{00000000-0005-0000-0000-0000A40E0000}"/>
    <cellStyle name="Normal 2 2 113 2" xfId="3749" xr:uid="{00000000-0005-0000-0000-0000A50E0000}"/>
    <cellStyle name="Normal 2 2 114" xfId="3750" xr:uid="{00000000-0005-0000-0000-0000A60E0000}"/>
    <cellStyle name="Normal 2 2 114 2" xfId="3751" xr:uid="{00000000-0005-0000-0000-0000A70E0000}"/>
    <cellStyle name="Normal 2 2 115" xfId="3752" xr:uid="{00000000-0005-0000-0000-0000A80E0000}"/>
    <cellStyle name="Normal 2 2 115 2" xfId="3753" xr:uid="{00000000-0005-0000-0000-0000A90E0000}"/>
    <cellStyle name="Normal 2 2 116" xfId="3754" xr:uid="{00000000-0005-0000-0000-0000AA0E0000}"/>
    <cellStyle name="Normal 2 2 116 2" xfId="3755" xr:uid="{00000000-0005-0000-0000-0000AB0E0000}"/>
    <cellStyle name="Normal 2 2 117" xfId="3756" xr:uid="{00000000-0005-0000-0000-0000AC0E0000}"/>
    <cellStyle name="Normal 2 2 117 2" xfId="3757" xr:uid="{00000000-0005-0000-0000-0000AD0E0000}"/>
    <cellStyle name="Normal 2 2 118" xfId="3758" xr:uid="{00000000-0005-0000-0000-0000AE0E0000}"/>
    <cellStyle name="Normal 2 2 118 2" xfId="3759" xr:uid="{00000000-0005-0000-0000-0000AF0E0000}"/>
    <cellStyle name="Normal 2 2 119" xfId="3760" xr:uid="{00000000-0005-0000-0000-0000B00E0000}"/>
    <cellStyle name="Normal 2 2 119 2" xfId="3761" xr:uid="{00000000-0005-0000-0000-0000B10E0000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3" xfId="3765" xr:uid="{00000000-0005-0000-0000-0000B50E0000}"/>
    <cellStyle name="Normal 2 2 120" xfId="3766" xr:uid="{00000000-0005-0000-0000-0000B60E0000}"/>
    <cellStyle name="Normal 2 2 120 2" xfId="3767" xr:uid="{00000000-0005-0000-0000-0000B70E0000}"/>
    <cellStyle name="Normal 2 2 121" xfId="3768" xr:uid="{00000000-0005-0000-0000-0000B80E0000}"/>
    <cellStyle name="Normal 2 2 121 2" xfId="3769" xr:uid="{00000000-0005-0000-0000-0000B90E0000}"/>
    <cellStyle name="Normal 2 2 122" xfId="3770" xr:uid="{00000000-0005-0000-0000-0000BA0E0000}"/>
    <cellStyle name="Normal 2 2 122 2" xfId="3771" xr:uid="{00000000-0005-0000-0000-0000BB0E0000}"/>
    <cellStyle name="Normal 2 2 123" xfId="3772" xr:uid="{00000000-0005-0000-0000-0000BC0E0000}"/>
    <cellStyle name="Normal 2 2 123 2" xfId="3773" xr:uid="{00000000-0005-0000-0000-0000BD0E0000}"/>
    <cellStyle name="Normal 2 2 124" xfId="3774" xr:uid="{00000000-0005-0000-0000-0000BE0E0000}"/>
    <cellStyle name="Normal 2 2 124 2" xfId="3775" xr:uid="{00000000-0005-0000-0000-0000BF0E0000}"/>
    <cellStyle name="Normal 2 2 125" xfId="3776" xr:uid="{00000000-0005-0000-0000-0000C00E0000}"/>
    <cellStyle name="Normal 2 2 125 2" xfId="3777" xr:uid="{00000000-0005-0000-0000-0000C10E0000}"/>
    <cellStyle name="Normal 2 2 126" xfId="3778" xr:uid="{00000000-0005-0000-0000-0000C20E0000}"/>
    <cellStyle name="Normal 2 2 126 2" xfId="3779" xr:uid="{00000000-0005-0000-0000-0000C30E0000}"/>
    <cellStyle name="Normal 2 2 127" xfId="3780" xr:uid="{00000000-0005-0000-0000-0000C40E0000}"/>
    <cellStyle name="Normal 2 2 127 2" xfId="3781" xr:uid="{00000000-0005-0000-0000-0000C50E0000}"/>
    <cellStyle name="Normal 2 2 128" xfId="3782" xr:uid="{00000000-0005-0000-0000-0000C60E0000}"/>
    <cellStyle name="Normal 2 2 128 2" xfId="3783" xr:uid="{00000000-0005-0000-0000-0000C70E0000}"/>
    <cellStyle name="Normal 2 2 129" xfId="3784" xr:uid="{00000000-0005-0000-0000-0000C80E0000}"/>
    <cellStyle name="Normal 2 2 129 2" xfId="3785" xr:uid="{00000000-0005-0000-0000-0000C90E0000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3" xfId="3789" xr:uid="{00000000-0005-0000-0000-0000CD0E0000}"/>
    <cellStyle name="Normal 2 2 130" xfId="3790" xr:uid="{00000000-0005-0000-0000-0000CE0E0000}"/>
    <cellStyle name="Normal 2 2 130 2" xfId="3791" xr:uid="{00000000-0005-0000-0000-0000CF0E0000}"/>
    <cellStyle name="Normal 2 2 131" xfId="3792" xr:uid="{00000000-0005-0000-0000-0000D00E0000}"/>
    <cellStyle name="Normal 2 2 131 2" xfId="3793" xr:uid="{00000000-0005-0000-0000-0000D10E0000}"/>
    <cellStyle name="Normal 2 2 132" xfId="3794" xr:uid="{00000000-0005-0000-0000-0000D20E0000}"/>
    <cellStyle name="Normal 2 2 132 2" xfId="3795" xr:uid="{00000000-0005-0000-0000-0000D30E0000}"/>
    <cellStyle name="Normal 2 2 133" xfId="3796" xr:uid="{00000000-0005-0000-0000-0000D40E0000}"/>
    <cellStyle name="Normal 2 2 133 2" xfId="3797" xr:uid="{00000000-0005-0000-0000-0000D50E0000}"/>
    <cellStyle name="Normal 2 2 134" xfId="3798" xr:uid="{00000000-0005-0000-0000-0000D60E0000}"/>
    <cellStyle name="Normal 2 2 134 2" xfId="3799" xr:uid="{00000000-0005-0000-0000-0000D70E0000}"/>
    <cellStyle name="Normal 2 2 135" xfId="3800" xr:uid="{00000000-0005-0000-0000-0000D80E0000}"/>
    <cellStyle name="Normal 2 2 135 2" xfId="3801" xr:uid="{00000000-0005-0000-0000-0000D90E0000}"/>
    <cellStyle name="Normal 2 2 136" xfId="3802" xr:uid="{00000000-0005-0000-0000-0000DA0E0000}"/>
    <cellStyle name="Normal 2 2 136 2" xfId="3803" xr:uid="{00000000-0005-0000-0000-0000DB0E0000}"/>
    <cellStyle name="Normal 2 2 137" xfId="3804" xr:uid="{00000000-0005-0000-0000-0000DC0E0000}"/>
    <cellStyle name="Normal 2 2 137 2" xfId="3805" xr:uid="{00000000-0005-0000-0000-0000DD0E0000}"/>
    <cellStyle name="Normal 2 2 138" xfId="3806" xr:uid="{00000000-0005-0000-0000-0000DE0E0000}"/>
    <cellStyle name="Normal 2 2 138 2" xfId="3807" xr:uid="{00000000-0005-0000-0000-0000DF0E0000}"/>
    <cellStyle name="Normal 2 2 139" xfId="3808" xr:uid="{00000000-0005-0000-0000-0000E00E0000}"/>
    <cellStyle name="Normal 2 2 139 2" xfId="3809" xr:uid="{00000000-0005-0000-0000-0000E10E0000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3" xfId="3813" xr:uid="{00000000-0005-0000-0000-0000E50E0000}"/>
    <cellStyle name="Normal 2 2 140" xfId="3814" xr:uid="{00000000-0005-0000-0000-0000E60E0000}"/>
    <cellStyle name="Normal 2 2 140 2" xfId="3815" xr:uid="{00000000-0005-0000-0000-0000E70E0000}"/>
    <cellStyle name="Normal 2 2 141" xfId="3816" xr:uid="{00000000-0005-0000-0000-0000E80E0000}"/>
    <cellStyle name="Normal 2 2 141 2" xfId="3817" xr:uid="{00000000-0005-0000-0000-0000E90E0000}"/>
    <cellStyle name="Normal 2 2 142" xfId="3818" xr:uid="{00000000-0005-0000-0000-0000EA0E0000}"/>
    <cellStyle name="Normal 2 2 142 2" xfId="3819" xr:uid="{00000000-0005-0000-0000-0000EB0E0000}"/>
    <cellStyle name="Normal 2 2 143" xfId="3820" xr:uid="{00000000-0005-0000-0000-0000EC0E0000}"/>
    <cellStyle name="Normal 2 2 143 2" xfId="3821" xr:uid="{00000000-0005-0000-0000-0000ED0E0000}"/>
    <cellStyle name="Normal 2 2 144" xfId="3822" xr:uid="{00000000-0005-0000-0000-0000EE0E0000}"/>
    <cellStyle name="Normal 2 2 144 2" xfId="3823" xr:uid="{00000000-0005-0000-0000-0000EF0E0000}"/>
    <cellStyle name="Normal 2 2 145" xfId="3824" xr:uid="{00000000-0005-0000-0000-0000F00E0000}"/>
    <cellStyle name="Normal 2 2 145 2" xfId="3825" xr:uid="{00000000-0005-0000-0000-0000F10E0000}"/>
    <cellStyle name="Normal 2 2 146" xfId="3826" xr:uid="{00000000-0005-0000-0000-0000F20E0000}"/>
    <cellStyle name="Normal 2 2 146 2" xfId="3827" xr:uid="{00000000-0005-0000-0000-0000F30E0000}"/>
    <cellStyle name="Normal 2 2 147" xfId="3828" xr:uid="{00000000-0005-0000-0000-0000F40E0000}"/>
    <cellStyle name="Normal 2 2 147 2" xfId="3829" xr:uid="{00000000-0005-0000-0000-0000F50E0000}"/>
    <cellStyle name="Normal 2 2 148" xfId="3830" xr:uid="{00000000-0005-0000-0000-0000F60E0000}"/>
    <cellStyle name="Normal 2 2 148 2" xfId="3831" xr:uid="{00000000-0005-0000-0000-0000F70E0000}"/>
    <cellStyle name="Normal 2 2 149" xfId="3832" xr:uid="{00000000-0005-0000-0000-0000F80E0000}"/>
    <cellStyle name="Normal 2 2 149 2" xfId="3833" xr:uid="{00000000-0005-0000-0000-0000F90E0000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3" xfId="3837" xr:uid="{00000000-0005-0000-0000-0000FD0E0000}"/>
    <cellStyle name="Normal 2 2 150" xfId="3838" xr:uid="{00000000-0005-0000-0000-0000FE0E0000}"/>
    <cellStyle name="Normal 2 2 150 2" xfId="3839" xr:uid="{00000000-0005-0000-0000-0000FF0E0000}"/>
    <cellStyle name="Normal 2 2 151" xfId="3840" xr:uid="{00000000-0005-0000-0000-0000000F0000}"/>
    <cellStyle name="Normal 2 2 151 2" xfId="3841" xr:uid="{00000000-0005-0000-0000-0000010F0000}"/>
    <cellStyle name="Normal 2 2 152" xfId="3842" xr:uid="{00000000-0005-0000-0000-0000020F0000}"/>
    <cellStyle name="Normal 2 2 152 2" xfId="3843" xr:uid="{00000000-0005-0000-0000-0000030F0000}"/>
    <cellStyle name="Normal 2 2 153" xfId="3844" xr:uid="{00000000-0005-0000-0000-0000040F0000}"/>
    <cellStyle name="Normal 2 2 153 2" xfId="3845" xr:uid="{00000000-0005-0000-0000-0000050F0000}"/>
    <cellStyle name="Normal 2 2 154" xfId="3846" xr:uid="{00000000-0005-0000-0000-0000060F0000}"/>
    <cellStyle name="Normal 2 2 154 2" xfId="3847" xr:uid="{00000000-0005-0000-0000-0000070F0000}"/>
    <cellStyle name="Normal 2 2 155" xfId="3848" xr:uid="{00000000-0005-0000-0000-0000080F0000}"/>
    <cellStyle name="Normal 2 2 155 2" xfId="3849" xr:uid="{00000000-0005-0000-0000-0000090F0000}"/>
    <cellStyle name="Normal 2 2 155 3" xfId="3850" xr:uid="{00000000-0005-0000-0000-00000A0F0000}"/>
    <cellStyle name="Normal 2 2 156" xfId="3851" xr:uid="{00000000-0005-0000-0000-00000B0F0000}"/>
    <cellStyle name="Normal 2 2 157" xfId="3852" xr:uid="{00000000-0005-0000-0000-00000C0F0000}"/>
    <cellStyle name="Normal 2 2 158" xfId="9508" xr:uid="{F26F5106-6863-41AA-B2BA-651486BDEA52}"/>
    <cellStyle name="Normal 2 2 159" xfId="9778" xr:uid="{3443A982-B9D8-4AF9-951F-33AD81C62DC8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3" xfId="3856" xr:uid="{00000000-0005-0000-0000-0000100F0000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3" xfId="3860" xr:uid="{00000000-0005-0000-0000-0000140F0000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3" xfId="3864" xr:uid="{00000000-0005-0000-0000-0000180F0000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3" xfId="3868" xr:uid="{00000000-0005-0000-0000-00001C0F0000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8" xfId="3930" xr:uid="{00000000-0005-0000-0000-00005A0F0000}"/>
    <cellStyle name="Normal 2 2 2 148 2" xfId="3931" xr:uid="{00000000-0005-0000-0000-00005B0F0000}"/>
    <cellStyle name="Normal 2 2 2 149" xfId="3932" xr:uid="{00000000-0005-0000-0000-00005C0F0000}"/>
    <cellStyle name="Normal 2 2 2 149 2" xfId="3933" xr:uid="{00000000-0005-0000-0000-00005D0F0000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1" xfId="3937" xr:uid="{00000000-0005-0000-0000-0000610F0000}"/>
    <cellStyle name="Normal 2 2 2 152" xfId="3938" xr:uid="{00000000-0005-0000-0000-0000620F0000}"/>
    <cellStyle name="Normal 2 2 2 153" xfId="9526" xr:uid="{899DB42E-3295-4B35-8780-3B1F8AE0DA37}"/>
    <cellStyle name="Normal 2 2 2 154" xfId="9821" xr:uid="{7A4F0A72-1D21-4264-8F32-FCAD00B6CC30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3" xfId="3951" xr:uid="{00000000-0005-0000-0000-00006F0F0000}"/>
    <cellStyle name="Normal 2 2 2 2 100" xfId="3952" xr:uid="{00000000-0005-0000-0000-0000700F0000}"/>
    <cellStyle name="Normal 2 2 2 2 100 2" xfId="3953" xr:uid="{00000000-0005-0000-0000-0000710F0000}"/>
    <cellStyle name="Normal 2 2 2 2 101" xfId="3954" xr:uid="{00000000-0005-0000-0000-0000720F0000}"/>
    <cellStyle name="Normal 2 2 2 2 101 2" xfId="3955" xr:uid="{00000000-0005-0000-0000-0000730F0000}"/>
    <cellStyle name="Normal 2 2 2 2 102" xfId="3956" xr:uid="{00000000-0005-0000-0000-0000740F0000}"/>
    <cellStyle name="Normal 2 2 2 2 102 2" xfId="3957" xr:uid="{00000000-0005-0000-0000-0000750F0000}"/>
    <cellStyle name="Normal 2 2 2 2 103" xfId="3958" xr:uid="{00000000-0005-0000-0000-0000760F0000}"/>
    <cellStyle name="Normal 2 2 2 2 103 2" xfId="3959" xr:uid="{00000000-0005-0000-0000-0000770F0000}"/>
    <cellStyle name="Normal 2 2 2 2 104" xfId="3960" xr:uid="{00000000-0005-0000-0000-0000780F0000}"/>
    <cellStyle name="Normal 2 2 2 2 104 2" xfId="3961" xr:uid="{00000000-0005-0000-0000-0000790F0000}"/>
    <cellStyle name="Normal 2 2 2 2 105" xfId="3962" xr:uid="{00000000-0005-0000-0000-00007A0F0000}"/>
    <cellStyle name="Normal 2 2 2 2 105 2" xfId="3963" xr:uid="{00000000-0005-0000-0000-00007B0F0000}"/>
    <cellStyle name="Normal 2 2 2 2 106" xfId="3964" xr:uid="{00000000-0005-0000-0000-00007C0F0000}"/>
    <cellStyle name="Normal 2 2 2 2 106 2" xfId="3965" xr:uid="{00000000-0005-0000-0000-00007D0F0000}"/>
    <cellStyle name="Normal 2 2 2 2 107" xfId="3966" xr:uid="{00000000-0005-0000-0000-00007E0F0000}"/>
    <cellStyle name="Normal 2 2 2 2 107 2" xfId="3967" xr:uid="{00000000-0005-0000-0000-00007F0F0000}"/>
    <cellStyle name="Normal 2 2 2 2 108" xfId="3968" xr:uid="{00000000-0005-0000-0000-0000800F0000}"/>
    <cellStyle name="Normal 2 2 2 2 108 2" xfId="3969" xr:uid="{00000000-0005-0000-0000-0000810F0000}"/>
    <cellStyle name="Normal 2 2 2 2 109" xfId="3970" xr:uid="{00000000-0005-0000-0000-0000820F0000}"/>
    <cellStyle name="Normal 2 2 2 2 109 2" xfId="3971" xr:uid="{00000000-0005-0000-0000-0000830F0000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3" xfId="3975" xr:uid="{00000000-0005-0000-0000-0000870F0000}"/>
    <cellStyle name="Normal 2 2 2 2 110" xfId="3976" xr:uid="{00000000-0005-0000-0000-0000880F0000}"/>
    <cellStyle name="Normal 2 2 2 2 110 2" xfId="3977" xr:uid="{00000000-0005-0000-0000-0000890F0000}"/>
    <cellStyle name="Normal 2 2 2 2 111" xfId="3978" xr:uid="{00000000-0005-0000-0000-00008A0F0000}"/>
    <cellStyle name="Normal 2 2 2 2 111 2" xfId="3979" xr:uid="{00000000-0005-0000-0000-00008B0F0000}"/>
    <cellStyle name="Normal 2 2 2 2 112" xfId="3980" xr:uid="{00000000-0005-0000-0000-00008C0F0000}"/>
    <cellStyle name="Normal 2 2 2 2 112 2" xfId="3981" xr:uid="{00000000-0005-0000-0000-00008D0F0000}"/>
    <cellStyle name="Normal 2 2 2 2 113" xfId="3982" xr:uid="{00000000-0005-0000-0000-00008E0F0000}"/>
    <cellStyle name="Normal 2 2 2 2 113 2" xfId="3983" xr:uid="{00000000-0005-0000-0000-00008F0F0000}"/>
    <cellStyle name="Normal 2 2 2 2 114" xfId="3984" xr:uid="{00000000-0005-0000-0000-0000900F0000}"/>
    <cellStyle name="Normal 2 2 2 2 114 2" xfId="3985" xr:uid="{00000000-0005-0000-0000-0000910F0000}"/>
    <cellStyle name="Normal 2 2 2 2 115" xfId="3986" xr:uid="{00000000-0005-0000-0000-0000920F0000}"/>
    <cellStyle name="Normal 2 2 2 2 115 2" xfId="3987" xr:uid="{00000000-0005-0000-0000-0000930F0000}"/>
    <cellStyle name="Normal 2 2 2 2 116" xfId="3988" xr:uid="{00000000-0005-0000-0000-0000940F0000}"/>
    <cellStyle name="Normal 2 2 2 2 116 2" xfId="3989" xr:uid="{00000000-0005-0000-0000-0000950F0000}"/>
    <cellStyle name="Normal 2 2 2 2 117" xfId="3990" xr:uid="{00000000-0005-0000-0000-0000960F0000}"/>
    <cellStyle name="Normal 2 2 2 2 117 2" xfId="3991" xr:uid="{00000000-0005-0000-0000-0000970F0000}"/>
    <cellStyle name="Normal 2 2 2 2 118" xfId="3992" xr:uid="{00000000-0005-0000-0000-0000980F0000}"/>
    <cellStyle name="Normal 2 2 2 2 118 2" xfId="3993" xr:uid="{00000000-0005-0000-0000-0000990F0000}"/>
    <cellStyle name="Normal 2 2 2 2 119" xfId="3994" xr:uid="{00000000-0005-0000-0000-00009A0F0000}"/>
    <cellStyle name="Normal 2 2 2 2 119 2" xfId="3995" xr:uid="{00000000-0005-0000-0000-00009B0F0000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3" xfId="3999" xr:uid="{00000000-0005-0000-0000-00009F0F0000}"/>
    <cellStyle name="Normal 2 2 2 2 120" xfId="4000" xr:uid="{00000000-0005-0000-0000-0000A00F0000}"/>
    <cellStyle name="Normal 2 2 2 2 120 2" xfId="4001" xr:uid="{00000000-0005-0000-0000-0000A10F0000}"/>
    <cellStyle name="Normal 2 2 2 2 121" xfId="4002" xr:uid="{00000000-0005-0000-0000-0000A20F0000}"/>
    <cellStyle name="Normal 2 2 2 2 121 2" xfId="4003" xr:uid="{00000000-0005-0000-0000-0000A30F0000}"/>
    <cellStyle name="Normal 2 2 2 2 122" xfId="4004" xr:uid="{00000000-0005-0000-0000-0000A40F0000}"/>
    <cellStyle name="Normal 2 2 2 2 122 2" xfId="4005" xr:uid="{00000000-0005-0000-0000-0000A50F0000}"/>
    <cellStyle name="Normal 2 2 2 2 123" xfId="4006" xr:uid="{00000000-0005-0000-0000-0000A60F0000}"/>
    <cellStyle name="Normal 2 2 2 2 123 2" xfId="4007" xr:uid="{00000000-0005-0000-0000-0000A70F0000}"/>
    <cellStyle name="Normal 2 2 2 2 124" xfId="4008" xr:uid="{00000000-0005-0000-0000-0000A80F0000}"/>
    <cellStyle name="Normal 2 2 2 2 124 2" xfId="4009" xr:uid="{00000000-0005-0000-0000-0000A90F0000}"/>
    <cellStyle name="Normal 2 2 2 2 125" xfId="4010" xr:uid="{00000000-0005-0000-0000-0000AA0F0000}"/>
    <cellStyle name="Normal 2 2 2 2 125 2" xfId="4011" xr:uid="{00000000-0005-0000-0000-0000AB0F0000}"/>
    <cellStyle name="Normal 2 2 2 2 126" xfId="4012" xr:uid="{00000000-0005-0000-0000-0000AC0F0000}"/>
    <cellStyle name="Normal 2 2 2 2 126 2" xfId="4013" xr:uid="{00000000-0005-0000-0000-0000AD0F0000}"/>
    <cellStyle name="Normal 2 2 2 2 127" xfId="4014" xr:uid="{00000000-0005-0000-0000-0000AE0F0000}"/>
    <cellStyle name="Normal 2 2 2 2 127 2" xfId="4015" xr:uid="{00000000-0005-0000-0000-0000AF0F0000}"/>
    <cellStyle name="Normal 2 2 2 2 128" xfId="4016" xr:uid="{00000000-0005-0000-0000-0000B00F0000}"/>
    <cellStyle name="Normal 2 2 2 2 128 2" xfId="4017" xr:uid="{00000000-0005-0000-0000-0000B10F0000}"/>
    <cellStyle name="Normal 2 2 2 2 129" xfId="4018" xr:uid="{00000000-0005-0000-0000-0000B20F0000}"/>
    <cellStyle name="Normal 2 2 2 2 129 2" xfId="4019" xr:uid="{00000000-0005-0000-0000-0000B30F000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3" xfId="4023" xr:uid="{00000000-0005-0000-0000-0000B70F0000}"/>
    <cellStyle name="Normal 2 2 2 2 130" xfId="4024" xr:uid="{00000000-0005-0000-0000-0000B80F0000}"/>
    <cellStyle name="Normal 2 2 2 2 130 2" xfId="4025" xr:uid="{00000000-0005-0000-0000-0000B90F0000}"/>
    <cellStyle name="Normal 2 2 2 2 131" xfId="4026" xr:uid="{00000000-0005-0000-0000-0000BA0F0000}"/>
    <cellStyle name="Normal 2 2 2 2 131 2" xfId="4027" xr:uid="{00000000-0005-0000-0000-0000BB0F0000}"/>
    <cellStyle name="Normal 2 2 2 2 132" xfId="4028" xr:uid="{00000000-0005-0000-0000-0000BC0F0000}"/>
    <cellStyle name="Normal 2 2 2 2 132 2" xfId="4029" xr:uid="{00000000-0005-0000-0000-0000BD0F0000}"/>
    <cellStyle name="Normal 2 2 2 2 133" xfId="4030" xr:uid="{00000000-0005-0000-0000-0000BE0F0000}"/>
    <cellStyle name="Normal 2 2 2 2 133 2" xfId="4031" xr:uid="{00000000-0005-0000-0000-0000BF0F0000}"/>
    <cellStyle name="Normal 2 2 2 2 134" xfId="4032" xr:uid="{00000000-0005-0000-0000-0000C00F0000}"/>
    <cellStyle name="Normal 2 2 2 2 134 2" xfId="4033" xr:uid="{00000000-0005-0000-0000-0000C10F0000}"/>
    <cellStyle name="Normal 2 2 2 2 135" xfId="4034" xr:uid="{00000000-0005-0000-0000-0000C20F0000}"/>
    <cellStyle name="Normal 2 2 2 2 135 2" xfId="4035" xr:uid="{00000000-0005-0000-0000-0000C30F0000}"/>
    <cellStyle name="Normal 2 2 2 2 136" xfId="4036" xr:uid="{00000000-0005-0000-0000-0000C40F0000}"/>
    <cellStyle name="Normal 2 2 2 2 136 2" xfId="4037" xr:uid="{00000000-0005-0000-0000-0000C50F0000}"/>
    <cellStyle name="Normal 2 2 2 2 137" xfId="4038" xr:uid="{00000000-0005-0000-0000-0000C60F0000}"/>
    <cellStyle name="Normal 2 2 2 2 137 2" xfId="4039" xr:uid="{00000000-0005-0000-0000-0000C70F0000}"/>
    <cellStyle name="Normal 2 2 2 2 138" xfId="4040" xr:uid="{00000000-0005-0000-0000-0000C80F0000}"/>
    <cellStyle name="Normal 2 2 2 2 138 2" xfId="4041" xr:uid="{00000000-0005-0000-0000-0000C90F0000}"/>
    <cellStyle name="Normal 2 2 2 2 139" xfId="4042" xr:uid="{00000000-0005-0000-0000-0000CA0F0000}"/>
    <cellStyle name="Normal 2 2 2 2 139 2" xfId="4043" xr:uid="{00000000-0005-0000-0000-0000CB0F0000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3" xfId="4047" xr:uid="{00000000-0005-0000-0000-0000CF0F0000}"/>
    <cellStyle name="Normal 2 2 2 2 140" xfId="4048" xr:uid="{00000000-0005-0000-0000-0000D00F0000}"/>
    <cellStyle name="Normal 2 2 2 2 140 2" xfId="4049" xr:uid="{00000000-0005-0000-0000-0000D10F0000}"/>
    <cellStyle name="Normal 2 2 2 2 141" xfId="4050" xr:uid="{00000000-0005-0000-0000-0000D20F0000}"/>
    <cellStyle name="Normal 2 2 2 2 141 2" xfId="4051" xr:uid="{00000000-0005-0000-0000-0000D30F0000}"/>
    <cellStyle name="Normal 2 2 2 2 142" xfId="4052" xr:uid="{00000000-0005-0000-0000-0000D40F0000}"/>
    <cellStyle name="Normal 2 2 2 2 142 2" xfId="4053" xr:uid="{00000000-0005-0000-0000-0000D50F0000}"/>
    <cellStyle name="Normal 2 2 2 2 143" xfId="4054" xr:uid="{00000000-0005-0000-0000-0000D60F0000}"/>
    <cellStyle name="Normal 2 2 2 2 143 2" xfId="4055" xr:uid="{00000000-0005-0000-0000-0000D70F0000}"/>
    <cellStyle name="Normal 2 2 2 2 144" xfId="4056" xr:uid="{00000000-0005-0000-0000-0000D80F0000}"/>
    <cellStyle name="Normal 2 2 2 2 145" xfId="4057" xr:uid="{00000000-0005-0000-0000-0000D90F0000}"/>
    <cellStyle name="Normal 2 2 2 2 146" xfId="4058" xr:uid="{00000000-0005-0000-0000-0000DA0F0000}"/>
    <cellStyle name="Normal 2 2 2 2 147" xfId="4059" xr:uid="{00000000-0005-0000-0000-0000DB0F0000}"/>
    <cellStyle name="Normal 2 2 2 2 148" xfId="9583" xr:uid="{81ACEFAD-DBCC-445A-BDF7-16ED58600569}"/>
    <cellStyle name="Normal 2 2 2 2 149" xfId="9878" xr:uid="{EE191278-7414-4C89-81C7-5E1D9AFECE7A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3" xfId="4063" xr:uid="{00000000-0005-0000-0000-0000DF0F0000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3" xfId="4067" xr:uid="{00000000-0005-0000-0000-0000E30F0000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3" xfId="4071" xr:uid="{00000000-0005-0000-0000-0000E70F0000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3" xfId="4075" xr:uid="{00000000-0005-0000-0000-0000EB0F000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3" xfId="4079" xr:uid="{00000000-0005-0000-0000-0000EF0F0000}"/>
    <cellStyle name="Normal 2 2 2 2 2" xfId="4080" xr:uid="{00000000-0005-0000-0000-0000F00F0000}"/>
    <cellStyle name="Normal 2 2 2 2 2 2" xfId="4081" xr:uid="{00000000-0005-0000-0000-0000F10F0000}"/>
    <cellStyle name="Normal 2 2 2 2 2 2 2" xfId="4082" xr:uid="{00000000-0005-0000-0000-0000F20F0000}"/>
    <cellStyle name="Normal 2 2 2 2 2 2 2 2" xfId="10107" xr:uid="{F6D462FA-45C9-470B-AAD2-BF6AAF134DCC}"/>
    <cellStyle name="Normal 2 2 2 2 2 2 3" xfId="4083" xr:uid="{00000000-0005-0000-0000-0000F30F0000}"/>
    <cellStyle name="Normal 2 2 2 2 2 2 3 2" xfId="10132" xr:uid="{A615D22C-A62D-41AF-9E63-E3C1A58E26FD}"/>
    <cellStyle name="Normal 2 2 2 2 2 2 4" xfId="10085" xr:uid="{8754F3DE-B52F-4FFE-9500-81CC1AF33EB6}"/>
    <cellStyle name="Normal 2 2 2 2 2 3" xfId="4084" xr:uid="{00000000-0005-0000-0000-0000F40F0000}"/>
    <cellStyle name="Normal 2 2 2 2 2 3 2" xfId="4085" xr:uid="{00000000-0005-0000-0000-0000F50F0000}"/>
    <cellStyle name="Normal 2 2 2 2 2 3 3" xfId="10106" xr:uid="{76C5860D-A7CE-4384-89D2-86EBE1DA796F}"/>
    <cellStyle name="Normal 2 2 2 2 2 4" xfId="4086" xr:uid="{00000000-0005-0000-0000-0000F60F0000}"/>
    <cellStyle name="Normal 2 2 2 2 2 4 2" xfId="10131" xr:uid="{47D55DAC-F735-441F-B17C-C3C5AF3347F4}"/>
    <cellStyle name="Normal 2 2 2 2 2 5" xfId="4087" xr:uid="{00000000-0005-0000-0000-0000F70F0000}"/>
    <cellStyle name="Normal 2 2 2 2 2 6" xfId="4088" xr:uid="{00000000-0005-0000-0000-0000F80F0000}"/>
    <cellStyle name="Normal 2 2 2 2 2 7" xfId="4089" xr:uid="{00000000-0005-0000-0000-0000F90F0000}"/>
    <cellStyle name="Normal 2 2 2 2 2 8" xfId="9697" xr:uid="{ACC93998-3666-46FA-A675-3D21D3506878}"/>
    <cellStyle name="Normal 2 2 2 2 2 9" xfId="9992" xr:uid="{1868AE21-FE18-4C4C-BA3C-9A5DC4FEE0DA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3" xfId="4093" xr:uid="{00000000-0005-0000-0000-0000FD0F0000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3" xfId="4097" xr:uid="{00000000-0005-0000-0000-000001100000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3" xfId="4101" xr:uid="{00000000-0005-0000-0000-000005100000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3" xfId="4105" xr:uid="{00000000-0005-0000-0000-000009100000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3" xfId="4109" xr:uid="{00000000-0005-0000-0000-00000D10000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3" xfId="4113" xr:uid="{00000000-0005-0000-0000-000011100000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3" xfId="4117" xr:uid="{00000000-0005-0000-0000-000015100000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3" xfId="4121" xr:uid="{00000000-0005-0000-0000-000019100000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3" xfId="4125" xr:uid="{00000000-0005-0000-0000-00001D100000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3" xfId="4129" xr:uid="{00000000-0005-0000-0000-000021100000}"/>
    <cellStyle name="Normal 2 2 2 2 3" xfId="4130" xr:uid="{00000000-0005-0000-0000-000022100000}"/>
    <cellStyle name="Normal 2 2 2 2 3 10" xfId="4131" xr:uid="{00000000-0005-0000-0000-000023100000}"/>
    <cellStyle name="Normal 2 2 2 2 3 11" xfId="4132" xr:uid="{00000000-0005-0000-0000-000024100000}"/>
    <cellStyle name="Normal 2 2 2 2 3 12" xfId="10086" xr:uid="{7A296D20-D7A8-4B8F-B570-5E73FE1A20C4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2 4" xfId="10108" xr:uid="{9DD23458-76E6-4B25-893E-B7DF696B9134}"/>
    <cellStyle name="Normal 2 2 2 2 3 3" xfId="4136" xr:uid="{00000000-0005-0000-0000-000028100000}"/>
    <cellStyle name="Normal 2 2 2 2 3 3 2" xfId="10133" xr:uid="{34DEE917-A3DB-47C2-98B0-70C74611A25B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3" xfId="4146" xr:uid="{00000000-0005-0000-0000-000032100000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3" xfId="4150" xr:uid="{00000000-0005-0000-0000-000036100000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3" xfId="4154" xr:uid="{00000000-0005-0000-0000-00003A100000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3" xfId="4158" xr:uid="{00000000-0005-0000-0000-00003E100000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3" xfId="4162" xr:uid="{00000000-0005-0000-0000-000042100000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3" xfId="4166" xr:uid="{00000000-0005-0000-0000-000046100000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3" xfId="4170" xr:uid="{00000000-0005-0000-0000-00004A100000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3" xfId="4174" xr:uid="{00000000-0005-0000-0000-00004E100000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3" xfId="4178" xr:uid="{00000000-0005-0000-0000-000052100000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3" xfId="4182" xr:uid="{00000000-0005-0000-0000-000056100000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3" xfId="4186" xr:uid="{00000000-0005-0000-0000-00005A100000}"/>
    <cellStyle name="Normal 2 2 2 2 4 4" xfId="10105" xr:uid="{97C25B98-13C6-43A8-B104-92C65ACFB16D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3" xfId="4190" xr:uid="{00000000-0005-0000-0000-00005E100000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3" xfId="4194" xr:uid="{00000000-0005-0000-0000-000062100000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3" xfId="4198" xr:uid="{00000000-0005-0000-0000-000066100000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3" xfId="4202" xr:uid="{00000000-0005-0000-0000-00006A100000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3" xfId="4206" xr:uid="{00000000-0005-0000-0000-00006E100000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3" xfId="4210" xr:uid="{00000000-0005-0000-0000-000072100000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3" xfId="4214" xr:uid="{00000000-0005-0000-0000-000076100000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3" xfId="4218" xr:uid="{00000000-0005-0000-0000-00007A100000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3" xfId="4222" xr:uid="{00000000-0005-0000-0000-00007E100000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3" xfId="4226" xr:uid="{00000000-0005-0000-0000-000082100000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3" xfId="4230" xr:uid="{00000000-0005-0000-0000-000086100000}"/>
    <cellStyle name="Normal 2 2 2 2 5 4" xfId="10130" xr:uid="{D7A7E209-4FFF-4BC4-BDD8-2F4CFC368E3D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3" xfId="4234" xr:uid="{00000000-0005-0000-0000-00008A100000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3" xfId="4238" xr:uid="{00000000-0005-0000-0000-00008E10000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3" xfId="4242" xr:uid="{00000000-0005-0000-0000-000092100000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3" xfId="4246" xr:uid="{00000000-0005-0000-0000-000096100000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3" xfId="4250" xr:uid="{00000000-0005-0000-0000-00009A100000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3" xfId="4254" xr:uid="{00000000-0005-0000-0000-00009E100000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3" xfId="4258" xr:uid="{00000000-0005-0000-0000-0000A2100000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3" xfId="4262" xr:uid="{00000000-0005-0000-0000-0000A6100000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3" xfId="4266" xr:uid="{00000000-0005-0000-0000-0000AA100000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3" xfId="4270" xr:uid="{00000000-0005-0000-0000-0000AE10000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3" xfId="4274" xr:uid="{00000000-0005-0000-0000-0000B2100000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3" xfId="4278" xr:uid="{00000000-0005-0000-0000-0000B6100000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3" xfId="4282" xr:uid="{00000000-0005-0000-0000-0000BA100000}"/>
    <cellStyle name="Normal 2 2 2 2 62" xfId="4283" xr:uid="{00000000-0005-0000-0000-0000BB100000}"/>
    <cellStyle name="Normal 2 2 2 2 62 2" xfId="4284" xr:uid="{00000000-0005-0000-0000-0000BC100000}"/>
    <cellStyle name="Normal 2 2 2 2 63" xfId="4285" xr:uid="{00000000-0005-0000-0000-0000BD100000}"/>
    <cellStyle name="Normal 2 2 2 2 63 2" xfId="4286" xr:uid="{00000000-0005-0000-0000-0000BE100000}"/>
    <cellStyle name="Normal 2 2 2 2 63 3" xfId="4287" xr:uid="{00000000-0005-0000-0000-0000BF100000}"/>
    <cellStyle name="Normal 2 2 2 2 64" xfId="4288" xr:uid="{00000000-0005-0000-0000-0000C0100000}"/>
    <cellStyle name="Normal 2 2 2 2 64 2" xfId="4289" xr:uid="{00000000-0005-0000-0000-0000C1100000}"/>
    <cellStyle name="Normal 2 2 2 2 65" xfId="4290" xr:uid="{00000000-0005-0000-0000-0000C2100000}"/>
    <cellStyle name="Normal 2 2 2 2 65 2" xfId="4291" xr:uid="{00000000-0005-0000-0000-0000C3100000}"/>
    <cellStyle name="Normal 2 2 2 2 66" xfId="4292" xr:uid="{00000000-0005-0000-0000-0000C4100000}"/>
    <cellStyle name="Normal 2 2 2 2 66 2" xfId="4293" xr:uid="{00000000-0005-0000-0000-0000C5100000}"/>
    <cellStyle name="Normal 2 2 2 2 67" xfId="4294" xr:uid="{00000000-0005-0000-0000-0000C6100000}"/>
    <cellStyle name="Normal 2 2 2 2 67 2" xfId="4295" xr:uid="{00000000-0005-0000-0000-0000C7100000}"/>
    <cellStyle name="Normal 2 2 2 2 68" xfId="4296" xr:uid="{00000000-0005-0000-0000-0000C8100000}"/>
    <cellStyle name="Normal 2 2 2 2 68 2" xfId="4297" xr:uid="{00000000-0005-0000-0000-0000C9100000}"/>
    <cellStyle name="Normal 2 2 2 2 69" xfId="4298" xr:uid="{00000000-0005-0000-0000-0000CA100000}"/>
    <cellStyle name="Normal 2 2 2 2 69 2" xfId="4299" xr:uid="{00000000-0005-0000-0000-0000CB100000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3" xfId="4303" xr:uid="{00000000-0005-0000-0000-0000CF100000}"/>
    <cellStyle name="Normal 2 2 2 2 70" xfId="4304" xr:uid="{00000000-0005-0000-0000-0000D0100000}"/>
    <cellStyle name="Normal 2 2 2 2 70 2" xfId="4305" xr:uid="{00000000-0005-0000-0000-0000D1100000}"/>
    <cellStyle name="Normal 2 2 2 2 71" xfId="4306" xr:uid="{00000000-0005-0000-0000-0000D2100000}"/>
    <cellStyle name="Normal 2 2 2 2 71 2" xfId="4307" xr:uid="{00000000-0005-0000-0000-0000D3100000}"/>
    <cellStyle name="Normal 2 2 2 2 72" xfId="4308" xr:uid="{00000000-0005-0000-0000-0000D4100000}"/>
    <cellStyle name="Normal 2 2 2 2 72 2" xfId="4309" xr:uid="{00000000-0005-0000-0000-0000D5100000}"/>
    <cellStyle name="Normal 2 2 2 2 73" xfId="4310" xr:uid="{00000000-0005-0000-0000-0000D6100000}"/>
    <cellStyle name="Normal 2 2 2 2 73 2" xfId="4311" xr:uid="{00000000-0005-0000-0000-0000D7100000}"/>
    <cellStyle name="Normal 2 2 2 2 74" xfId="4312" xr:uid="{00000000-0005-0000-0000-0000D8100000}"/>
    <cellStyle name="Normal 2 2 2 2 74 2" xfId="4313" xr:uid="{00000000-0005-0000-0000-0000D9100000}"/>
    <cellStyle name="Normal 2 2 2 2 75" xfId="4314" xr:uid="{00000000-0005-0000-0000-0000DA100000}"/>
    <cellStyle name="Normal 2 2 2 2 75 2" xfId="4315" xr:uid="{00000000-0005-0000-0000-0000DB100000}"/>
    <cellStyle name="Normal 2 2 2 2 76" xfId="4316" xr:uid="{00000000-0005-0000-0000-0000DC100000}"/>
    <cellStyle name="Normal 2 2 2 2 76 2" xfId="4317" xr:uid="{00000000-0005-0000-0000-0000DD100000}"/>
    <cellStyle name="Normal 2 2 2 2 77" xfId="4318" xr:uid="{00000000-0005-0000-0000-0000DE100000}"/>
    <cellStyle name="Normal 2 2 2 2 77 2" xfId="4319" xr:uid="{00000000-0005-0000-0000-0000DF100000}"/>
    <cellStyle name="Normal 2 2 2 2 78" xfId="4320" xr:uid="{00000000-0005-0000-0000-0000E0100000}"/>
    <cellStyle name="Normal 2 2 2 2 78 2" xfId="4321" xr:uid="{00000000-0005-0000-0000-0000E1100000}"/>
    <cellStyle name="Normal 2 2 2 2 79" xfId="4322" xr:uid="{00000000-0005-0000-0000-0000E2100000}"/>
    <cellStyle name="Normal 2 2 2 2 79 2" xfId="4323" xr:uid="{00000000-0005-0000-0000-0000E3100000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3" xfId="4327" xr:uid="{00000000-0005-0000-0000-0000E7100000}"/>
    <cellStyle name="Normal 2 2 2 2 80" xfId="4328" xr:uid="{00000000-0005-0000-0000-0000E8100000}"/>
    <cellStyle name="Normal 2 2 2 2 80 2" xfId="4329" xr:uid="{00000000-0005-0000-0000-0000E9100000}"/>
    <cellStyle name="Normal 2 2 2 2 81" xfId="4330" xr:uid="{00000000-0005-0000-0000-0000EA100000}"/>
    <cellStyle name="Normal 2 2 2 2 81 2" xfId="4331" xr:uid="{00000000-0005-0000-0000-0000EB100000}"/>
    <cellStyle name="Normal 2 2 2 2 82" xfId="4332" xr:uid="{00000000-0005-0000-0000-0000EC100000}"/>
    <cellStyle name="Normal 2 2 2 2 82 2" xfId="4333" xr:uid="{00000000-0005-0000-0000-0000ED100000}"/>
    <cellStyle name="Normal 2 2 2 2 83" xfId="4334" xr:uid="{00000000-0005-0000-0000-0000EE100000}"/>
    <cellStyle name="Normal 2 2 2 2 83 2" xfId="4335" xr:uid="{00000000-0005-0000-0000-0000EF100000}"/>
    <cellStyle name="Normal 2 2 2 2 84" xfId="4336" xr:uid="{00000000-0005-0000-0000-0000F0100000}"/>
    <cellStyle name="Normal 2 2 2 2 84 2" xfId="4337" xr:uid="{00000000-0005-0000-0000-0000F1100000}"/>
    <cellStyle name="Normal 2 2 2 2 85" xfId="4338" xr:uid="{00000000-0005-0000-0000-0000F2100000}"/>
    <cellStyle name="Normal 2 2 2 2 85 2" xfId="4339" xr:uid="{00000000-0005-0000-0000-0000F3100000}"/>
    <cellStyle name="Normal 2 2 2 2 86" xfId="4340" xr:uid="{00000000-0005-0000-0000-0000F4100000}"/>
    <cellStyle name="Normal 2 2 2 2 86 2" xfId="4341" xr:uid="{00000000-0005-0000-0000-0000F5100000}"/>
    <cellStyle name="Normal 2 2 2 2 87" xfId="4342" xr:uid="{00000000-0005-0000-0000-0000F6100000}"/>
    <cellStyle name="Normal 2 2 2 2 87 2" xfId="4343" xr:uid="{00000000-0005-0000-0000-0000F7100000}"/>
    <cellStyle name="Normal 2 2 2 2 88" xfId="4344" xr:uid="{00000000-0005-0000-0000-0000F8100000}"/>
    <cellStyle name="Normal 2 2 2 2 88 2" xfId="4345" xr:uid="{00000000-0005-0000-0000-0000F9100000}"/>
    <cellStyle name="Normal 2 2 2 2 89" xfId="4346" xr:uid="{00000000-0005-0000-0000-0000FA100000}"/>
    <cellStyle name="Normal 2 2 2 2 89 2" xfId="4347" xr:uid="{00000000-0005-0000-0000-0000FB100000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3" xfId="4351" xr:uid="{00000000-0005-0000-0000-0000FF100000}"/>
    <cellStyle name="Normal 2 2 2 2 90" xfId="4352" xr:uid="{00000000-0005-0000-0000-000000110000}"/>
    <cellStyle name="Normal 2 2 2 2 90 2" xfId="4353" xr:uid="{00000000-0005-0000-0000-000001110000}"/>
    <cellStyle name="Normal 2 2 2 2 91" xfId="4354" xr:uid="{00000000-0005-0000-0000-000002110000}"/>
    <cellStyle name="Normal 2 2 2 2 91 2" xfId="4355" xr:uid="{00000000-0005-0000-0000-000003110000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3" xfId="4359" xr:uid="{00000000-0005-0000-0000-000007110000}"/>
    <cellStyle name="Normal 2 2 2 2 93 2" xfId="4360" xr:uid="{00000000-0005-0000-0000-000008110000}"/>
    <cellStyle name="Normal 2 2 2 2 94" xfId="4361" xr:uid="{00000000-0005-0000-0000-000009110000}"/>
    <cellStyle name="Normal 2 2 2 2 94 2" xfId="4362" xr:uid="{00000000-0005-0000-0000-00000A110000}"/>
    <cellStyle name="Normal 2 2 2 2 95" xfId="4363" xr:uid="{00000000-0005-0000-0000-00000B110000}"/>
    <cellStyle name="Normal 2 2 2 2 95 2" xfId="4364" xr:uid="{00000000-0005-0000-0000-00000C110000}"/>
    <cellStyle name="Normal 2 2 2 2 96" xfId="4365" xr:uid="{00000000-0005-0000-0000-00000D110000}"/>
    <cellStyle name="Normal 2 2 2 2 96 2" xfId="4366" xr:uid="{00000000-0005-0000-0000-00000E110000}"/>
    <cellStyle name="Normal 2 2 2 2 97" xfId="4367" xr:uid="{00000000-0005-0000-0000-00000F110000}"/>
    <cellStyle name="Normal 2 2 2 2 97 2" xfId="4368" xr:uid="{00000000-0005-0000-0000-000010110000}"/>
    <cellStyle name="Normal 2 2 2 2 98" xfId="4369" xr:uid="{00000000-0005-0000-0000-000011110000}"/>
    <cellStyle name="Normal 2 2 2 2 98 2" xfId="4370" xr:uid="{00000000-0005-0000-0000-000012110000}"/>
    <cellStyle name="Normal 2 2 2 2 99" xfId="4371" xr:uid="{00000000-0005-0000-0000-000013110000}"/>
    <cellStyle name="Normal 2 2 2 2 99 2" xfId="4372" xr:uid="{00000000-0005-0000-0000-000014110000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2" xfId="4394" xr:uid="{00000000-0005-0000-0000-00002A110000}"/>
    <cellStyle name="Normal 2 2 2 3 2 2" xfId="4395" xr:uid="{00000000-0005-0000-0000-00002B110000}"/>
    <cellStyle name="Normal 2 2 2 3 2 2 2" xfId="10110" xr:uid="{B5149F94-7BE3-4A07-B3D0-A9F0A53857FD}"/>
    <cellStyle name="Normal 2 2 2 3 2 3" xfId="4396" xr:uid="{00000000-0005-0000-0000-00002C110000}"/>
    <cellStyle name="Normal 2 2 2 3 2 3 2" xfId="10135" xr:uid="{9BE6FF73-1D1E-4CF4-B7B2-E929FB3D91F7}"/>
    <cellStyle name="Normal 2 2 2 3 2 4" xfId="10087" xr:uid="{B2353B09-369F-4D71-A8CE-266AD0322ED2}"/>
    <cellStyle name="Normal 2 2 2 3 3" xfId="4397" xr:uid="{00000000-0005-0000-0000-00002D110000}"/>
    <cellStyle name="Normal 2 2 2 3 3 2" xfId="4398" xr:uid="{00000000-0005-0000-0000-00002E110000}"/>
    <cellStyle name="Normal 2 2 2 3 3 3" xfId="10109" xr:uid="{6124A8DD-42A3-425A-BFEE-D4B3213C2CE0}"/>
    <cellStyle name="Normal 2 2 2 3 4" xfId="4399" xr:uid="{00000000-0005-0000-0000-00002F110000}"/>
    <cellStyle name="Normal 2 2 2 3 4 2" xfId="10134" xr:uid="{3B5529A1-6E10-4143-89DB-89B94FB9787D}"/>
    <cellStyle name="Normal 2 2 2 3 5" xfId="4400" xr:uid="{00000000-0005-0000-0000-000030110000}"/>
    <cellStyle name="Normal 2 2 2 3 6" xfId="4401" xr:uid="{00000000-0005-0000-0000-000031110000}"/>
    <cellStyle name="Normal 2 2 2 3 7" xfId="4402" xr:uid="{00000000-0005-0000-0000-000032110000}"/>
    <cellStyle name="Normal 2 2 2 3 8" xfId="9640" xr:uid="{7A2DF178-DF7B-4864-B60E-9342934E7D09}"/>
    <cellStyle name="Normal 2 2 2 3 9" xfId="9935" xr:uid="{7162795C-34FC-4B4F-A575-ACE5F571F6B6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2 2" xfId="10112" xr:uid="{B58C9DBC-8391-44B2-BD73-71CC2321127E}"/>
    <cellStyle name="Normal 2 2 2 4 2 3" xfId="4426" xr:uid="{00000000-0005-0000-0000-00004A110000}"/>
    <cellStyle name="Normal 2 2 2 4 2 3 2" xfId="10137" xr:uid="{EB208A8A-6D6A-4E14-9EF2-36C9FC7B81BC}"/>
    <cellStyle name="Normal 2 2 2 4 2 4" xfId="10089" xr:uid="{E256A5A0-9B90-4E40-8E9F-9E7BB580813C}"/>
    <cellStyle name="Normal 2 2 2 4 3" xfId="4427" xr:uid="{00000000-0005-0000-0000-00004B110000}"/>
    <cellStyle name="Normal 2 2 2 4 3 2" xfId="4428" xr:uid="{00000000-0005-0000-0000-00004C110000}"/>
    <cellStyle name="Normal 2 2 2 4 3 3" xfId="10111" xr:uid="{807FE0B4-0D7B-41D0-B427-FE87619ADA01}"/>
    <cellStyle name="Normal 2 2 2 4 4" xfId="4429" xr:uid="{00000000-0005-0000-0000-00004D110000}"/>
    <cellStyle name="Normal 2 2 2 4 4 2" xfId="10136" xr:uid="{DF5C93E3-329B-4ECA-955E-33354F59924C}"/>
    <cellStyle name="Normal 2 2 2 4 5" xfId="4430" xr:uid="{00000000-0005-0000-0000-00004E110000}"/>
    <cellStyle name="Normal 2 2 2 4 6" xfId="4431" xr:uid="{00000000-0005-0000-0000-00004F110000}"/>
    <cellStyle name="Normal 2 2 2 4 7" xfId="4432" xr:uid="{00000000-0005-0000-0000-000050110000}"/>
    <cellStyle name="Normal 2 2 2 4 8" xfId="10088" xr:uid="{E39A5971-8819-4949-8731-AD0C66A5F333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1" xfId="4456" xr:uid="{00000000-0005-0000-0000-000068110000}"/>
    <cellStyle name="Normal 2 2 2 5 11 2" xfId="4457" xr:uid="{00000000-0005-0000-0000-000069110000}"/>
    <cellStyle name="Normal 2 2 2 5 12" xfId="4458" xr:uid="{00000000-0005-0000-0000-00006A110000}"/>
    <cellStyle name="Normal 2 2 2 5 12 2" xfId="4459" xr:uid="{00000000-0005-0000-0000-00006B110000}"/>
    <cellStyle name="Normal 2 2 2 5 13" xfId="4460" xr:uid="{00000000-0005-0000-0000-00006C110000}"/>
    <cellStyle name="Normal 2 2 2 5 13 2" xfId="4461" xr:uid="{00000000-0005-0000-0000-00006D110000}"/>
    <cellStyle name="Normal 2 2 2 5 14" xfId="4462" xr:uid="{00000000-0005-0000-0000-00006E110000}"/>
    <cellStyle name="Normal 2 2 2 5 14 2" xfId="4463" xr:uid="{00000000-0005-0000-0000-00006F110000}"/>
    <cellStyle name="Normal 2 2 2 5 15" xfId="4464" xr:uid="{00000000-0005-0000-0000-000070110000}"/>
    <cellStyle name="Normal 2 2 2 5 15 2" xfId="4465" xr:uid="{00000000-0005-0000-0000-000071110000}"/>
    <cellStyle name="Normal 2 2 2 5 16" xfId="4466" xr:uid="{00000000-0005-0000-0000-000072110000}"/>
    <cellStyle name="Normal 2 2 2 5 16 2" xfId="4467" xr:uid="{00000000-0005-0000-0000-000073110000}"/>
    <cellStyle name="Normal 2 2 2 5 17" xfId="4468" xr:uid="{00000000-0005-0000-0000-000074110000}"/>
    <cellStyle name="Normal 2 2 2 5 17 2" xfId="4469" xr:uid="{00000000-0005-0000-0000-000075110000}"/>
    <cellStyle name="Normal 2 2 2 5 18" xfId="4470" xr:uid="{00000000-0005-0000-0000-000076110000}"/>
    <cellStyle name="Normal 2 2 2 5 18 2" xfId="4471" xr:uid="{00000000-0005-0000-0000-000077110000}"/>
    <cellStyle name="Normal 2 2 2 5 19" xfId="4472" xr:uid="{00000000-0005-0000-0000-000078110000}"/>
    <cellStyle name="Normal 2 2 2 5 19 2" xfId="4473" xr:uid="{00000000-0005-0000-0000-000079110000}"/>
    <cellStyle name="Normal 2 2 2 5 2" xfId="4474" xr:uid="{00000000-0005-0000-0000-00007A110000}"/>
    <cellStyle name="Normal 2 2 2 5 2 10" xfId="10091" xr:uid="{9634445D-CAFC-47ED-A5B7-1F823E60E1F2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2 4" xfId="10114" xr:uid="{5F441A1C-17BC-4B94-B0E0-36584BD8DD35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3 4" xfId="10139" xr:uid="{716B55E6-B988-44A1-ADD6-4B8036A3C376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7" xfId="4494" xr:uid="{00000000-0005-0000-0000-00008E110000}"/>
    <cellStyle name="Normal 2 2 2 5 2 7 2" xfId="4495" xr:uid="{00000000-0005-0000-0000-00008F110000}"/>
    <cellStyle name="Normal 2 2 2 5 2 8" xfId="4496" xr:uid="{00000000-0005-0000-0000-000090110000}"/>
    <cellStyle name="Normal 2 2 2 5 2 9" xfId="4497" xr:uid="{00000000-0005-0000-0000-000091110000}"/>
    <cellStyle name="Normal 2 2 2 5 20" xfId="4498" xr:uid="{00000000-0005-0000-0000-000092110000}"/>
    <cellStyle name="Normal 2 2 2 5 20 2" xfId="4499" xr:uid="{00000000-0005-0000-0000-000093110000}"/>
    <cellStyle name="Normal 2 2 2 5 21" xfId="4500" xr:uid="{00000000-0005-0000-0000-000094110000}"/>
    <cellStyle name="Normal 2 2 2 5 21 2" xfId="4501" xr:uid="{00000000-0005-0000-0000-000095110000}"/>
    <cellStyle name="Normal 2 2 2 5 22" xfId="4502" xr:uid="{00000000-0005-0000-0000-000096110000}"/>
    <cellStyle name="Normal 2 2 2 5 22 2" xfId="4503" xr:uid="{00000000-0005-0000-0000-000097110000}"/>
    <cellStyle name="Normal 2 2 2 5 23" xfId="4504" xr:uid="{00000000-0005-0000-0000-000098110000}"/>
    <cellStyle name="Normal 2 2 2 5 23 2" xfId="4505" xr:uid="{00000000-0005-0000-0000-000099110000}"/>
    <cellStyle name="Normal 2 2 2 5 24" xfId="4506" xr:uid="{00000000-0005-0000-0000-00009A110000}"/>
    <cellStyle name="Normal 2 2 2 5 24 2" xfId="4507" xr:uid="{00000000-0005-0000-0000-00009B110000}"/>
    <cellStyle name="Normal 2 2 2 5 25" xfId="4508" xr:uid="{00000000-0005-0000-0000-00009C110000}"/>
    <cellStyle name="Normal 2 2 2 5 25 2" xfId="4509" xr:uid="{00000000-0005-0000-0000-00009D110000}"/>
    <cellStyle name="Normal 2 2 2 5 26" xfId="4510" xr:uid="{00000000-0005-0000-0000-00009E110000}"/>
    <cellStyle name="Normal 2 2 2 5 26 2" xfId="4511" xr:uid="{00000000-0005-0000-0000-00009F110000}"/>
    <cellStyle name="Normal 2 2 2 5 27" xfId="4512" xr:uid="{00000000-0005-0000-0000-0000A0110000}"/>
    <cellStyle name="Normal 2 2 2 5 27 2" xfId="4513" xr:uid="{00000000-0005-0000-0000-0000A1110000}"/>
    <cellStyle name="Normal 2 2 2 5 28" xfId="4514" xr:uid="{00000000-0005-0000-0000-0000A2110000}"/>
    <cellStyle name="Normal 2 2 2 5 28 2" xfId="4515" xr:uid="{00000000-0005-0000-0000-0000A3110000}"/>
    <cellStyle name="Normal 2 2 2 5 29" xfId="4516" xr:uid="{00000000-0005-0000-0000-0000A4110000}"/>
    <cellStyle name="Normal 2 2 2 5 29 2" xfId="4517" xr:uid="{00000000-0005-0000-0000-0000A5110000}"/>
    <cellStyle name="Normal 2 2 2 5 3" xfId="4518" xr:uid="{00000000-0005-0000-0000-0000A6110000}"/>
    <cellStyle name="Normal 2 2 2 5 3 2" xfId="4519" xr:uid="{00000000-0005-0000-0000-0000A7110000}"/>
    <cellStyle name="Normal 2 2 2 5 3 3" xfId="10113" xr:uid="{6DFEFA25-4C2E-4039-BA2B-10938C41A72F}"/>
    <cellStyle name="Normal 2 2 2 5 30" xfId="4520" xr:uid="{00000000-0005-0000-0000-0000A8110000}"/>
    <cellStyle name="Normal 2 2 2 5 30 2" xfId="4521" xr:uid="{00000000-0005-0000-0000-0000A9110000}"/>
    <cellStyle name="Normal 2 2 2 5 31" xfId="4522" xr:uid="{00000000-0005-0000-0000-0000AA110000}"/>
    <cellStyle name="Normal 2 2 2 5 31 2" xfId="4523" xr:uid="{00000000-0005-0000-0000-0000AB110000}"/>
    <cellStyle name="Normal 2 2 2 5 32" xfId="4524" xr:uid="{00000000-0005-0000-0000-0000AC110000}"/>
    <cellStyle name="Normal 2 2 2 5 32 2" xfId="4525" xr:uid="{00000000-0005-0000-0000-0000AD110000}"/>
    <cellStyle name="Normal 2 2 2 5 33" xfId="4526" xr:uid="{00000000-0005-0000-0000-0000AE110000}"/>
    <cellStyle name="Normal 2 2 2 5 33 2" xfId="4527" xr:uid="{00000000-0005-0000-0000-0000AF110000}"/>
    <cellStyle name="Normal 2 2 2 5 34" xfId="4528" xr:uid="{00000000-0005-0000-0000-0000B0110000}"/>
    <cellStyle name="Normal 2 2 2 5 34 2" xfId="4529" xr:uid="{00000000-0005-0000-0000-0000B1110000}"/>
    <cellStyle name="Normal 2 2 2 5 35" xfId="4530" xr:uid="{00000000-0005-0000-0000-0000B2110000}"/>
    <cellStyle name="Normal 2 2 2 5 35 2" xfId="4531" xr:uid="{00000000-0005-0000-0000-0000B3110000}"/>
    <cellStyle name="Normal 2 2 2 5 36" xfId="4532" xr:uid="{00000000-0005-0000-0000-0000B4110000}"/>
    <cellStyle name="Normal 2 2 2 5 36 2" xfId="4533" xr:uid="{00000000-0005-0000-0000-0000B5110000}"/>
    <cellStyle name="Normal 2 2 2 5 37" xfId="4534" xr:uid="{00000000-0005-0000-0000-0000B6110000}"/>
    <cellStyle name="Normal 2 2 2 5 37 2" xfId="4535" xr:uid="{00000000-0005-0000-0000-0000B7110000}"/>
    <cellStyle name="Normal 2 2 2 5 38" xfId="4536" xr:uid="{00000000-0005-0000-0000-0000B8110000}"/>
    <cellStyle name="Normal 2 2 2 5 38 2" xfId="4537" xr:uid="{00000000-0005-0000-0000-0000B9110000}"/>
    <cellStyle name="Normal 2 2 2 5 39" xfId="4538" xr:uid="{00000000-0005-0000-0000-0000BA110000}"/>
    <cellStyle name="Normal 2 2 2 5 39 2" xfId="4539" xr:uid="{00000000-0005-0000-0000-0000BB110000}"/>
    <cellStyle name="Normal 2 2 2 5 4" xfId="4540" xr:uid="{00000000-0005-0000-0000-0000BC110000}"/>
    <cellStyle name="Normal 2 2 2 5 4 2" xfId="4541" xr:uid="{00000000-0005-0000-0000-0000BD110000}"/>
    <cellStyle name="Normal 2 2 2 5 4 3" xfId="10138" xr:uid="{641AC15E-FF2D-4899-A35B-C07F40955C4D}"/>
    <cellStyle name="Normal 2 2 2 5 40" xfId="4542" xr:uid="{00000000-0005-0000-0000-0000BE110000}"/>
    <cellStyle name="Normal 2 2 2 5 40 2" xfId="4543" xr:uid="{00000000-0005-0000-0000-0000BF110000}"/>
    <cellStyle name="Normal 2 2 2 5 41" xfId="4544" xr:uid="{00000000-0005-0000-0000-0000C0110000}"/>
    <cellStyle name="Normal 2 2 2 5 41 2" xfId="4545" xr:uid="{00000000-0005-0000-0000-0000C1110000}"/>
    <cellStyle name="Normal 2 2 2 5 42" xfId="4546" xr:uid="{00000000-0005-0000-0000-0000C2110000}"/>
    <cellStyle name="Normal 2 2 2 5 43" xfId="4547" xr:uid="{00000000-0005-0000-0000-0000C3110000}"/>
    <cellStyle name="Normal 2 2 2 5 44" xfId="4548" xr:uid="{00000000-0005-0000-0000-0000C4110000}"/>
    <cellStyle name="Normal 2 2 2 5 45" xfId="4549" xr:uid="{00000000-0005-0000-0000-0000C5110000}"/>
    <cellStyle name="Normal 2 2 2 5 46" xfId="10090" xr:uid="{A7887942-483F-4E2E-9D23-DAD8BDA4A5C6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7" xfId="4555" xr:uid="{00000000-0005-0000-0000-0000CB110000}"/>
    <cellStyle name="Normal 2 2 2 5 7 2" xfId="4556" xr:uid="{00000000-0005-0000-0000-0000CC110000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9" xfId="4560" xr:uid="{00000000-0005-0000-0000-0000D0110000}"/>
    <cellStyle name="Normal 2 2 2 5 9 2" xfId="4561" xr:uid="{00000000-0005-0000-0000-0000D1110000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1" xfId="4585" xr:uid="{00000000-0005-0000-0000-0000E9110000}"/>
    <cellStyle name="Normal 2 2 2 6 11 2" xfId="4586" xr:uid="{00000000-0005-0000-0000-0000EA110000}"/>
    <cellStyle name="Normal 2 2 2 6 12" xfId="4587" xr:uid="{00000000-0005-0000-0000-0000EB110000}"/>
    <cellStyle name="Normal 2 2 2 6 12 2" xfId="4588" xr:uid="{00000000-0005-0000-0000-0000EC110000}"/>
    <cellStyle name="Normal 2 2 2 6 13" xfId="4589" xr:uid="{00000000-0005-0000-0000-0000ED110000}"/>
    <cellStyle name="Normal 2 2 2 6 13 2" xfId="4590" xr:uid="{00000000-0005-0000-0000-0000EE110000}"/>
    <cellStyle name="Normal 2 2 2 6 14" xfId="4591" xr:uid="{00000000-0005-0000-0000-0000EF110000}"/>
    <cellStyle name="Normal 2 2 2 6 14 2" xfId="4592" xr:uid="{00000000-0005-0000-0000-0000F0110000}"/>
    <cellStyle name="Normal 2 2 2 6 15" xfId="4593" xr:uid="{00000000-0005-0000-0000-0000F1110000}"/>
    <cellStyle name="Normal 2 2 2 6 15 2" xfId="4594" xr:uid="{00000000-0005-0000-0000-0000F2110000}"/>
    <cellStyle name="Normal 2 2 2 6 16" xfId="4595" xr:uid="{00000000-0005-0000-0000-0000F3110000}"/>
    <cellStyle name="Normal 2 2 2 6 16 2" xfId="4596" xr:uid="{00000000-0005-0000-0000-0000F4110000}"/>
    <cellStyle name="Normal 2 2 2 6 17" xfId="4597" xr:uid="{00000000-0005-0000-0000-0000F5110000}"/>
    <cellStyle name="Normal 2 2 2 6 17 2" xfId="4598" xr:uid="{00000000-0005-0000-0000-0000F6110000}"/>
    <cellStyle name="Normal 2 2 2 6 18" xfId="4599" xr:uid="{00000000-0005-0000-0000-0000F7110000}"/>
    <cellStyle name="Normal 2 2 2 6 18 2" xfId="4600" xr:uid="{00000000-0005-0000-0000-0000F8110000}"/>
    <cellStyle name="Normal 2 2 2 6 19" xfId="4601" xr:uid="{00000000-0005-0000-0000-0000F9110000}"/>
    <cellStyle name="Normal 2 2 2 6 19 2" xfId="4602" xr:uid="{00000000-0005-0000-0000-0000FA110000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 4" xfId="10115" xr:uid="{008E26FB-D380-46DD-BE39-0A26132D7F09}"/>
    <cellStyle name="Normal 2 2 2 6 20" xfId="4606" xr:uid="{00000000-0005-0000-0000-0000FE110000}"/>
    <cellStyle name="Normal 2 2 2 6 20 2" xfId="4607" xr:uid="{00000000-0005-0000-0000-0000FF110000}"/>
    <cellStyle name="Normal 2 2 2 6 21" xfId="4608" xr:uid="{00000000-0005-0000-0000-000000120000}"/>
    <cellStyle name="Normal 2 2 2 6 21 2" xfId="4609" xr:uid="{00000000-0005-0000-0000-000001120000}"/>
    <cellStyle name="Normal 2 2 2 6 22" xfId="4610" xr:uid="{00000000-0005-0000-0000-000002120000}"/>
    <cellStyle name="Normal 2 2 2 6 23" xfId="4611" xr:uid="{00000000-0005-0000-0000-000003120000}"/>
    <cellStyle name="Normal 2 2 2 6 24" xfId="4612" xr:uid="{00000000-0005-0000-0000-000004120000}"/>
    <cellStyle name="Normal 2 2 2 6 25" xfId="4613" xr:uid="{00000000-0005-0000-0000-000005120000}"/>
    <cellStyle name="Normal 2 2 2 6 26" xfId="10092" xr:uid="{73FCFCEE-7ED8-4F0F-AC05-B5637A462513}"/>
    <cellStyle name="Normal 2 2 2 6 3" xfId="4614" xr:uid="{00000000-0005-0000-0000-000006120000}"/>
    <cellStyle name="Normal 2 2 2 6 3 2" xfId="4615" xr:uid="{00000000-0005-0000-0000-000007120000}"/>
    <cellStyle name="Normal 2 2 2 6 3 3" xfId="10140" xr:uid="{8C6143C2-E098-438A-B92F-DC2BB45334D4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5" xfId="4619" xr:uid="{00000000-0005-0000-0000-00000B120000}"/>
    <cellStyle name="Normal 2 2 2 6 5 2" xfId="4620" xr:uid="{00000000-0005-0000-0000-00000C120000}"/>
    <cellStyle name="Normal 2 2 2 6 6" xfId="4621" xr:uid="{00000000-0005-0000-0000-00000D120000}"/>
    <cellStyle name="Normal 2 2 2 6 6 2" xfId="4622" xr:uid="{00000000-0005-0000-0000-00000E120000}"/>
    <cellStyle name="Normal 2 2 2 6 7" xfId="4623" xr:uid="{00000000-0005-0000-0000-00000F120000}"/>
    <cellStyle name="Normal 2 2 2 6 7 2" xfId="4624" xr:uid="{00000000-0005-0000-0000-000010120000}"/>
    <cellStyle name="Normal 2 2 2 6 8" xfId="4625" xr:uid="{00000000-0005-0000-0000-000011120000}"/>
    <cellStyle name="Normal 2 2 2 6 8 2" xfId="4626" xr:uid="{00000000-0005-0000-0000-000012120000}"/>
    <cellStyle name="Normal 2 2 2 6 9" xfId="4627" xr:uid="{00000000-0005-0000-0000-000013120000}"/>
    <cellStyle name="Normal 2 2 2 6 9 2" xfId="4628" xr:uid="{00000000-0005-0000-0000-000014120000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3" xfId="4647" xr:uid="{00000000-0005-0000-0000-000027120000}"/>
    <cellStyle name="Normal 2 2 2 7 4" xfId="4648" xr:uid="{00000000-0005-0000-0000-000028120000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 4" xfId="10104" xr:uid="{174CF6C7-0ED8-4EB2-9493-D689F637452B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 4" xfId="10129" xr:uid="{4C98E817-196E-426F-A4A4-5EFB59E1B977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3" xfId="4691" xr:uid="{00000000-0005-0000-0000-0000531200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3" xfId="4695" xr:uid="{00000000-0005-0000-0000-000057120000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3" xfId="4699" xr:uid="{00000000-0005-0000-0000-00005B12000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3" xfId="4703" xr:uid="{00000000-0005-0000-0000-00005F120000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3" xfId="4707" xr:uid="{00000000-0005-0000-0000-000063120000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3" xfId="4711" xr:uid="{00000000-0005-0000-0000-000067120000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3" xfId="4715" xr:uid="{00000000-0005-0000-0000-00006B120000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3" xfId="4719" xr:uid="{00000000-0005-0000-0000-00006F120000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3" xfId="4723" xr:uid="{00000000-0005-0000-0000-000073120000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3" xfId="4727" xr:uid="{00000000-0005-0000-0000-000077120000}"/>
    <cellStyle name="Normal 2 2 3" xfId="4728" xr:uid="{00000000-0005-0000-0000-000078120000}"/>
    <cellStyle name="Normal 2 2 3 2" xfId="4729" xr:uid="{00000000-0005-0000-0000-000079120000}"/>
    <cellStyle name="Normal 2 2 3 2 2" xfId="4730" xr:uid="{00000000-0005-0000-0000-00007A120000}"/>
    <cellStyle name="Normal 2 2 3 2 2 2" xfId="9709" xr:uid="{6500D23C-15BE-46D8-A6BF-06BBCE71762C}"/>
    <cellStyle name="Normal 2 2 3 2 2 3" xfId="10004" xr:uid="{30844531-BC6D-4493-ACAC-0B10789A8C8E}"/>
    <cellStyle name="Normal 2 2 3 2 3" xfId="4731" xr:uid="{00000000-0005-0000-0000-00007B120000}"/>
    <cellStyle name="Normal 2 2 3 2 3 2" xfId="10142" xr:uid="{FBF50360-D6B5-4A63-A62E-93C2ED423327}"/>
    <cellStyle name="Normal 2 2 3 2 4" xfId="9595" xr:uid="{AA6CCECE-737B-484E-9739-4A49C82569B6}"/>
    <cellStyle name="Normal 2 2 3 2 5" xfId="9890" xr:uid="{8E146D55-0FCD-49D0-8874-F50B3C1CB261}"/>
    <cellStyle name="Normal 2 2 3 3" xfId="4732" xr:uid="{00000000-0005-0000-0000-00007C120000}"/>
    <cellStyle name="Normal 2 2 3 3 2" xfId="4733" xr:uid="{00000000-0005-0000-0000-00007D120000}"/>
    <cellStyle name="Normal 2 2 3 3 3" xfId="9652" xr:uid="{02DC05A2-F606-4B2A-8532-649DFE8F9F67}"/>
    <cellStyle name="Normal 2 2 3 3 4" xfId="9947" xr:uid="{35EE1202-BFAB-4813-89EF-4AC6D6D4DF63}"/>
    <cellStyle name="Normal 2 2 3 4" xfId="4734" xr:uid="{00000000-0005-0000-0000-00007E120000}"/>
    <cellStyle name="Normal 2 2 3 4 2" xfId="10141" xr:uid="{2A47E594-EF57-4790-956E-B43AB1869250}"/>
    <cellStyle name="Normal 2 2 3 5" xfId="4735" xr:uid="{00000000-0005-0000-0000-00007F120000}"/>
    <cellStyle name="Normal 2 2 3 6" xfId="4736" xr:uid="{00000000-0005-0000-0000-000080120000}"/>
    <cellStyle name="Normal 2 2 3 7" xfId="4737" xr:uid="{00000000-0005-0000-0000-000081120000}"/>
    <cellStyle name="Normal 2 2 3 8" xfId="9538" xr:uid="{3BF66BE6-AB7B-4AE7-8502-29B3A1BFF06C}"/>
    <cellStyle name="Normal 2 2 3 9" xfId="9833" xr:uid="{8DAB7DFF-F676-422E-90BE-578D65FBAA36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3" xfId="4741" xr:uid="{00000000-0005-0000-0000-00008512000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3" xfId="4745" xr:uid="{00000000-0005-0000-0000-000089120000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3" xfId="4749" xr:uid="{00000000-0005-0000-0000-00008D120000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3" xfId="4753" xr:uid="{00000000-0005-0000-0000-000091120000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3" xfId="4757" xr:uid="{00000000-0005-0000-0000-000095120000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3" xfId="4761" xr:uid="{00000000-0005-0000-0000-000099120000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3" xfId="4765" xr:uid="{00000000-0005-0000-0000-00009D120000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3" xfId="4769" xr:uid="{00000000-0005-0000-0000-0000A112000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3" xfId="4773" xr:uid="{00000000-0005-0000-0000-0000A5120000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3" xfId="4777" xr:uid="{00000000-0005-0000-0000-0000A9120000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 3" xfId="9664" xr:uid="{13DEE90A-AC00-4CE9-8280-87F390E8C683}"/>
    <cellStyle name="Normal 2 2 4 2 4" xfId="9959" xr:uid="{F09C7FE5-3BAF-4DA6-A16E-DCE7C8A34BB5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 92" xfId="9550" xr:uid="{EE936140-D8B5-495D-9996-D06B50C15501}"/>
    <cellStyle name="Normal 2 2 4 93" xfId="9845" xr:uid="{CB3A2CC8-0D92-48A7-8DAD-ECAD2628CF46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3" xfId="4873" xr:uid="{00000000-0005-0000-0000-000009130000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3" xfId="4877" xr:uid="{00000000-0005-0000-0000-00000D130000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3" xfId="4881" xr:uid="{00000000-0005-0000-0000-000011130000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3" xfId="4885" xr:uid="{00000000-0005-0000-0000-00001513000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3" xfId="4889" xr:uid="{00000000-0005-0000-0000-000019130000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3" xfId="4893" xr:uid="{00000000-0005-0000-0000-00001D130000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3" xfId="4897" xr:uid="{00000000-0005-0000-0000-000021130000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3" xfId="4901" xr:uid="{00000000-0005-0000-0000-000025130000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3" xfId="4905" xr:uid="{00000000-0005-0000-0000-000029130000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3" xfId="4909" xr:uid="{00000000-0005-0000-0000-00002D130000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 92" xfId="9607" xr:uid="{7FA3E295-F69F-422D-96FC-66072E23E4D5}"/>
    <cellStyle name="Normal 2 2 5 93" xfId="9902" xr:uid="{5C86952B-2CE4-4138-A838-B611C4A417CA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3" xfId="5005" xr:uid="{00000000-0005-0000-0000-00008D130000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3" xfId="5009" xr:uid="{00000000-0005-0000-0000-000091130000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3" xfId="5013" xr:uid="{00000000-0005-0000-0000-00009513000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3" xfId="5017" xr:uid="{00000000-0005-0000-0000-000099130000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3" xfId="5021" xr:uid="{00000000-0005-0000-0000-00009D130000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3" xfId="5025" xr:uid="{00000000-0005-0000-0000-0000A113000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3" xfId="5029" xr:uid="{00000000-0005-0000-0000-0000A513000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3" xfId="5033" xr:uid="{00000000-0005-0000-0000-0000A9130000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3" xfId="5037" xr:uid="{00000000-0005-0000-0000-0000AD130000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3" xfId="5041" xr:uid="{00000000-0005-0000-0000-0000B113000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3" xfId="5090" xr:uid="{00000000-0005-0000-0000-0000E2130000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3" xfId="5094" xr:uid="{00000000-0005-0000-0000-0000E6130000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3" xfId="5098" xr:uid="{00000000-0005-0000-0000-0000EA130000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3" xfId="5102" xr:uid="{00000000-0005-0000-0000-0000EE130000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3" xfId="5106" xr:uid="{00000000-0005-0000-0000-0000F2130000}"/>
    <cellStyle name="Normal 2 2 65" xfId="5107" xr:uid="{00000000-0005-0000-0000-0000F3130000}"/>
    <cellStyle name="Normal 2 2 65 2" xfId="5108" xr:uid="{00000000-0005-0000-0000-0000F4130000}"/>
    <cellStyle name="Normal 2 2 66" xfId="5109" xr:uid="{00000000-0005-0000-0000-0000F5130000}"/>
    <cellStyle name="Normal 2 2 66 2" xfId="5110" xr:uid="{00000000-0005-0000-0000-0000F6130000}"/>
    <cellStyle name="Normal 2 2 67" xfId="5111" xr:uid="{00000000-0005-0000-0000-0000F7130000}"/>
    <cellStyle name="Normal 2 2 67 2" xfId="5112" xr:uid="{00000000-0005-0000-0000-0000F8130000}"/>
    <cellStyle name="Normal 2 2 68" xfId="5113" xr:uid="{00000000-0005-0000-0000-0000F9130000}"/>
    <cellStyle name="Normal 2 2 68 2" xfId="5114" xr:uid="{00000000-0005-0000-0000-0000FA130000}"/>
    <cellStyle name="Normal 2 2 69" xfId="5115" xr:uid="{00000000-0005-0000-0000-0000FB130000}"/>
    <cellStyle name="Normal 2 2 69 2" xfId="5116" xr:uid="{00000000-0005-0000-0000-0000FC130000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1" xfId="5144" xr:uid="{00000000-0005-0000-0000-000018140000}"/>
    <cellStyle name="Normal 2 2 71 2" xfId="5145" xr:uid="{00000000-0005-0000-0000-000019140000}"/>
    <cellStyle name="Normal 2 2 72" xfId="5146" xr:uid="{00000000-0005-0000-0000-00001A140000}"/>
    <cellStyle name="Normal 2 2 72 2" xfId="5147" xr:uid="{00000000-0005-0000-0000-00001B140000}"/>
    <cellStyle name="Normal 2 2 73" xfId="5148" xr:uid="{00000000-0005-0000-0000-00001C140000}"/>
    <cellStyle name="Normal 2 2 73 2" xfId="5149" xr:uid="{00000000-0005-0000-0000-00001D140000}"/>
    <cellStyle name="Normal 2 2 74" xfId="5150" xr:uid="{00000000-0005-0000-0000-00001E140000}"/>
    <cellStyle name="Normal 2 2 74 2" xfId="5151" xr:uid="{00000000-0005-0000-0000-00001F140000}"/>
    <cellStyle name="Normal 2 2 75" xfId="5152" xr:uid="{00000000-0005-0000-0000-000020140000}"/>
    <cellStyle name="Normal 2 2 75 2" xfId="5153" xr:uid="{00000000-0005-0000-0000-000021140000}"/>
    <cellStyle name="Normal 2 2 76" xfId="5154" xr:uid="{00000000-0005-0000-0000-000022140000}"/>
    <cellStyle name="Normal 2 2 76 2" xfId="5155" xr:uid="{00000000-0005-0000-0000-000023140000}"/>
    <cellStyle name="Normal 2 2 77" xfId="5156" xr:uid="{00000000-0005-0000-0000-000024140000}"/>
    <cellStyle name="Normal 2 2 77 2" xfId="5157" xr:uid="{00000000-0005-0000-0000-000025140000}"/>
    <cellStyle name="Normal 2 2 78" xfId="5158" xr:uid="{00000000-0005-0000-0000-000026140000}"/>
    <cellStyle name="Normal 2 2 78 2" xfId="5159" xr:uid="{00000000-0005-0000-0000-000027140000}"/>
    <cellStyle name="Normal 2 2 79" xfId="5160" xr:uid="{00000000-0005-0000-0000-000028140000}"/>
    <cellStyle name="Normal 2 2 79 2" xfId="5161" xr:uid="{00000000-0005-0000-0000-000029140000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3" xfId="5165" xr:uid="{00000000-0005-0000-0000-00002D140000}"/>
    <cellStyle name="Normal 2 2 8 2 4" xfId="10116" xr:uid="{D068CCCE-7CCC-40B5-B0DB-8FCDC56DBE27}"/>
    <cellStyle name="Normal 2 2 8 3" xfId="5166" xr:uid="{00000000-0005-0000-0000-00002E140000}"/>
    <cellStyle name="Normal 2 2 8 3 2" xfId="10143" xr:uid="{20BB2A00-22D9-40B6-80F8-E66A824068FD}"/>
    <cellStyle name="Normal 2 2 8 4" xfId="5167" xr:uid="{00000000-0005-0000-0000-00002F140000}"/>
    <cellStyle name="Normal 2 2 8 5" xfId="5168" xr:uid="{00000000-0005-0000-0000-000030140000}"/>
    <cellStyle name="Normal 2 2 8 6" xfId="10093" xr:uid="{A6822B83-4C0A-4291-AEF9-73B11465FB2C}"/>
    <cellStyle name="Normal 2 2 80" xfId="5169" xr:uid="{00000000-0005-0000-0000-000031140000}"/>
    <cellStyle name="Normal 2 2 80 2" xfId="5170" xr:uid="{00000000-0005-0000-0000-000032140000}"/>
    <cellStyle name="Normal 2 2 81" xfId="5171" xr:uid="{00000000-0005-0000-0000-000033140000}"/>
    <cellStyle name="Normal 2 2 81 2" xfId="5172" xr:uid="{00000000-0005-0000-0000-000034140000}"/>
    <cellStyle name="Normal 2 2 82" xfId="5173" xr:uid="{00000000-0005-0000-0000-000035140000}"/>
    <cellStyle name="Normal 2 2 82 2" xfId="5174" xr:uid="{00000000-0005-0000-0000-000036140000}"/>
    <cellStyle name="Normal 2 2 83" xfId="5175" xr:uid="{00000000-0005-0000-0000-000037140000}"/>
    <cellStyle name="Normal 2 2 83 2" xfId="5176" xr:uid="{00000000-0005-0000-0000-000038140000}"/>
    <cellStyle name="Normal 2 2 84" xfId="5177" xr:uid="{00000000-0005-0000-0000-000039140000}"/>
    <cellStyle name="Normal 2 2 84 2" xfId="5178" xr:uid="{00000000-0005-0000-0000-00003A140000}"/>
    <cellStyle name="Normal 2 2 85" xfId="5179" xr:uid="{00000000-0005-0000-0000-00003B140000}"/>
    <cellStyle name="Normal 2 2 85 2" xfId="5180" xr:uid="{00000000-0005-0000-0000-00003C140000}"/>
    <cellStyle name="Normal 2 2 86" xfId="5181" xr:uid="{00000000-0005-0000-0000-00003D140000}"/>
    <cellStyle name="Normal 2 2 86 2" xfId="5182" xr:uid="{00000000-0005-0000-0000-00003E140000}"/>
    <cellStyle name="Normal 2 2 87" xfId="5183" xr:uid="{00000000-0005-0000-0000-00003F140000}"/>
    <cellStyle name="Normal 2 2 87 2" xfId="5184" xr:uid="{00000000-0005-0000-0000-000040140000}"/>
    <cellStyle name="Normal 2 2 88" xfId="5185" xr:uid="{00000000-0005-0000-0000-000041140000}"/>
    <cellStyle name="Normal 2 2 88 2" xfId="5186" xr:uid="{00000000-0005-0000-0000-000042140000}"/>
    <cellStyle name="Normal 2 2 89" xfId="5187" xr:uid="{00000000-0005-0000-0000-000043140000}"/>
    <cellStyle name="Normal 2 2 89 2" xfId="5188" xr:uid="{00000000-0005-0000-0000-000044140000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3" xfId="5192" xr:uid="{00000000-0005-0000-0000-000048140000}"/>
    <cellStyle name="Normal 2 2 90" xfId="5193" xr:uid="{00000000-0005-0000-0000-000049140000}"/>
    <cellStyle name="Normal 2 2 90 2" xfId="5194" xr:uid="{00000000-0005-0000-0000-00004A140000}"/>
    <cellStyle name="Normal 2 2 91" xfId="5195" xr:uid="{00000000-0005-0000-0000-00004B140000}"/>
    <cellStyle name="Normal 2 2 91 2" xfId="5196" xr:uid="{00000000-0005-0000-0000-00004C140000}"/>
    <cellStyle name="Normal 2 2 92" xfId="5197" xr:uid="{00000000-0005-0000-0000-00004D140000}"/>
    <cellStyle name="Normal 2 2 92 2" xfId="5198" xr:uid="{00000000-0005-0000-0000-00004E140000}"/>
    <cellStyle name="Normal 2 2 93" xfId="5199" xr:uid="{00000000-0005-0000-0000-00004F140000}"/>
    <cellStyle name="Normal 2 2 93 2" xfId="5200" xr:uid="{00000000-0005-0000-0000-000050140000}"/>
    <cellStyle name="Normal 2 2 94" xfId="5201" xr:uid="{00000000-0005-0000-0000-000051140000}"/>
    <cellStyle name="Normal 2 2 94 2" xfId="5202" xr:uid="{00000000-0005-0000-0000-000052140000}"/>
    <cellStyle name="Normal 2 2 95" xfId="5203" xr:uid="{00000000-0005-0000-0000-000053140000}"/>
    <cellStyle name="Normal 2 2 95 2" xfId="5204" xr:uid="{00000000-0005-0000-0000-000054140000}"/>
    <cellStyle name="Normal 2 2 96" xfId="5205" xr:uid="{00000000-0005-0000-0000-000055140000}"/>
    <cellStyle name="Normal 2 2 96 2" xfId="5206" xr:uid="{00000000-0005-0000-0000-000056140000}"/>
    <cellStyle name="Normal 2 2 97" xfId="5207" xr:uid="{00000000-0005-0000-0000-000057140000}"/>
    <cellStyle name="Normal 2 2 97 2" xfId="5208" xr:uid="{00000000-0005-0000-0000-000058140000}"/>
    <cellStyle name="Normal 2 2 98" xfId="5209" xr:uid="{00000000-0005-0000-0000-000059140000}"/>
    <cellStyle name="Normal 2 2 98 2" xfId="5210" xr:uid="{00000000-0005-0000-0000-00005A140000}"/>
    <cellStyle name="Normal 2 2 99" xfId="5211" xr:uid="{00000000-0005-0000-0000-00005B140000}"/>
    <cellStyle name="Normal 2 2 99 2" xfId="5212" xr:uid="{00000000-0005-0000-0000-00005C140000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3" xfId="5216" xr:uid="{00000000-0005-0000-0000-000060140000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3" xfId="5220" xr:uid="{00000000-0005-0000-0000-000064140000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3" xfId="5224" xr:uid="{00000000-0005-0000-0000-000068140000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3" xfId="5228" xr:uid="{00000000-0005-0000-0000-00006C140000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3" xfId="5232" xr:uid="{00000000-0005-0000-0000-000070140000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3" xfId="5236" xr:uid="{00000000-0005-0000-0000-000074140000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3" xfId="5240" xr:uid="{00000000-0005-0000-0000-000078140000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3" xfId="5244" xr:uid="{00000000-0005-0000-0000-00007C140000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3" xfId="5248" xr:uid="{00000000-0005-0000-0000-000080140000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3" xfId="5252" xr:uid="{00000000-0005-0000-0000-000084140000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1" xfId="5299" xr:uid="{00000000-0005-0000-0000-0000B4140000}"/>
    <cellStyle name="Normal 2 3 142" xfId="5300" xr:uid="{00000000-0005-0000-0000-0000B5140000}"/>
    <cellStyle name="Normal 2 3 143" xfId="5301" xr:uid="{00000000-0005-0000-0000-0000B6140000}"/>
    <cellStyle name="Normal 2 3 144" xfId="5302" xr:uid="{00000000-0005-0000-0000-0000B7140000}"/>
    <cellStyle name="Normal 2 3 145" xfId="9509" xr:uid="{A9EE5516-EC99-4B75-A449-284E9B77EA7D}"/>
    <cellStyle name="Normal 2 3 146" xfId="9779" xr:uid="{2F535134-4F54-4707-99E1-5EF555598EFE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10" xfId="9527" xr:uid="{BE376DE4-5E58-425E-A9F7-5050E8C27CC4}"/>
    <cellStyle name="Normal 2 3 2 11" xfId="9822" xr:uid="{03A22E42-8BB3-406D-A18B-1FA92F1453FE}"/>
    <cellStyle name="Normal 2 3 2 2" xfId="5309" xr:uid="{00000000-0005-0000-0000-0000BE140000}"/>
    <cellStyle name="Normal 2 3 2 2 10" xfId="5310" xr:uid="{00000000-0005-0000-0000-0000BF140000}"/>
    <cellStyle name="Normal 2 3 2 2 11" xfId="9584" xr:uid="{DFCFEC4B-234E-445D-ACF8-C59DCC4F4BAF}"/>
    <cellStyle name="Normal 2 3 2 2 12" xfId="9879" xr:uid="{1778299F-3D4B-4E2D-8AEA-0EF2390825B8}"/>
    <cellStyle name="Normal 2 3 2 2 2" xfId="5311" xr:uid="{00000000-0005-0000-0000-0000C0140000}"/>
    <cellStyle name="Normal 2 3 2 2 2 2" xfId="9698" xr:uid="{B0C993D3-6AA5-46BC-8C51-E8B68123FD9D}"/>
    <cellStyle name="Normal 2 3 2 2 2 3" xfId="9993" xr:uid="{24DA10A3-CDD4-4FF6-A1AF-BE077E745278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3 3" xfId="9641" xr:uid="{E1223E05-70F2-4519-9CA9-8E135CA3A0F2}"/>
    <cellStyle name="Normal 2 3 2 3 4" xfId="9936" xr:uid="{303DC17A-C06F-4769-A2A3-942CFBB87C5B}"/>
    <cellStyle name="Normal 2 3 2 4" xfId="5321" xr:uid="{00000000-0005-0000-0000-0000CA140000}"/>
    <cellStyle name="Normal 2 3 2 4 2" xfId="5322" xr:uid="{00000000-0005-0000-0000-0000CB140000}"/>
    <cellStyle name="Normal 2 3 2 5" xfId="5323" xr:uid="{00000000-0005-0000-0000-0000CC140000}"/>
    <cellStyle name="Normal 2 3 2 5 2" xfId="5324" xr:uid="{00000000-0005-0000-0000-0000CD140000}"/>
    <cellStyle name="Normal 2 3 2 6" xfId="5325" xr:uid="{00000000-0005-0000-0000-0000CE140000}"/>
    <cellStyle name="Normal 2 3 2 6 2" xfId="5326" xr:uid="{00000000-0005-0000-0000-0000CF140000}"/>
    <cellStyle name="Normal 2 3 2 7" xfId="5327" xr:uid="{00000000-0005-0000-0000-0000D0140000}"/>
    <cellStyle name="Normal 2 3 2 7 2" xfId="5328" xr:uid="{00000000-0005-0000-0000-0000D1140000}"/>
    <cellStyle name="Normal 2 3 2 8" xfId="5329" xr:uid="{00000000-0005-0000-0000-0000D2140000}"/>
    <cellStyle name="Normal 2 3 2 8 2" xfId="5330" xr:uid="{00000000-0005-0000-0000-0000D3140000}"/>
    <cellStyle name="Normal 2 3 2 9" xfId="5331" xr:uid="{00000000-0005-0000-0000-0000D4140000}"/>
    <cellStyle name="Normal 2 3 2 9 2" xfId="5332" xr:uid="{00000000-0005-0000-0000-0000D5140000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2 2" xfId="9710" xr:uid="{D22E95D3-04CB-4599-877A-57AED75A89AE}"/>
    <cellStyle name="Normal 2 3 3 2 2 3" xfId="10005" xr:uid="{84038255-3B82-4BAC-8E93-67939DC78270}"/>
    <cellStyle name="Normal 2 3 3 2 3" xfId="5346" xr:uid="{00000000-0005-0000-0000-0000E3140000}"/>
    <cellStyle name="Normal 2 3 3 2 4" xfId="9596" xr:uid="{66AEE3F0-22BC-4112-86C3-E18D48159163}"/>
    <cellStyle name="Normal 2 3 3 2 5" xfId="9891" xr:uid="{973C8040-00D8-46F6-BC2F-541179F46A40}"/>
    <cellStyle name="Normal 2 3 3 3" xfId="5347" xr:uid="{00000000-0005-0000-0000-0000E4140000}"/>
    <cellStyle name="Normal 2 3 3 3 2" xfId="9653" xr:uid="{55A19BC4-77CD-4B46-9067-8368457B496B}"/>
    <cellStyle name="Normal 2 3 3 3 3" xfId="9948" xr:uid="{ACA5FCFA-D4DA-485F-AC09-E99C9FE4A4C1}"/>
    <cellStyle name="Normal 2 3 3 4" xfId="5348" xr:uid="{00000000-0005-0000-0000-0000E5140000}"/>
    <cellStyle name="Normal 2 3 3 5" xfId="9539" xr:uid="{4C8C3728-1767-4821-85AF-980B00B29A61}"/>
    <cellStyle name="Normal 2 3 3 6" xfId="9834" xr:uid="{338C357D-EBEE-489E-8DEF-FDA7051F2FC1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 2 2" xfId="9665" xr:uid="{1C11025C-022D-434D-9C72-7BD01BACC22F}"/>
    <cellStyle name="Normal 2 3 4 2 3" xfId="9960" xr:uid="{8E9384EF-00FA-420F-8695-221D037A82D4}"/>
    <cellStyle name="Normal 2 3 4 3" xfId="9551" xr:uid="{1B10039F-2C17-4888-A979-EB27D90CA5D4}"/>
    <cellStyle name="Normal 2 3 4 4" xfId="9846" xr:uid="{8B2C9C3B-C3C7-49A1-B63F-A98D4F54889F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 2" xfId="9608" xr:uid="{08D55B87-E86C-4A11-91E3-E7F0EBCCB1F3}"/>
    <cellStyle name="Normal 2 3 5 3" xfId="9903" xr:uid="{58ED3AF2-E5B7-4EE1-870A-5DF0B97F523D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3" xfId="5430" xr:uid="{00000000-0005-0000-0000-000037150000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3" xfId="5434" xr:uid="{00000000-0005-0000-0000-00003B150000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3" xfId="5438" xr:uid="{00000000-0005-0000-0000-00003F15000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3" xfId="5442" xr:uid="{00000000-0005-0000-0000-000043150000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3" xfId="5446" xr:uid="{00000000-0005-0000-0000-000047150000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3" xfId="5450" xr:uid="{00000000-0005-0000-0000-00004B150000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3" xfId="5454" xr:uid="{00000000-0005-0000-0000-00004F150000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3" xfId="5458" xr:uid="{00000000-0005-0000-0000-000053150000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3" xfId="5462" xr:uid="{00000000-0005-0000-0000-000057150000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3" xfId="5466" xr:uid="{00000000-0005-0000-0000-00005B150000}"/>
    <cellStyle name="Normal 2 4" xfId="5467" xr:uid="{00000000-0005-0000-0000-00005C150000}"/>
    <cellStyle name="Normal 2 4 10" xfId="5468" xr:uid="{00000000-0005-0000-0000-00005D150000}"/>
    <cellStyle name="Normal 2 4 11" xfId="5469" xr:uid="{00000000-0005-0000-0000-00005E150000}"/>
    <cellStyle name="Normal 2 4 12" xfId="5470" xr:uid="{00000000-0005-0000-0000-00005F150000}"/>
    <cellStyle name="Normal 2 4 13" xfId="5471" xr:uid="{00000000-0005-0000-0000-000060150000}"/>
    <cellStyle name="Normal 2 4 14" xfId="9525" xr:uid="{E24ABEE1-AE7A-4510-85BC-0A081790DD2A}"/>
    <cellStyle name="Normal 2 4 15" xfId="9820" xr:uid="{B31BCF7F-4659-47F2-96D1-F63C77C697BD}"/>
    <cellStyle name="Normal 2 4 2" xfId="5472" xr:uid="{00000000-0005-0000-0000-000061150000}"/>
    <cellStyle name="Normal 2 4 2 10" xfId="9877" xr:uid="{10153409-6415-4295-A988-B7A016CD3573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3" xfId="5477" xr:uid="{00000000-0005-0000-0000-000066150000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3" xfId="5481" xr:uid="{00000000-0005-0000-0000-00006A150000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3" xfId="5485" xr:uid="{00000000-0005-0000-0000-00006E150000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3" xfId="5489" xr:uid="{00000000-0005-0000-0000-000072150000}"/>
    <cellStyle name="Normal 2 4 2 2 6" xfId="9696" xr:uid="{98B27564-2FAA-45F0-9B9E-A0A3DDCDAF09}"/>
    <cellStyle name="Normal 2 4 2 2 7" xfId="9991" xr:uid="{7269C8F5-A043-4325-9860-ACCACA63C735}"/>
    <cellStyle name="Normal 2 4 2 3" xfId="5490" xr:uid="{00000000-0005-0000-0000-000073150000}"/>
    <cellStyle name="Normal 2 4 2 3 2" xfId="10145" xr:uid="{436FE122-59E7-4F0E-94A4-ABF546246614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7" xfId="5495" xr:uid="{00000000-0005-0000-0000-000078150000}"/>
    <cellStyle name="Normal 2 4 2 8" xfId="5496" xr:uid="{00000000-0005-0000-0000-000079150000}"/>
    <cellStyle name="Normal 2 4 2 9" xfId="9582" xr:uid="{EF473A91-0A43-4324-AB6C-2533424BB2B9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3 6" xfId="9639" xr:uid="{17CA44EE-2CEC-46D2-8FDD-192654D8B402}"/>
    <cellStyle name="Normal 2 4 3 7" xfId="9934" xr:uid="{81C35E18-340E-46DD-BB78-7FA45A19FE0A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3" xfId="5506" xr:uid="{00000000-0005-0000-0000-000083150000}"/>
    <cellStyle name="Normal 2 4 4 4" xfId="10144" xr:uid="{362385D7-B227-46B0-A055-4E1840C39922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3" xfId="5510" xr:uid="{00000000-0005-0000-0000-0000871500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3" xfId="5514" xr:uid="{00000000-0005-0000-0000-00008B150000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3" xfId="5518" xr:uid="{00000000-0005-0000-0000-00008F150000}"/>
    <cellStyle name="Normal 2 4 7 4" xfId="5519" xr:uid="{00000000-0005-0000-0000-000090150000}"/>
    <cellStyle name="Normal 2 4 8" xfId="5520" xr:uid="{00000000-0005-0000-0000-000091150000}"/>
    <cellStyle name="Normal 2 4 8 2" xfId="5521" xr:uid="{00000000-0005-0000-0000-000092150000}"/>
    <cellStyle name="Normal 2 4 9" xfId="5522" xr:uid="{00000000-0005-0000-0000-000093150000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3" xfId="5526" xr:uid="{00000000-0005-0000-0000-000097150000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3" xfId="5530" xr:uid="{00000000-0005-0000-0000-00009B150000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3" xfId="5534" xr:uid="{00000000-0005-0000-0000-00009F150000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3" xfId="5538" xr:uid="{00000000-0005-0000-0000-0000A3150000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3" xfId="5542" xr:uid="{00000000-0005-0000-0000-0000A7150000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3" xfId="5546" xr:uid="{00000000-0005-0000-0000-0000AB150000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3" xfId="5550" xr:uid="{00000000-0005-0000-0000-0000AF15000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3" xfId="5554" xr:uid="{00000000-0005-0000-0000-0000B3150000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3" xfId="5558" xr:uid="{00000000-0005-0000-0000-0000B7150000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3" xfId="5562" xr:uid="{00000000-0005-0000-0000-0000BB150000}"/>
    <cellStyle name="Normal 2 5" xfId="5563" xr:uid="{00000000-0005-0000-0000-0000BC150000}"/>
    <cellStyle name="Normal 2 5 10" xfId="5564" xr:uid="{00000000-0005-0000-0000-0000BD150000}"/>
    <cellStyle name="Normal 2 5 11" xfId="5565" xr:uid="{00000000-0005-0000-0000-0000BE150000}"/>
    <cellStyle name="Normal 2 5 12" xfId="5566" xr:uid="{00000000-0005-0000-0000-0000BF150000}"/>
    <cellStyle name="Normal 2 5 13" xfId="5567" xr:uid="{00000000-0005-0000-0000-0000C0150000}"/>
    <cellStyle name="Normal 2 5 14" xfId="9537" xr:uid="{BEF211F9-BBCF-478E-9609-86C95ECC3CD2}"/>
    <cellStyle name="Normal 2 5 15" xfId="9832" xr:uid="{DD40C64D-07E1-4B23-8B26-31722C201E29}"/>
    <cellStyle name="Normal 2 5 2" xfId="5568" xr:uid="{00000000-0005-0000-0000-0000C1150000}"/>
    <cellStyle name="Normal 2 5 2 10" xfId="9889" xr:uid="{33F9AEDF-9CEC-48D3-A5C4-AD58F9205152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3" xfId="5573" xr:uid="{00000000-0005-0000-0000-0000C6150000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3" xfId="5577" xr:uid="{00000000-0005-0000-0000-0000CA150000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3" xfId="5581" xr:uid="{00000000-0005-0000-0000-0000CE150000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3" xfId="5585" xr:uid="{00000000-0005-0000-0000-0000D2150000}"/>
    <cellStyle name="Normal 2 5 2 2 6" xfId="9708" xr:uid="{B0897D1F-D596-42D7-B4C8-B26EAB40AC03}"/>
    <cellStyle name="Normal 2 5 2 2 7" xfId="10003" xr:uid="{52451F0B-54C9-4621-982A-52949C2CA031}"/>
    <cellStyle name="Normal 2 5 2 3" xfId="5586" xr:uid="{00000000-0005-0000-0000-0000D3150000}"/>
    <cellStyle name="Normal 2 5 2 3 2" xfId="10147" xr:uid="{9DF513B6-6FCE-4FA1-8E75-AE2735C414C9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7" xfId="5591" xr:uid="{00000000-0005-0000-0000-0000D8150000}"/>
    <cellStyle name="Normal 2 5 2 8" xfId="5592" xr:uid="{00000000-0005-0000-0000-0000D9150000}"/>
    <cellStyle name="Normal 2 5 2 9" xfId="9594" xr:uid="{DB4F6DC8-FA83-46C9-8DA6-28E40F2F1475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3 6" xfId="9651" xr:uid="{99CE507B-D1E8-4A5E-A824-E9119A49709D}"/>
    <cellStyle name="Normal 2 5 3 7" xfId="9946" xr:uid="{A1ED86D7-67EC-41E7-8862-18734B533419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3" xfId="5602" xr:uid="{00000000-0005-0000-0000-0000E3150000}"/>
    <cellStyle name="Normal 2 5 4 4" xfId="10146" xr:uid="{0CA92028-571E-45D3-9716-B692DD359E51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3" xfId="5606" xr:uid="{00000000-0005-0000-0000-0000E7150000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3" xfId="5610" xr:uid="{00000000-0005-0000-0000-0000EB150000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3" xfId="5614" xr:uid="{00000000-0005-0000-0000-0000EF150000}"/>
    <cellStyle name="Normal 2 5 7 4" xfId="5615" xr:uid="{00000000-0005-0000-0000-0000F0150000}"/>
    <cellStyle name="Normal 2 5 8" xfId="5616" xr:uid="{00000000-0005-0000-0000-0000F1150000}"/>
    <cellStyle name="Normal 2 5 8 2" xfId="5617" xr:uid="{00000000-0005-0000-0000-0000F2150000}"/>
    <cellStyle name="Normal 2 5 9" xfId="5618" xr:uid="{00000000-0005-0000-0000-0000F3150000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3" xfId="5622" xr:uid="{00000000-0005-0000-0000-0000F7150000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3" xfId="5626" xr:uid="{00000000-0005-0000-0000-0000FB15000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3" xfId="5630" xr:uid="{00000000-0005-0000-0000-0000FF150000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3" xfId="5634" xr:uid="{00000000-0005-0000-0000-000003160000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3" xfId="5638" xr:uid="{00000000-0005-0000-0000-000007160000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3" xfId="5642" xr:uid="{00000000-0005-0000-0000-00000B160000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3" xfId="5646" xr:uid="{00000000-0005-0000-0000-00000F160000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3" xfId="5650" xr:uid="{00000000-0005-0000-0000-00001316000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3" xfId="5654" xr:uid="{00000000-0005-0000-0000-000017160000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3" xfId="5658" xr:uid="{00000000-0005-0000-0000-00001B160000}"/>
    <cellStyle name="Normal 2 6" xfId="5659" xr:uid="{00000000-0005-0000-0000-00001C160000}"/>
    <cellStyle name="Normal 2 6 10" xfId="5660" xr:uid="{00000000-0005-0000-0000-00001D160000}"/>
    <cellStyle name="Normal 2 6 11" xfId="9549" xr:uid="{FBC6CED6-DE0B-442A-A4E4-A0BB71712A83}"/>
    <cellStyle name="Normal 2 6 12" xfId="9844" xr:uid="{D230C337-2CAF-4FDF-9AE1-3933E8852679}"/>
    <cellStyle name="Normal 2 6 2" xfId="5661" xr:uid="{00000000-0005-0000-0000-00001E160000}"/>
    <cellStyle name="Normal 2 6 2 2" xfId="5662" xr:uid="{00000000-0005-0000-0000-00001F160000}"/>
    <cellStyle name="Normal 2 6 2 2 2" xfId="10118" xr:uid="{695A0207-DFAB-418C-8642-AE7A69AA0428}"/>
    <cellStyle name="Normal 2 6 2 3" xfId="5663" xr:uid="{00000000-0005-0000-0000-000020160000}"/>
    <cellStyle name="Normal 2 6 2 3 2" xfId="10149" xr:uid="{049D52AB-0A49-42D5-96C0-5AD0E0AE445B}"/>
    <cellStyle name="Normal 2 6 2 4" xfId="5664" xr:uid="{00000000-0005-0000-0000-000021160000}"/>
    <cellStyle name="Normal 2 6 2 5" xfId="9663" xr:uid="{479A1338-2407-4B1A-84B1-BEB08C33D225}"/>
    <cellStyle name="Normal 2 6 2 6" xfId="9958" xr:uid="{CAD25246-9A08-4830-8AF7-B0942160242E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3 4" xfId="10117" xr:uid="{615568AD-29E4-4170-ABDC-7797B20D4A76}"/>
    <cellStyle name="Normal 2 6 4" xfId="5668" xr:uid="{00000000-0005-0000-0000-000025160000}"/>
    <cellStyle name="Normal 2 6 4 2" xfId="5669" xr:uid="{00000000-0005-0000-0000-000026160000}"/>
    <cellStyle name="Normal 2 6 4 3" xfId="10148" xr:uid="{F868BF5E-CD9B-4516-A830-CDA0A72080F4}"/>
    <cellStyle name="Normal 2 6 5" xfId="5670" xr:uid="{00000000-0005-0000-0000-000027160000}"/>
    <cellStyle name="Normal 2 6 5 2" xfId="5671" xr:uid="{00000000-0005-0000-0000-000028160000}"/>
    <cellStyle name="Normal 2 6 6" xfId="5672" xr:uid="{00000000-0005-0000-0000-000029160000}"/>
    <cellStyle name="Normal 2 6 6 2" xfId="5673" xr:uid="{00000000-0005-0000-0000-00002A160000}"/>
    <cellStyle name="Normal 2 6 6 3" xfId="5674" xr:uid="{00000000-0005-0000-0000-00002B160000}"/>
    <cellStyle name="Normal 2 6 7" xfId="5675" xr:uid="{00000000-0005-0000-0000-00002C160000}"/>
    <cellStyle name="Normal 2 6 8" xfId="5676" xr:uid="{00000000-0005-0000-0000-00002D160000}"/>
    <cellStyle name="Normal 2 6 9" xfId="5677" xr:uid="{00000000-0005-0000-0000-00002E160000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3" xfId="5681" xr:uid="{00000000-0005-0000-0000-000032160000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3" xfId="5685" xr:uid="{00000000-0005-0000-0000-000036160000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3" xfId="5689" xr:uid="{00000000-0005-0000-0000-00003A160000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3" xfId="5693" xr:uid="{00000000-0005-0000-0000-00003E160000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3" xfId="5697" xr:uid="{00000000-0005-0000-0000-000042160000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1" xfId="5705" xr:uid="{00000000-0005-0000-0000-00004A160000}"/>
    <cellStyle name="Normal 2 7 12" xfId="5706" xr:uid="{00000000-0005-0000-0000-00004B160000}"/>
    <cellStyle name="Normal 2 7 13" xfId="5707" xr:uid="{00000000-0005-0000-0000-00004C160000}"/>
    <cellStyle name="Normal 2 7 14" xfId="9606" xr:uid="{4351CE24-B951-4679-B2C3-2E8B725905C6}"/>
    <cellStyle name="Normal 2 7 15" xfId="9901" xr:uid="{F613FC8E-792E-4669-B7EC-E514724BDF94}"/>
    <cellStyle name="Normal 2 7 2" xfId="5708" xr:uid="{00000000-0005-0000-0000-00004D160000}"/>
    <cellStyle name="Normal 2 7 2 2" xfId="5709" xr:uid="{00000000-0005-0000-0000-00004E160000}"/>
    <cellStyle name="Normal 2 7 2 2 2" xfId="10120" xr:uid="{26D06B70-73D1-4D1B-B1E7-EFD4912FB565}"/>
    <cellStyle name="Normal 2 7 2 3" xfId="5710" xr:uid="{00000000-0005-0000-0000-00004F160000}"/>
    <cellStyle name="Normal 2 7 2 3 2" xfId="10151" xr:uid="{BF641806-4673-4F02-89F4-B7F775DDDDBC}"/>
    <cellStyle name="Normal 2 7 2 4" xfId="5711" xr:uid="{00000000-0005-0000-0000-000050160000}"/>
    <cellStyle name="Normal 2 7 2 5" xfId="5712" xr:uid="{00000000-0005-0000-0000-000051160000}"/>
    <cellStyle name="Normal 2 7 2 6" xfId="10094" xr:uid="{E388D568-76DE-46E5-9350-93D7EFBAD6E3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3 4" xfId="10119" xr:uid="{C884E3A3-2552-4718-B059-B8ABBB7149FC}"/>
    <cellStyle name="Normal 2 7 4" xfId="5716" xr:uid="{00000000-0005-0000-0000-000055160000}"/>
    <cellStyle name="Normal 2 7 4 2" xfId="5717" xr:uid="{00000000-0005-0000-0000-000056160000}"/>
    <cellStyle name="Normal 2 7 4 3" xfId="10150" xr:uid="{55F2322C-CF14-42A7-8DC2-B0A3388EEF47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2" xfId="5726" xr:uid="{00000000-0005-0000-0000-00005F160000}"/>
    <cellStyle name="Normal 2 72 2" xfId="5727" xr:uid="{00000000-0005-0000-0000-000060160000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5" xfId="5731" xr:uid="{00000000-0005-0000-0000-000064160000}"/>
    <cellStyle name="Normal 2 75 2" xfId="5732" xr:uid="{00000000-0005-0000-0000-000065160000}"/>
    <cellStyle name="Normal 2 76" xfId="5733" xr:uid="{00000000-0005-0000-0000-000066160000}"/>
    <cellStyle name="Normal 2 76 2" xfId="5734" xr:uid="{00000000-0005-0000-0000-000067160000}"/>
    <cellStyle name="Normal 2 77" xfId="5735" xr:uid="{00000000-0005-0000-0000-000068160000}"/>
    <cellStyle name="Normal 2 77 2" xfId="5736" xr:uid="{00000000-0005-0000-0000-000069160000}"/>
    <cellStyle name="Normal 2 78" xfId="5737" xr:uid="{00000000-0005-0000-0000-00006A160000}"/>
    <cellStyle name="Normal 2 78 2" xfId="5738" xr:uid="{00000000-0005-0000-0000-00006B160000}"/>
    <cellStyle name="Normal 2 79" xfId="5739" xr:uid="{00000000-0005-0000-0000-00006C160000}"/>
    <cellStyle name="Normal 2 79 2" xfId="5740" xr:uid="{00000000-0005-0000-0000-00006D160000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2 4" xfId="10121" xr:uid="{345714BE-CB36-4172-B73A-0758829F4516}"/>
    <cellStyle name="Normal 2 8 3" xfId="5745" xr:uid="{00000000-0005-0000-0000-000072160000}"/>
    <cellStyle name="Normal 2 8 3 2" xfId="10152" xr:uid="{7CD670EC-D769-4A48-A816-516FA48AAEF6}"/>
    <cellStyle name="Normal 2 8 4" xfId="5746" xr:uid="{00000000-0005-0000-0000-000073160000}"/>
    <cellStyle name="Normal 2 8 4 2" xfId="5747" xr:uid="{00000000-0005-0000-0000-000074160000}"/>
    <cellStyle name="Normal 2 8 5" xfId="5748" xr:uid="{00000000-0005-0000-0000-000075160000}"/>
    <cellStyle name="Normal 2 8 6" xfId="5749" xr:uid="{00000000-0005-0000-0000-000076160000}"/>
    <cellStyle name="Normal 2 8 7" xfId="5750" xr:uid="{00000000-0005-0000-0000-000077160000}"/>
    <cellStyle name="Normal 2 8 8" xfId="5751" xr:uid="{00000000-0005-0000-0000-000078160000}"/>
    <cellStyle name="Normal 2 8 9" xfId="10095" xr:uid="{F44C5B69-FE7E-40F0-9A04-B3FC591DFFE4}"/>
    <cellStyle name="Normal 2 80" xfId="5752" xr:uid="{00000000-0005-0000-0000-000079160000}"/>
    <cellStyle name="Normal 2 80 2" xfId="5753" xr:uid="{00000000-0005-0000-0000-00007A160000}"/>
    <cellStyle name="Normal 2 81" xfId="5754" xr:uid="{00000000-0005-0000-0000-00007B160000}"/>
    <cellStyle name="Normal 2 81 2" xfId="5755" xr:uid="{00000000-0005-0000-0000-00007C160000}"/>
    <cellStyle name="Normal 2 82" xfId="5756" xr:uid="{00000000-0005-0000-0000-00007D160000}"/>
    <cellStyle name="Normal 2 82 2" xfId="5757" xr:uid="{00000000-0005-0000-0000-00007E160000}"/>
    <cellStyle name="Normal 2 83" xfId="5758" xr:uid="{00000000-0005-0000-0000-00007F160000}"/>
    <cellStyle name="Normal 2 83 2" xfId="5759" xr:uid="{00000000-0005-0000-0000-000080160000}"/>
    <cellStyle name="Normal 2 84" xfId="5760" xr:uid="{00000000-0005-0000-0000-000081160000}"/>
    <cellStyle name="Normal 2 84 2" xfId="5761" xr:uid="{00000000-0005-0000-0000-000082160000}"/>
    <cellStyle name="Normal 2 85" xfId="5762" xr:uid="{00000000-0005-0000-0000-000083160000}"/>
    <cellStyle name="Normal 2 85 2" xfId="5763" xr:uid="{00000000-0005-0000-0000-000084160000}"/>
    <cellStyle name="Normal 2 86" xfId="5764" xr:uid="{00000000-0005-0000-0000-000085160000}"/>
    <cellStyle name="Normal 2 86 2" xfId="5765" xr:uid="{00000000-0005-0000-0000-000086160000}"/>
    <cellStyle name="Normal 2 87" xfId="5766" xr:uid="{00000000-0005-0000-0000-000087160000}"/>
    <cellStyle name="Normal 2 87 2" xfId="5767" xr:uid="{00000000-0005-0000-0000-000088160000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5" xfId="5775" xr:uid="{00000000-0005-0000-0000-000090160000}"/>
    <cellStyle name="Normal 2 9 6" xfId="5776" xr:uid="{00000000-0005-0000-0000-000091160000}"/>
    <cellStyle name="Normal 2 90" xfId="5777" xr:uid="{00000000-0005-0000-0000-000092160000}"/>
    <cellStyle name="Normal 2 90 2" xfId="5778" xr:uid="{00000000-0005-0000-0000-000093160000}"/>
    <cellStyle name="Normal 2 91" xfId="5779" xr:uid="{00000000-0005-0000-0000-000094160000}"/>
    <cellStyle name="Normal 2 91 2" xfId="5780" xr:uid="{00000000-0005-0000-0000-000095160000}"/>
    <cellStyle name="Normal 2 92" xfId="5781" xr:uid="{00000000-0005-0000-0000-000096160000}"/>
    <cellStyle name="Normal 2 92 2" xfId="5782" xr:uid="{00000000-0005-0000-0000-000097160000}"/>
    <cellStyle name="Normal 2 93" xfId="5783" xr:uid="{00000000-0005-0000-0000-000098160000}"/>
    <cellStyle name="Normal 2 93 2" xfId="5784" xr:uid="{00000000-0005-0000-0000-000099160000}"/>
    <cellStyle name="Normal 2 94" xfId="5785" xr:uid="{00000000-0005-0000-0000-00009A160000}"/>
    <cellStyle name="Normal 2 94 2" xfId="5786" xr:uid="{00000000-0005-0000-0000-00009B160000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6" xfId="5790" xr:uid="{00000000-0005-0000-0000-00009F160000}"/>
    <cellStyle name="Normal 2 96 2" xfId="5791" xr:uid="{00000000-0005-0000-0000-0000A0160000}"/>
    <cellStyle name="Normal 2 97" xfId="5792" xr:uid="{00000000-0005-0000-0000-0000A1160000}"/>
    <cellStyle name="Normal 2 97 2" xfId="5793" xr:uid="{00000000-0005-0000-0000-0000A2160000}"/>
    <cellStyle name="Normal 2 98" xfId="5794" xr:uid="{00000000-0005-0000-0000-0000A3160000}"/>
    <cellStyle name="Normal 2 98 2" xfId="5795" xr:uid="{00000000-0005-0000-0000-0000A4160000}"/>
    <cellStyle name="Normal 2 99" xfId="5796" xr:uid="{00000000-0005-0000-0000-0000A5160000}"/>
    <cellStyle name="Normal 2 99 2" xfId="5797" xr:uid="{00000000-0005-0000-0000-0000A6160000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3" xfId="5801" xr:uid="{00000000-0005-0000-0000-0000AA160000}"/>
    <cellStyle name="Normal 20 3" xfId="5802" xr:uid="{00000000-0005-0000-0000-0000AB160000}"/>
    <cellStyle name="Normal 20 4" xfId="5803" xr:uid="{00000000-0005-0000-0000-0000AC160000}"/>
    <cellStyle name="Normal 200" xfId="5804" xr:uid="{00000000-0005-0000-0000-0000AD160000}"/>
    <cellStyle name="Normal 200 2" xfId="9749" xr:uid="{D6B0902C-6AF5-49F7-A71F-CB22F818B659}"/>
    <cellStyle name="Normal 201" xfId="5805" xr:uid="{00000000-0005-0000-0000-0000AE160000}"/>
    <cellStyle name="Normal 201 2" xfId="5806" xr:uid="{00000000-0005-0000-0000-0000AF160000}"/>
    <cellStyle name="Normal 201 2 2" xfId="9762" xr:uid="{9808B5CD-E734-452A-94F8-65554CCE3D75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3" xfId="5818" xr:uid="{00000000-0005-0000-0000-0000BB160000}"/>
    <cellStyle name="Normal 21 3" xfId="5819" xr:uid="{00000000-0005-0000-0000-0000BC160000}"/>
    <cellStyle name="Normal 21 4" xfId="5820" xr:uid="{00000000-0005-0000-0000-0000BD160000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3" xfId="5834" xr:uid="{00000000-0005-0000-0000-0000CB160000}"/>
    <cellStyle name="Normal 22 3" xfId="5835" xr:uid="{00000000-0005-0000-0000-0000CC160000}"/>
    <cellStyle name="Normal 22 4" xfId="5836" xr:uid="{00000000-0005-0000-0000-0000CD160000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3" xfId="5850" xr:uid="{00000000-0005-0000-0000-0000DB160000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7" xfId="5860" xr:uid="{00000000-0005-0000-0000-0000E5160000}"/>
    <cellStyle name="Normal 238" xfId="5861" xr:uid="{00000000-0005-0000-0000-0000E6160000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3" xfId="5866" xr:uid="{00000000-0005-0000-0000-0000EB160000}"/>
    <cellStyle name="Normal 24 3" xfId="5867" xr:uid="{00000000-0005-0000-0000-0000EC160000}"/>
    <cellStyle name="Normal 240" xfId="5868" xr:uid="{00000000-0005-0000-0000-0000ED160000}"/>
    <cellStyle name="Normal 241" xfId="5869" xr:uid="{00000000-0005-0000-0000-0000EE160000}"/>
    <cellStyle name="Normal 242" xfId="5870" xr:uid="{00000000-0005-0000-0000-0000EF160000}"/>
    <cellStyle name="Normal 243" xfId="5871" xr:uid="{00000000-0005-0000-0000-0000F0160000}"/>
    <cellStyle name="Normal 244" xfId="9376" xr:uid="{00000000-0005-0000-0000-0000F1160000}"/>
    <cellStyle name="Normal 245" xfId="9382" xr:uid="{00000000-0005-0000-0000-0000F2160000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8" xfId="9425" xr:uid="{00000000-0005-0000-0000-0000F6160000}"/>
    <cellStyle name="Normal 249" xfId="9427" xr:uid="{00000000-0005-0000-0000-0000F7160000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3" xfId="5875" xr:uid="{00000000-0005-0000-0000-0000FB160000}"/>
    <cellStyle name="Normal 25 3" xfId="5876" xr:uid="{00000000-0005-0000-0000-0000FC160000}"/>
    <cellStyle name="Normal 250" xfId="9429" xr:uid="{2184F001-00C3-4EC9-917F-398639271F23}"/>
    <cellStyle name="Normal 250 2" xfId="9453" xr:uid="{BA9E84A8-C81D-4EBB-9F3E-23665AB72AC7}"/>
    <cellStyle name="Normal 250 3" xfId="9463" xr:uid="{0D556822-534D-4E72-8DD7-FF0059FF7B57}"/>
    <cellStyle name="Normal 250 4" xfId="9743" xr:uid="{D22A379C-C9E6-41CE-A781-AFCB0C528E2E}"/>
    <cellStyle name="Normal 250 5" xfId="9770" xr:uid="{65DD21C5-9CA4-44C9-AB02-B3057BDAEA0D}"/>
    <cellStyle name="Normal 251" xfId="9445" xr:uid="{2B8CD9CA-38A8-4175-AE04-1840BFEA4685}"/>
    <cellStyle name="Normal 252" xfId="9451" xr:uid="{019F16A2-5B51-4B9A-8268-0305843D80BD}"/>
    <cellStyle name="Normal 253" xfId="9413" xr:uid="{00000000-0005-0000-0000-0000FD160000}"/>
    <cellStyle name="Normal 254" xfId="9504" xr:uid="{E9404842-A37A-422A-9BC0-8A2F67E77E80}"/>
    <cellStyle name="Normal 255" xfId="9741" xr:uid="{DFEDCBBE-6507-4333-B79D-01215745EB3B}"/>
    <cellStyle name="Normal 256" xfId="9772" xr:uid="{AD2EFB2F-EE34-4BC9-990B-30679B484109}"/>
    <cellStyle name="Normal 257" xfId="9797" xr:uid="{F6F890E7-587D-4EE6-93F9-C691D2D9D180}"/>
    <cellStyle name="Normal 258" xfId="9782" xr:uid="{88A248C6-270F-4757-A6DB-A9F6BC7F5DF4}"/>
    <cellStyle name="Normal 259" xfId="10066" xr:uid="{C3E11D9B-7D4F-4D6E-9135-79F4AB4A4091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3" xfId="5880" xr:uid="{00000000-0005-0000-0000-000001170000}"/>
    <cellStyle name="Normal 26 3" xfId="5881" xr:uid="{00000000-0005-0000-0000-000002170000}"/>
    <cellStyle name="Normal 260" xfId="10038" xr:uid="{508FB1E3-E599-4BB9-8D65-B24B7375777B}"/>
    <cellStyle name="Normal 261" xfId="10076" xr:uid="{6690D9D6-8F39-4214-B66B-429C039DE80E}"/>
    <cellStyle name="Normal 262" xfId="9784" xr:uid="{116105F1-7680-4747-BB1F-051A8C19E486}"/>
    <cellStyle name="Normal 263" xfId="10055" xr:uid="{240E743B-537E-4134-B255-E4DB197C9026}"/>
    <cellStyle name="Normal 264" xfId="10068" xr:uid="{37F4A2DC-0497-4A10-9325-D9F9D108D66F}"/>
    <cellStyle name="Normal 265" xfId="9819" xr:uid="{B937A0FD-DD58-4EC1-A441-43C10CE07007}"/>
    <cellStyle name="Normal 266" xfId="10039" xr:uid="{58D55B8D-C10B-40D3-84C8-085114DA9235}"/>
    <cellStyle name="Normal 267" xfId="10036" xr:uid="{98A6001E-88E9-443A-8082-8D5A1741FAFB}"/>
    <cellStyle name="Normal 268" xfId="10052" xr:uid="{58FD4CC3-7F86-4E79-9D53-FEB992ED9939}"/>
    <cellStyle name="Normal 269" xfId="9781" xr:uid="{DB990C46-C76F-44E6-8F63-3C7C1499747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3" xfId="5885" xr:uid="{00000000-0005-0000-0000-000006170000}"/>
    <cellStyle name="Normal 27 3" xfId="5886" xr:uid="{00000000-0005-0000-0000-000007170000}"/>
    <cellStyle name="Normal 270" xfId="10071" xr:uid="{02C106D8-511C-41EE-874E-3554761DFFA9}"/>
    <cellStyle name="Normal 271" xfId="10046" xr:uid="{271FA97E-2F12-4410-8D00-0E9A2E6FB22E}"/>
    <cellStyle name="Normal 272" xfId="9796" xr:uid="{05B70C1D-D870-4232-B8AF-F6069C39DCF0}"/>
    <cellStyle name="Normal 273" xfId="10043" xr:uid="{43757FB7-1664-4968-AA7D-2CF3740ABD2C}"/>
    <cellStyle name="Normal 274" xfId="9795" xr:uid="{44633DF2-8FA6-4FB1-923F-BFA9B74CDC5B}"/>
    <cellStyle name="Normal 275" xfId="10077" xr:uid="{F28A7BEB-F166-402E-BF20-34575FA6483F}"/>
    <cellStyle name="Normal 276" xfId="10082" xr:uid="{12FA335F-63FD-4587-BF92-040B36DB6BB6}"/>
    <cellStyle name="Normal 277" xfId="10101" xr:uid="{ECB0C2BB-4633-439E-84C8-4992D3507E4D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3" xfId="5890" xr:uid="{00000000-0005-0000-0000-00000B170000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3" xfId="5920" xr:uid="{00000000-0005-0000-0000-00002A170000}"/>
    <cellStyle name="Normal 3 111" xfId="5921" xr:uid="{00000000-0005-0000-0000-00002B170000}"/>
    <cellStyle name="Normal 3 112" xfId="5922" xr:uid="{00000000-0005-0000-0000-00002C170000}"/>
    <cellStyle name="Normal 3 113" xfId="5923" xr:uid="{00000000-0005-0000-0000-00002D170000}"/>
    <cellStyle name="Normal 3 114" xfId="5924" xr:uid="{00000000-0005-0000-0000-00002E170000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3" xfId="5960" xr:uid="{00000000-0005-0000-0000-000053170000}"/>
    <cellStyle name="Normal 3 2 10 4" xfId="5961" xr:uid="{00000000-0005-0000-0000-000054170000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3" xfId="5971" xr:uid="{00000000-0005-0000-0000-00005E170000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3" xfId="5975" xr:uid="{00000000-0005-0000-0000-000062170000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3" xfId="5979" xr:uid="{00000000-0005-0000-0000-000066170000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3" xfId="5983" xr:uid="{00000000-0005-0000-0000-00006A170000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3" xfId="5987" xr:uid="{00000000-0005-0000-0000-00006E170000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3" xfId="5991" xr:uid="{00000000-0005-0000-0000-000072170000}"/>
    <cellStyle name="Normal 3 2 18" xfId="5992" xr:uid="{00000000-0005-0000-0000-000073170000}"/>
    <cellStyle name="Normal 3 2 18 2" xfId="5993" xr:uid="{00000000-0005-0000-0000-000074170000}"/>
    <cellStyle name="Normal 3 2 19" xfId="5994" xr:uid="{00000000-0005-0000-0000-000075170000}"/>
    <cellStyle name="Normal 3 2 19 2" xfId="5995" xr:uid="{00000000-0005-0000-0000-000076170000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19" xfId="9510" xr:uid="{A6A50CCF-AB64-4951-96D0-6C0399C48812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3" xfId="6010" xr:uid="{00000000-0005-0000-0000-000085170000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3" xfId="6014" xr:uid="{00000000-0005-0000-0000-000089170000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3" xfId="6018" xr:uid="{00000000-0005-0000-0000-00008D170000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3" xfId="6022" xr:uid="{00000000-0005-0000-0000-000091170000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3" xfId="6026" xr:uid="{00000000-0005-0000-0000-000095170000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3" xfId="6030" xr:uid="{00000000-0005-0000-0000-000099170000}"/>
    <cellStyle name="Normal 3 2 2 2 16" xfId="6031" xr:uid="{00000000-0005-0000-0000-00009A170000}"/>
    <cellStyle name="Normal 3 2 2 2 16 2" xfId="6032" xr:uid="{00000000-0005-0000-0000-00009B170000}"/>
    <cellStyle name="Normal 3 2 2 2 17" xfId="6033" xr:uid="{00000000-0005-0000-0000-00009C170000}"/>
    <cellStyle name="Normal 3 2 2 2 17 2" xfId="6034" xr:uid="{00000000-0005-0000-0000-00009D1700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3" xfId="6040" xr:uid="{00000000-0005-0000-0000-0000A3170000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3" xfId="6044" xr:uid="{00000000-0005-0000-0000-0000A7170000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3" xfId="6048" xr:uid="{00000000-0005-0000-0000-0000AB170000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3" xfId="6052" xr:uid="{00000000-0005-0000-0000-0000AF170000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7" xfId="6058" xr:uid="{00000000-0005-0000-0000-0000B517000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3" xfId="6062" xr:uid="{00000000-0005-0000-0000-0000B9170000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3" xfId="6066" xr:uid="{00000000-0005-0000-0000-0000BD170000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3" xfId="6070" xr:uid="{00000000-0005-0000-0000-0000C1170000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3" xfId="6074" xr:uid="{00000000-0005-0000-0000-0000C5170000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3" xfId="6078" xr:uid="{00000000-0005-0000-0000-0000C9170000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3" xfId="6082" xr:uid="{00000000-0005-0000-0000-0000CD170000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3" xfId="6086" xr:uid="{00000000-0005-0000-0000-0000D117000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4" xfId="6091" xr:uid="{00000000-0005-0000-0000-0000D6170000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3" xfId="6105" xr:uid="{00000000-0005-0000-0000-0000E4170000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3" xfId="6109" xr:uid="{00000000-0005-0000-0000-0000E8170000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3" xfId="6113" xr:uid="{00000000-0005-0000-0000-0000EC170000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3" xfId="6117" xr:uid="{00000000-0005-0000-0000-0000F0170000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3" xfId="6121" xr:uid="{00000000-0005-0000-0000-0000F4170000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3" xfId="6125" xr:uid="{00000000-0005-0000-0000-0000F817000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3" xfId="6129" xr:uid="{00000000-0005-0000-0000-0000FC170000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7" xfId="6156" xr:uid="{00000000-0005-0000-0000-000017180000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3" xfId="6160" xr:uid="{00000000-0005-0000-0000-00001B180000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3" xfId="6164" xr:uid="{00000000-0005-0000-0000-00001F180000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3" xfId="6168" xr:uid="{00000000-0005-0000-0000-000023180000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4" xfId="6176" xr:uid="{00000000-0005-0000-0000-00002B180000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9" xfId="6183" xr:uid="{00000000-0005-0000-0000-000032180000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4" xfId="6212" xr:uid="{00000000-0005-0000-0000-00004F180000}"/>
    <cellStyle name="Normal 3 44 2" xfId="6213" xr:uid="{00000000-0005-0000-0000-000050180000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9" xfId="6406" xr:uid="{00000000-0005-0000-0000-000012190000}"/>
    <cellStyle name="Normal 4 16" xfId="6407" xr:uid="{00000000-0005-0000-0000-000013190000}"/>
    <cellStyle name="Normal 4 16 2" xfId="6408" xr:uid="{00000000-0005-0000-0000-000014190000}"/>
    <cellStyle name="Normal 4 160" xfId="10096" xr:uid="{5F65B8B0-5BC9-43DE-B5A6-99CA2800DD2E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12" xfId="10122" xr:uid="{3A5ACE1D-B0AE-4E1C-A6AD-B7DB40B454F7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 8" xfId="10153" xr:uid="{7791C43C-64AD-4F4F-96DE-BE7A5B426437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3" xfId="6640" xr:uid="{00000000-0005-0000-0000-0000FE190000}"/>
    <cellStyle name="Normal 5 10 3 6" xfId="9771" xr:uid="{62C20C45-EFDC-4B5B-8B8D-05C2824AFC3B}"/>
    <cellStyle name="Normal 5 100" xfId="6641" xr:uid="{00000000-0005-0000-0000-0000FF190000}"/>
    <cellStyle name="Normal 5 100 2" xfId="6642" xr:uid="{00000000-0005-0000-0000-0000001A0000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8" xfId="6651" xr:uid="{00000000-0005-0000-0000-0000091A0000}"/>
    <cellStyle name="Normal 5 108 2" xfId="6652" xr:uid="{00000000-0005-0000-0000-00000A1A0000}"/>
    <cellStyle name="Normal 5 109" xfId="6653" xr:uid="{00000000-0005-0000-0000-00000B1A0000}"/>
    <cellStyle name="Normal 5 109 2" xfId="6654" xr:uid="{00000000-0005-0000-0000-00000C1A0000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3" xfId="6658" xr:uid="{00000000-0005-0000-0000-0000101A0000}"/>
    <cellStyle name="Normal 5 110" xfId="6659" xr:uid="{00000000-0005-0000-0000-0000111A0000}"/>
    <cellStyle name="Normal 5 110 2" xfId="6660" xr:uid="{00000000-0005-0000-0000-0000121A0000}"/>
    <cellStyle name="Normal 5 111" xfId="6661" xr:uid="{00000000-0005-0000-0000-0000131A0000}"/>
    <cellStyle name="Normal 5 111 2" xfId="6662" xr:uid="{00000000-0005-0000-0000-0000141A0000}"/>
    <cellStyle name="Normal 5 112" xfId="6663" xr:uid="{00000000-0005-0000-0000-0000151A0000}"/>
    <cellStyle name="Normal 5 112 2" xfId="6664" xr:uid="{00000000-0005-0000-0000-0000161A0000}"/>
    <cellStyle name="Normal 5 113" xfId="6665" xr:uid="{00000000-0005-0000-0000-0000171A0000}"/>
    <cellStyle name="Normal 5 113 2" xfId="6666" xr:uid="{00000000-0005-0000-0000-0000181A0000}"/>
    <cellStyle name="Normal 5 114" xfId="6667" xr:uid="{00000000-0005-0000-0000-0000191A0000}"/>
    <cellStyle name="Normal 5 114 2" xfId="6668" xr:uid="{00000000-0005-0000-0000-00001A1A0000}"/>
    <cellStyle name="Normal 5 115" xfId="6669" xr:uid="{00000000-0005-0000-0000-00001B1A0000}"/>
    <cellStyle name="Normal 5 115 2" xfId="6670" xr:uid="{00000000-0005-0000-0000-00001C1A0000}"/>
    <cellStyle name="Normal 5 116" xfId="6671" xr:uid="{00000000-0005-0000-0000-00001D1A0000}"/>
    <cellStyle name="Normal 5 116 2" xfId="6672" xr:uid="{00000000-0005-0000-0000-00001E1A0000}"/>
    <cellStyle name="Normal 5 117" xfId="6673" xr:uid="{00000000-0005-0000-0000-00001F1A0000}"/>
    <cellStyle name="Normal 5 117 2" xfId="6674" xr:uid="{00000000-0005-0000-0000-0000201A0000}"/>
    <cellStyle name="Normal 5 118" xfId="6675" xr:uid="{00000000-0005-0000-0000-0000211A0000}"/>
    <cellStyle name="Normal 5 118 2" xfId="6676" xr:uid="{00000000-0005-0000-0000-0000221A0000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3" xfId="6681" xr:uid="{00000000-0005-0000-0000-0000271A0000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4" xfId="6687" xr:uid="{00000000-0005-0000-0000-00002D1A0000}"/>
    <cellStyle name="Normal 5 124 2" xfId="6688" xr:uid="{00000000-0005-0000-0000-00002E1A0000}"/>
    <cellStyle name="Normal 5 125" xfId="6689" xr:uid="{00000000-0005-0000-0000-00002F1A0000}"/>
    <cellStyle name="Normal 5 125 2" xfId="6690" xr:uid="{00000000-0005-0000-0000-0000301A0000}"/>
    <cellStyle name="Normal 5 126" xfId="6691" xr:uid="{00000000-0005-0000-0000-0000311A0000}"/>
    <cellStyle name="Normal 5 126 2" xfId="6692" xr:uid="{00000000-0005-0000-0000-0000321A0000}"/>
    <cellStyle name="Normal 5 127" xfId="6693" xr:uid="{00000000-0005-0000-0000-0000331A0000}"/>
    <cellStyle name="Normal 5 127 2" xfId="6694" xr:uid="{00000000-0005-0000-0000-0000341A0000}"/>
    <cellStyle name="Normal 5 128" xfId="6695" xr:uid="{00000000-0005-0000-0000-0000351A0000}"/>
    <cellStyle name="Normal 5 128 2" xfId="6696" xr:uid="{00000000-0005-0000-0000-0000361A0000}"/>
    <cellStyle name="Normal 5 129" xfId="6697" xr:uid="{00000000-0005-0000-0000-0000371A0000}"/>
    <cellStyle name="Normal 5 129 2" xfId="6698" xr:uid="{00000000-0005-0000-0000-0000381A0000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3" xfId="6702" xr:uid="{00000000-0005-0000-0000-00003C1A0000}"/>
    <cellStyle name="Normal 5 130" xfId="6703" xr:uid="{00000000-0005-0000-0000-00003D1A0000}"/>
    <cellStyle name="Normal 5 130 2" xfId="6704" xr:uid="{00000000-0005-0000-0000-00003E1A0000}"/>
    <cellStyle name="Normal 5 131" xfId="6705" xr:uid="{00000000-0005-0000-0000-00003F1A0000}"/>
    <cellStyle name="Normal 5 131 2" xfId="6706" xr:uid="{00000000-0005-0000-0000-0000401A0000}"/>
    <cellStyle name="Normal 5 132" xfId="6707" xr:uid="{00000000-0005-0000-0000-0000411A0000}"/>
    <cellStyle name="Normal 5 132 2" xfId="6708" xr:uid="{00000000-0005-0000-0000-0000421A0000}"/>
    <cellStyle name="Normal 5 133" xfId="6709" xr:uid="{00000000-0005-0000-0000-0000431A0000}"/>
    <cellStyle name="Normal 5 133 2" xfId="6710" xr:uid="{00000000-0005-0000-0000-0000441A0000}"/>
    <cellStyle name="Normal 5 134" xfId="6711" xr:uid="{00000000-0005-0000-0000-0000451A0000}"/>
    <cellStyle name="Normal 5 134 2" xfId="6712" xr:uid="{00000000-0005-0000-0000-0000461A0000}"/>
    <cellStyle name="Normal 5 135" xfId="6713" xr:uid="{00000000-0005-0000-0000-0000471A0000}"/>
    <cellStyle name="Normal 5 135 2" xfId="6714" xr:uid="{00000000-0005-0000-0000-0000481A0000}"/>
    <cellStyle name="Normal 5 136" xfId="6715" xr:uid="{00000000-0005-0000-0000-0000491A0000}"/>
    <cellStyle name="Normal 5 136 2" xfId="6716" xr:uid="{00000000-0005-0000-0000-00004A1A0000}"/>
    <cellStyle name="Normal 5 137" xfId="6717" xr:uid="{00000000-0005-0000-0000-00004B1A0000}"/>
    <cellStyle name="Normal 5 137 2" xfId="6718" xr:uid="{00000000-0005-0000-0000-00004C1A0000}"/>
    <cellStyle name="Normal 5 138" xfId="6719" xr:uid="{00000000-0005-0000-0000-00004D1A0000}"/>
    <cellStyle name="Normal 5 138 2" xfId="6720" xr:uid="{00000000-0005-0000-0000-00004E1A0000}"/>
    <cellStyle name="Normal 5 139" xfId="6721" xr:uid="{00000000-0005-0000-0000-00004F1A0000}"/>
    <cellStyle name="Normal 5 139 2" xfId="6722" xr:uid="{00000000-0005-0000-0000-0000501A0000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3" xfId="6726" xr:uid="{00000000-0005-0000-0000-0000541A0000}"/>
    <cellStyle name="Normal 5 140" xfId="6727" xr:uid="{00000000-0005-0000-0000-0000551A0000}"/>
    <cellStyle name="Normal 5 140 2" xfId="6728" xr:uid="{00000000-0005-0000-0000-0000561A0000}"/>
    <cellStyle name="Normal 5 141" xfId="6729" xr:uid="{00000000-0005-0000-0000-0000571A0000}"/>
    <cellStyle name="Normal 5 141 2" xfId="6730" xr:uid="{00000000-0005-0000-0000-0000581A0000}"/>
    <cellStyle name="Normal 5 142" xfId="6731" xr:uid="{00000000-0005-0000-0000-0000591A0000}"/>
    <cellStyle name="Normal 5 142 2" xfId="6732" xr:uid="{00000000-0005-0000-0000-00005A1A0000}"/>
    <cellStyle name="Normal 5 143" xfId="6733" xr:uid="{00000000-0005-0000-0000-00005B1A0000}"/>
    <cellStyle name="Normal 5 143 2" xfId="6734" xr:uid="{00000000-0005-0000-0000-00005C1A0000}"/>
    <cellStyle name="Normal 5 144" xfId="6735" xr:uid="{00000000-0005-0000-0000-00005D1A0000}"/>
    <cellStyle name="Normal 5 144 2" xfId="6736" xr:uid="{00000000-0005-0000-0000-00005E1A0000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8" xfId="6741" xr:uid="{00000000-0005-0000-0000-0000631A0000}"/>
    <cellStyle name="Normal 5 148 2" xfId="6742" xr:uid="{00000000-0005-0000-0000-0000641A0000}"/>
    <cellStyle name="Normal 5 149" xfId="6743" xr:uid="{00000000-0005-0000-0000-0000651A0000}"/>
    <cellStyle name="Normal 5 149 2" xfId="6744" xr:uid="{00000000-0005-0000-0000-0000661A0000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3" xfId="6748" xr:uid="{00000000-0005-0000-0000-00006A1A0000}"/>
    <cellStyle name="Normal 5 150" xfId="6749" xr:uid="{00000000-0005-0000-0000-00006B1A0000}"/>
    <cellStyle name="Normal 5 150 2" xfId="6750" xr:uid="{00000000-0005-0000-0000-00006C1A0000}"/>
    <cellStyle name="Normal 5 151" xfId="6751" xr:uid="{00000000-0005-0000-0000-00006D1A0000}"/>
    <cellStyle name="Normal 5 151 2" xfId="6752" xr:uid="{00000000-0005-0000-0000-00006E1A0000}"/>
    <cellStyle name="Normal 5 152" xfId="6753" xr:uid="{00000000-0005-0000-0000-00006F1A0000}"/>
    <cellStyle name="Normal 5 152 2" xfId="6754" xr:uid="{00000000-0005-0000-0000-0000701A0000}"/>
    <cellStyle name="Normal 5 153" xfId="6755" xr:uid="{00000000-0005-0000-0000-0000711A0000}"/>
    <cellStyle name="Normal 5 154" xfId="6756" xr:uid="{00000000-0005-0000-0000-0000721A0000}"/>
    <cellStyle name="Normal 5 155" xfId="6757" xr:uid="{00000000-0005-0000-0000-0000731A0000}"/>
    <cellStyle name="Normal 5 156" xfId="6758" xr:uid="{00000000-0005-0000-0000-0000741A0000}"/>
    <cellStyle name="Normal 5 157" xfId="6759" xr:uid="{00000000-0005-0000-0000-0000751A0000}"/>
    <cellStyle name="Normal 5 158" xfId="6760" xr:uid="{00000000-0005-0000-0000-0000761A0000}"/>
    <cellStyle name="Normal 5 159" xfId="6761" xr:uid="{00000000-0005-0000-0000-0000771A0000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3" xfId="6765" xr:uid="{00000000-0005-0000-0000-00007B1A0000}"/>
    <cellStyle name="Normal 5 160" xfId="9511" xr:uid="{9F245FDE-FFD8-43B7-9D26-E043CE1D0D55}"/>
    <cellStyle name="Normal 5 161" xfId="9785" xr:uid="{76FB1B3D-11DE-4516-95A1-7B9EF41B1C4E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3" xfId="6769" xr:uid="{00000000-0005-0000-0000-00007F1A0000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3" xfId="6773" xr:uid="{00000000-0005-0000-0000-0000831A0000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3" xfId="6777" xr:uid="{00000000-0005-0000-0000-0000871A0000}"/>
    <cellStyle name="Normal 5 2" xfId="6778" xr:uid="{00000000-0005-0000-0000-0000881A0000}"/>
    <cellStyle name="Normal 5 2 2" xfId="6779" xr:uid="{00000000-0005-0000-0000-0000891A0000}"/>
    <cellStyle name="Normal 5 2 2 2" xfId="6780" xr:uid="{00000000-0005-0000-0000-00008A1A0000}"/>
    <cellStyle name="Normal 5 2 2 2 2" xfId="9699" xr:uid="{704230E2-6B4C-42CA-B2C0-A67021FFF9E1}"/>
    <cellStyle name="Normal 5 2 2 2 3" xfId="9994" xr:uid="{3ACE8AE4-326E-411B-A35A-F0EC3619E26D}"/>
    <cellStyle name="Normal 5 2 2 3" xfId="6781" xr:uid="{00000000-0005-0000-0000-00008B1A0000}"/>
    <cellStyle name="Normal 5 2 2 3 2" xfId="10155" xr:uid="{6FC212FC-B913-4502-80D3-A68F7ADA3B0B}"/>
    <cellStyle name="Normal 5 2 2 4" xfId="9585" xr:uid="{C3CD22A0-7DAD-46E3-BD7D-A2C5333742E5}"/>
    <cellStyle name="Normal 5 2 2 5" xfId="9880" xr:uid="{98DBDD9F-19F8-4BB8-A579-ACC90F0ED0A2}"/>
    <cellStyle name="Normal 5 2 3" xfId="6782" xr:uid="{00000000-0005-0000-0000-00008C1A0000}"/>
    <cellStyle name="Normal 5 2 3 2" xfId="6783" xr:uid="{00000000-0005-0000-0000-00008D1A0000}"/>
    <cellStyle name="Normal 5 2 3 3" xfId="9642" xr:uid="{51B93182-FF73-481B-B885-D063A4F8A60F}"/>
    <cellStyle name="Normal 5 2 3 4" xfId="9937" xr:uid="{8AD9CE4C-9E06-45C5-BCE1-D82D44E582E6}"/>
    <cellStyle name="Normal 5 2 4" xfId="6784" xr:uid="{00000000-0005-0000-0000-00008E1A0000}"/>
    <cellStyle name="Normal 5 2 4 2" xfId="10154" xr:uid="{59B70297-D0A2-489E-ACE1-B46532675F9E}"/>
    <cellStyle name="Normal 5 2 5" xfId="6785" xr:uid="{00000000-0005-0000-0000-00008F1A0000}"/>
    <cellStyle name="Normal 5 2 6" xfId="6786" xr:uid="{00000000-0005-0000-0000-0000901A0000}"/>
    <cellStyle name="Normal 5 2 7" xfId="6787" xr:uid="{00000000-0005-0000-0000-0000911A0000}"/>
    <cellStyle name="Normal 5 2 8" xfId="9528" xr:uid="{1179C190-B5A5-4C0A-B38D-908C809CB00B}"/>
    <cellStyle name="Normal 5 2 9" xfId="9823" xr:uid="{CA1B45DA-5726-42C7-9E74-A32076DCAEA3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3" xfId="6791" xr:uid="{00000000-0005-0000-0000-0000951A0000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3" xfId="6795" xr:uid="{00000000-0005-0000-0000-0000991A0000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3" xfId="6799" xr:uid="{00000000-0005-0000-0000-00009D1A0000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3" xfId="6803" xr:uid="{00000000-0005-0000-0000-0000A11A0000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3" xfId="6807" xr:uid="{00000000-0005-0000-0000-0000A51A0000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3" xfId="6811" xr:uid="{00000000-0005-0000-0000-0000A91A000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3" xfId="6815" xr:uid="{00000000-0005-0000-0000-0000AD1A0000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3" xfId="6819" xr:uid="{00000000-0005-0000-0000-0000B11A0000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3" xfId="6823" xr:uid="{00000000-0005-0000-0000-0000B51A0000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3" xfId="6827" xr:uid="{00000000-0005-0000-0000-0000B91A0000}"/>
    <cellStyle name="Normal 5 3" xfId="6828" xr:uid="{00000000-0005-0000-0000-0000BA1A0000}"/>
    <cellStyle name="Normal 5 3 10" xfId="6829" xr:uid="{00000000-0005-0000-0000-0000BB1A0000}"/>
    <cellStyle name="Normal 5 3 11" xfId="6830" xr:uid="{00000000-0005-0000-0000-0000BC1A0000}"/>
    <cellStyle name="Normal 5 3 12" xfId="9540" xr:uid="{1926F428-8472-438C-9AC3-6C59815EFC94}"/>
    <cellStyle name="Normal 5 3 13" xfId="9835" xr:uid="{2B95CFBB-48D7-4855-BB3C-E260B98CA37F}"/>
    <cellStyle name="Normal 5 3 2" xfId="6831" xr:uid="{00000000-0005-0000-0000-0000BD1A0000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2 4" xfId="9711" xr:uid="{18FC7489-C53D-435B-976D-5E4A43046E6B}"/>
    <cellStyle name="Normal 5 3 2 2 5" xfId="10006" xr:uid="{6206D2DC-A283-4BC7-AE9C-390984D731B4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7" xfId="6850" xr:uid="{00000000-0005-0000-0000-0000D01A0000}"/>
    <cellStyle name="Normal 5 3 2 8" xfId="9597" xr:uid="{57125679-2880-4EE7-B948-9555A4E1900A}"/>
    <cellStyle name="Normal 5 3 2 9" xfId="9892" xr:uid="{7BBBB816-ECAA-4E60-9921-2124186395B7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3" xfId="6854" xr:uid="{00000000-0005-0000-0000-0000D41A0000}"/>
    <cellStyle name="Normal 5 3 3 4" xfId="9654" xr:uid="{E914D608-DC37-42CC-97B5-A0BEB1784A96}"/>
    <cellStyle name="Normal 5 3 3 5" xfId="9949" xr:uid="{27E887A8-BBFE-4CB4-9B8D-7DAF07162FFD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3" xfId="6858" xr:uid="{00000000-0005-0000-0000-0000D81A0000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3" xfId="6862" xr:uid="{00000000-0005-0000-0000-0000DC1A0000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3" xfId="6872" xr:uid="{00000000-0005-0000-0000-0000E61A0000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3" xfId="6876" xr:uid="{00000000-0005-0000-0000-0000EA1A0000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3" xfId="6880" xr:uid="{00000000-0005-0000-0000-0000EE1A0000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3" xfId="6884" xr:uid="{00000000-0005-0000-0000-0000F21A0000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3" xfId="6888" xr:uid="{00000000-0005-0000-0000-0000F61A0000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3" xfId="6892" xr:uid="{00000000-0005-0000-0000-0000FA1A0000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3" xfId="6896" xr:uid="{00000000-0005-0000-0000-0000FE1A0000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3" xfId="6900" xr:uid="{00000000-0005-0000-0000-0000021B0000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3" xfId="6904" xr:uid="{00000000-0005-0000-0000-0000061B0000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3" xfId="6908" xr:uid="{00000000-0005-0000-0000-00000A1B0000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2 4" xfId="9666" xr:uid="{29867B16-5A16-4953-A653-F409DE24D8A6}"/>
    <cellStyle name="Normal 5 4 2 5" xfId="9961" xr:uid="{6BFD918D-D6C8-477D-A1B2-ABF6040F7729}"/>
    <cellStyle name="Normal 5 4 3" xfId="6913" xr:uid="{00000000-0005-0000-0000-00000F1B0000}"/>
    <cellStyle name="Normal 5 4 3 2" xfId="6914" xr:uid="{00000000-0005-0000-0000-0000101B0000}"/>
    <cellStyle name="Normal 5 4 4" xfId="9552" xr:uid="{A6EF526C-7313-405D-9BC3-35B61C21A323}"/>
    <cellStyle name="Normal 5 4 5" xfId="9847" xr:uid="{1A85B4AE-B3BA-4284-89F7-CA6335A47C0A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3" xfId="6918" xr:uid="{00000000-0005-0000-0000-0000141B0000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3" xfId="6922" xr:uid="{00000000-0005-0000-0000-0000181B0000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3" xfId="6926" xr:uid="{00000000-0005-0000-0000-00001C1B0000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3" xfId="6930" xr:uid="{00000000-0005-0000-0000-0000201B0000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3" xfId="6934" xr:uid="{00000000-0005-0000-0000-0000241B0000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3" xfId="6938" xr:uid="{00000000-0005-0000-0000-0000281B0000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3" xfId="6942" xr:uid="{00000000-0005-0000-0000-00002C1B0000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3" xfId="6946" xr:uid="{00000000-0005-0000-0000-0000301B0000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3" xfId="6950" xr:uid="{00000000-0005-0000-0000-0000341B0000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3" xfId="6954" xr:uid="{00000000-0005-0000-0000-0000381B0000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3" xfId="6959" xr:uid="{00000000-0005-0000-0000-00003D1B0000}"/>
    <cellStyle name="Normal 5 5 3 2" xfId="6960" xr:uid="{00000000-0005-0000-0000-00003E1B0000}"/>
    <cellStyle name="Normal 5 5 4" xfId="9609" xr:uid="{0327233C-85D4-493F-A99A-57CA8910E863}"/>
    <cellStyle name="Normal 5 5 5" xfId="9904" xr:uid="{CCD31F45-E6B8-4EEF-893F-5D950284D234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3" xfId="6964" xr:uid="{00000000-0005-0000-0000-0000421B0000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3" xfId="6968" xr:uid="{00000000-0005-0000-0000-0000461B0000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3" xfId="6972" xr:uid="{00000000-0005-0000-0000-00004A1B0000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3" xfId="6976" xr:uid="{00000000-0005-0000-0000-00004E1B000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3" xfId="6980" xr:uid="{00000000-0005-0000-0000-0000521B0000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3" xfId="6984" xr:uid="{00000000-0005-0000-0000-0000561B0000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3" xfId="6988" xr:uid="{00000000-0005-0000-0000-00005A1B0000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3" xfId="6992" xr:uid="{00000000-0005-0000-0000-00005E1B000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3" xfId="6996" xr:uid="{00000000-0005-0000-0000-0000621B0000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3" xfId="7000" xr:uid="{00000000-0005-0000-0000-0000661B0000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3" xfId="7005" xr:uid="{00000000-0005-0000-0000-00006B1B0000}"/>
    <cellStyle name="Normal 5 6 3 2" xfId="7006" xr:uid="{00000000-0005-0000-0000-00006C1B0000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3" xfId="7010" xr:uid="{00000000-0005-0000-0000-0000701B0000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3" xfId="7014" xr:uid="{00000000-0005-0000-0000-0000741B0000}"/>
    <cellStyle name="Normal 5 62" xfId="7015" xr:uid="{00000000-0005-0000-0000-0000751B0000}"/>
    <cellStyle name="Normal 5 62 2" xfId="7016" xr:uid="{00000000-0005-0000-0000-0000761B0000}"/>
    <cellStyle name="Normal 5 63" xfId="7017" xr:uid="{00000000-0005-0000-0000-0000771B0000}"/>
    <cellStyle name="Normal 5 63 2" xfId="7018" xr:uid="{00000000-0005-0000-0000-0000781B0000}"/>
    <cellStyle name="Normal 5 64" xfId="7019" xr:uid="{00000000-0005-0000-0000-0000791B0000}"/>
    <cellStyle name="Normal 5 64 2" xfId="7020" xr:uid="{00000000-0005-0000-0000-00007A1B0000}"/>
    <cellStyle name="Normal 5 65" xfId="7021" xr:uid="{00000000-0005-0000-0000-00007B1B0000}"/>
    <cellStyle name="Normal 5 65 2" xfId="7022" xr:uid="{00000000-0005-0000-0000-00007C1B0000}"/>
    <cellStyle name="Normal 5 66" xfId="7023" xr:uid="{00000000-0005-0000-0000-00007D1B0000}"/>
    <cellStyle name="Normal 5 66 2" xfId="7024" xr:uid="{00000000-0005-0000-0000-00007E1B0000}"/>
    <cellStyle name="Normal 5 67" xfId="7025" xr:uid="{00000000-0005-0000-0000-00007F1B0000}"/>
    <cellStyle name="Normal 5 67 2" xfId="7026" xr:uid="{00000000-0005-0000-0000-0000801B0000}"/>
    <cellStyle name="Normal 5 68" xfId="7027" xr:uid="{00000000-0005-0000-0000-0000811B0000}"/>
    <cellStyle name="Normal 5 68 2" xfId="7028" xr:uid="{00000000-0005-0000-0000-0000821B0000}"/>
    <cellStyle name="Normal 5 69" xfId="7029" xr:uid="{00000000-0005-0000-0000-0000831B0000}"/>
    <cellStyle name="Normal 5 69 2" xfId="7030" xr:uid="{00000000-0005-0000-0000-0000841B0000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3" xfId="7035" xr:uid="{00000000-0005-0000-0000-0000891B0000}"/>
    <cellStyle name="Normal 5 7 3 2" xfId="7036" xr:uid="{00000000-0005-0000-0000-00008A1B0000}"/>
    <cellStyle name="Normal 5 70" xfId="7037" xr:uid="{00000000-0005-0000-0000-00008B1B0000}"/>
    <cellStyle name="Normal 5 70 2" xfId="7038" xr:uid="{00000000-0005-0000-0000-00008C1B0000}"/>
    <cellStyle name="Normal 5 71" xfId="7039" xr:uid="{00000000-0005-0000-0000-00008D1B0000}"/>
    <cellStyle name="Normal 5 71 2" xfId="7040" xr:uid="{00000000-0005-0000-0000-00008E1B0000}"/>
    <cellStyle name="Normal 5 72" xfId="7041" xr:uid="{00000000-0005-0000-0000-00008F1B0000}"/>
    <cellStyle name="Normal 5 72 2" xfId="7042" xr:uid="{00000000-0005-0000-0000-0000901B0000}"/>
    <cellStyle name="Normal 5 73" xfId="7043" xr:uid="{00000000-0005-0000-0000-0000911B0000}"/>
    <cellStyle name="Normal 5 73 2" xfId="7044" xr:uid="{00000000-0005-0000-0000-0000921B0000}"/>
    <cellStyle name="Normal 5 74" xfId="7045" xr:uid="{00000000-0005-0000-0000-0000931B0000}"/>
    <cellStyle name="Normal 5 74 2" xfId="7046" xr:uid="{00000000-0005-0000-0000-0000941B0000}"/>
    <cellStyle name="Normal 5 75" xfId="7047" xr:uid="{00000000-0005-0000-0000-0000951B0000}"/>
    <cellStyle name="Normal 5 75 2" xfId="7048" xr:uid="{00000000-0005-0000-0000-0000961B0000}"/>
    <cellStyle name="Normal 5 76" xfId="7049" xr:uid="{00000000-0005-0000-0000-0000971B0000}"/>
    <cellStyle name="Normal 5 76 2" xfId="7050" xr:uid="{00000000-0005-0000-0000-0000981B0000}"/>
    <cellStyle name="Normal 5 77" xfId="7051" xr:uid="{00000000-0005-0000-0000-0000991B0000}"/>
    <cellStyle name="Normal 5 77 2" xfId="7052" xr:uid="{00000000-0005-0000-0000-00009A1B0000}"/>
    <cellStyle name="Normal 5 78" xfId="7053" xr:uid="{00000000-0005-0000-0000-00009B1B0000}"/>
    <cellStyle name="Normal 5 78 2" xfId="7054" xr:uid="{00000000-0005-0000-0000-00009C1B0000}"/>
    <cellStyle name="Normal 5 79" xfId="7055" xr:uid="{00000000-0005-0000-0000-00009D1B0000}"/>
    <cellStyle name="Normal 5 79 2" xfId="7056" xr:uid="{00000000-0005-0000-0000-00009E1B0000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3" xfId="7060" xr:uid="{00000000-0005-0000-0000-0000A21B0000}"/>
    <cellStyle name="Normal 5 80" xfId="7061" xr:uid="{00000000-0005-0000-0000-0000A31B0000}"/>
    <cellStyle name="Normal 5 80 2" xfId="7062" xr:uid="{00000000-0005-0000-0000-0000A41B0000}"/>
    <cellStyle name="Normal 5 81" xfId="7063" xr:uid="{00000000-0005-0000-0000-0000A51B0000}"/>
    <cellStyle name="Normal 5 81 2" xfId="7064" xr:uid="{00000000-0005-0000-0000-0000A61B0000}"/>
    <cellStyle name="Normal 5 82" xfId="7065" xr:uid="{00000000-0005-0000-0000-0000A71B0000}"/>
    <cellStyle name="Normal 5 82 2" xfId="7066" xr:uid="{00000000-0005-0000-0000-0000A81B0000}"/>
    <cellStyle name="Normal 5 83" xfId="7067" xr:uid="{00000000-0005-0000-0000-0000A91B0000}"/>
    <cellStyle name="Normal 5 83 2" xfId="7068" xr:uid="{00000000-0005-0000-0000-0000AA1B0000}"/>
    <cellStyle name="Normal 5 84" xfId="7069" xr:uid="{00000000-0005-0000-0000-0000AB1B0000}"/>
    <cellStyle name="Normal 5 84 2" xfId="7070" xr:uid="{00000000-0005-0000-0000-0000AC1B0000}"/>
    <cellStyle name="Normal 5 85" xfId="7071" xr:uid="{00000000-0005-0000-0000-0000AD1B0000}"/>
    <cellStyle name="Normal 5 85 2" xfId="7072" xr:uid="{00000000-0005-0000-0000-0000AE1B0000}"/>
    <cellStyle name="Normal 5 86" xfId="7073" xr:uid="{00000000-0005-0000-0000-0000AF1B0000}"/>
    <cellStyle name="Normal 5 86 2" xfId="7074" xr:uid="{00000000-0005-0000-0000-0000B01B0000}"/>
    <cellStyle name="Normal 5 87" xfId="7075" xr:uid="{00000000-0005-0000-0000-0000B11B0000}"/>
    <cellStyle name="Normal 5 87 2" xfId="7076" xr:uid="{00000000-0005-0000-0000-0000B21B0000}"/>
    <cellStyle name="Normal 5 88" xfId="7077" xr:uid="{00000000-0005-0000-0000-0000B31B0000}"/>
    <cellStyle name="Normal 5 88 2" xfId="7078" xr:uid="{00000000-0005-0000-0000-0000B41B0000}"/>
    <cellStyle name="Normal 5 89" xfId="7079" xr:uid="{00000000-0005-0000-0000-0000B51B0000}"/>
    <cellStyle name="Normal 5 89 2" xfId="7080" xr:uid="{00000000-0005-0000-0000-0000B61B0000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3" xfId="7084" xr:uid="{00000000-0005-0000-0000-0000BA1B0000}"/>
    <cellStyle name="Normal 5 90" xfId="7085" xr:uid="{00000000-0005-0000-0000-0000BB1B0000}"/>
    <cellStyle name="Normal 5 90 2" xfId="7086" xr:uid="{00000000-0005-0000-0000-0000BC1B0000}"/>
    <cellStyle name="Normal 5 91" xfId="7087" xr:uid="{00000000-0005-0000-0000-0000BD1B0000}"/>
    <cellStyle name="Normal 5 91 2" xfId="7088" xr:uid="{00000000-0005-0000-0000-0000BE1B0000}"/>
    <cellStyle name="Normal 5 92" xfId="7089" xr:uid="{00000000-0005-0000-0000-0000BF1B0000}"/>
    <cellStyle name="Normal 5 92 2" xfId="7090" xr:uid="{00000000-0005-0000-0000-0000C01B0000}"/>
    <cellStyle name="Normal 5 93" xfId="7091" xr:uid="{00000000-0005-0000-0000-0000C11B0000}"/>
    <cellStyle name="Normal 5 93 2" xfId="7092" xr:uid="{00000000-0005-0000-0000-0000C21B0000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6" xfId="7096" xr:uid="{00000000-0005-0000-0000-0000C61B0000}"/>
    <cellStyle name="Normal 5 96 2" xfId="7097" xr:uid="{00000000-0005-0000-0000-0000C71B0000}"/>
    <cellStyle name="Normal 5 97" xfId="7098" xr:uid="{00000000-0005-0000-0000-0000C81B0000}"/>
    <cellStyle name="Normal 5 97 2" xfId="7099" xr:uid="{00000000-0005-0000-0000-0000C91B0000}"/>
    <cellStyle name="Normal 5 98" xfId="7100" xr:uid="{00000000-0005-0000-0000-0000CA1B0000}"/>
    <cellStyle name="Normal 5 98 2" xfId="7101" xr:uid="{00000000-0005-0000-0000-0000CB1B0000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2" xfId="7117" xr:uid="{00000000-0005-0000-0000-0000DB1B0000}"/>
    <cellStyle name="Normal 6 12 2" xfId="7118" xr:uid="{00000000-0005-0000-0000-0000DC1B0000}"/>
    <cellStyle name="Normal 6 13" xfId="7119" xr:uid="{00000000-0005-0000-0000-0000DD1B0000}"/>
    <cellStyle name="Normal 6 14" xfId="7120" xr:uid="{00000000-0005-0000-0000-0000DE1B0000}"/>
    <cellStyle name="Normal 6 14 2" xfId="9435" xr:uid="{E05438A5-5412-4CFB-A4E7-41797061EC26}"/>
    <cellStyle name="Normal 6 15" xfId="7121" xr:uid="{00000000-0005-0000-0000-0000DF1B0000}"/>
    <cellStyle name="Normal 6 16" xfId="9431" xr:uid="{AC0CE675-B600-4D82-8437-7D8AF258B8A9}"/>
    <cellStyle name="Normal 6 17" xfId="9518" xr:uid="{883C487A-D05E-4204-9AC8-AF2146A2B506}"/>
    <cellStyle name="Normal 6 18" xfId="9793" xr:uid="{64AE5DF7-6380-4B90-8B7F-96DB20D8E4D9}"/>
    <cellStyle name="Normal 6 2" xfId="7122" xr:uid="{00000000-0005-0000-0000-0000E01B0000}"/>
    <cellStyle name="Normal 6 2 10" xfId="7123" xr:uid="{00000000-0005-0000-0000-0000E11B0000}"/>
    <cellStyle name="Normal 6 2 11" xfId="7124" xr:uid="{00000000-0005-0000-0000-0000E21B0000}"/>
    <cellStyle name="Normal 6 2 12" xfId="9535" xr:uid="{52ED5E51-3B9D-48CA-968B-FCC06DBD07E1}"/>
    <cellStyle name="Normal 6 2 13" xfId="9830" xr:uid="{49FD5E02-D620-472B-9835-E7911FAEAF2B}"/>
    <cellStyle name="Normal 6 2 2" xfId="7125" xr:uid="{00000000-0005-0000-0000-0000E31B0000}"/>
    <cellStyle name="Normal 6 2 2 10" xfId="9592" xr:uid="{4CC4265E-29FA-4638-8ACD-0AB4213111A0}"/>
    <cellStyle name="Normal 6 2 2 11" xfId="9887" xr:uid="{F74D3F62-7F1D-4405-BE1A-C5D7E7ACAD09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3" xfId="7129" xr:uid="{00000000-0005-0000-0000-0000E71B0000}"/>
    <cellStyle name="Normal 6 2 2 2 4" xfId="9706" xr:uid="{D8E025F1-33EA-48F3-8960-90BFB37EB36C}"/>
    <cellStyle name="Normal 6 2 2 2 5" xfId="10001" xr:uid="{8A6315D2-36BF-40F1-8681-E5C28EEDC876}"/>
    <cellStyle name="Normal 6 2 2 3" xfId="7130" xr:uid="{00000000-0005-0000-0000-0000E81B0000}"/>
    <cellStyle name="Normal 6 2 2 3 2" xfId="7131" xr:uid="{00000000-0005-0000-0000-0000E91B0000}"/>
    <cellStyle name="Normal 6 2 2 4" xfId="7132" xr:uid="{00000000-0005-0000-0000-0000EA1B0000}"/>
    <cellStyle name="Normal 6 2 2 4 2" xfId="7133" xr:uid="{00000000-0005-0000-0000-0000EB1B0000}"/>
    <cellStyle name="Normal 6 2 2 5" xfId="7134" xr:uid="{00000000-0005-0000-0000-0000EC1B0000}"/>
    <cellStyle name="Normal 6 2 2 5 2" xfId="7135" xr:uid="{00000000-0005-0000-0000-0000ED1B0000}"/>
    <cellStyle name="Normal 6 2 2 6" xfId="7136" xr:uid="{00000000-0005-0000-0000-0000EE1B0000}"/>
    <cellStyle name="Normal 6 2 2 6 2" xfId="7137" xr:uid="{00000000-0005-0000-0000-0000EF1B0000}"/>
    <cellStyle name="Normal 6 2 2 7" xfId="7138" xr:uid="{00000000-0005-0000-0000-0000F01B0000}"/>
    <cellStyle name="Normal 6 2 2 7 2" xfId="7139" xr:uid="{00000000-0005-0000-0000-0000F11B0000}"/>
    <cellStyle name="Normal 6 2 2 8" xfId="7140" xr:uid="{00000000-0005-0000-0000-0000F21B0000}"/>
    <cellStyle name="Normal 6 2 2 8 2" xfId="7141" xr:uid="{00000000-0005-0000-0000-0000F31B0000}"/>
    <cellStyle name="Normal 6 2 2 9" xfId="7142" xr:uid="{00000000-0005-0000-0000-0000F41B0000}"/>
    <cellStyle name="Normal 6 2 2 9 2" xfId="7143" xr:uid="{00000000-0005-0000-0000-0000F51B0000}"/>
    <cellStyle name="Normal 6 2 3" xfId="7144" xr:uid="{00000000-0005-0000-0000-0000F61B0000}"/>
    <cellStyle name="Normal 6 2 3 2" xfId="9649" xr:uid="{4504F841-45FE-4F25-A876-6EEB64738CAE}"/>
    <cellStyle name="Normal 6 2 3 3" xfId="9944" xr:uid="{5A24882B-5F71-40C6-8F07-D45C6A3519AA}"/>
    <cellStyle name="Normal 6 2 4" xfId="7145" xr:uid="{00000000-0005-0000-0000-0000F71B0000}"/>
    <cellStyle name="Normal 6 2 4 2" xfId="7146" xr:uid="{00000000-0005-0000-0000-0000F81B0000}"/>
    <cellStyle name="Normal 6 2 5" xfId="7147" xr:uid="{00000000-0005-0000-0000-0000F91B0000}"/>
    <cellStyle name="Normal 6 2 5 2 2" xfId="9760" xr:uid="{6CE0C4B5-813B-4E95-A7E9-EF7CF7AFDD3A}"/>
    <cellStyle name="Normal 6 2 5 3" xfId="9768" xr:uid="{DC76021A-7601-4DAC-8F81-364880B1F97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2 2" xfId="9718" xr:uid="{1A8C0633-35F8-4A05-AA94-35862A053880}"/>
    <cellStyle name="Normal 6 3 2 2 3" xfId="10013" xr:uid="{B6F4D2A5-3F1F-4A0D-8AB6-20E5D6056025}"/>
    <cellStyle name="Normal 6 3 2 3" xfId="7155" xr:uid="{00000000-0005-0000-0000-0000011C0000}"/>
    <cellStyle name="Normal 6 3 2 4" xfId="9604" xr:uid="{1E580773-0EE9-4A88-92D0-95A8EF770D48}"/>
    <cellStyle name="Normal 6 3 2 5" xfId="9899" xr:uid="{B809518E-FC15-4333-9E68-C8E6FD032274}"/>
    <cellStyle name="Normal 6 3 3" xfId="7156" xr:uid="{00000000-0005-0000-0000-0000021C0000}"/>
    <cellStyle name="Normal 6 3 3 2" xfId="9661" xr:uid="{2D36809C-D51B-4157-BBC4-4EDCCCC9B480}"/>
    <cellStyle name="Normal 6 3 3 3" xfId="9956" xr:uid="{13522201-A273-4D7D-9091-44D3707ACC43}"/>
    <cellStyle name="Normal 6 3 4" xfId="7157" xr:uid="{00000000-0005-0000-0000-0000031C0000}"/>
    <cellStyle name="Normal 6 3 5" xfId="9547" xr:uid="{8166BD10-66FB-435B-8746-9C736B5AEF8B}"/>
    <cellStyle name="Normal 6 3 6" xfId="9842" xr:uid="{A773CE06-E727-4352-9F63-5D57BBC27B68}"/>
    <cellStyle name="Normal 6 4" xfId="7158" xr:uid="{00000000-0005-0000-0000-0000041C0000}"/>
    <cellStyle name="Normal 6 4 2" xfId="7159" xr:uid="{00000000-0005-0000-0000-0000051C0000}"/>
    <cellStyle name="Normal 6 4 2 2" xfId="9673" xr:uid="{157DF878-CA70-476F-9A0E-C0E77D54E7FE}"/>
    <cellStyle name="Normal 6 4 2 3" xfId="9968" xr:uid="{07192B5F-D506-4057-9568-1CDD955521CD}"/>
    <cellStyle name="Normal 6 4 3" xfId="7160" xr:uid="{00000000-0005-0000-0000-0000061C0000}"/>
    <cellStyle name="Normal 6 4 4" xfId="9559" xr:uid="{DD8D4756-0563-4E3E-BD63-26BAACBA812E}"/>
    <cellStyle name="Normal 6 4 5" xfId="9854" xr:uid="{2F9A39E9-CEFA-486C-A6C6-E8D6DD7F80DF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5 4" xfId="9616" xr:uid="{3E2E36E9-D670-437F-B710-BAC40DBE609F}"/>
    <cellStyle name="Normal 6 5 5" xfId="9911" xr:uid="{F803F866-C7BF-4590-9EF3-FEAF8E57614D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7" xfId="7349" xr:uid="{00000000-0005-0000-0000-0000C41C0000}"/>
    <cellStyle name="Normal 8 2 2 8" xfId="9693" xr:uid="{EB5DA62C-DBCA-484E-95F0-254F604DED54}"/>
    <cellStyle name="Normal 8 2 2 9" xfId="9988" xr:uid="{D115D71C-C9DB-4AE8-8B12-BD279724C663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3" xfId="7353" xr:uid="{00000000-0005-0000-0000-0000C81C0000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3" xfId="7357" xr:uid="{00000000-0005-0000-0000-0000CC1C0000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3" xfId="7361" xr:uid="{00000000-0005-0000-0000-0000D01C0000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 8" xfId="9579" xr:uid="{E1C78446-234A-4D2F-93CB-295211D72DA2}"/>
    <cellStyle name="Normal 8 2 9" xfId="9874" xr:uid="{0FFB24F9-8471-4D31-8058-807AB817A243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 4" xfId="9636" xr:uid="{F3E2237D-0BFC-4492-A739-39D7471EEA69}"/>
    <cellStyle name="Normal 8 3 5" xfId="9931" xr:uid="{6E034FC4-4546-4616-9EEC-6E545E0F42D2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6" xfId="9416" xr:uid="{00000000-0005-0000-0000-0000371D0000}"/>
    <cellStyle name="Normal 8 96 2" xfId="9421" xr:uid="{00000000-0005-0000-0000-0000381D0000}"/>
    <cellStyle name="Normal 8 96 2 2" xfId="9440" xr:uid="{79C9E6AB-2A4D-42C6-AD75-36830F3AAE1A}"/>
    <cellStyle name="Normal 8 96 2 2 2" xfId="9746" xr:uid="{1E8A60BC-629F-4AC7-8504-354F2AF70B82}"/>
    <cellStyle name="Normal 8 96 2 2 2 2" xfId="9747" xr:uid="{BFFF4CF4-9440-4A0F-8B4F-72045CBEB3AB}"/>
    <cellStyle name="Normal 8 97" xfId="9521" xr:uid="{48B720C2-2AF8-4D17-9D28-5157895DCD43}"/>
    <cellStyle name="Normal 8 98" xfId="9816" xr:uid="{FFD7985B-A463-42E0-BC05-63A7091CD90D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 92" xfId="9720" xr:uid="{6A17B1A2-A345-433F-9454-A60B2F2121E7}"/>
    <cellStyle name="Normal 9 93" xfId="10015" xr:uid="{9DBBFEE5-07B2-4CEF-A252-EA8154DB7F9C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2 2" xfId="9695" xr:uid="{BA1C3578-D2D3-439F-A18A-B47C3D84FE3B}"/>
    <cellStyle name="Note 2 2 2 3" xfId="9990" xr:uid="{32DE28A3-3C44-489B-BEA1-9F3CFA112E3C}"/>
    <cellStyle name="Note 2 2 3" xfId="7586" xr:uid="{00000000-0005-0000-0000-0000B41D0000}"/>
    <cellStyle name="Note 2 2 4" xfId="9581" xr:uid="{19BC9575-75C2-4463-814A-902361901EA6}"/>
    <cellStyle name="Note 2 2 5" xfId="9876" xr:uid="{41BE0334-2781-4559-81B2-A7BC1515D216}"/>
    <cellStyle name="Note 2 3" xfId="7587" xr:uid="{00000000-0005-0000-0000-0000B51D0000}"/>
    <cellStyle name="Note 2 3 2" xfId="7588" xr:uid="{00000000-0005-0000-0000-0000B61D0000}"/>
    <cellStyle name="Note 2 3 3" xfId="9638" xr:uid="{360B6393-D3D3-4A12-9AE1-863CBD4C857C}"/>
    <cellStyle name="Note 2 3 4" xfId="9933" xr:uid="{A64C1F8B-387D-4F58-BE39-39848AC35661}"/>
    <cellStyle name="Note 2 4" xfId="7589" xr:uid="{00000000-0005-0000-0000-0000B71D0000}"/>
    <cellStyle name="Note 2 4 2" xfId="7590" xr:uid="{00000000-0005-0000-0000-0000B81D0000}"/>
    <cellStyle name="Note 2 5" xfId="7591" xr:uid="{00000000-0005-0000-0000-0000B91D0000}"/>
    <cellStyle name="Note 2 5 2" xfId="7592" xr:uid="{00000000-0005-0000-0000-0000BA1D0000}"/>
    <cellStyle name="Note 2 6" xfId="9524" xr:uid="{C55EE0F8-1DA4-4EC1-8367-E4AB85C3E28F}"/>
    <cellStyle name="Note 2 7" xfId="9818" xr:uid="{82A51A4B-19AE-49EA-A1BC-91EB505594B4}"/>
    <cellStyle name="Note 3" xfId="7593" xr:uid="{00000000-0005-0000-0000-0000BB1D0000}"/>
    <cellStyle name="Note 3 2" xfId="7594" xr:uid="{00000000-0005-0000-0000-0000BC1D0000}"/>
    <cellStyle name="Note 3 3" xfId="7595" xr:uid="{00000000-0005-0000-0000-0000BD1D0000}"/>
    <cellStyle name="Note 3 4" xfId="9721" xr:uid="{8C4BEB22-ABE7-4B65-B248-16A83E2083FA}"/>
    <cellStyle name="Note 3 5" xfId="10016" xr:uid="{46F7FEED-26DB-43DA-B800-0BD388AC282A}"/>
    <cellStyle name="Note 4" xfId="7596" xr:uid="{00000000-0005-0000-0000-0000BE1D0000}"/>
    <cellStyle name="Note 4 2" xfId="7597" xr:uid="{00000000-0005-0000-0000-0000BF1D0000}"/>
    <cellStyle name="Note 5" xfId="7598" xr:uid="{00000000-0005-0000-0000-0000C01D0000}"/>
    <cellStyle name="Output" xfId="9473" builtinId="21" customBuiltin="1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2" xfId="7713" xr:uid="{00000000-0005-0000-0000-0000351E0000}"/>
    <cellStyle name="Percent 2 153" xfId="7714" xr:uid="{00000000-0005-0000-0000-0000361E0000}"/>
    <cellStyle name="Percent 2 154" xfId="7715" xr:uid="{00000000-0005-0000-0000-0000371E0000}"/>
    <cellStyle name="Percent 2 155" xfId="9386" xr:uid="{00000000-0005-0000-0000-0000381E0000}"/>
    <cellStyle name="Percent 2 155 2" xfId="9420" xr:uid="{00000000-0005-0000-0000-0000391E0000}"/>
    <cellStyle name="Percent 2 155 2 2" xfId="9438" xr:uid="{8B26738E-FE8F-4B0C-A153-B779CAE3246A}"/>
    <cellStyle name="Percent 2 155 2 2 2" xfId="9456" xr:uid="{B565E3DE-2081-4DA9-A5BD-2C218368B9EF}"/>
    <cellStyle name="Percent 2 155 2 2 2 2" xfId="9707" xr:uid="{902FF088-D498-4E32-817D-1F7E5AC4C61E}"/>
    <cellStyle name="Percent 2 155 2 2 2 2 2" xfId="9758" xr:uid="{FE24613D-8669-49DA-953B-EB8FA8764402}"/>
    <cellStyle name="Percent 2 155 2 2 2 2 3" xfId="10002" xr:uid="{141DA714-A63A-46D2-A21F-67A6E5998471}"/>
    <cellStyle name="Percent 2 155 2 2 2 3" xfId="9593" xr:uid="{4666DEC1-49D1-43FE-A414-A9A7B1B7847F}"/>
    <cellStyle name="Percent 2 155 2 2 2 4" xfId="9888" xr:uid="{5C175CC2-044A-4D61-8AC0-3C4F0239CA58}"/>
    <cellStyle name="Percent 2 155 2 2 3" xfId="9650" xr:uid="{DFB1C7CF-6B47-4B88-8478-55086C255CF2}"/>
    <cellStyle name="Percent 2 155 2 2 3 2" xfId="9945" xr:uid="{746321EA-FA56-418D-BA86-EA431A70053B}"/>
    <cellStyle name="Percent 2 155 2 2 4" xfId="9536" xr:uid="{5AA2E48F-5F07-49A2-A236-051F3EF0B1E5}"/>
    <cellStyle name="Percent 2 155 2 2 5" xfId="9745" xr:uid="{3030087F-6C06-4F2C-80CB-A8382805320B}"/>
    <cellStyle name="Percent 2 155 2 2 6" xfId="9831" xr:uid="{FEB69C82-2181-4709-B9AE-3663974235E4}"/>
    <cellStyle name="Percent 2 155 2 3" xfId="9548" xr:uid="{F000920A-2416-42E6-8FDF-5983AB205A5C}"/>
    <cellStyle name="Percent 2 155 2 3 2" xfId="9605" xr:uid="{3939980C-0954-441B-A8F2-B346BC224037}"/>
    <cellStyle name="Percent 2 155 2 3 2 2" xfId="9719" xr:uid="{A6748E5B-E85C-4B0A-8F2C-30CAE1C5F494}"/>
    <cellStyle name="Percent 2 155 2 3 2 2 2" xfId="10014" xr:uid="{079A4193-0345-41EC-BF6F-61EDADCFD79A}"/>
    <cellStyle name="Percent 2 155 2 3 2 3" xfId="9900" xr:uid="{3C4A137A-DE2B-416D-BF91-6D2A5E5CB916}"/>
    <cellStyle name="Percent 2 155 2 3 3" xfId="9662" xr:uid="{1D4CFF2E-C389-4E68-9A5B-7C7F8D1816C7}"/>
    <cellStyle name="Percent 2 155 2 3 3 2" xfId="9957" xr:uid="{21AA06E8-FF28-47FA-9920-C59F32E17E20}"/>
    <cellStyle name="Percent 2 155 2 3 4" xfId="9843" xr:uid="{66FF1743-8CCE-47E4-92F5-E6DA5A3034F6}"/>
    <cellStyle name="Percent 2 155 2 4" xfId="9560" xr:uid="{46F33789-B086-44D9-9C42-FD334EC99B12}"/>
    <cellStyle name="Percent 2 155 2 4 2" xfId="9674" xr:uid="{D41B5FCF-3CD2-456F-9168-B229395A9A09}"/>
    <cellStyle name="Percent 2 155 2 4 2 2" xfId="9969" xr:uid="{C5C0999A-BCE6-4376-9A1E-BC0FDA950DAF}"/>
    <cellStyle name="Percent 2 155 2 4 3" xfId="9855" xr:uid="{5FE90049-5DFD-4839-A17C-4C901886D6D7}"/>
    <cellStyle name="Percent 2 155 2 5" xfId="9617" xr:uid="{25848CBA-2892-4CD5-B475-8ACBB0C13A30}"/>
    <cellStyle name="Percent 2 155 2 5 2" xfId="9912" xr:uid="{19D61E95-0BE4-495D-9826-303F8F63DD01}"/>
    <cellStyle name="Percent 2 155 2 6" xfId="9519" xr:uid="{5BBBA91A-0E1C-4940-B1F8-78D40CAE4CDD}"/>
    <cellStyle name="Percent 2 155 2 7" xfId="9753" xr:uid="{4617157B-CAFA-491A-9029-BCC304B48641}"/>
    <cellStyle name="Percent 2 155 2 8" xfId="9794" xr:uid="{5B63596A-2B18-47BB-AF6C-203F1B20FCDC}"/>
    <cellStyle name="Percent 2 155 3" xfId="9424" xr:uid="{00000000-0005-0000-0000-00003A1E0000}"/>
    <cellStyle name="Percent 2 156" xfId="9433" xr:uid="{F967CF34-C90A-4403-B46E-F9E839640C66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3" xfId="7741" xr:uid="{00000000-0005-0000-0000-0000551E0000}"/>
    <cellStyle name="Percent 2 2 12 4" xfId="7742" xr:uid="{00000000-0005-0000-0000-0000561E0000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3" xfId="7746" xr:uid="{00000000-0005-0000-0000-00005A1E0000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3" xfId="7750" xr:uid="{00000000-0005-0000-0000-00005E1E0000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3" xfId="7754" xr:uid="{00000000-0005-0000-0000-0000621E0000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3" xfId="7758" xr:uid="{00000000-0005-0000-0000-0000661E0000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3" xfId="7762" xr:uid="{00000000-0005-0000-0000-00006A1E000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3" xfId="7766" xr:uid="{00000000-0005-0000-0000-00006E1E0000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3" xfId="7770" xr:uid="{00000000-0005-0000-0000-0000721E0000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3" xfId="7775" xr:uid="{00000000-0005-0000-0000-0000771E0000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3" xfId="7790" xr:uid="{00000000-0005-0000-0000-0000861E0000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3" xfId="7794" xr:uid="{00000000-0005-0000-0000-00008A1E0000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3" xfId="7798" xr:uid="{00000000-0005-0000-0000-00008E1E000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3" xfId="7802" xr:uid="{00000000-0005-0000-0000-0000921E0000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3" xfId="7806" xr:uid="{00000000-0005-0000-0000-0000961E0000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3" xfId="7810" xr:uid="{00000000-0005-0000-0000-00009A1E0000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3" xfId="7814" xr:uid="{00000000-0005-0000-0000-00009E1E0000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3" xfId="7818" xr:uid="{00000000-0005-0000-0000-0000A21E0000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3" xfId="7822" xr:uid="{00000000-0005-0000-0000-0000A61E0000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2" xfId="7835" xr:uid="{00000000-0005-0000-0000-0000B31E0000}"/>
    <cellStyle name="Percent 2 2 2 2 2 20" xfId="7836" xr:uid="{00000000-0005-0000-0000-0000B41E0000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3" xfId="7847" xr:uid="{00000000-0005-0000-0000-0000BF1E0000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3" xfId="7851" xr:uid="{00000000-0005-0000-0000-0000C31E0000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3" xfId="7855" xr:uid="{00000000-0005-0000-0000-0000C71E0000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3" xfId="7859" xr:uid="{00000000-0005-0000-0000-0000CB1E0000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3" xfId="7863" xr:uid="{00000000-0005-0000-0000-0000CF1E0000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3" xfId="7867" xr:uid="{00000000-0005-0000-0000-0000D31E0000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3" xfId="7871" xr:uid="{00000000-0005-0000-0000-0000D71E0000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3" xfId="7891" xr:uid="{00000000-0005-0000-0000-0000EB1E0000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3" xfId="7895" xr:uid="{00000000-0005-0000-0000-0000EF1E0000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3" xfId="7899" xr:uid="{00000000-0005-0000-0000-0000F31E0000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3" xfId="7903" xr:uid="{00000000-0005-0000-0000-0000F71E0000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3" xfId="7907" xr:uid="{00000000-0005-0000-0000-0000FB1E0000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3" xfId="7911" xr:uid="{00000000-0005-0000-0000-0000FF1E0000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3" xfId="7915" xr:uid="{00000000-0005-0000-0000-0000031F0000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3" xfId="7919" xr:uid="{00000000-0005-0000-0000-0000071F000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3" xfId="7923" xr:uid="{00000000-0005-0000-0000-00000B1F0000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3" xfId="7927" xr:uid="{00000000-0005-0000-0000-00000F1F0000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3" xfId="7931" xr:uid="{00000000-0005-0000-0000-0000131F000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3" xfId="7935" xr:uid="{00000000-0005-0000-0000-0000171F0000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3" xfId="7939" xr:uid="{00000000-0005-0000-0000-00001B1F0000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3" xfId="7943" xr:uid="{00000000-0005-0000-0000-00001F1F0000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3" xfId="7947" xr:uid="{00000000-0005-0000-0000-0000231F0000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3" xfId="8145" xr:uid="{00000000-0005-0000-0000-0000E91F0000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3" xfId="8171" xr:uid="{00000000-0005-0000-0000-000003200000}"/>
    <cellStyle name="Percent 2 6 3" xfId="8172" xr:uid="{00000000-0005-0000-0000-000004200000}"/>
    <cellStyle name="Percent 2 6 4" xfId="8173" xr:uid="{00000000-0005-0000-0000-000005200000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3" xfId="8184" xr:uid="{00000000-0005-0000-0000-000010200000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3" xfId="8258" xr:uid="{00000000-0005-0000-0000-00005B200000}"/>
    <cellStyle name="Percent 3 102" xfId="8259" xr:uid="{00000000-0005-0000-0000-00005C200000}"/>
    <cellStyle name="Percent 3 102 2" xfId="8260" xr:uid="{00000000-0005-0000-0000-00005D200000}"/>
    <cellStyle name="Percent 3 103" xfId="8261" xr:uid="{00000000-0005-0000-0000-00005E200000}"/>
    <cellStyle name="Percent 3 103 2" xfId="8262" xr:uid="{00000000-0005-0000-0000-00005F200000}"/>
    <cellStyle name="Percent 3 104" xfId="8263" xr:uid="{00000000-0005-0000-0000-000060200000}"/>
    <cellStyle name="Percent 3 104 2" xfId="8264" xr:uid="{00000000-0005-0000-0000-000061200000}"/>
    <cellStyle name="Percent 3 105" xfId="8265" xr:uid="{00000000-0005-0000-0000-000062200000}"/>
    <cellStyle name="Percent 3 105 2" xfId="8266" xr:uid="{00000000-0005-0000-0000-000063200000}"/>
    <cellStyle name="Percent 3 106" xfId="8267" xr:uid="{00000000-0005-0000-0000-000064200000}"/>
    <cellStyle name="Percent 3 106 2" xfId="8268" xr:uid="{00000000-0005-0000-0000-000065200000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1" xfId="8295" xr:uid="{00000000-0005-0000-0000-000080200000}"/>
    <cellStyle name="Percent 3 121 2" xfId="8296" xr:uid="{00000000-0005-0000-0000-000081200000}"/>
    <cellStyle name="Percent 3 122" xfId="8297" xr:uid="{00000000-0005-0000-0000-000082200000}"/>
    <cellStyle name="Percent 3 122 2" xfId="8298" xr:uid="{00000000-0005-0000-0000-000083200000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3" xfId="8309" xr:uid="{00000000-0005-0000-0000-00008E200000}"/>
    <cellStyle name="Percent 3 13 3" xfId="8310" xr:uid="{00000000-0005-0000-0000-00008F200000}"/>
    <cellStyle name="Percent 3 13 4" xfId="8311" xr:uid="{00000000-0005-0000-0000-000090200000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6" xfId="8334" xr:uid="{00000000-0005-0000-0000-0000A7200000}"/>
    <cellStyle name="Percent 3 146 2" xfId="8335" xr:uid="{00000000-0005-0000-0000-0000A8200000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3" xfId="8342" xr:uid="{00000000-0005-0000-0000-0000AF200000}"/>
    <cellStyle name="Percent 3 15 3" xfId="8343" xr:uid="{00000000-0005-0000-0000-0000B0200000}"/>
    <cellStyle name="Percent 3 15 4" xfId="8344" xr:uid="{00000000-0005-0000-0000-0000B1200000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3" xfId="8354" xr:uid="{00000000-0005-0000-0000-0000BB200000}"/>
    <cellStyle name="Percent 3 16 3" xfId="8355" xr:uid="{00000000-0005-0000-0000-0000BC200000}"/>
    <cellStyle name="Percent 3 16 4" xfId="8356" xr:uid="{00000000-0005-0000-0000-0000BD20000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3" xfId="8360" xr:uid="{00000000-0005-0000-0000-0000C1200000}"/>
    <cellStyle name="Percent 3 17 3" xfId="8361" xr:uid="{00000000-0005-0000-0000-0000C2200000}"/>
    <cellStyle name="Percent 3 17 4" xfId="8362" xr:uid="{00000000-0005-0000-0000-0000C320000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3" xfId="8366" xr:uid="{00000000-0005-0000-0000-0000C7200000}"/>
    <cellStyle name="Percent 3 18 3" xfId="8367" xr:uid="{00000000-0005-0000-0000-0000C8200000}"/>
    <cellStyle name="Percent 3 18 4" xfId="8368" xr:uid="{00000000-0005-0000-0000-0000C9200000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3" xfId="8407" xr:uid="{00000000-0005-0000-0000-0000F0200000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3" xfId="8411" xr:uid="{00000000-0005-0000-0000-0000F4200000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3" xfId="8415" xr:uid="{00000000-0005-0000-0000-0000F8200000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3" xfId="8419" xr:uid="{00000000-0005-0000-0000-0000FC200000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3" xfId="8423" xr:uid="{00000000-0005-0000-0000-000000210000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3" xfId="8427" xr:uid="{00000000-0005-0000-0000-000004210000}"/>
    <cellStyle name="Percent 3 2 2 16" xfId="8428" xr:uid="{00000000-0005-0000-0000-000005210000}"/>
    <cellStyle name="Percent 3 2 2 16 2" xfId="8429" xr:uid="{00000000-0005-0000-0000-000006210000}"/>
    <cellStyle name="Percent 3 2 2 17" xfId="8430" xr:uid="{00000000-0005-0000-0000-000007210000}"/>
    <cellStyle name="Percent 3 2 2 17 2" xfId="8431" xr:uid="{00000000-0005-0000-0000-000008210000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7" xfId="8490" xr:uid="{00000000-0005-0000-0000-000043210000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3" xfId="8494" xr:uid="{00000000-0005-0000-0000-000047210000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3" xfId="8498" xr:uid="{00000000-0005-0000-0000-00004B210000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3" xfId="8502" xr:uid="{00000000-0005-0000-0000-00004F210000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3" xfId="8537" xr:uid="{00000000-0005-0000-0000-000072210000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3" xfId="8541" xr:uid="{00000000-0005-0000-0000-000076210000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3" xfId="8545" xr:uid="{00000000-0005-0000-0000-00007A210000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3" xfId="8549" xr:uid="{00000000-0005-0000-0000-00007E210000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3" xfId="8553" xr:uid="{00000000-0005-0000-0000-000082210000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3" xfId="8557" xr:uid="{00000000-0005-0000-0000-000086210000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3" xfId="8561" xr:uid="{00000000-0005-0000-0000-00008A210000}"/>
    <cellStyle name="Percent 3 2 20" xfId="8562" xr:uid="{00000000-0005-0000-0000-00008B210000}"/>
    <cellStyle name="Percent 3 2 20 2" xfId="8563" xr:uid="{00000000-0005-0000-0000-00008C210000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2 3" xfId="9694" xr:uid="{CF0B3A28-107E-4FD8-8257-6C488539B19A}"/>
    <cellStyle name="Percent 4 2 2 4" xfId="9989" xr:uid="{81E8A9AD-6FE2-44DF-AA9E-07AF1886670C}"/>
    <cellStyle name="Percent 4 2 3" xfId="8774" xr:uid="{00000000-0005-0000-0000-000060220000}"/>
    <cellStyle name="Percent 4 2 4" xfId="8775" xr:uid="{00000000-0005-0000-0000-000061220000}"/>
    <cellStyle name="Percent 4 2 5" xfId="9580" xr:uid="{F6EEEC47-B092-4F6B-87B1-ABF693DEE8B3}"/>
    <cellStyle name="Percent 4 2 6" xfId="9875" xr:uid="{46D52170-7324-45C6-9220-74076F8C0E6A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 3" xfId="9637" xr:uid="{B01BFA60-BC95-4317-B91E-578578CAE709}"/>
    <cellStyle name="Percent 4 3 4" xfId="9932" xr:uid="{20614402-7410-46DB-AB9D-7A532075E39B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3" xfId="9385" xr:uid="{00000000-0005-0000-0000-000092220000}"/>
    <cellStyle name="Percent 4 64" xfId="9414" xr:uid="{00000000-0005-0000-0000-000093220000}"/>
    <cellStyle name="Percent 4 65" xfId="9417" xr:uid="{00000000-0005-0000-0000-000094220000}"/>
    <cellStyle name="Percent 4 65 2" xfId="9423" xr:uid="{00000000-0005-0000-0000-000095220000}"/>
    <cellStyle name="Percent 4 65 2 2" xfId="9443" xr:uid="{9AAC4A93-01F0-4AD7-B970-AEBCA4DCC0E0}"/>
    <cellStyle name="Percent 4 66" xfId="9522" xr:uid="{6B227B9D-1490-497C-92BC-E703206B683C}"/>
    <cellStyle name="Percent 4 67" xfId="9817" xr:uid="{B8A057B7-D4F2-4CFE-AF6A-1504177B16CC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6" xfId="8856" xr:uid="{00000000-0005-0000-0000-0000B8220000}"/>
    <cellStyle name="Percent 5 2 17" xfId="8857" xr:uid="{00000000-0005-0000-0000-0000B9220000}"/>
    <cellStyle name="Percent 5 2 18" xfId="8858" xr:uid="{00000000-0005-0000-0000-0000BA220000}"/>
    <cellStyle name="Percent 5 2 19" xfId="8859" xr:uid="{00000000-0005-0000-0000-0000BB220000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3" xfId="8865" xr:uid="{00000000-0005-0000-0000-0000C1220000}"/>
    <cellStyle name="Percent 5 2 2 14" xfId="8866" xr:uid="{00000000-0005-0000-0000-0000C2220000}"/>
    <cellStyle name="Percent 5 2 2 15" xfId="10126" xr:uid="{3C9B2EE3-B446-4397-978C-BACD70F66E84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3" xfId="8871" xr:uid="{00000000-0005-0000-0000-0000C7220000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3" xfId="8875" xr:uid="{00000000-0005-0000-0000-0000CB220000}"/>
    <cellStyle name="Percent 5 2 2 2 12" xfId="8876" xr:uid="{00000000-0005-0000-0000-0000CC220000}"/>
    <cellStyle name="Percent 5 2 2 2 12 2" xfId="8877" xr:uid="{00000000-0005-0000-0000-0000CD220000}"/>
    <cellStyle name="Percent 5 2 2 2 13" xfId="8878" xr:uid="{00000000-0005-0000-0000-0000CE220000}"/>
    <cellStyle name="Percent 5 2 2 2 13 2" xfId="8879" xr:uid="{00000000-0005-0000-0000-0000CF220000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3" xfId="8884" xr:uid="{00000000-0005-0000-0000-0000D422000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3" xfId="8888" xr:uid="{00000000-0005-0000-0000-0000D8220000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3" xfId="8892" xr:uid="{00000000-0005-0000-0000-0000DC220000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3" xfId="8896" xr:uid="{00000000-0005-0000-0000-0000E0220000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3" xfId="8900" xr:uid="{00000000-0005-0000-0000-0000E4220000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3" xfId="8904" xr:uid="{00000000-0005-0000-0000-0000E8220000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3" xfId="8908" xr:uid="{00000000-0005-0000-0000-0000EC220000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3" xfId="8912" xr:uid="{00000000-0005-0000-0000-0000F0220000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21" xfId="10100" xr:uid="{775DE773-71B7-4F8A-8111-5276280D9110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3" xfId="8925" xr:uid="{00000000-0005-0000-0000-0000FD220000}"/>
    <cellStyle name="Percent 5 2 3 4" xfId="10171" xr:uid="{3AA13D7C-D4C6-4C71-A384-8C6EC316F3AC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3" xfId="8929" xr:uid="{00000000-0005-0000-0000-000001230000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3" xfId="8933" xr:uid="{00000000-0005-0000-0000-000005230000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10" xfId="9514" xr:uid="{116698FA-F219-4AE1-B0EA-9954180AF48E}"/>
    <cellStyle name="Percent 6 4 2 11" xfId="9742" xr:uid="{9EF4225C-5DA0-4D80-AD45-024DE491FCF1}"/>
    <cellStyle name="Percent 6 4 2 12" xfId="9789" xr:uid="{2737E9AC-78E5-4989-8444-508EC163E517}"/>
    <cellStyle name="Percent 6 4 2 2" xfId="9415" xr:uid="{00000000-0005-0000-0000-000056230000}"/>
    <cellStyle name="Percent 6 4 2 2 2" xfId="9588" xr:uid="{F10FEE7D-2207-4A82-9DA7-7D9B9337A1B8}"/>
    <cellStyle name="Percent 6 4 2 2 2 2" xfId="9702" xr:uid="{F487F3C3-A229-4EDB-A6EA-F60F6BC7B552}"/>
    <cellStyle name="Percent 6 4 2 2 2 2 2" xfId="9997" xr:uid="{D26EC23B-A990-4F3B-92F8-8DD5B2F3E3B0}"/>
    <cellStyle name="Percent 6 4 2 2 2 3" xfId="9883" xr:uid="{A9ACB4E2-8F65-473A-8ED7-F91378CACE14}"/>
    <cellStyle name="Percent 6 4 2 2 3" xfId="9645" xr:uid="{72DDE68B-DB9C-4B78-8CC5-D6990110946A}"/>
    <cellStyle name="Percent 6 4 2 2 3 2" xfId="9940" xr:uid="{405B81B0-3077-4EF2-B12F-D665E1005E6B}"/>
    <cellStyle name="Percent 6 4 2 2 4" xfId="9531" xr:uid="{7EC5D545-D9F8-4B44-BC9D-63F6389C4804}"/>
    <cellStyle name="Percent 6 4 2 2 5" xfId="9769" xr:uid="{003486ED-2351-4DCB-957C-3AF2E6D04B03}"/>
    <cellStyle name="Percent 6 4 2 2 6" xfId="9826" xr:uid="{9D98C479-D36A-4F56-A940-CE5A52ED83B1}"/>
    <cellStyle name="Percent 6 4 2 3" xfId="9426" xr:uid="{00000000-0005-0000-0000-000057230000}"/>
    <cellStyle name="Percent 6 4 2 3 2" xfId="9600" xr:uid="{5671260B-4351-44A8-A544-5B8CBF6EB6D1}"/>
    <cellStyle name="Percent 6 4 2 3 2 2" xfId="9714" xr:uid="{9FB12D09-C80E-4219-BE73-CAE4A924E099}"/>
    <cellStyle name="Percent 6 4 2 3 2 2 2" xfId="10009" xr:uid="{3E684561-076F-4C65-995C-2AEA0C700352}"/>
    <cellStyle name="Percent 6 4 2 3 2 3" xfId="9895" xr:uid="{D7A76FA3-03AC-488B-8EE8-E13348EA3CD6}"/>
    <cellStyle name="Percent 6 4 2 3 3" xfId="9657" xr:uid="{4D4BB5CA-D920-4353-ACBE-FE9C655B95B5}"/>
    <cellStyle name="Percent 6 4 2 3 3 2" xfId="9952" xr:uid="{FD48A3CE-E858-4A91-AB08-64E6689DE4C9}"/>
    <cellStyle name="Percent 6 4 2 3 4" xfId="9543" xr:uid="{E9D137E8-E9D1-4694-8B69-D2BCAE9F2A28}"/>
    <cellStyle name="Percent 6 4 2 3 5" xfId="9838" xr:uid="{DE552D81-5D59-4B70-A3F2-F6DC8F905F86}"/>
    <cellStyle name="Percent 6 4 2 4" xfId="9428" xr:uid="{00000000-0005-0000-0000-000058230000}"/>
    <cellStyle name="Percent 6 4 2 4 2" xfId="9669" xr:uid="{F45A4C2E-3D4D-4E65-B9E4-54563324C5C8}"/>
    <cellStyle name="Percent 6 4 2 4 2 2" xfId="9964" xr:uid="{9EBF2D9C-A970-4B66-8F53-A0B0D5E482A6}"/>
    <cellStyle name="Percent 6 4 2 4 3" xfId="9555" xr:uid="{FE395660-8C92-4720-A9B5-D736914ADF5F}"/>
    <cellStyle name="Percent 6 4 2 4 4" xfId="9850" xr:uid="{52AA4B00-F642-45BD-8E39-D64E5B1150AE}"/>
    <cellStyle name="Percent 6 4 2 5" xfId="9430" xr:uid="{CF475F07-C253-4648-BF6D-43D5F82AE918}"/>
    <cellStyle name="Percent 6 4 2 5 2" xfId="9454" xr:uid="{3D874318-77D3-484F-BB96-273DF740D72D}"/>
    <cellStyle name="Percent 6 4 2 5 3" xfId="9464" xr:uid="{60ADC685-2B60-424A-A420-3C2ADEE9AAC3}"/>
    <cellStyle name="Percent 6 4 2 5 4" xfId="9612" xr:uid="{7AFF5316-1DED-465D-AFE5-79A047143E80}"/>
    <cellStyle name="Percent 6 4 2 5 5" xfId="9907" xr:uid="{636DDDF5-2DE4-47B6-89AC-5613FB96DC82}"/>
    <cellStyle name="Percent 6 4 2 6" xfId="9444" xr:uid="{BF3BC7AE-B78C-41AD-82E8-BE72F615F803}"/>
    <cellStyle name="Percent 6 4 2 7" xfId="9446" xr:uid="{EB90AAFF-DBB3-4AB3-BD91-5036A0079F28}"/>
    <cellStyle name="Percent 6 4 2 8" xfId="9452" xr:uid="{49A3C50F-C393-41E1-9BD8-31CEA3AD435E}"/>
    <cellStyle name="Percent 6 4 2 9" xfId="9462" xr:uid="{613F6324-9429-4CF3-B5D9-186E32982D9A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7" xfId="9024" xr:uid="{00000000-0005-0000-0000-000065230000}"/>
    <cellStyle name="Percent 67 2" xfId="9025" xr:uid="{00000000-0005-0000-0000-000066230000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3" xfId="9039" xr:uid="{00000000-0005-0000-0000-000075230000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3" xfId="9043" xr:uid="{00000000-0005-0000-0000-000079230000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3" xfId="9054" xr:uid="{00000000-0005-0000-0000-000084230000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3" xfId="9058" xr:uid="{00000000-0005-0000-0000-00008823000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3" xfId="9062" xr:uid="{00000000-0005-0000-0000-00008C230000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3" xfId="9066" xr:uid="{00000000-0005-0000-0000-000090230000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3" xfId="9070" xr:uid="{00000000-0005-0000-0000-000094230000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3" xfId="9074" xr:uid="{00000000-0005-0000-0000-000098230000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3" xfId="9078" xr:uid="{00000000-0005-0000-0000-00009C230000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3" xfId="9082" xr:uid="{00000000-0005-0000-0000-0000A0230000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5" xfId="9096" xr:uid="{00000000-0005-0000-0000-0000AE230000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 2" xfId="9399" xr:uid="{00000000-0005-0000-0000-0000B2230000}"/>
    <cellStyle name="Percent 79" xfId="9100" xr:uid="{00000000-0005-0000-0000-0000B3230000}"/>
    <cellStyle name="Percent 79 2" xfId="9403" xr:uid="{00000000-0005-0000-0000-0000B4230000}"/>
    <cellStyle name="Percent 79 2 2" xfId="9533" xr:uid="{6CFE3A77-2706-4919-84F4-7D9C67A4DB13}"/>
    <cellStyle name="Percent 79 2 2 2" xfId="9590" xr:uid="{26E4C6F0-CEA5-416B-8732-AF6DF966AD40}"/>
    <cellStyle name="Percent 79 2 2 2 2" xfId="9704" xr:uid="{DF51BCC4-E06B-4D68-89AE-1020788D0BB1}"/>
    <cellStyle name="Percent 79 2 2 2 2 2" xfId="9999" xr:uid="{BC29116D-EFEC-40CD-A94A-B773EBD78DFE}"/>
    <cellStyle name="Percent 79 2 2 2 3" xfId="9885" xr:uid="{B7280F8A-84A1-498D-8414-FB03555F4207}"/>
    <cellStyle name="Percent 79 2 2 3" xfId="9647" xr:uid="{7C9C9500-4E2A-460C-8601-5915D62CED6A}"/>
    <cellStyle name="Percent 79 2 2 3 2" xfId="9942" xr:uid="{49AC3731-F63F-44DE-B8F8-A96E702F727C}"/>
    <cellStyle name="Percent 79 2 2 4" xfId="9828" xr:uid="{919D7CE8-A49D-425C-8965-A1900F840040}"/>
    <cellStyle name="Percent 79 2 3" xfId="9545" xr:uid="{B797E78B-5DB5-4CFF-8397-6A39D56D3D51}"/>
    <cellStyle name="Percent 79 2 3 2" xfId="9602" xr:uid="{A1171D68-828A-4E2D-B76F-C850813793BF}"/>
    <cellStyle name="Percent 79 2 3 2 2" xfId="9716" xr:uid="{1FC0D770-8E9E-4A3C-9F1F-09419ACC834F}"/>
    <cellStyle name="Percent 79 2 3 2 2 2" xfId="10011" xr:uid="{17180206-C76B-4B34-B80B-9E9208616E69}"/>
    <cellStyle name="Percent 79 2 3 2 3" xfId="9897" xr:uid="{6EAC0317-14AA-49BF-A0F2-1152EC76B2F4}"/>
    <cellStyle name="Percent 79 2 3 3" xfId="9659" xr:uid="{481AD563-78DA-406E-9CBC-1771BCB45933}"/>
    <cellStyle name="Percent 79 2 3 3 2" xfId="9954" xr:uid="{B662F278-0677-4E51-8897-CE32F7C76495}"/>
    <cellStyle name="Percent 79 2 3 4" xfId="9840" xr:uid="{E88E65AA-D84E-4D98-A228-4986A8CD9E3D}"/>
    <cellStyle name="Percent 79 2 4" xfId="9557" xr:uid="{FF87A0C9-03D7-4D63-8D7F-C3292DB05B1B}"/>
    <cellStyle name="Percent 79 2 4 2" xfId="9671" xr:uid="{F798836B-6AFE-4349-A3D6-8FBA4653A3C4}"/>
    <cellStyle name="Percent 79 2 4 2 2" xfId="9966" xr:uid="{8B501220-CC35-4025-A2AA-2841379D276C}"/>
    <cellStyle name="Percent 79 2 4 3" xfId="9852" xr:uid="{D9FFA730-6D52-42C7-B2AA-07D2FB877BF9}"/>
    <cellStyle name="Percent 79 2 5" xfId="9614" xr:uid="{7BDDF8C7-6612-4991-960D-C7B40E30B0A3}"/>
    <cellStyle name="Percent 79 2 5 2" xfId="9909" xr:uid="{FDB660C0-6214-476A-8010-C5B62E94345F}"/>
    <cellStyle name="Percent 79 2 6" xfId="9516" xr:uid="{24D266D6-CCA3-4217-B1AE-A9299AE1103E}"/>
    <cellStyle name="Percent 79 2 7" xfId="9791" xr:uid="{106D3AE9-FDC6-4EEE-81F8-20AB72AB949D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3" xfId="9107" xr:uid="{00000000-0005-0000-0000-0000BB230000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3" xfId="9111" xr:uid="{00000000-0005-0000-0000-0000BF230000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3" xfId="9115" xr:uid="{00000000-0005-0000-0000-0000C3230000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3" xfId="9119" xr:uid="{00000000-0005-0000-0000-0000C7230000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7" xfId="9125" xr:uid="{00000000-0005-0000-0000-0000CD230000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3" xfId="9129" xr:uid="{00000000-0005-0000-0000-0000D1230000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3" xfId="9133" xr:uid="{00000000-0005-0000-0000-0000D5230000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3" xfId="9137" xr:uid="{00000000-0005-0000-0000-0000D9230000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3" xfId="9141" xr:uid="{00000000-0005-0000-0000-0000DD230000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8" xfId="9145" xr:uid="{00000000-0005-0000-0000-0000E1230000}"/>
    <cellStyle name="Percent 80" xfId="9146" xr:uid="{00000000-0005-0000-0000-0000E2230000}"/>
    <cellStyle name="Percent 80 2" xfId="9393" xr:uid="{00000000-0005-0000-0000-0000E3230000}"/>
    <cellStyle name="Percent 80 2 2" xfId="9448" xr:uid="{315332B4-6BA4-49F4-97ED-386AEE2C9F35}"/>
    <cellStyle name="Percent 80 2 2 2" xfId="9436" xr:uid="{DC667E82-0B66-423C-9043-19B2312159E8}"/>
    <cellStyle name="Percent 80 2 2 2 2" xfId="9705" xr:uid="{6D21911D-6512-4A85-B2B7-B62C0DE7BDB4}"/>
    <cellStyle name="Percent 80 2 2 2 2 2" xfId="10000" xr:uid="{AB6F7068-05CF-4DE7-9429-998BEF7B31A0}"/>
    <cellStyle name="Percent 80 2 2 2 3" xfId="9591" xr:uid="{D00BA5D1-8416-4E50-BE29-2FF9240F94A9}"/>
    <cellStyle name="Percent 80 2 2 2 4" xfId="9886" xr:uid="{5DAB7EC6-D524-429D-9E3B-2BDB20588C95}"/>
    <cellStyle name="Percent 80 2 2 3" xfId="9648" xr:uid="{7812CA6A-AA8E-4088-8250-8D2122BF1592}"/>
    <cellStyle name="Percent 80 2 2 3 2" xfId="9943" xr:uid="{680C2C8E-EE2F-4084-AF2A-8C4921D0317B}"/>
    <cellStyle name="Percent 80 2 2 4" xfId="9534" xr:uid="{5427FBD9-8187-4EDE-A55D-889A2F96A693}"/>
    <cellStyle name="Percent 80 2 2 5" xfId="9829" xr:uid="{305833CE-29D9-4FED-987D-3B3B93C185E4}"/>
    <cellStyle name="Percent 80 2 3" xfId="9459" xr:uid="{CCC597A4-4180-4DE6-B755-07337A8316A2}"/>
    <cellStyle name="Percent 80 2 3 2" xfId="9603" xr:uid="{FF170F5D-F3F0-40D9-ADC1-02B7F2E9F2A4}"/>
    <cellStyle name="Percent 80 2 3 2 2" xfId="9717" xr:uid="{98DD5776-6DAC-4881-9A04-AC219DE3A32A}"/>
    <cellStyle name="Percent 80 2 3 2 2 2" xfId="10012" xr:uid="{DE26F0DC-A95A-4716-ACCA-0B09EED5F990}"/>
    <cellStyle name="Percent 80 2 3 2 3" xfId="9898" xr:uid="{80687DD0-B536-4AF5-8458-93812285186A}"/>
    <cellStyle name="Percent 80 2 3 3" xfId="9660" xr:uid="{4E17523D-5749-43E8-BEB8-8D551BDEB818}"/>
    <cellStyle name="Percent 80 2 3 3 2" xfId="9955" xr:uid="{AD4250F5-A2A2-4308-9A75-209328BE1C4D}"/>
    <cellStyle name="Percent 80 2 3 4" xfId="9546" xr:uid="{B1ED66D7-A6FF-4EB7-B3FD-CBB3967415FB}"/>
    <cellStyle name="Percent 80 2 3 5" xfId="9841" xr:uid="{7CD0A81A-038A-4566-BB42-F69A6E2536C1}"/>
    <cellStyle name="Percent 80 2 4" xfId="9558" xr:uid="{44404909-CB25-47FB-86B0-103B21F2B069}"/>
    <cellStyle name="Percent 80 2 4 2" xfId="9672" xr:uid="{533B3CCD-A123-4528-A3C1-EE5B0D2B386B}"/>
    <cellStyle name="Percent 80 2 4 2 2" xfId="9967" xr:uid="{6BE035E3-6AF3-4F1A-8350-1AC9CFB8194E}"/>
    <cellStyle name="Percent 80 2 4 3" xfId="9853" xr:uid="{6EE2D7D5-7A07-4E98-A055-62C3B18D7ECC}"/>
    <cellStyle name="Percent 80 2 5" xfId="9615" xr:uid="{08FED039-F232-4FDB-8127-3F247113FD45}"/>
    <cellStyle name="Percent 80 2 5 2" xfId="9910" xr:uid="{E74457C7-2D23-4A7A-A0C7-0C143FD72D92}"/>
    <cellStyle name="Percent 80 2 6" xfId="9517" xr:uid="{43AE74D7-AA88-4F1C-A425-6F5996927B0D}"/>
    <cellStyle name="Percent 80 2 7" xfId="9752" xr:uid="{7411EAF3-D32C-4EEE-9F81-17BA47E6675F}"/>
    <cellStyle name="Percent 80 2 8" xfId="9792" xr:uid="{7E701E34-645C-4569-91D8-582037885280}"/>
    <cellStyle name="Percent 81" xfId="9147" xr:uid="{00000000-0005-0000-0000-0000E4230000}"/>
    <cellStyle name="Percent 82" xfId="9148" xr:uid="{00000000-0005-0000-0000-0000E5230000}"/>
    <cellStyle name="Percent 83" xfId="9149" xr:uid="{00000000-0005-0000-0000-0000E6230000}"/>
    <cellStyle name="Percent 84" xfId="9150" xr:uid="{00000000-0005-0000-0000-0000E7230000}"/>
    <cellStyle name="Percent 85" xfId="9151" xr:uid="{00000000-0005-0000-0000-0000E8230000}"/>
    <cellStyle name="Percent 86" xfId="9152" xr:uid="{00000000-0005-0000-0000-0000E9230000}"/>
    <cellStyle name="Percent 87" xfId="9377" xr:uid="{00000000-0005-0000-0000-0000EA230000}"/>
    <cellStyle name="Percent 88" xfId="9379" xr:uid="{00000000-0005-0000-0000-0000EB230000}"/>
    <cellStyle name="Percent 88 2" xfId="9750" xr:uid="{DA803B08-3C19-4243-A071-F61F78E6C24D}"/>
    <cellStyle name="Percent 88 3" xfId="9405" xr:uid="{00000000-0005-0000-0000-0000EC230000}"/>
    <cellStyle name="Percent 88 3 2" xfId="9532" xr:uid="{54AF6247-9B6C-44E2-9B7D-50C81CB63DCF}"/>
    <cellStyle name="Percent 88 3 2 2" xfId="9589" xr:uid="{82B60A71-BDF3-462B-AED6-ACA483D27D67}"/>
    <cellStyle name="Percent 88 3 2 2 2" xfId="9703" xr:uid="{20AA7D77-B845-4A10-BBCB-823F7DE6FB94}"/>
    <cellStyle name="Percent 88 3 2 2 2 2" xfId="9998" xr:uid="{649D861C-AB54-4360-A2D4-56860A6E25C4}"/>
    <cellStyle name="Percent 88 3 2 2 3" xfId="9884" xr:uid="{6A613396-FE14-4D35-8B5A-C2A17051B165}"/>
    <cellStyle name="Percent 88 3 2 3" xfId="9646" xr:uid="{AF3A4720-572D-4D3E-A994-E8622DCEEBED}"/>
    <cellStyle name="Percent 88 3 2 3 2" xfId="9941" xr:uid="{CAFFC33A-5959-4D83-A813-F0392E34D207}"/>
    <cellStyle name="Percent 88 3 2 4" xfId="9827" xr:uid="{4A52CFF2-E4F5-4511-9E75-C991D43FEC25}"/>
    <cellStyle name="Percent 88 3 3" xfId="9544" xr:uid="{23F0E3A7-114C-4FA9-A589-B8EF5B2BD549}"/>
    <cellStyle name="Percent 88 3 3 2" xfId="9601" xr:uid="{7DCA94B2-1EEE-49FE-8999-6048050480C4}"/>
    <cellStyle name="Percent 88 3 3 2 2" xfId="9715" xr:uid="{F5E6A7EE-5F82-4E16-9E11-91EBAE663C3B}"/>
    <cellStyle name="Percent 88 3 3 2 2 2" xfId="10010" xr:uid="{E49BB3BD-7F28-4435-83E9-CDE80F104104}"/>
    <cellStyle name="Percent 88 3 3 2 3" xfId="9896" xr:uid="{A64AB0C9-92E1-46F9-823C-C71F55A5BE00}"/>
    <cellStyle name="Percent 88 3 3 3" xfId="9658" xr:uid="{F386C32D-2E14-4842-AAFF-062415837BB4}"/>
    <cellStyle name="Percent 88 3 3 3 2" xfId="9953" xr:uid="{1EADF127-7FD6-40EE-A34A-C245E72DD2F4}"/>
    <cellStyle name="Percent 88 3 3 4" xfId="9839" xr:uid="{B2F80895-7023-4DD2-B25C-87FB72F82A8B}"/>
    <cellStyle name="Percent 88 3 4" xfId="9556" xr:uid="{93103F44-30F0-4065-92E0-D68762C371DD}"/>
    <cellStyle name="Percent 88 3 4 2" xfId="9670" xr:uid="{48D4C76A-D00B-4A50-8DE1-BBA7D22E3616}"/>
    <cellStyle name="Percent 88 3 4 2 2" xfId="9965" xr:uid="{1E98E3D0-2257-482A-8AF9-4768DC7FCB0D}"/>
    <cellStyle name="Percent 88 3 4 3" xfId="9851" xr:uid="{888D21C6-1A12-4331-9EB2-C3000E4FF93C}"/>
    <cellStyle name="Percent 88 3 5" xfId="9613" xr:uid="{15533403-7634-4D65-9F35-EEA4FB97FEA2}"/>
    <cellStyle name="Percent 88 3 5 2" xfId="9908" xr:uid="{6DB30A22-C3A6-4DAA-82C3-4ABF7D4117C1}"/>
    <cellStyle name="Percent 88 3 6" xfId="9515" xr:uid="{11CAF4C9-7406-4E95-A459-14369F3A74B0}"/>
    <cellStyle name="Percent 88 3 7" xfId="9790" xr:uid="{9E249376-0030-415E-A2FA-2797821CCAFD}"/>
    <cellStyle name="Percent 89" xfId="9380" xr:uid="{00000000-0005-0000-0000-0000ED230000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1" xfId="9384" xr:uid="{00000000-0005-0000-0000-0000F2230000}"/>
    <cellStyle name="Percent 92" xfId="9390" xr:uid="{00000000-0005-0000-0000-0000F3230000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4 2 2" xfId="9767" xr:uid="{D4F93AB0-FC60-4C2F-813B-FA40DF36F623}"/>
    <cellStyle name="Percent 95" xfId="9442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4 2" xfId="10127" xr:uid="{BEAA523B-22E9-4B49-A3EB-F8EB26483292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1" xfId="9325" xr:uid="{00000000-0005-0000-0000-0000A2240000}"/>
    <cellStyle name="Style 39 12" xfId="9326" xr:uid="{00000000-0005-0000-0000-0000A3240000}"/>
    <cellStyle name="Style 39 13" xfId="9327" xr:uid="{00000000-0005-0000-0000-0000A4240000}"/>
    <cellStyle name="Style 39 14" xfId="9328" xr:uid="{00000000-0005-0000-0000-0000A5240000}"/>
    <cellStyle name="Style 39 15" xfId="9329" xr:uid="{00000000-0005-0000-0000-0000A6240000}"/>
    <cellStyle name="Style 39 16" xfId="9330" xr:uid="{00000000-0005-0000-0000-0000A7240000}"/>
    <cellStyle name="Style 39 17" xfId="9331" xr:uid="{00000000-0005-0000-0000-0000A8240000}"/>
    <cellStyle name="Style 39 18" xfId="10083" xr:uid="{60BA0FDF-F0BD-4A90-83E9-B12EBE9771A4}"/>
    <cellStyle name="Style 39 2" xfId="9332" xr:uid="{00000000-0005-0000-0000-0000A9240000}"/>
    <cellStyle name="Style 39 3" xfId="9333" xr:uid="{00000000-0005-0000-0000-0000AA240000}"/>
    <cellStyle name="Style 39 4" xfId="9334" xr:uid="{00000000-0005-0000-0000-0000AB240000}"/>
    <cellStyle name="Style 39 5" xfId="9335" xr:uid="{00000000-0005-0000-0000-0000AC240000}"/>
    <cellStyle name="Style 39 6" xfId="9336" xr:uid="{00000000-0005-0000-0000-0000AD240000}"/>
    <cellStyle name="Style 39 7" xfId="9337" xr:uid="{00000000-0005-0000-0000-0000AE240000}"/>
    <cellStyle name="Style 39 8" xfId="9338" xr:uid="{00000000-0005-0000-0000-0000AF240000}"/>
    <cellStyle name="Style 39 9" xfId="9339" xr:uid="{00000000-0005-0000-0000-0000B0240000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" xfId="9465" builtinId="15" customBuiltin="1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" xfId="9479" builtinId="25" customBuiltin="1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" xfId="9477" builtinId="11" customBuiltin="1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16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75793FED-7E40-48D5-B662-3C6FACBB6AE3}"/>
  </tableStyles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2.5591757127295151E-3"/>
                  <c:y val="-0.53517352283323705"/>
                </c:manualLayout>
              </c:layout>
              <c:numFmt formatCode="General" sourceLinked="0"/>
            </c:trendlineLbl>
          </c:trendline>
          <c:xVal>
            <c:numRef>
              <c:f>'JCN-7 Risk Premium - Gas'!$D$6:$D$134</c:f>
              <c:numCache>
                <c:formatCode>0.00%</c:formatCode>
                <c:ptCount val="12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4.5760249999999988E-2</c:v>
                </c:pt>
                <c:pt idx="126">
                  <c:v>4.2270787878787887E-2</c:v>
                </c:pt>
                <c:pt idx="127">
                  <c:v>4.4956424242424256E-2</c:v>
                </c:pt>
                <c:pt idx="128">
                  <c:v>4.7136281250000002E-2</c:v>
                </c:pt>
              </c:numCache>
            </c:numRef>
          </c:xVal>
          <c:yVal>
            <c:numRef>
              <c:f>'JCN-7 Risk Premium - Gas'!$E$6:$E$134</c:f>
              <c:numCache>
                <c:formatCode>0.00%</c:formatCode>
                <c:ptCount val="129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7.4644676923076914E-2</c:v>
                </c:pt>
                <c:pt idx="109">
                  <c:v>8.1743153846153827E-2</c:v>
                </c:pt>
                <c:pt idx="110">
                  <c:v>8.1777601731601743E-2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5.0371532867132862E-2</c:v>
                </c:pt>
                <c:pt idx="124">
                  <c:v>5.2948805128205143E-2</c:v>
                </c:pt>
                <c:pt idx="125">
                  <c:v>5.3956416666666673E-2</c:v>
                </c:pt>
                <c:pt idx="126">
                  <c:v>5.3495878787878794E-2</c:v>
                </c:pt>
                <c:pt idx="127">
                  <c:v>5.2079939393939387E-2</c:v>
                </c:pt>
                <c:pt idx="128">
                  <c:v>5.0180385416666674E-2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1-4024-B060-9D249194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\Plan%20et%20controle\Partage\PAD_CT\2001%2004\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PGA\2002\Ma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ctric\2014%20Rate%20Cases\Final%20Schedules\historical.Graphs-testimony%20ready-revised%20update-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bswr\AppData\Local\Microsoft\Windows\Temporary%20Internet%20Files\Content.Outlook\PPC0MUZ5\Okla%20COS%20Model%20TYE%2012-31-2010%20(FIL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600-03699)%20-%20Projects\03682%20-%20PAA-MT%20(Property%20Tax%20Appraisal)\Analysis\FERC%20Model\FERC%20Transmission%20Model%2012-31-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6B1-A6C6-4DE8-9D63-6299B901E9CD}">
  <sheetPr codeName="Sheet1">
    <pageSetUpPr fitToPage="1"/>
  </sheetPr>
  <dimension ref="B1:U23"/>
  <sheetViews>
    <sheetView view="pageLayout" zoomScale="85" zoomScaleNormal="85" zoomScaleSheetLayoutView="85" zoomScalePageLayoutView="85" workbookViewId="0"/>
  </sheetViews>
  <sheetFormatPr defaultRowHeight="12.75"/>
  <cols>
    <col min="1" max="1" width="2.28515625" customWidth="1"/>
    <col min="2" max="2" width="31.28515625" bestFit="1" customWidth="1"/>
    <col min="3" max="3" width="8.5703125" customWidth="1"/>
    <col min="5" max="5" width="10.85546875" customWidth="1"/>
    <col min="8" max="18" width="11.42578125" customWidth="1"/>
    <col min="19" max="19" width="14.5703125" customWidth="1"/>
    <col min="20" max="20" width="3.42578125" customWidth="1"/>
    <col min="21" max="21" width="14.5703125" customWidth="1"/>
    <col min="22" max="22" width="2.28515625" customWidth="1"/>
  </cols>
  <sheetData>
    <row r="1" spans="2:21">
      <c r="U1" s="127"/>
    </row>
    <row r="2" spans="2:21">
      <c r="U2" s="127"/>
    </row>
    <row r="3" spans="2:21">
      <c r="U3" s="127"/>
    </row>
    <row r="4" spans="2:21" ht="12.75" customHeight="1">
      <c r="B4" s="288" t="s">
        <v>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"/>
    </row>
    <row r="5" spans="2:21">
      <c r="B5" s="1"/>
      <c r="C5" s="1"/>
    </row>
    <row r="6" spans="2:21">
      <c r="B6" s="291" t="s">
        <v>1</v>
      </c>
      <c r="C6" s="294" t="s">
        <v>2</v>
      </c>
      <c r="D6" s="297" t="s">
        <v>3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  <c r="S6" s="300" t="s">
        <v>4</v>
      </c>
      <c r="T6" s="285"/>
      <c r="U6" s="275" t="s">
        <v>5</v>
      </c>
    </row>
    <row r="7" spans="2:21">
      <c r="B7" s="292"/>
      <c r="C7" s="295"/>
      <c r="D7" s="289" t="s">
        <v>6</v>
      </c>
      <c r="E7" s="289"/>
      <c r="F7" s="289"/>
      <c r="G7" s="289"/>
      <c r="H7" s="278" t="s">
        <v>7</v>
      </c>
      <c r="I7" s="279"/>
      <c r="J7" s="279"/>
      <c r="K7" s="279"/>
      <c r="L7" s="279"/>
      <c r="M7" s="279"/>
      <c r="N7" s="280"/>
      <c r="O7" s="278" t="s">
        <v>8</v>
      </c>
      <c r="P7" s="279"/>
      <c r="Q7" s="279"/>
      <c r="R7" s="280"/>
      <c r="S7" s="301"/>
      <c r="T7" s="286"/>
      <c r="U7" s="276"/>
    </row>
    <row r="8" spans="2:21">
      <c r="B8" s="292"/>
      <c r="C8" s="295"/>
      <c r="D8" s="289"/>
      <c r="E8" s="289"/>
      <c r="F8" s="289"/>
      <c r="G8" s="289"/>
      <c r="H8" s="290" t="s">
        <v>9</v>
      </c>
      <c r="I8" s="290"/>
      <c r="J8" s="290"/>
      <c r="K8" s="290" t="s">
        <v>10</v>
      </c>
      <c r="L8" s="290"/>
      <c r="M8" s="290"/>
      <c r="N8" s="283" t="s">
        <v>11</v>
      </c>
      <c r="O8" s="281" t="str">
        <f>K9</f>
        <v>Current Yield</v>
      </c>
      <c r="P8" s="281" t="str">
        <f>L9</f>
        <v>Near-Term Projected Yield</v>
      </c>
      <c r="Q8" s="281" t="str">
        <f>M9</f>
        <v>Long-Term Projected Yield</v>
      </c>
      <c r="R8" s="283" t="s">
        <v>11</v>
      </c>
      <c r="S8" s="301"/>
      <c r="T8" s="286"/>
      <c r="U8" s="276"/>
    </row>
    <row r="9" spans="2:21" ht="38.25">
      <c r="B9" s="293"/>
      <c r="C9" s="296"/>
      <c r="D9" s="101" t="s">
        <v>12</v>
      </c>
      <c r="E9" s="101" t="s">
        <v>13</v>
      </c>
      <c r="F9" s="101" t="s">
        <v>14</v>
      </c>
      <c r="G9" s="116" t="s">
        <v>11</v>
      </c>
      <c r="H9" s="101" t="s">
        <v>15</v>
      </c>
      <c r="I9" s="101" t="s">
        <v>16</v>
      </c>
      <c r="J9" s="101" t="s">
        <v>17</v>
      </c>
      <c r="K9" s="101" t="str">
        <f>H9</f>
        <v>Current Yield</v>
      </c>
      <c r="L9" s="101" t="str">
        <f>I9</f>
        <v>Near-Term Projected Yield</v>
      </c>
      <c r="M9" s="101" t="str">
        <f>J9</f>
        <v>Long-Term Projected Yield</v>
      </c>
      <c r="N9" s="284"/>
      <c r="O9" s="282"/>
      <c r="P9" s="282"/>
      <c r="Q9" s="282"/>
      <c r="R9" s="284"/>
      <c r="S9" s="302"/>
      <c r="T9" s="287"/>
      <c r="U9" s="277"/>
    </row>
    <row r="10" spans="2:21">
      <c r="B10" s="1"/>
      <c r="C10" s="1"/>
      <c r="G10" s="117"/>
      <c r="N10" s="117"/>
      <c r="R10" s="117"/>
      <c r="U10" s="117"/>
    </row>
    <row r="11" spans="2:21">
      <c r="B11" s="1" t="s">
        <v>18</v>
      </c>
      <c r="C11" s="1" t="s">
        <v>19</v>
      </c>
      <c r="D11" s="71">
        <f>'JCN-4 Constant Growth DCF'!M7</f>
        <v>9.2020453619992559E-2</v>
      </c>
      <c r="E11" s="71">
        <f>'JCN-4 Constant Growth DCF'!M38</f>
        <v>9.2803664690893184E-2</v>
      </c>
      <c r="F11" s="71">
        <f>'JCN-4 Constant Growth DCF'!M69</f>
        <v>9.3752369986231154E-2</v>
      </c>
      <c r="G11" s="118">
        <f>IFERROR(AVERAGE(D11:F11),"NA")</f>
        <v>9.2858829432372295E-2</v>
      </c>
      <c r="H11" s="71">
        <f>AVERAGE('JCN-6 CAPM Total MRP 1'!H8,'JCN-6 CAPM FERC MRP 2'!H8)</f>
        <v>0.12486028363950669</v>
      </c>
      <c r="I11" s="71">
        <f>AVERAGE('JCN-6 CAPM Total MRP 1'!H32,'JCN-6 CAPM FERC MRP 2'!H32)</f>
        <v>0.12477061697284003</v>
      </c>
      <c r="J11" s="71">
        <f>AVERAGE('JCN-6 CAPM Total MRP 1'!H56,'JCN-6 CAPM FERC MRP 2'!H56)</f>
        <v>0.12455061697284003</v>
      </c>
      <c r="K11" s="71">
        <f>AVERAGE('JCN-6 CAPM Total MRP 1'!H81,'JCN-6 CAPM FERC MRP 2'!H81)</f>
        <v>0.11119143070399234</v>
      </c>
      <c r="L11" s="71">
        <f>AVERAGE('JCN-6 CAPM Total MRP 1'!H105,'JCN-6 CAPM FERC MRP 2'!H105)</f>
        <v>0.11096171505604586</v>
      </c>
      <c r="M11" s="71">
        <f>AVERAGE('JCN-6 CAPM Total MRP 1'!H129,'JCN-6 CAPM FERC MRP 2'!H129)</f>
        <v>0.11039810045513626</v>
      </c>
      <c r="N11" s="118">
        <f>IFERROR(AVERAGE(H11:M11),"NA")</f>
        <v>0.11778879396672688</v>
      </c>
      <c r="O11" s="71">
        <f>'JCN-7 Risk Premium - Gas'!$M$50</f>
        <v>0.10413055653880737</v>
      </c>
      <c r="P11" s="71">
        <f>'JCN-7 Risk Premium - Gas'!$M$51</f>
        <v>0.1037491784344288</v>
      </c>
      <c r="Q11" s="71">
        <f>'JCN-7 Risk Premium - Gas'!$M$52</f>
        <v>0.10281345520435496</v>
      </c>
      <c r="R11" s="118">
        <f t="shared" ref="R11" si="0">IFERROR(AVERAGE(O11:Q11),"NA")</f>
        <v>0.10356439672586371</v>
      </c>
      <c r="S11" s="6">
        <f>'JCN-8 Exp Earnings'!M6</f>
        <v>9.3534878030615318E-2</v>
      </c>
      <c r="T11" s="6"/>
      <c r="U11" s="121">
        <f>AVERAGE(G11,N11,R11)</f>
        <v>0.10473734004165429</v>
      </c>
    </row>
    <row r="12" spans="2:21">
      <c r="B12" s="1" t="s">
        <v>20</v>
      </c>
      <c r="C12" s="1" t="s">
        <v>21</v>
      </c>
      <c r="D12" s="71">
        <f>'JCN-4 Constant Growth DCF'!M8</f>
        <v>0.10257196251332384</v>
      </c>
      <c r="E12" s="71">
        <f>'JCN-4 Constant Growth DCF'!M39</f>
        <v>0.10287891500702306</v>
      </c>
      <c r="F12" s="71">
        <f>'JCN-4 Constant Growth DCF'!M70</f>
        <v>0.10352522634022135</v>
      </c>
      <c r="G12" s="118">
        <f t="shared" ref="G12:G17" si="1">IFERROR(AVERAGE(D12:F12),"NA")</f>
        <v>0.10299203462018942</v>
      </c>
      <c r="H12" s="71">
        <f>AVERAGE('JCN-6 CAPM Total MRP 1'!H9,'JCN-6 CAPM FERC MRP 2'!H9)</f>
        <v>0.13361179663648892</v>
      </c>
      <c r="I12" s="71">
        <f>AVERAGE('JCN-6 CAPM Total MRP 1'!H33,'JCN-6 CAPM FERC MRP 2'!H33)</f>
        <v>0.13361179663648892</v>
      </c>
      <c r="J12" s="71">
        <f>AVERAGE('JCN-6 CAPM Total MRP 1'!H57,'JCN-6 CAPM FERC MRP 2'!H57)</f>
        <v>0.13361179663648892</v>
      </c>
      <c r="K12" s="71">
        <f>AVERAGE('JCN-6 CAPM Total MRP 1'!H82,'JCN-6 CAPM FERC MRP 2'!H82)</f>
        <v>0.11491929649509972</v>
      </c>
      <c r="L12" s="71">
        <f>AVERAGE('JCN-6 CAPM Total MRP 1'!H106,'JCN-6 CAPM FERC MRP 2'!H106)</f>
        <v>0.11472777599116829</v>
      </c>
      <c r="M12" s="71">
        <f>AVERAGE('JCN-6 CAPM Total MRP 1'!H130,'JCN-6 CAPM FERC MRP 2'!H130)</f>
        <v>0.11425787438300936</v>
      </c>
      <c r="N12" s="118">
        <f t="shared" ref="N12:N17" si="2">IFERROR(AVERAGE(H12:M12),"NA")</f>
        <v>0.12412338946312403</v>
      </c>
      <c r="O12" s="71">
        <f>'JCN-7 Risk Premium - Gas'!$M$50</f>
        <v>0.10413055653880737</v>
      </c>
      <c r="P12" s="71">
        <f>'JCN-7 Risk Premium - Gas'!$M$51</f>
        <v>0.1037491784344288</v>
      </c>
      <c r="Q12" s="71">
        <f>'JCN-7 Risk Premium - Gas'!$M$52</f>
        <v>0.10281345520435496</v>
      </c>
      <c r="R12" s="118">
        <f t="shared" ref="R12:R17" si="3">IFERROR(AVERAGE(O12:Q12),"NA")</f>
        <v>0.10356439672586371</v>
      </c>
      <c r="S12" s="6">
        <f>'JCN-8 Exp Earnings'!M7</f>
        <v>0.14867884505227602</v>
      </c>
      <c r="T12" s="6"/>
      <c r="U12" s="121">
        <f t="shared" ref="U12:U17" si="4">AVERAGE(G12,N12,R12)</f>
        <v>0.11022660693639237</v>
      </c>
    </row>
    <row r="13" spans="2:21">
      <c r="B13" s="1" t="s">
        <v>22</v>
      </c>
      <c r="C13" s="1" t="s">
        <v>23</v>
      </c>
      <c r="D13" s="71">
        <f>'JCN-4 Constant Growth DCF'!M9</f>
        <v>0.11601932735862551</v>
      </c>
      <c r="E13" s="71">
        <f>'JCN-4 Constant Growth DCF'!M40</f>
        <v>0.11562753293225533</v>
      </c>
      <c r="F13" s="71">
        <f>'JCN-4 Constant Growth DCF'!M71</f>
        <v>0.1175289183259039</v>
      </c>
      <c r="G13" s="118">
        <f t="shared" si="1"/>
        <v>0.11639192620559491</v>
      </c>
      <c r="H13" s="71">
        <f>AVERAGE('JCN-6 CAPM Total MRP 1'!H10,'JCN-6 CAPM FERC MRP 2'!H10)</f>
        <v>0.1292360401379978</v>
      </c>
      <c r="I13" s="71">
        <f>AVERAGE('JCN-6 CAPM Total MRP 1'!H34,'JCN-6 CAPM FERC MRP 2'!H34)</f>
        <v>0.12919120680466445</v>
      </c>
      <c r="J13" s="71">
        <f>AVERAGE('JCN-6 CAPM Total MRP 1'!H58,'JCN-6 CAPM FERC MRP 2'!H58)</f>
        <v>0.12908120680466445</v>
      </c>
      <c r="K13" s="71">
        <f>AVERAGE('JCN-6 CAPM Total MRP 1'!H83,'JCN-6 CAPM FERC MRP 2'!H83)</f>
        <v>0.11479573216145696</v>
      </c>
      <c r="L13" s="71">
        <f>AVERAGE('JCN-6 CAPM Total MRP 1'!H107,'JCN-6 CAPM FERC MRP 2'!H107)</f>
        <v>0.11460294563621921</v>
      </c>
      <c r="M13" s="71">
        <f>AVERAGE('JCN-6 CAPM Total MRP 1'!H131,'JCN-6 CAPM FERC MRP 2'!H131)</f>
        <v>0.11412993780478085</v>
      </c>
      <c r="N13" s="118">
        <f t="shared" si="2"/>
        <v>0.12183951155829729</v>
      </c>
      <c r="O13" s="71">
        <f>'JCN-7 Risk Premium - Gas'!$M$50</f>
        <v>0.10413055653880737</v>
      </c>
      <c r="P13" s="71">
        <f>'JCN-7 Risk Premium - Gas'!$M$51</f>
        <v>0.1037491784344288</v>
      </c>
      <c r="Q13" s="71">
        <f>'JCN-7 Risk Premium - Gas'!$M$52</f>
        <v>0.10281345520435496</v>
      </c>
      <c r="R13" s="118">
        <f t="shared" si="3"/>
        <v>0.10356439672586371</v>
      </c>
      <c r="S13" s="6">
        <f>'JCN-8 Exp Earnings'!M8</f>
        <v>0.10252404317954733</v>
      </c>
      <c r="T13" s="6"/>
      <c r="U13" s="121">
        <f t="shared" si="4"/>
        <v>0.11393194482991864</v>
      </c>
    </row>
    <row r="14" spans="2:21">
      <c r="B14" s="1" t="s">
        <v>24</v>
      </c>
      <c r="C14" s="1" t="s">
        <v>25</v>
      </c>
      <c r="D14" s="71">
        <f>'JCN-4 Constant Growth DCF'!M10</f>
        <v>0.11364195750408615</v>
      </c>
      <c r="E14" s="71">
        <f>'JCN-4 Constant Growth DCF'!M41</f>
        <v>0.11431470129532553</v>
      </c>
      <c r="F14" s="71">
        <f>'JCN-4 Constant Growth DCF'!M72</f>
        <v>0.11510846613614321</v>
      </c>
      <c r="G14" s="118">
        <f t="shared" si="1"/>
        <v>0.11435504164518497</v>
      </c>
      <c r="H14" s="71">
        <f>AVERAGE('JCN-6 CAPM Total MRP 1'!H11,'JCN-6 CAPM FERC MRP 2'!H11)</f>
        <v>0.12486028363950669</v>
      </c>
      <c r="I14" s="71">
        <f>AVERAGE('JCN-6 CAPM Total MRP 1'!H35,'JCN-6 CAPM FERC MRP 2'!H35)</f>
        <v>0.12477061697284003</v>
      </c>
      <c r="J14" s="71">
        <f>AVERAGE('JCN-6 CAPM Total MRP 1'!H59,'JCN-6 CAPM FERC MRP 2'!H59)</f>
        <v>0.12455061697284003</v>
      </c>
      <c r="K14" s="71">
        <f>AVERAGE('JCN-6 CAPM Total MRP 1'!H84,'JCN-6 CAPM FERC MRP 2'!H84)</f>
        <v>0.10671452830245234</v>
      </c>
      <c r="L14" s="71">
        <f>AVERAGE('JCN-6 CAPM Total MRP 1'!H108,'JCN-6 CAPM FERC MRP 2'!H108)</f>
        <v>0.10643894299568496</v>
      </c>
      <c r="M14" s="71">
        <f>AVERAGE('JCN-6 CAPM Total MRP 1'!H132,'JCN-6 CAPM FERC MRP 2'!H132)</f>
        <v>0.10576278573744533</v>
      </c>
      <c r="N14" s="118">
        <f t="shared" si="2"/>
        <v>0.11551629577012824</v>
      </c>
      <c r="O14" s="71">
        <f>'JCN-7 Risk Premium - Gas'!$M$50</f>
        <v>0.10413055653880737</v>
      </c>
      <c r="P14" s="71">
        <f>'JCN-7 Risk Premium - Gas'!$M$51</f>
        <v>0.1037491784344288</v>
      </c>
      <c r="Q14" s="71">
        <f>'JCN-7 Risk Premium - Gas'!$M$52</f>
        <v>0.10281345520435496</v>
      </c>
      <c r="R14" s="118">
        <f t="shared" si="3"/>
        <v>0.10356439672586371</v>
      </c>
      <c r="S14" s="6">
        <f>'JCN-8 Exp Earnings'!M9</f>
        <v>8.3556768120238142E-2</v>
      </c>
      <c r="T14" s="6"/>
      <c r="U14" s="121">
        <f t="shared" si="4"/>
        <v>0.11114524471372562</v>
      </c>
    </row>
    <row r="15" spans="2:21">
      <c r="B15" s="1" t="s">
        <v>26</v>
      </c>
      <c r="C15" s="1" t="s">
        <v>27</v>
      </c>
      <c r="D15" s="71">
        <f>'JCN-4 Constant Growth DCF'!M11</f>
        <v>7.593940459129872E-2</v>
      </c>
      <c r="E15" s="71">
        <f>'JCN-4 Constant Growth DCF'!M42</f>
        <v>7.6197287519271753E-2</v>
      </c>
      <c r="F15" s="71">
        <f>'JCN-4 Constant Growth DCF'!M73</f>
        <v>7.6582920888088976E-2</v>
      </c>
      <c r="G15" s="118">
        <f t="shared" si="1"/>
        <v>7.623987099955315E-2</v>
      </c>
      <c r="H15" s="71">
        <f>AVERAGE('JCN-6 CAPM Total MRP 1'!H12,'JCN-6 CAPM FERC MRP 2'!H12)</f>
        <v>0.12048452714101557</v>
      </c>
      <c r="I15" s="71">
        <f>AVERAGE('JCN-6 CAPM Total MRP 1'!H36,'JCN-6 CAPM FERC MRP 2'!H36)</f>
        <v>0.12035002714101557</v>
      </c>
      <c r="J15" s="71">
        <f>AVERAGE('JCN-6 CAPM Total MRP 1'!H60,'JCN-6 CAPM FERC MRP 2'!H60)</f>
        <v>0.12002002714101556</v>
      </c>
      <c r="K15" s="71">
        <f>AVERAGE('JCN-6 CAPM Total MRP 1'!H85,'JCN-6 CAPM FERC MRP 2'!H85)</f>
        <v>0.11244911880045733</v>
      </c>
      <c r="L15" s="71">
        <f>AVERAGE('JCN-6 CAPM Total MRP 1'!H109,'JCN-6 CAPM FERC MRP 2'!H109)</f>
        <v>0.11223228923282121</v>
      </c>
      <c r="M15" s="71">
        <f>AVERAGE('JCN-6 CAPM Total MRP 1'!H133,'JCN-6 CAPM FERC MRP 2'!H133)</f>
        <v>0.11170029103713408</v>
      </c>
      <c r="N15" s="118">
        <f t="shared" si="2"/>
        <v>0.11620604674890989</v>
      </c>
      <c r="O15" s="71">
        <f>'JCN-7 Risk Premium - Gas'!$M$50</f>
        <v>0.10413055653880737</v>
      </c>
      <c r="P15" s="71">
        <f>'JCN-7 Risk Premium - Gas'!$M$51</f>
        <v>0.1037491784344288</v>
      </c>
      <c r="Q15" s="71">
        <f>'JCN-7 Risk Premium - Gas'!$M$52</f>
        <v>0.10281345520435496</v>
      </c>
      <c r="R15" s="118">
        <f t="shared" si="3"/>
        <v>0.10356439672586371</v>
      </c>
      <c r="S15" s="6">
        <f>'JCN-8 Exp Earnings'!M10</f>
        <v>7.7273732661910191E-2</v>
      </c>
      <c r="T15" s="6"/>
      <c r="U15" s="121">
        <f t="shared" si="4"/>
        <v>9.8670104824775576E-2</v>
      </c>
    </row>
    <row r="16" spans="2:21">
      <c r="B16" s="1" t="s">
        <v>28</v>
      </c>
      <c r="C16" s="1" t="s">
        <v>29</v>
      </c>
      <c r="D16" s="71">
        <f>'JCN-4 Constant Growth DCF'!M12</f>
        <v>0.11759854796795886</v>
      </c>
      <c r="E16" s="71">
        <f>'JCN-4 Constant Growth DCF'!M43</f>
        <v>0.11783653431160984</v>
      </c>
      <c r="F16" s="71">
        <f>'JCN-4 Constant Growth DCF'!M74</f>
        <v>0.11807075242196641</v>
      </c>
      <c r="G16" s="118">
        <f t="shared" ref="G16" si="5">IFERROR(AVERAGE(D16:F16),"NA")</f>
        <v>0.11783527823384504</v>
      </c>
      <c r="H16" s="71">
        <f>AVERAGE('JCN-6 CAPM Total MRP 1'!H13,'JCN-6 CAPM FERC MRP 2'!H13)</f>
        <v>0.1292360401379978</v>
      </c>
      <c r="I16" s="71">
        <f>AVERAGE('JCN-6 CAPM Total MRP 1'!H37,'JCN-6 CAPM FERC MRP 2'!H37)</f>
        <v>0.12919120680466445</v>
      </c>
      <c r="J16" s="71">
        <f>AVERAGE('JCN-6 CAPM Total MRP 1'!H61,'JCN-6 CAPM FERC MRP 2'!H61)</f>
        <v>0.12908120680466445</v>
      </c>
      <c r="K16" s="71">
        <f>AVERAGE('JCN-6 CAPM Total MRP 1'!H86,'JCN-6 CAPM FERC MRP 2'!H86)</f>
        <v>0.11857730660011981</v>
      </c>
      <c r="L16" s="71">
        <f>AVERAGE('JCN-6 CAPM Total MRP 1'!H110,'JCN-6 CAPM FERC MRP 2'!H110)</f>
        <v>0.11842326550950391</v>
      </c>
      <c r="M16" s="71">
        <f>AVERAGE('JCN-6 CAPM Total MRP 1'!H134,'JCN-6 CAPM FERC MRP 2'!H134)</f>
        <v>0.11804532082620836</v>
      </c>
      <c r="N16" s="118">
        <f t="shared" ref="N16" si="6">IFERROR(AVERAGE(H16:M16),"NA")</f>
        <v>0.12375905778052647</v>
      </c>
      <c r="O16" s="71">
        <f>'JCN-7 Risk Premium - Gas'!$M$50</f>
        <v>0.10413055653880737</v>
      </c>
      <c r="P16" s="71">
        <f>'JCN-7 Risk Premium - Gas'!$M$51</f>
        <v>0.1037491784344288</v>
      </c>
      <c r="Q16" s="71">
        <f>'JCN-7 Risk Premium - Gas'!$M$52</f>
        <v>0.10281345520435496</v>
      </c>
      <c r="R16" s="118">
        <f t="shared" ref="R16" si="7">IFERROR(AVERAGE(O16:Q16),"NA")</f>
        <v>0.10356439672586371</v>
      </c>
      <c r="S16" s="6">
        <f>'JCN-8 Exp Earnings'!M11</f>
        <v>8.6495659314247964E-2</v>
      </c>
      <c r="T16" s="6"/>
      <c r="U16" s="121">
        <f t="shared" ref="U16" si="8">AVERAGE(G16,N16,R16)</f>
        <v>0.11505291091341174</v>
      </c>
    </row>
    <row r="17" spans="2:21">
      <c r="B17" s="1" t="s">
        <v>30</v>
      </c>
      <c r="C17" s="1" t="s">
        <v>31</v>
      </c>
      <c r="D17" s="71">
        <f>'JCN-4 Constant Growth DCF'!M13</f>
        <v>0.10607437925788681</v>
      </c>
      <c r="E17" s="71">
        <f>'JCN-4 Constant Growth DCF'!M44</f>
        <v>0.10869690387925991</v>
      </c>
      <c r="F17" s="71">
        <f>'JCN-4 Constant Growth DCF'!M75</f>
        <v>0.1108186383431666</v>
      </c>
      <c r="G17" s="118">
        <f t="shared" si="1"/>
        <v>0.1085299738267711</v>
      </c>
      <c r="H17" s="71">
        <f>AVERAGE('JCN-6 CAPM Total MRP 1'!H14,'JCN-6 CAPM FERC MRP 2'!H14)</f>
        <v>0.12486028363950669</v>
      </c>
      <c r="I17" s="71">
        <f>AVERAGE('JCN-6 CAPM Total MRP 1'!H38,'JCN-6 CAPM FERC MRP 2'!H38)</f>
        <v>0.12477061697284003</v>
      </c>
      <c r="J17" s="71">
        <f>AVERAGE('JCN-6 CAPM Total MRP 1'!H62,'JCN-6 CAPM FERC MRP 2'!H62)</f>
        <v>0.12455061697284003</v>
      </c>
      <c r="K17" s="71">
        <f>AVERAGE('JCN-6 CAPM Total MRP 1'!H87,'JCN-6 CAPM FERC MRP 2'!H87)</f>
        <v>0.11287923889643725</v>
      </c>
      <c r="L17" s="71">
        <f>AVERAGE('JCN-6 CAPM Total MRP 1'!H111,'JCN-6 CAPM FERC MRP 2'!H111)</f>
        <v>0.11266681627366726</v>
      </c>
      <c r="M17" s="71">
        <f>AVERAGE('JCN-6 CAPM Total MRP 1'!H135,'JCN-6 CAPM FERC MRP 2'!H135)</f>
        <v>0.11214563065646206</v>
      </c>
      <c r="N17" s="118">
        <f t="shared" si="2"/>
        <v>0.11864553390195891</v>
      </c>
      <c r="O17" s="71">
        <f>'JCN-7 Risk Premium - Gas'!$M$50</f>
        <v>0.10413055653880737</v>
      </c>
      <c r="P17" s="71">
        <f>'JCN-7 Risk Premium - Gas'!$M$51</f>
        <v>0.1037491784344288</v>
      </c>
      <c r="Q17" s="71">
        <f>'JCN-7 Risk Premium - Gas'!$M$52</f>
        <v>0.10281345520435496</v>
      </c>
      <c r="R17" s="118">
        <f t="shared" si="3"/>
        <v>0.10356439672586371</v>
      </c>
      <c r="S17" s="6">
        <f>'JCN-8 Exp Earnings'!M12</f>
        <v>9.2976826745336166E-2</v>
      </c>
      <c r="T17" s="6"/>
      <c r="U17" s="121">
        <f t="shared" si="4"/>
        <v>0.11024663481819791</v>
      </c>
    </row>
    <row r="18" spans="2:21">
      <c r="B18" s="1"/>
      <c r="C18" s="2"/>
      <c r="E18" s="11"/>
      <c r="F18" s="11"/>
      <c r="G18" s="119"/>
      <c r="L18" s="11"/>
      <c r="M18" s="11"/>
      <c r="N18" s="11"/>
      <c r="O18" s="11"/>
      <c r="P18" s="11"/>
      <c r="Q18" s="11"/>
      <c r="R18" s="11"/>
      <c r="S18" s="6"/>
      <c r="T18" s="6"/>
      <c r="U18" s="6"/>
    </row>
    <row r="19" spans="2:21">
      <c r="B19" s="1"/>
      <c r="C19" s="2"/>
      <c r="E19" s="11"/>
      <c r="F19" s="11"/>
      <c r="G19" s="119"/>
      <c r="L19" s="11"/>
      <c r="M19" s="11"/>
      <c r="N19" s="11"/>
      <c r="O19" s="11"/>
      <c r="P19" s="11"/>
      <c r="Q19" s="11"/>
      <c r="R19" s="11"/>
      <c r="S19" s="6"/>
      <c r="T19" s="6"/>
      <c r="U19" s="6"/>
    </row>
    <row r="20" spans="2:21" ht="13.5" thickBot="1">
      <c r="B20" s="59" t="s">
        <v>32</v>
      </c>
      <c r="C20" s="73"/>
      <c r="D20" s="74">
        <f t="shared" ref="D20:N20" si="9">MIN(D11:D17)</f>
        <v>7.593940459129872E-2</v>
      </c>
      <c r="E20" s="74">
        <f t="shared" si="9"/>
        <v>7.6197287519271753E-2</v>
      </c>
      <c r="F20" s="74">
        <f t="shared" si="9"/>
        <v>7.6582920888088976E-2</v>
      </c>
      <c r="G20" s="120">
        <f t="shared" si="9"/>
        <v>7.623987099955315E-2</v>
      </c>
      <c r="H20" s="74">
        <f t="shared" si="9"/>
        <v>0.12048452714101557</v>
      </c>
      <c r="I20" s="74">
        <f t="shared" si="9"/>
        <v>0.12035002714101557</v>
      </c>
      <c r="J20" s="74">
        <f t="shared" si="9"/>
        <v>0.12002002714101556</v>
      </c>
      <c r="K20" s="74">
        <f t="shared" si="9"/>
        <v>0.10671452830245234</v>
      </c>
      <c r="L20" s="74">
        <f t="shared" si="9"/>
        <v>0.10643894299568496</v>
      </c>
      <c r="M20" s="74">
        <f t="shared" si="9"/>
        <v>0.10576278573744533</v>
      </c>
      <c r="N20" s="120">
        <f t="shared" si="9"/>
        <v>0.11551629577012824</v>
      </c>
      <c r="O20" s="74"/>
      <c r="P20" s="74"/>
      <c r="Q20" s="74"/>
      <c r="R20" s="120"/>
      <c r="S20" s="74">
        <f>MIN(S11:S17)</f>
        <v>7.7273732661910191E-2</v>
      </c>
      <c r="T20" s="74"/>
      <c r="U20" s="120">
        <f>MIN(U11:U17)</f>
        <v>9.8670104824775576E-2</v>
      </c>
    </row>
    <row r="21" spans="2:21">
      <c r="B21" s="1" t="s">
        <v>33</v>
      </c>
      <c r="C21" s="2"/>
      <c r="D21" s="6">
        <f t="shared" ref="D21:S21" si="10">MEDIAN(D11:D17)</f>
        <v>0.10607437925788681</v>
      </c>
      <c r="E21" s="6">
        <f t="shared" si="10"/>
        <v>0.10869690387925991</v>
      </c>
      <c r="F21" s="6">
        <f t="shared" si="10"/>
        <v>0.1108186383431666</v>
      </c>
      <c r="G21" s="121">
        <f t="shared" si="10"/>
        <v>0.1085299738267711</v>
      </c>
      <c r="H21" s="6">
        <f t="shared" si="10"/>
        <v>0.12486028363950669</v>
      </c>
      <c r="I21" s="6">
        <f t="shared" si="10"/>
        <v>0.12477061697284003</v>
      </c>
      <c r="J21" s="6">
        <f t="shared" si="10"/>
        <v>0.12455061697284003</v>
      </c>
      <c r="K21" s="6">
        <f t="shared" si="10"/>
        <v>0.11287923889643725</v>
      </c>
      <c r="L21" s="6">
        <f t="shared" si="10"/>
        <v>0.11266681627366726</v>
      </c>
      <c r="M21" s="6">
        <f t="shared" si="10"/>
        <v>0.11214563065646206</v>
      </c>
      <c r="N21" s="121">
        <f t="shared" si="10"/>
        <v>0.11864553390195891</v>
      </c>
      <c r="O21" s="6">
        <f t="shared" si="10"/>
        <v>0.10413055653880737</v>
      </c>
      <c r="P21" s="6">
        <f t="shared" si="10"/>
        <v>0.1037491784344288</v>
      </c>
      <c r="Q21" s="6">
        <f t="shared" si="10"/>
        <v>0.10281345520435496</v>
      </c>
      <c r="R21" s="121">
        <f t="shared" si="10"/>
        <v>0.10356439672586371</v>
      </c>
      <c r="S21" s="6">
        <f t="shared" si="10"/>
        <v>9.2976826745336166E-2</v>
      </c>
      <c r="T21" s="6"/>
      <c r="U21" s="121">
        <f>MEDIAN(U11:U17)</f>
        <v>0.11024663481819791</v>
      </c>
    </row>
    <row r="22" spans="2:21" ht="13.5" thickBot="1">
      <c r="B22" s="67" t="s">
        <v>34</v>
      </c>
      <c r="C22" s="68"/>
      <c r="D22" s="72">
        <f t="shared" ref="D22:S22" si="11">AVERAGE(D11:D17)</f>
        <v>0.10340943325902463</v>
      </c>
      <c r="E22" s="72">
        <f t="shared" si="11"/>
        <v>0.10405079137651981</v>
      </c>
      <c r="F22" s="72">
        <f t="shared" si="11"/>
        <v>0.10505532749167452</v>
      </c>
      <c r="G22" s="122">
        <f t="shared" si="11"/>
        <v>0.10417185070907298</v>
      </c>
      <c r="H22" s="72">
        <f t="shared" si="11"/>
        <v>0.12673560785314572</v>
      </c>
      <c r="I22" s="72">
        <f t="shared" si="11"/>
        <v>0.12666515547219337</v>
      </c>
      <c r="J22" s="72">
        <f t="shared" si="11"/>
        <v>0.1264922983293362</v>
      </c>
      <c r="K22" s="72">
        <f t="shared" si="11"/>
        <v>0.11307523599428797</v>
      </c>
      <c r="L22" s="72">
        <f t="shared" si="11"/>
        <v>0.11286482152787294</v>
      </c>
      <c r="M22" s="72">
        <f t="shared" si="11"/>
        <v>0.11234856298573948</v>
      </c>
      <c r="N22" s="122">
        <f t="shared" si="11"/>
        <v>0.11969694702709595</v>
      </c>
      <c r="O22" s="72">
        <f t="shared" si="11"/>
        <v>0.10413055653880735</v>
      </c>
      <c r="P22" s="72">
        <f t="shared" si="11"/>
        <v>0.10374917843442878</v>
      </c>
      <c r="Q22" s="72">
        <f t="shared" si="11"/>
        <v>0.10281345520435495</v>
      </c>
      <c r="R22" s="122">
        <f t="shared" si="11"/>
        <v>0.10356439672586371</v>
      </c>
      <c r="S22" s="72">
        <f t="shared" si="11"/>
        <v>9.7862964729167307E-2</v>
      </c>
      <c r="T22" s="72"/>
      <c r="U22" s="122">
        <f>AVERAGE(U11:U17)</f>
        <v>0.10914439815401088</v>
      </c>
    </row>
    <row r="23" spans="2:21">
      <c r="B23" s="124" t="s">
        <v>35</v>
      </c>
      <c r="C23" s="173"/>
      <c r="D23" s="174">
        <f t="shared" ref="D23:N23" si="12">MAX(D11:D17)</f>
        <v>0.11759854796795886</v>
      </c>
      <c r="E23" s="174">
        <f t="shared" si="12"/>
        <v>0.11783653431160984</v>
      </c>
      <c r="F23" s="174">
        <f t="shared" si="12"/>
        <v>0.11807075242196641</v>
      </c>
      <c r="G23" s="175">
        <f t="shared" si="12"/>
        <v>0.11783527823384504</v>
      </c>
      <c r="H23" s="174">
        <f t="shared" si="12"/>
        <v>0.13361179663648892</v>
      </c>
      <c r="I23" s="174">
        <f t="shared" si="12"/>
        <v>0.13361179663648892</v>
      </c>
      <c r="J23" s="174">
        <f t="shared" si="12"/>
        <v>0.13361179663648892</v>
      </c>
      <c r="K23" s="174">
        <f t="shared" si="12"/>
        <v>0.11857730660011981</v>
      </c>
      <c r="L23" s="174">
        <f t="shared" si="12"/>
        <v>0.11842326550950391</v>
      </c>
      <c r="M23" s="174">
        <f t="shared" si="12"/>
        <v>0.11804532082620836</v>
      </c>
      <c r="N23" s="175">
        <f t="shared" si="12"/>
        <v>0.12412338946312403</v>
      </c>
      <c r="O23" s="174"/>
      <c r="P23" s="174"/>
      <c r="Q23" s="174"/>
      <c r="R23" s="175"/>
      <c r="S23" s="174">
        <f>MAX(S11:S17)</f>
        <v>0.14867884505227602</v>
      </c>
      <c r="T23" s="174"/>
      <c r="U23" s="175">
        <f>MAX(U11:U17)</f>
        <v>0.11505291091341174</v>
      </c>
    </row>
  </sheetData>
  <mergeCells count="17">
    <mergeCell ref="B4:S4"/>
    <mergeCell ref="D7:G8"/>
    <mergeCell ref="H8:J8"/>
    <mergeCell ref="K8:M8"/>
    <mergeCell ref="H7:N7"/>
    <mergeCell ref="N8:N9"/>
    <mergeCell ref="B6:B9"/>
    <mergeCell ref="C6:C9"/>
    <mergeCell ref="D6:R6"/>
    <mergeCell ref="S6:S9"/>
    <mergeCell ref="U6:U9"/>
    <mergeCell ref="O7:R7"/>
    <mergeCell ref="O8:O9"/>
    <mergeCell ref="P8:P9"/>
    <mergeCell ref="Q8:Q9"/>
    <mergeCell ref="R8:R9"/>
    <mergeCell ref="T6:T9"/>
  </mergeCells>
  <printOptions horizontalCentered="1"/>
  <pageMargins left="0.7" right="0.7" top="1.25" bottom="0.75" header="0.3" footer="0.3"/>
  <pageSetup scale="52" orientation="landscape" useFirstPageNumber="1" verticalDpi="4294967293" r:id="rId1"/>
  <headerFooter>
    <oddHeader>&amp;R&amp;"Times New Roman,Bold"KyPSC Case No. 2025-00125
Attachment JCN-2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137-00B9-4B5B-93E5-B4AE38C290EE}">
  <sheetPr codeName="Sheet4">
    <pageSetUpPr fitToPage="1"/>
  </sheetPr>
  <dimension ref="A5:I27"/>
  <sheetViews>
    <sheetView view="pageLayout" zoomScale="91" zoomScaleNormal="90" zoomScaleSheetLayoutView="85" zoomScalePageLayoutView="91" workbookViewId="0"/>
  </sheetViews>
  <sheetFormatPr defaultColWidth="5.85546875" defaultRowHeight="12.75"/>
  <cols>
    <col min="1" max="1" width="36.42578125" style="10" customWidth="1"/>
    <col min="2" max="8" width="10.5703125" style="10" customWidth="1"/>
    <col min="9" max="9" width="11.7109375" style="10" customWidth="1"/>
    <col min="10" max="16384" width="5.85546875" style="10"/>
  </cols>
  <sheetData>
    <row r="5" spans="1:9">
      <c r="A5" s="303" t="s">
        <v>36</v>
      </c>
      <c r="B5" s="303"/>
      <c r="C5" s="303"/>
      <c r="D5" s="303"/>
      <c r="E5" s="303"/>
      <c r="F5" s="303"/>
      <c r="G5" s="303"/>
      <c r="H5" s="303"/>
      <c r="I5" s="303"/>
    </row>
    <row r="7" spans="1:9" ht="13.5" thickBot="1">
      <c r="C7" s="163" t="s">
        <v>37</v>
      </c>
      <c r="D7" s="163" t="s">
        <v>38</v>
      </c>
      <c r="E7" s="163" t="s">
        <v>39</v>
      </c>
      <c r="F7" s="163" t="s">
        <v>40</v>
      </c>
      <c r="G7" s="163" t="s">
        <v>41</v>
      </c>
      <c r="H7" s="163" t="s">
        <v>42</v>
      </c>
      <c r="I7" s="163" t="s">
        <v>43</v>
      </c>
    </row>
    <row r="8" spans="1:9" ht="90" customHeight="1">
      <c r="A8" s="164" t="s">
        <v>1</v>
      </c>
      <c r="B8" s="165" t="s">
        <v>2</v>
      </c>
      <c r="C8" s="165" t="s">
        <v>44</v>
      </c>
      <c r="D8" s="166" t="s">
        <v>45</v>
      </c>
      <c r="E8" s="166" t="s">
        <v>46</v>
      </c>
      <c r="F8" s="166" t="s">
        <v>47</v>
      </c>
      <c r="G8" s="166" t="s">
        <v>48</v>
      </c>
      <c r="H8" s="166" t="s">
        <v>49</v>
      </c>
      <c r="I8" s="166" t="s">
        <v>50</v>
      </c>
    </row>
    <row r="9" spans="1:9">
      <c r="C9" s="163"/>
      <c r="D9" s="167"/>
      <c r="E9" s="167"/>
      <c r="F9" s="167"/>
      <c r="G9" s="167"/>
      <c r="H9" s="167"/>
      <c r="I9" s="167"/>
    </row>
    <row r="10" spans="1:9">
      <c r="A10" s="36" t="s">
        <v>18</v>
      </c>
      <c r="B10" s="128" t="s">
        <v>19</v>
      </c>
      <c r="C10" s="163" t="s">
        <v>51</v>
      </c>
      <c r="D10" s="163" t="s">
        <v>52</v>
      </c>
      <c r="E10" s="163" t="s">
        <v>51</v>
      </c>
      <c r="F10" s="163" t="s">
        <v>51</v>
      </c>
      <c r="G10" s="43">
        <v>1</v>
      </c>
      <c r="H10" s="43">
        <v>0.66296682561473397</v>
      </c>
      <c r="I10" s="163" t="s">
        <v>53</v>
      </c>
    </row>
    <row r="11" spans="1:9">
      <c r="A11" s="36" t="s">
        <v>54</v>
      </c>
      <c r="B11" s="128" t="s">
        <v>55</v>
      </c>
      <c r="C11" s="163" t="s">
        <v>51</v>
      </c>
      <c r="D11" s="226" t="s">
        <v>56</v>
      </c>
      <c r="E11" s="163" t="s">
        <v>51</v>
      </c>
      <c r="F11" s="163" t="s">
        <v>51</v>
      </c>
      <c r="G11" s="43">
        <v>0.8178111820155346</v>
      </c>
      <c r="H11" s="227">
        <v>0.44917617714338703</v>
      </c>
      <c r="I11" s="226" t="s">
        <v>51</v>
      </c>
    </row>
    <row r="12" spans="1:9">
      <c r="A12" s="36" t="s">
        <v>20</v>
      </c>
      <c r="B12" s="128" t="s">
        <v>21</v>
      </c>
      <c r="C12" s="163" t="s">
        <v>51</v>
      </c>
      <c r="D12" s="163" t="s">
        <v>57</v>
      </c>
      <c r="E12" s="163" t="s">
        <v>51</v>
      </c>
      <c r="F12" s="163" t="s">
        <v>51</v>
      </c>
      <c r="G12" s="43">
        <v>0.59005226109837106</v>
      </c>
      <c r="H12" s="43">
        <v>0.90206487323425721</v>
      </c>
      <c r="I12" s="163" t="s">
        <v>53</v>
      </c>
    </row>
    <row r="13" spans="1:9">
      <c r="A13" s="36" t="s">
        <v>22</v>
      </c>
      <c r="B13" s="128" t="s">
        <v>23</v>
      </c>
      <c r="C13" s="163" t="s">
        <v>51</v>
      </c>
      <c r="D13" s="163" t="s">
        <v>58</v>
      </c>
      <c r="E13" s="163" t="s">
        <v>51</v>
      </c>
      <c r="F13" s="163" t="s">
        <v>51</v>
      </c>
      <c r="G13" s="43">
        <v>0.99564009097492223</v>
      </c>
      <c r="H13" s="43">
        <v>0.67919727329792501</v>
      </c>
      <c r="I13" s="163" t="s">
        <v>53</v>
      </c>
    </row>
    <row r="14" spans="1:9">
      <c r="A14" s="36" t="s">
        <v>24</v>
      </c>
      <c r="B14" s="128" t="s">
        <v>25</v>
      </c>
      <c r="C14" s="163" t="s">
        <v>51</v>
      </c>
      <c r="D14" s="163" t="s">
        <v>52</v>
      </c>
      <c r="E14" s="163" t="s">
        <v>51</v>
      </c>
      <c r="F14" s="163" t="s">
        <v>51</v>
      </c>
      <c r="G14" s="43">
        <v>1</v>
      </c>
      <c r="H14" s="43">
        <v>0.90546576858911543</v>
      </c>
      <c r="I14" s="163" t="s">
        <v>53</v>
      </c>
    </row>
    <row r="15" spans="1:9">
      <c r="A15" s="36" t="s">
        <v>59</v>
      </c>
      <c r="B15" s="128" t="s">
        <v>27</v>
      </c>
      <c r="C15" s="163" t="s">
        <v>51</v>
      </c>
      <c r="D15" s="163" t="s">
        <v>52</v>
      </c>
      <c r="E15" s="163" t="s">
        <v>51</v>
      </c>
      <c r="F15" s="163" t="s">
        <v>51</v>
      </c>
      <c r="G15" s="43">
        <v>1</v>
      </c>
      <c r="H15" s="43">
        <v>1</v>
      </c>
      <c r="I15" s="163" t="s">
        <v>53</v>
      </c>
    </row>
    <row r="16" spans="1:9">
      <c r="A16" s="36" t="s">
        <v>28</v>
      </c>
      <c r="B16" s="128" t="s">
        <v>29</v>
      </c>
      <c r="C16" s="163" t="s">
        <v>51</v>
      </c>
      <c r="D16" s="163" t="s">
        <v>60</v>
      </c>
      <c r="E16" s="163" t="s">
        <v>51</v>
      </c>
      <c r="F16" s="163" t="s">
        <v>51</v>
      </c>
      <c r="G16" s="43">
        <v>0.77172949987411543</v>
      </c>
      <c r="H16" s="43">
        <v>1</v>
      </c>
      <c r="I16" s="163" t="s">
        <v>53</v>
      </c>
    </row>
    <row r="17" spans="1:9">
      <c r="A17" s="36" t="s">
        <v>30</v>
      </c>
      <c r="B17" s="128" t="s">
        <v>31</v>
      </c>
      <c r="C17" s="163" t="s">
        <v>51</v>
      </c>
      <c r="D17" s="163" t="s">
        <v>58</v>
      </c>
      <c r="E17" s="163" t="s">
        <v>51</v>
      </c>
      <c r="F17" s="163" t="s">
        <v>51</v>
      </c>
      <c r="G17" s="43">
        <v>0.83381782832354734</v>
      </c>
      <c r="H17" s="43">
        <v>1</v>
      </c>
      <c r="I17" s="163" t="s">
        <v>53</v>
      </c>
    </row>
    <row r="18" spans="1:9">
      <c r="A18" s="10" t="s">
        <v>61</v>
      </c>
      <c r="B18" s="128" t="s">
        <v>62</v>
      </c>
      <c r="C18" s="163" t="s">
        <v>51</v>
      </c>
      <c r="D18" s="163" t="s">
        <v>63</v>
      </c>
      <c r="E18" s="163" t="s">
        <v>51</v>
      </c>
      <c r="F18" s="163" t="s">
        <v>51</v>
      </c>
      <c r="G18" s="227">
        <v>9.9610567631307836E-2</v>
      </c>
      <c r="H18" s="43">
        <v>1</v>
      </c>
      <c r="I18" s="226" t="s">
        <v>51</v>
      </c>
    </row>
    <row r="19" spans="1:9" ht="13.5" thickBot="1">
      <c r="A19" s="231"/>
      <c r="B19" s="178"/>
      <c r="C19" s="178"/>
      <c r="D19" s="179"/>
      <c r="E19" s="179"/>
      <c r="F19" s="179"/>
      <c r="G19" s="180"/>
      <c r="H19" s="180"/>
      <c r="I19" s="179"/>
    </row>
    <row r="21" spans="1:9">
      <c r="A21" s="168" t="s">
        <v>64</v>
      </c>
    </row>
    <row r="22" spans="1:9">
      <c r="A22" s="10" t="s">
        <v>65</v>
      </c>
    </row>
    <row r="23" spans="1:9">
      <c r="A23" s="10" t="s">
        <v>66</v>
      </c>
    </row>
    <row r="24" spans="1:9">
      <c r="A24" s="10" t="s">
        <v>1376</v>
      </c>
    </row>
    <row r="25" spans="1:9">
      <c r="A25" s="10" t="s">
        <v>1377</v>
      </c>
    </row>
    <row r="26" spans="1:9">
      <c r="A26" s="10" t="s">
        <v>1378</v>
      </c>
    </row>
    <row r="27" spans="1:9">
      <c r="A27" s="10" t="s">
        <v>1379</v>
      </c>
    </row>
  </sheetData>
  <mergeCells count="1">
    <mergeCell ref="A5:I5"/>
  </mergeCells>
  <conditionalFormatting sqref="A10:B17">
    <cfRule type="expression" dxfId="15" priority="6">
      <formula>"(blank)"</formula>
    </cfRule>
    <cfRule type="expression" dxfId="14" priority="7">
      <formula>#REF!</formula>
    </cfRule>
  </conditionalFormatting>
  <conditionalFormatting sqref="A19:C19">
    <cfRule type="expression" dxfId="13" priority="4">
      <formula>"(blank)"</formula>
    </cfRule>
    <cfRule type="expression" dxfId="12" priority="5">
      <formula>#REF!</formula>
    </cfRule>
  </conditionalFormatting>
  <conditionalFormatting sqref="B18">
    <cfRule type="expression" dxfId="11" priority="2">
      <formula>"(blank)"</formula>
    </cfRule>
    <cfRule type="expression" dxfId="10" priority="3">
      <formula>#REF!</formula>
    </cfRule>
  </conditionalFormatting>
  <conditionalFormatting sqref="D18">
    <cfRule type="cellIs" dxfId="9" priority="1" operator="equal">
      <formula>"""NR"""</formula>
    </cfRule>
  </conditionalFormatting>
  <printOptions horizontalCentered="1"/>
  <pageMargins left="0.7" right="0.7" top="0.88427197802197799" bottom="0.75" header="0.3" footer="0.3"/>
  <pageSetup scale="75" orientation="portrait" useFirstPageNumber="1" r:id="rId1"/>
  <headerFooter scaleWithDoc="0">
    <oddHeader>&amp;R&amp;"Times New Roman,Bold"KyPSC Case No. 2025-00125
Attachment JCN-3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2:U93"/>
  <sheetViews>
    <sheetView view="pageLayout" zoomScale="78" zoomScaleNormal="85" zoomScaleSheetLayoutView="85" zoomScalePageLayoutView="78" workbookViewId="0"/>
  </sheetViews>
  <sheetFormatPr defaultRowHeight="12.75"/>
  <cols>
    <col min="1" max="1" width="1.7109375" customWidth="1"/>
    <col min="2" max="2" width="44" customWidth="1"/>
    <col min="3" max="3" width="8.5703125" customWidth="1"/>
    <col min="4" max="8" width="10.5703125" customWidth="1"/>
    <col min="9" max="9" width="10.7109375" customWidth="1"/>
    <col min="10" max="14" width="10.5703125" customWidth="1"/>
  </cols>
  <sheetData>
    <row r="2" spans="2:21">
      <c r="B2" s="288" t="s">
        <v>67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2: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1" ht="13.5" thickBot="1">
      <c r="B4" s="67"/>
      <c r="C4" s="67"/>
      <c r="D4" s="66">
        <v>1</v>
      </c>
      <c r="E4" s="66">
        <f>D4+1</f>
        <v>2</v>
      </c>
      <c r="F4" s="66">
        <f t="shared" ref="F4:N4" si="0">E4+1</f>
        <v>3</v>
      </c>
      <c r="G4" s="66">
        <f t="shared" si="0"/>
        <v>4</v>
      </c>
      <c r="H4" s="66">
        <f t="shared" si="0"/>
        <v>5</v>
      </c>
      <c r="I4" s="66">
        <f t="shared" si="0"/>
        <v>6</v>
      </c>
      <c r="J4" s="66">
        <f t="shared" si="0"/>
        <v>7</v>
      </c>
      <c r="K4" s="66">
        <f t="shared" si="0"/>
        <v>8</v>
      </c>
      <c r="L4" s="66">
        <f t="shared" si="0"/>
        <v>9</v>
      </c>
      <c r="M4" s="66">
        <f t="shared" si="0"/>
        <v>10</v>
      </c>
      <c r="N4" s="66">
        <f t="shared" si="0"/>
        <v>11</v>
      </c>
    </row>
    <row r="5" spans="2:21" ht="38.25">
      <c r="B5" s="181" t="s">
        <v>1</v>
      </c>
      <c r="C5" s="125" t="s">
        <v>2</v>
      </c>
      <c r="D5" s="182" t="s">
        <v>68</v>
      </c>
      <c r="E5" s="182" t="s">
        <v>69</v>
      </c>
      <c r="F5" s="182" t="s">
        <v>70</v>
      </c>
      <c r="G5" s="182" t="s">
        <v>71</v>
      </c>
      <c r="H5" s="182" t="s">
        <v>72</v>
      </c>
      <c r="I5" s="123" t="s">
        <v>73</v>
      </c>
      <c r="J5" s="182" t="s">
        <v>74</v>
      </c>
      <c r="K5" s="182" t="s">
        <v>75</v>
      </c>
      <c r="L5" s="125" t="s">
        <v>76</v>
      </c>
      <c r="M5" s="182" t="s">
        <v>77</v>
      </c>
      <c r="N5" s="125" t="s">
        <v>78</v>
      </c>
    </row>
    <row r="6" spans="2:2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1">
      <c r="B7" s="1" t="str">
        <f>'JCN-2 Summary ROE Results'!B11</f>
        <v>Atmos Energy Corporation</v>
      </c>
      <c r="C7" s="1" t="str">
        <f>'JCN-2 Summary ROE Results'!C11</f>
        <v>ATO</v>
      </c>
      <c r="D7" s="4">
        <v>3.48</v>
      </c>
      <c r="E7" s="4">
        <v>149.80233333333339</v>
      </c>
      <c r="F7" s="5">
        <f t="shared" ref="F7:F13" si="1">IFERROR(D7/E7,"")</f>
        <v>2.323061278529261E-2</v>
      </c>
      <c r="G7" s="5">
        <f t="shared" ref="G7:G13" si="2">IFERROR(F7*(1+0.5*K7),"")</f>
        <v>2.4020453619992558E-2</v>
      </c>
      <c r="H7" s="9">
        <v>0.06</v>
      </c>
      <c r="I7" s="9">
        <v>7.2999999999999995E-2</v>
      </c>
      <c r="J7" s="9">
        <v>7.0999999999999994E-2</v>
      </c>
      <c r="K7" s="5">
        <f>AVERAGE(H7:J7)</f>
        <v>6.8000000000000005E-2</v>
      </c>
      <c r="L7" s="9">
        <f>$F7*(1+0.5*MIN($H7:$J7))+MIN($H7:$J7)</f>
        <v>8.3927531168851391E-2</v>
      </c>
      <c r="M7" s="5">
        <f t="shared" ref="M7:M13" si="3">G7+K7</f>
        <v>9.2020453619992559E-2</v>
      </c>
      <c r="N7" s="5">
        <f t="shared" ref="N7:N13" si="4">$F7*(1+0.5*MAX($H7:$J7))+MAX($H7:$J7)</f>
        <v>9.7078530151955778E-2</v>
      </c>
      <c r="P7" s="11"/>
      <c r="Q7" s="6"/>
      <c r="R7" s="11"/>
      <c r="S7" s="6"/>
      <c r="T7" s="11"/>
      <c r="U7" s="6"/>
    </row>
    <row r="8" spans="2:21">
      <c r="B8" s="1" t="str">
        <f>'JCN-2 Summary ROE Results'!B12</f>
        <v>New Jersey Resources Corporation</v>
      </c>
      <c r="C8" s="1" t="str">
        <f>'JCN-2 Summary ROE Results'!C12</f>
        <v>NJR</v>
      </c>
      <c r="D8" s="4">
        <v>1.8</v>
      </c>
      <c r="E8" s="4">
        <v>48.159333333333322</v>
      </c>
      <c r="F8" s="5">
        <f t="shared" si="1"/>
        <v>3.7375932667949453E-2</v>
      </c>
      <c r="G8" s="5">
        <f t="shared" si="2"/>
        <v>3.8571962513323836E-2</v>
      </c>
      <c r="H8" s="9">
        <v>0.05</v>
      </c>
      <c r="I8" s="9">
        <v>7.8E-2</v>
      </c>
      <c r="J8" s="9" t="s">
        <v>79</v>
      </c>
      <c r="K8" s="5">
        <f t="shared" ref="K8:K13" si="5">AVERAGE(H8:J8)</f>
        <v>6.4000000000000001E-2</v>
      </c>
      <c r="L8" s="9">
        <f t="shared" ref="L8:L13" si="6">$F8*(1+0.5*MIN($H8:$J8))+MIN($H8:$J8)</f>
        <v>8.8310330984648189E-2</v>
      </c>
      <c r="M8" s="5">
        <f t="shared" si="3"/>
        <v>0.10257196251332384</v>
      </c>
      <c r="N8" s="5">
        <f t="shared" si="4"/>
        <v>0.11683359404199947</v>
      </c>
      <c r="P8" s="11"/>
      <c r="Q8" s="6"/>
      <c r="R8" s="11"/>
      <c r="S8" s="6"/>
      <c r="T8" s="11"/>
      <c r="U8" s="6"/>
    </row>
    <row r="9" spans="2:21">
      <c r="B9" s="1" t="str">
        <f>'JCN-2 Summary ROE Results'!B13</f>
        <v>NiSource Inc.</v>
      </c>
      <c r="C9" s="1" t="str">
        <f>'JCN-2 Summary ROE Results'!C13</f>
        <v>NI</v>
      </c>
      <c r="D9" s="4">
        <v>1.1200000000000001</v>
      </c>
      <c r="E9" s="4">
        <v>39.616999999999997</v>
      </c>
      <c r="F9" s="5">
        <f>IFERROR(D9/E9,"")</f>
        <v>2.8270691874700261E-2</v>
      </c>
      <c r="G9" s="5">
        <f>IFERROR(F9*(1+0.5*K9),"")</f>
        <v>2.9493760691958842E-2</v>
      </c>
      <c r="H9" s="9">
        <v>9.5000000000000001E-2</v>
      </c>
      <c r="I9" s="9">
        <v>8.2576699999999989E-2</v>
      </c>
      <c r="J9" s="9">
        <v>8.199999999999999E-2</v>
      </c>
      <c r="K9" s="5">
        <f>AVERAGE(H9:J9)</f>
        <v>8.6525566666666665E-2</v>
      </c>
      <c r="L9" s="9">
        <f>$F9*(1+0.5*MIN($H9:$J9))+MIN($H9:$J9)</f>
        <v>0.11142979024156296</v>
      </c>
      <c r="M9" s="5">
        <f>G9+K9</f>
        <v>0.11601932735862551</v>
      </c>
      <c r="N9" s="5">
        <f>$F9*(1+0.5*MAX($H9:$J9))+MAX($H9:$J9)</f>
        <v>0.12461354973874852</v>
      </c>
      <c r="P9" s="11"/>
      <c r="Q9" s="6"/>
      <c r="R9" s="11"/>
      <c r="S9" s="6"/>
      <c r="T9" s="11"/>
      <c r="U9" s="6"/>
    </row>
    <row r="10" spans="2:21">
      <c r="B10" s="1" t="str">
        <f>'JCN-2 Summary ROE Results'!B14</f>
        <v>Northwest Natural Gas Company</v>
      </c>
      <c r="C10" s="1" t="str">
        <f>'JCN-2 Summary ROE Results'!C14</f>
        <v>NWN</v>
      </c>
      <c r="D10" s="4">
        <v>1.96</v>
      </c>
      <c r="E10" s="4">
        <v>41.603999999999999</v>
      </c>
      <c r="F10" s="5">
        <f t="shared" si="1"/>
        <v>4.7110854725507162E-2</v>
      </c>
      <c r="G10" s="5">
        <f t="shared" si="2"/>
        <v>4.864195750408614E-2</v>
      </c>
      <c r="H10" s="9">
        <v>6.5000000000000002E-2</v>
      </c>
      <c r="I10" s="9">
        <v>6.5000000000000002E-2</v>
      </c>
      <c r="J10" s="9" t="s">
        <v>79</v>
      </c>
      <c r="K10" s="5">
        <f t="shared" si="5"/>
        <v>6.5000000000000002E-2</v>
      </c>
      <c r="L10" s="9">
        <f>$F10*(1+0.5*MIN($H10:$J10))+MIN($H10:$J10)</f>
        <v>0.11364195750408615</v>
      </c>
      <c r="M10" s="5">
        <f t="shared" si="3"/>
        <v>0.11364195750408615</v>
      </c>
      <c r="N10" s="5">
        <f t="shared" si="4"/>
        <v>0.11364195750408615</v>
      </c>
      <c r="P10" s="11"/>
      <c r="Q10" s="6"/>
      <c r="R10" s="11"/>
      <c r="S10" s="6"/>
      <c r="T10" s="11"/>
      <c r="U10" s="6"/>
    </row>
    <row r="11" spans="2:21">
      <c r="B11" s="1" t="str">
        <f>'JCN-2 Summary ROE Results'!B15</f>
        <v>ONE Gas Inc.</v>
      </c>
      <c r="C11" s="1" t="str">
        <f>'JCN-2 Summary ROE Results'!C15</f>
        <v>OGS</v>
      </c>
      <c r="D11" s="4">
        <v>2.68</v>
      </c>
      <c r="E11" s="4">
        <v>73.965999999999994</v>
      </c>
      <c r="F11" s="5">
        <f t="shared" si="1"/>
        <v>3.6232863748208645E-2</v>
      </c>
      <c r="G11" s="5">
        <f t="shared" si="2"/>
        <v>3.6939404591298713E-2</v>
      </c>
      <c r="H11" s="9">
        <v>0.04</v>
      </c>
      <c r="I11" s="9">
        <v>0.03</v>
      </c>
      <c r="J11" s="9">
        <v>4.7E-2</v>
      </c>
      <c r="K11" s="5">
        <f t="shared" si="5"/>
        <v>3.9E-2</v>
      </c>
      <c r="L11" s="9">
        <f t="shared" si="6"/>
        <v>6.6776356704431772E-2</v>
      </c>
      <c r="M11" s="5">
        <f t="shared" si="3"/>
        <v>7.593940459129872E-2</v>
      </c>
      <c r="N11" s="5">
        <f t="shared" si="4"/>
        <v>8.408433604629155E-2</v>
      </c>
      <c r="P11" s="11"/>
      <c r="Q11" s="6"/>
      <c r="R11" s="11"/>
      <c r="S11" s="6"/>
      <c r="T11" s="11"/>
      <c r="U11" s="6"/>
    </row>
    <row r="12" spans="2:21">
      <c r="B12" s="1" t="str">
        <f>'JCN-2 Summary ROE Results'!B16</f>
        <v>Southwest Gas Holdings, Inc.</v>
      </c>
      <c r="C12" s="1" t="str">
        <f>'JCN-2 Summary ROE Results'!C16</f>
        <v>SWX</v>
      </c>
      <c r="D12" s="4">
        <v>2.48</v>
      </c>
      <c r="E12" s="4">
        <v>74.653999999999996</v>
      </c>
      <c r="F12" s="5">
        <f t="shared" ref="F12" si="7">IFERROR(D12/E12,"")</f>
        <v>3.3219921236638361E-2</v>
      </c>
      <c r="G12" s="5">
        <f t="shared" ref="G12" si="8">IFERROR(F12*(1+0.5*K12),"")</f>
        <v>3.4598547967958859E-2</v>
      </c>
      <c r="H12" s="9">
        <v>0.1</v>
      </c>
      <c r="I12" s="9" t="s">
        <v>79</v>
      </c>
      <c r="J12" s="9">
        <v>6.6000000000000003E-2</v>
      </c>
      <c r="K12" s="5">
        <f t="shared" ref="K12" si="9">AVERAGE(H12:J12)</f>
        <v>8.3000000000000004E-2</v>
      </c>
      <c r="L12" s="9">
        <f t="shared" si="6"/>
        <v>0.10031617863744743</v>
      </c>
      <c r="M12" s="5">
        <f t="shared" ref="M12" si="10">G12+K12</f>
        <v>0.11759854796795886</v>
      </c>
      <c r="N12" s="5">
        <f t="shared" si="4"/>
        <v>0.13488091729847029</v>
      </c>
      <c r="P12" s="11"/>
      <c r="Q12" s="6"/>
      <c r="R12" s="11"/>
      <c r="S12" s="6"/>
      <c r="T12" s="11"/>
      <c r="U12" s="6"/>
    </row>
    <row r="13" spans="2:21">
      <c r="B13" s="1" t="str">
        <f>'JCN-2 Summary ROE Results'!B17</f>
        <v>Spire, Inc.</v>
      </c>
      <c r="C13" s="1" t="str">
        <f>'JCN-2 Summary ROE Results'!C17</f>
        <v>SR</v>
      </c>
      <c r="D13" s="4">
        <v>3.14</v>
      </c>
      <c r="E13" s="4">
        <v>76.280666666666676</v>
      </c>
      <c r="F13" s="5">
        <f t="shared" si="1"/>
        <v>4.1163772384439919E-2</v>
      </c>
      <c r="G13" s="5">
        <f t="shared" si="2"/>
        <v>4.2472812591220141E-2</v>
      </c>
      <c r="H13" s="9">
        <v>4.4999999999999998E-2</v>
      </c>
      <c r="I13" s="9">
        <v>8.0804700000000007E-2</v>
      </c>
      <c r="J13" s="9">
        <v>6.5000000000000002E-2</v>
      </c>
      <c r="K13" s="5">
        <f t="shared" si="5"/>
        <v>6.3601566666666665E-2</v>
      </c>
      <c r="L13" s="9">
        <f t="shared" si="6"/>
        <v>8.7089957263089823E-2</v>
      </c>
      <c r="M13" s="5">
        <f t="shared" si="3"/>
        <v>0.10607437925788681</v>
      </c>
      <c r="N13" s="5">
        <f t="shared" si="4"/>
        <v>0.1236315855236364</v>
      </c>
      <c r="P13" s="11"/>
      <c r="Q13" s="6"/>
      <c r="R13" s="11"/>
      <c r="S13" s="6"/>
      <c r="T13" s="11"/>
      <c r="U13" s="6"/>
    </row>
    <row r="14" spans="2:21">
      <c r="B14" s="124"/>
      <c r="C14" s="125"/>
      <c r="D14" s="126"/>
      <c r="E14" s="126"/>
      <c r="F14" s="172"/>
      <c r="G14" s="172"/>
      <c r="H14" s="172"/>
      <c r="I14" s="172"/>
      <c r="J14" s="172"/>
      <c r="K14" s="172"/>
      <c r="L14" s="172"/>
      <c r="M14" s="172"/>
      <c r="N14" s="172"/>
      <c r="O14" s="11"/>
      <c r="P14" s="6"/>
      <c r="Q14" s="6"/>
      <c r="R14" s="8"/>
    </row>
    <row r="15" spans="2:21">
      <c r="B15" s="45" t="s">
        <v>33</v>
      </c>
      <c r="C15" s="46"/>
      <c r="D15" s="47"/>
      <c r="E15" s="47"/>
      <c r="F15" s="48">
        <f t="shared" ref="F15:M15" si="11">MEDIAN(F7:F13)</f>
        <v>3.6232863748208645E-2</v>
      </c>
      <c r="G15" s="48">
        <f t="shared" si="11"/>
        <v>3.6939404591298713E-2</v>
      </c>
      <c r="H15" s="48">
        <f t="shared" si="11"/>
        <v>0.06</v>
      </c>
      <c r="I15" s="48">
        <f t="shared" si="11"/>
        <v>7.5499999999999998E-2</v>
      </c>
      <c r="J15" s="48">
        <f t="shared" si="11"/>
        <v>6.6000000000000003E-2</v>
      </c>
      <c r="K15" s="48">
        <f t="shared" si="11"/>
        <v>6.5000000000000002E-2</v>
      </c>
      <c r="L15" s="48">
        <f>MEDIAN(L7:L13)</f>
        <v>8.8310330984648189E-2</v>
      </c>
      <c r="M15" s="48">
        <f t="shared" si="11"/>
        <v>0.10607437925788681</v>
      </c>
      <c r="N15" s="48">
        <f>MEDIAN(N7:N13)</f>
        <v>0.11683359404199947</v>
      </c>
      <c r="O15" s="11"/>
      <c r="P15" s="6"/>
      <c r="Q15" s="6"/>
      <c r="R15" s="8"/>
    </row>
    <row r="16" spans="2:21">
      <c r="B16" s="124" t="s">
        <v>34</v>
      </c>
      <c r="C16" s="125"/>
      <c r="D16" s="126"/>
      <c r="E16" s="126"/>
      <c r="F16" s="172">
        <f t="shared" ref="F16:N16" si="12">AVERAGE(F7:F13)</f>
        <v>3.5229235631819483E-2</v>
      </c>
      <c r="G16" s="172">
        <f t="shared" si="12"/>
        <v>3.6391271354262726E-2</v>
      </c>
      <c r="H16" s="172">
        <f t="shared" si="12"/>
        <v>6.5000000000000002E-2</v>
      </c>
      <c r="I16" s="172">
        <f t="shared" si="12"/>
        <v>6.8230233333333321E-2</v>
      </c>
      <c r="J16" s="172">
        <f t="shared" si="12"/>
        <v>6.6199999999999995E-2</v>
      </c>
      <c r="K16" s="172">
        <f t="shared" si="12"/>
        <v>6.7018161904761911E-2</v>
      </c>
      <c r="L16" s="172">
        <f>AVERAGE(L7:L13)</f>
        <v>9.3070300357731089E-2</v>
      </c>
      <c r="M16" s="172">
        <f t="shared" si="12"/>
        <v>0.10340943325902463</v>
      </c>
      <c r="N16" s="172">
        <f t="shared" si="12"/>
        <v>0.11353778147216974</v>
      </c>
      <c r="O16" s="11"/>
      <c r="P16" s="6"/>
      <c r="Q16" s="6"/>
      <c r="R16" s="8"/>
    </row>
    <row r="17" spans="2:18">
      <c r="B17" s="1"/>
      <c r="C17" s="2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11"/>
      <c r="P17" s="6"/>
      <c r="Q17" s="6"/>
      <c r="R17" s="8"/>
    </row>
    <row r="18" spans="2:18">
      <c r="B18" s="1"/>
      <c r="C18" s="2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11"/>
    </row>
    <row r="19" spans="2:18">
      <c r="B19" s="183" t="s">
        <v>64</v>
      </c>
      <c r="C19" s="1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8">
      <c r="B20" s="1" t="s">
        <v>65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7"/>
      <c r="N20" s="1"/>
    </row>
    <row r="21" spans="2:18">
      <c r="B21" s="1" t="s">
        <v>1393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7"/>
      <c r="N21" s="1"/>
    </row>
    <row r="22" spans="2:18">
      <c r="B22" s="1" t="s">
        <v>80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8">
      <c r="B23" s="1" t="s">
        <v>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8">
      <c r="B24" s="1" t="s">
        <v>82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8">
      <c r="B25" s="1" t="s">
        <v>83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8">
      <c r="B26" s="1" t="s">
        <v>84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8">
      <c r="B27" s="31" t="s">
        <v>85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8">
      <c r="B28" s="31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8">
      <c r="B29" s="34" t="s">
        <v>87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8">
      <c r="B30" s="31" t="s">
        <v>88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3" spans="2:21">
      <c r="B33" s="288" t="s">
        <v>89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1" ht="13.5" thickBot="1">
      <c r="B35" s="67"/>
      <c r="C35" s="67"/>
      <c r="D35" s="66">
        <v>1</v>
      </c>
      <c r="E35" s="66">
        <v>2</v>
      </c>
      <c r="F35" s="66">
        <v>3</v>
      </c>
      <c r="G35" s="66">
        <v>4</v>
      </c>
      <c r="H35" s="66">
        <v>5</v>
      </c>
      <c r="I35" s="66">
        <v>6</v>
      </c>
      <c r="J35" s="66">
        <f>I35+1</f>
        <v>7</v>
      </c>
      <c r="K35" s="66">
        <f>J35+1</f>
        <v>8</v>
      </c>
      <c r="L35" s="66">
        <f t="shared" ref="L35" si="13">K35+1</f>
        <v>9</v>
      </c>
      <c r="M35" s="66">
        <f t="shared" ref="M35" si="14">L35+1</f>
        <v>10</v>
      </c>
      <c r="N35" s="66">
        <f t="shared" ref="N35" si="15">M35+1</f>
        <v>11</v>
      </c>
    </row>
    <row r="36" spans="2:21" ht="38.25">
      <c r="B36" s="184" t="s">
        <v>1</v>
      </c>
      <c r="C36" s="185" t="s">
        <v>2</v>
      </c>
      <c r="D36" s="123" t="s">
        <v>68</v>
      </c>
      <c r="E36" s="123" t="s">
        <v>69</v>
      </c>
      <c r="F36" s="123" t="s">
        <v>70</v>
      </c>
      <c r="G36" s="123" t="s">
        <v>71</v>
      </c>
      <c r="H36" s="123" t="s">
        <v>72</v>
      </c>
      <c r="I36" s="123" t="s">
        <v>73</v>
      </c>
      <c r="J36" s="123" t="s">
        <v>74</v>
      </c>
      <c r="K36" s="123" t="s">
        <v>75</v>
      </c>
      <c r="L36" s="185" t="s">
        <v>76</v>
      </c>
      <c r="M36" s="123" t="s">
        <v>77</v>
      </c>
      <c r="N36" s="185" t="s">
        <v>78</v>
      </c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1">
      <c r="B38" s="1" t="str">
        <f t="shared" ref="B38:C44" si="16">B7</f>
        <v>Atmos Energy Corporation</v>
      </c>
      <c r="C38" s="1" t="str">
        <f t="shared" si="16"/>
        <v>ATO</v>
      </c>
      <c r="D38" s="4">
        <v>3.48</v>
      </c>
      <c r="E38" s="4">
        <v>145.07211111111113</v>
      </c>
      <c r="F38" s="5">
        <f>IFERROR(D38/E38,"")</f>
        <v>2.3988070300670392E-2</v>
      </c>
      <c r="G38" s="5">
        <f>IFERROR(F38*(1+0.5*K38),"")</f>
        <v>2.4803664690893186E-2</v>
      </c>
      <c r="H38" s="5">
        <f t="shared" ref="H38:J44" si="17">H7</f>
        <v>0.06</v>
      </c>
      <c r="I38" s="5">
        <f t="shared" si="17"/>
        <v>7.2999999999999995E-2</v>
      </c>
      <c r="J38" s="5">
        <f t="shared" si="17"/>
        <v>7.0999999999999994E-2</v>
      </c>
      <c r="K38" s="5">
        <f>AVERAGE(H38:J38)</f>
        <v>6.8000000000000005E-2</v>
      </c>
      <c r="L38" s="9">
        <f t="shared" ref="L38:L44" si="18">$F38*(1+0.5*MIN($H38:$J38))+MIN($H38:$J38)</f>
        <v>8.4707712409690494E-2</v>
      </c>
      <c r="M38" s="5">
        <f t="shared" ref="M38:M44" si="19">G38+K38</f>
        <v>9.2803664690893184E-2</v>
      </c>
      <c r="N38" s="5">
        <f t="shared" ref="N38:N44" si="20">$F38*(1+0.5*MAX($H38:$J38))+MAX($H38:$J38)</f>
        <v>9.7863634866644858E-2</v>
      </c>
      <c r="O38" s="11"/>
      <c r="P38" s="11"/>
      <c r="Q38" s="6"/>
      <c r="R38" s="11"/>
      <c r="S38" s="6"/>
      <c r="T38" s="11"/>
      <c r="U38" s="6"/>
    </row>
    <row r="39" spans="2:21">
      <c r="B39" s="1" t="str">
        <f t="shared" si="16"/>
        <v>New Jersey Resources Corporation</v>
      </c>
      <c r="C39" s="1" t="str">
        <f t="shared" si="16"/>
        <v>NJR</v>
      </c>
      <c r="D39" s="4">
        <v>1.8</v>
      </c>
      <c r="E39" s="4">
        <v>47.779111111111106</v>
      </c>
      <c r="F39" s="5">
        <f t="shared" ref="F39:F44" si="21">IFERROR(D39/E39,"")</f>
        <v>3.7673367254867314E-2</v>
      </c>
      <c r="G39" s="5">
        <f t="shared" ref="G39:G44" si="22">IFERROR(F39*(1+0.5*K39),"")</f>
        <v>3.887891500702307E-2</v>
      </c>
      <c r="H39" s="5">
        <f t="shared" si="17"/>
        <v>0.05</v>
      </c>
      <c r="I39" s="5">
        <f t="shared" si="17"/>
        <v>7.8E-2</v>
      </c>
      <c r="J39" s="5" t="str">
        <f t="shared" si="17"/>
        <v>n/a</v>
      </c>
      <c r="K39" s="5">
        <f t="shared" ref="K39:K44" si="23">AVERAGE(H39:J39)</f>
        <v>6.4000000000000001E-2</v>
      </c>
      <c r="L39" s="9">
        <f t="shared" si="18"/>
        <v>8.8615201436238994E-2</v>
      </c>
      <c r="M39" s="5">
        <f t="shared" si="19"/>
        <v>0.10287891500702306</v>
      </c>
      <c r="N39" s="5">
        <f t="shared" si="20"/>
        <v>0.11714262857780713</v>
      </c>
      <c r="O39" s="11"/>
      <c r="P39" s="11"/>
      <c r="Q39" s="6"/>
      <c r="R39" s="11"/>
      <c r="S39" s="6"/>
      <c r="T39" s="11"/>
      <c r="U39" s="6"/>
    </row>
    <row r="40" spans="2:21">
      <c r="B40" s="1" t="str">
        <f t="shared" si="16"/>
        <v>NiSource Inc.</v>
      </c>
      <c r="C40" s="1" t="str">
        <f t="shared" si="16"/>
        <v>NI</v>
      </c>
      <c r="D40" s="4">
        <v>1.06</v>
      </c>
      <c r="E40" s="4">
        <v>37.999444444444464</v>
      </c>
      <c r="F40" s="5">
        <f>IFERROR(D40/E40,"")</f>
        <v>2.7895144665857675E-2</v>
      </c>
      <c r="G40" s="5">
        <f>IFERROR(F40*(1+0.5*K40),"")</f>
        <v>2.9101966265588662E-2</v>
      </c>
      <c r="H40" s="5">
        <f t="shared" si="17"/>
        <v>9.5000000000000001E-2</v>
      </c>
      <c r="I40" s="5">
        <f t="shared" si="17"/>
        <v>8.2576699999999989E-2</v>
      </c>
      <c r="J40" s="5">
        <f t="shared" si="17"/>
        <v>8.199999999999999E-2</v>
      </c>
      <c r="K40" s="5">
        <f>AVERAGE(H40:J40)</f>
        <v>8.6525566666666665E-2</v>
      </c>
      <c r="L40" s="9">
        <f>$F40*(1+0.5*MIN($H40:$J40))+MIN($H40:$J40)</f>
        <v>0.11103884559715782</v>
      </c>
      <c r="M40" s="5">
        <f>G40+K40</f>
        <v>0.11562753293225533</v>
      </c>
      <c r="N40" s="5">
        <f>$F40*(1+0.5*MAX($H40:$J40))+MAX($H40:$J40)</f>
        <v>0.12422016403748593</v>
      </c>
      <c r="O40" s="11"/>
      <c r="P40" s="11"/>
      <c r="Q40" s="6"/>
      <c r="R40" s="11"/>
      <c r="S40" s="6"/>
      <c r="T40" s="11"/>
      <c r="U40" s="6"/>
    </row>
    <row r="41" spans="2:21">
      <c r="B41" s="1" t="str">
        <f t="shared" si="16"/>
        <v>Northwest Natural Gas Company</v>
      </c>
      <c r="C41" s="1" t="str">
        <f t="shared" si="16"/>
        <v>NWN</v>
      </c>
      <c r="D41" s="4">
        <v>1.96</v>
      </c>
      <c r="E41" s="4">
        <v>41.036444444444463</v>
      </c>
      <c r="F41" s="5">
        <f t="shared" si="21"/>
        <v>4.7762422562058635E-2</v>
      </c>
      <c r="G41" s="5">
        <f t="shared" si="22"/>
        <v>4.9314701295325537E-2</v>
      </c>
      <c r="H41" s="5">
        <f t="shared" si="17"/>
        <v>6.5000000000000002E-2</v>
      </c>
      <c r="I41" s="5">
        <f t="shared" si="17"/>
        <v>6.5000000000000002E-2</v>
      </c>
      <c r="J41" s="5" t="str">
        <f t="shared" si="17"/>
        <v>n/a</v>
      </c>
      <c r="K41" s="5">
        <f t="shared" si="23"/>
        <v>6.5000000000000002E-2</v>
      </c>
      <c r="L41" s="9">
        <f t="shared" si="18"/>
        <v>0.11431470129532553</v>
      </c>
      <c r="M41" s="5">
        <f t="shared" si="19"/>
        <v>0.11431470129532553</v>
      </c>
      <c r="N41" s="5">
        <f t="shared" si="20"/>
        <v>0.11431470129532553</v>
      </c>
      <c r="O41" s="11"/>
      <c r="P41" s="11"/>
      <c r="Q41" s="6"/>
      <c r="R41" s="11"/>
      <c r="S41" s="6"/>
      <c r="T41" s="11"/>
      <c r="U41" s="6"/>
    </row>
    <row r="42" spans="2:21">
      <c r="B42" s="1" t="str">
        <f t="shared" si="16"/>
        <v>ONE Gas Inc.</v>
      </c>
      <c r="C42" s="1" t="str">
        <f t="shared" si="16"/>
        <v>OGS</v>
      </c>
      <c r="D42" s="4">
        <v>2.64</v>
      </c>
      <c r="E42" s="4">
        <v>72.356888888888903</v>
      </c>
      <c r="F42" s="5">
        <f t="shared" si="21"/>
        <v>3.6485814143474009E-2</v>
      </c>
      <c r="G42" s="5">
        <f t="shared" si="22"/>
        <v>3.7197287519271753E-2</v>
      </c>
      <c r="H42" s="5">
        <f t="shared" si="17"/>
        <v>0.04</v>
      </c>
      <c r="I42" s="5">
        <f t="shared" si="17"/>
        <v>0.03</v>
      </c>
      <c r="J42" s="5">
        <f t="shared" si="17"/>
        <v>4.7E-2</v>
      </c>
      <c r="K42" s="5">
        <f t="shared" si="23"/>
        <v>3.9E-2</v>
      </c>
      <c r="L42" s="9">
        <f t="shared" si="18"/>
        <v>6.7033101355626123E-2</v>
      </c>
      <c r="M42" s="5">
        <f t="shared" si="19"/>
        <v>7.6197287519271753E-2</v>
      </c>
      <c r="N42" s="5">
        <f t="shared" si="20"/>
        <v>8.4343230775845657E-2</v>
      </c>
      <c r="O42" s="11"/>
      <c r="P42" s="11"/>
      <c r="Q42" s="6"/>
      <c r="R42" s="11"/>
      <c r="S42" s="6"/>
      <c r="T42" s="11"/>
      <c r="U42" s="6"/>
    </row>
    <row r="43" spans="2:21">
      <c r="B43" s="1" t="str">
        <f t="shared" si="16"/>
        <v>Southwest Gas Holdings, Inc.</v>
      </c>
      <c r="C43" s="1" t="str">
        <f t="shared" si="16"/>
        <v>SWX</v>
      </c>
      <c r="D43" s="4">
        <v>2.48</v>
      </c>
      <c r="E43" s="4">
        <v>74.143999999999991</v>
      </c>
      <c r="F43" s="5">
        <f t="shared" ref="F43" si="24">IFERROR(D43/E43,"")</f>
        <v>3.3448424687095385E-2</v>
      </c>
      <c r="G43" s="5">
        <f t="shared" ref="G43" si="25">IFERROR(F43*(1+0.5*K43),"")</f>
        <v>3.4836534311609844E-2</v>
      </c>
      <c r="H43" s="5">
        <f t="shared" si="17"/>
        <v>0.1</v>
      </c>
      <c r="I43" s="5" t="str">
        <f t="shared" si="17"/>
        <v>n/a</v>
      </c>
      <c r="J43" s="5">
        <f t="shared" si="17"/>
        <v>6.6000000000000003E-2</v>
      </c>
      <c r="K43" s="5">
        <f t="shared" ref="K43" si="26">AVERAGE(H43:J43)</f>
        <v>8.3000000000000004E-2</v>
      </c>
      <c r="L43" s="9">
        <f t="shared" si="18"/>
        <v>0.10055222270176953</v>
      </c>
      <c r="M43" s="5">
        <f t="shared" ref="M43" si="27">G43+K43</f>
        <v>0.11783653431160984</v>
      </c>
      <c r="N43" s="5">
        <f t="shared" si="20"/>
        <v>0.13512084592145016</v>
      </c>
      <c r="O43" s="11"/>
      <c r="P43" s="11"/>
      <c r="Q43" s="6"/>
      <c r="R43" s="11"/>
      <c r="S43" s="6"/>
      <c r="T43" s="11"/>
      <c r="U43" s="6"/>
    </row>
    <row r="44" spans="2:21">
      <c r="B44" s="1" t="str">
        <f t="shared" si="16"/>
        <v>Spire, Inc.</v>
      </c>
      <c r="C44" s="1" t="str">
        <f t="shared" si="16"/>
        <v>SR</v>
      </c>
      <c r="D44" s="4">
        <v>3.14</v>
      </c>
      <c r="E44" s="4">
        <v>71.844555555555544</v>
      </c>
      <c r="F44" s="5">
        <f t="shared" si="21"/>
        <v>4.3705469060518011E-2</v>
      </c>
      <c r="G44" s="5">
        <f t="shared" si="22"/>
        <v>4.5095337212593248E-2</v>
      </c>
      <c r="H44" s="5">
        <f t="shared" si="17"/>
        <v>4.4999999999999998E-2</v>
      </c>
      <c r="I44" s="5">
        <f t="shared" si="17"/>
        <v>8.0804700000000007E-2</v>
      </c>
      <c r="J44" s="5">
        <f t="shared" si="17"/>
        <v>6.5000000000000002E-2</v>
      </c>
      <c r="K44" s="5">
        <f t="shared" si="23"/>
        <v>6.3601566666666665E-2</v>
      </c>
      <c r="L44" s="9">
        <f t="shared" si="18"/>
        <v>8.9688842114379663E-2</v>
      </c>
      <c r="M44" s="5">
        <f t="shared" si="19"/>
        <v>0.10869690387925991</v>
      </c>
      <c r="N44" s="5">
        <f t="shared" si="20"/>
        <v>0.12627597271841523</v>
      </c>
      <c r="O44" s="11"/>
      <c r="P44" s="11"/>
      <c r="Q44" s="6"/>
      <c r="R44" s="11"/>
      <c r="S44" s="6"/>
      <c r="T44" s="11"/>
      <c r="U44" s="6"/>
    </row>
    <row r="45" spans="2:21" ht="13.35" customHeight="1">
      <c r="B45" s="124"/>
      <c r="C45" s="125"/>
      <c r="D45" s="126"/>
      <c r="E45" s="126"/>
      <c r="F45" s="172"/>
      <c r="G45" s="172"/>
      <c r="H45" s="172"/>
      <c r="I45" s="172"/>
      <c r="J45" s="172"/>
      <c r="K45" s="172"/>
      <c r="L45" s="172"/>
      <c r="M45" s="172"/>
      <c r="N45" s="172"/>
      <c r="O45" s="8"/>
    </row>
    <row r="46" spans="2:21" ht="13.35" customHeight="1">
      <c r="B46" s="45" t="s">
        <v>33</v>
      </c>
      <c r="C46" s="46"/>
      <c r="D46" s="47"/>
      <c r="E46" s="47"/>
      <c r="F46" s="48">
        <f t="shared" ref="F46:N46" si="28">MEDIAN(F38:F44)</f>
        <v>3.6485814143474009E-2</v>
      </c>
      <c r="G46" s="48">
        <f t="shared" si="28"/>
        <v>3.7197287519271753E-2</v>
      </c>
      <c r="H46" s="48">
        <f t="shared" si="28"/>
        <v>0.06</v>
      </c>
      <c r="I46" s="48">
        <f t="shared" si="28"/>
        <v>7.5499999999999998E-2</v>
      </c>
      <c r="J46" s="48">
        <f t="shared" si="28"/>
        <v>6.6000000000000003E-2</v>
      </c>
      <c r="K46" s="48">
        <f t="shared" si="28"/>
        <v>6.5000000000000002E-2</v>
      </c>
      <c r="L46" s="48">
        <f t="shared" si="28"/>
        <v>8.9688842114379663E-2</v>
      </c>
      <c r="M46" s="48">
        <f t="shared" si="28"/>
        <v>0.10869690387925991</v>
      </c>
      <c r="N46" s="48">
        <f t="shared" si="28"/>
        <v>0.11714262857780713</v>
      </c>
      <c r="O46" s="8"/>
    </row>
    <row r="47" spans="2:21" ht="13.35" customHeight="1">
      <c r="B47" s="124" t="s">
        <v>34</v>
      </c>
      <c r="C47" s="125"/>
      <c r="D47" s="126"/>
      <c r="E47" s="126"/>
      <c r="F47" s="172">
        <f t="shared" ref="F47:N47" si="29">AVERAGE(F38:F44)</f>
        <v>3.5851244667791639E-2</v>
      </c>
      <c r="G47" s="172">
        <f t="shared" si="29"/>
        <v>3.7032629471757901E-2</v>
      </c>
      <c r="H47" s="172">
        <f t="shared" si="29"/>
        <v>6.5000000000000002E-2</v>
      </c>
      <c r="I47" s="172">
        <f t="shared" si="29"/>
        <v>6.8230233333333321E-2</v>
      </c>
      <c r="J47" s="172">
        <f t="shared" si="29"/>
        <v>6.6199999999999995E-2</v>
      </c>
      <c r="K47" s="172">
        <f t="shared" si="29"/>
        <v>6.7018161904761911E-2</v>
      </c>
      <c r="L47" s="172">
        <f t="shared" si="29"/>
        <v>9.3707232415741165E-2</v>
      </c>
      <c r="M47" s="172">
        <f t="shared" si="29"/>
        <v>0.10405079137651981</v>
      </c>
      <c r="N47" s="172">
        <f t="shared" si="29"/>
        <v>0.11418302545613922</v>
      </c>
      <c r="O47" s="8"/>
    </row>
    <row r="48" spans="2:21">
      <c r="B48" s="3"/>
      <c r="C48" s="1"/>
      <c r="D48" s="1"/>
      <c r="E48" s="1"/>
      <c r="F48" s="1"/>
      <c r="G48" s="1"/>
      <c r="H48" s="7"/>
      <c r="I48" s="7"/>
      <c r="J48" s="7"/>
      <c r="K48" s="7"/>
      <c r="L48" s="7"/>
      <c r="M48" s="7"/>
    </row>
    <row r="49" spans="2:14">
      <c r="B49" s="3"/>
      <c r="C49" s="1"/>
      <c r="D49" s="1"/>
      <c r="E49" s="1"/>
      <c r="F49" s="1"/>
      <c r="G49" s="1"/>
      <c r="H49" s="7"/>
      <c r="I49" s="7"/>
      <c r="J49" s="7"/>
      <c r="K49" s="7"/>
      <c r="L49" s="7"/>
      <c r="M49" s="7"/>
    </row>
    <row r="50" spans="2:14">
      <c r="B50" s="183" t="s">
        <v>64</v>
      </c>
      <c r="C50" s="1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 t="str">
        <f>B20</f>
        <v>[1] Source: Bloomberg Professional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 t="s">
        <v>1394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 t="str">
        <f t="shared" ref="B53:B61" si="30">B22</f>
        <v>[3] Equals [1] / [2]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 t="str">
        <f t="shared" si="30"/>
        <v>[4] Equals [3] x (1 + 0.50 x [8])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 t="str">
        <f t="shared" si="30"/>
        <v>[5] Source: Value Line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 t="str">
        <f t="shared" si="30"/>
        <v>[6] Source: S&amp;P Capital IQ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 t="str">
        <f t="shared" si="30"/>
        <v>[7] Source: Zacks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 t="str">
        <f t="shared" si="30"/>
        <v>[8] Equals Average ([5], [6], [7])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 t="str">
        <f t="shared" si="30"/>
        <v>[9] Equals [3] x (1 + 0.50 x Minimum ([5], [6], [7]) + Minimum ([5], [6], [7])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 t="str">
        <f t="shared" si="30"/>
        <v>[10] Equals [4] + [8]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 t="str">
        <f t="shared" si="30"/>
        <v>[11] Equals [3] x (1 + 0.50 x Maximum ([5], [6], [7]) + Maximum ([5], [6], [7])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</row>
    <row r="64" spans="2:14">
      <c r="B64" s="288" t="s">
        <v>90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21" ht="13.5" thickBot="1">
      <c r="B66" s="67"/>
      <c r="C66" s="67"/>
      <c r="D66" s="66">
        <v>1</v>
      </c>
      <c r="E66" s="66">
        <v>2</v>
      </c>
      <c r="F66" s="66">
        <v>3</v>
      </c>
      <c r="G66" s="66">
        <v>4</v>
      </c>
      <c r="H66" s="66">
        <v>5</v>
      </c>
      <c r="I66" s="66">
        <v>6</v>
      </c>
      <c r="J66" s="66">
        <f>I66+1</f>
        <v>7</v>
      </c>
      <c r="K66" s="66">
        <f>J66+1</f>
        <v>8</v>
      </c>
      <c r="L66" s="66">
        <f t="shared" ref="L66" si="31">K66+1</f>
        <v>9</v>
      </c>
      <c r="M66" s="66">
        <f t="shared" ref="M66" si="32">L66+1</f>
        <v>10</v>
      </c>
      <c r="N66" s="66">
        <f t="shared" ref="N66" si="33">M66+1</f>
        <v>11</v>
      </c>
    </row>
    <row r="67" spans="2:21" ht="38.25">
      <c r="B67" s="184" t="s">
        <v>1</v>
      </c>
      <c r="C67" s="185" t="s">
        <v>2</v>
      </c>
      <c r="D67" s="123" t="s">
        <v>68</v>
      </c>
      <c r="E67" s="123" t="s">
        <v>69</v>
      </c>
      <c r="F67" s="123" t="s">
        <v>70</v>
      </c>
      <c r="G67" s="123" t="s">
        <v>71</v>
      </c>
      <c r="H67" s="123" t="s">
        <v>72</v>
      </c>
      <c r="I67" s="123" t="s">
        <v>73</v>
      </c>
      <c r="J67" s="123" t="s">
        <v>74</v>
      </c>
      <c r="K67" s="123" t="s">
        <v>75</v>
      </c>
      <c r="L67" s="185" t="s">
        <v>76</v>
      </c>
      <c r="M67" s="123" t="s">
        <v>77</v>
      </c>
      <c r="N67" s="185" t="s">
        <v>78</v>
      </c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21">
      <c r="B69" s="1" t="str">
        <f t="shared" ref="B69:C75" si="34">B38</f>
        <v>Atmos Energy Corporation</v>
      </c>
      <c r="C69" s="1" t="str">
        <f t="shared" si="34"/>
        <v>ATO</v>
      </c>
      <c r="D69" s="4">
        <v>3.48</v>
      </c>
      <c r="E69" s="4">
        <v>139.72772222222224</v>
      </c>
      <c r="F69" s="5">
        <f t="shared" ref="F69:F75" si="35">IFERROR(D69/E69,"")</f>
        <v>2.4905580257476939E-2</v>
      </c>
      <c r="G69" s="5">
        <f t="shared" ref="G69:G75" si="36">IFERROR(F69*(1+0.5*K69),"")</f>
        <v>2.5752369986231156E-2</v>
      </c>
      <c r="H69" s="5">
        <f t="shared" ref="H69:J75" si="37">H38</f>
        <v>0.06</v>
      </c>
      <c r="I69" s="5">
        <f t="shared" si="37"/>
        <v>7.2999999999999995E-2</v>
      </c>
      <c r="J69" s="5">
        <f t="shared" si="37"/>
        <v>7.0999999999999994E-2</v>
      </c>
      <c r="K69" s="5">
        <f t="shared" ref="K69:K75" si="38">AVERAGE(H69:J69)</f>
        <v>6.8000000000000005E-2</v>
      </c>
      <c r="L69" s="9">
        <f>$F69*(1+0.5*MIN($H69:$J69))+MIN($H69:$J69)</f>
        <v>8.5652747665201243E-2</v>
      </c>
      <c r="M69" s="5">
        <f t="shared" ref="M69:M75" si="39">G69+K69</f>
        <v>9.3752369986231154E-2</v>
      </c>
      <c r="N69" s="5">
        <f t="shared" ref="N69:N75" si="40">$F69*(1+0.5*MAX($H69:$J69))+MAX($H69:$J69)</f>
        <v>9.8814633936874841E-2</v>
      </c>
      <c r="O69" s="11"/>
      <c r="P69" s="11"/>
      <c r="Q69" s="6"/>
      <c r="R69" s="11"/>
      <c r="S69" s="6"/>
      <c r="T69" s="11"/>
      <c r="U69" s="6"/>
    </row>
    <row r="70" spans="2:21">
      <c r="B70" s="1" t="str">
        <f t="shared" si="34"/>
        <v>New Jersey Resources Corporation</v>
      </c>
      <c r="C70" s="1" t="str">
        <f t="shared" si="34"/>
        <v>NJR</v>
      </c>
      <c r="D70" s="4">
        <v>1.8</v>
      </c>
      <c r="E70" s="4">
        <v>46.99783333333334</v>
      </c>
      <c r="F70" s="5">
        <f t="shared" si="35"/>
        <v>3.8299637926571081E-2</v>
      </c>
      <c r="G70" s="5">
        <f t="shared" si="36"/>
        <v>3.9525226340221355E-2</v>
      </c>
      <c r="H70" s="5">
        <f t="shared" si="37"/>
        <v>0.05</v>
      </c>
      <c r="I70" s="5">
        <f t="shared" si="37"/>
        <v>7.8E-2</v>
      </c>
      <c r="J70" s="5" t="str">
        <f t="shared" si="37"/>
        <v>n/a</v>
      </c>
      <c r="K70" s="5">
        <f t="shared" si="38"/>
        <v>6.4000000000000001E-2</v>
      </c>
      <c r="L70" s="9">
        <f t="shared" ref="L70:L75" si="41">$F70*(1+0.5*MIN($H70:$J70))+MIN($H70:$J70)</f>
        <v>8.9257128874735359E-2</v>
      </c>
      <c r="M70" s="5">
        <f t="shared" si="39"/>
        <v>0.10352522634022135</v>
      </c>
      <c r="N70" s="5">
        <f t="shared" si="40"/>
        <v>0.11779332380570735</v>
      </c>
      <c r="O70" s="11"/>
      <c r="P70" s="11"/>
      <c r="Q70" s="6"/>
      <c r="R70" s="11"/>
      <c r="S70" s="6"/>
      <c r="T70" s="11"/>
      <c r="U70" s="6"/>
    </row>
    <row r="71" spans="2:21">
      <c r="B71" s="1" t="str">
        <f t="shared" si="34"/>
        <v>NiSource Inc.</v>
      </c>
      <c r="C71" s="1" t="str">
        <f t="shared" si="34"/>
        <v>NI</v>
      </c>
      <c r="D71" s="4">
        <v>1.06</v>
      </c>
      <c r="E71" s="4">
        <v>35.669000000000011</v>
      </c>
      <c r="F71" s="5">
        <f>IFERROR(D71/E71,"")</f>
        <v>2.9717682020802369E-2</v>
      </c>
      <c r="G71" s="5">
        <f>IFERROR(F71*(1+0.5*K71),"")</f>
        <v>3.1003351659237233E-2</v>
      </c>
      <c r="H71" s="5">
        <f t="shared" si="37"/>
        <v>9.5000000000000001E-2</v>
      </c>
      <c r="I71" s="5">
        <f t="shared" si="37"/>
        <v>8.2576699999999989E-2</v>
      </c>
      <c r="J71" s="5">
        <f t="shared" si="37"/>
        <v>8.199999999999999E-2</v>
      </c>
      <c r="K71" s="5">
        <f>AVERAGE(H71:J71)</f>
        <v>8.6525566666666665E-2</v>
      </c>
      <c r="L71" s="9">
        <f>$F71*(1+0.5*MIN($H71:$J71))+MIN($H71:$J71)</f>
        <v>0.11293610698365525</v>
      </c>
      <c r="M71" s="5">
        <f>G71+K71</f>
        <v>0.1175289183259039</v>
      </c>
      <c r="N71" s="5">
        <f>$F71*(1+0.5*MAX($H71:$J71))+MAX($H71:$J71)</f>
        <v>0.12612927191679049</v>
      </c>
      <c r="O71" s="11"/>
      <c r="P71" s="11"/>
      <c r="Q71" s="6"/>
      <c r="R71" s="11"/>
      <c r="S71" s="6"/>
      <c r="T71" s="11"/>
      <c r="U71" s="6"/>
    </row>
    <row r="72" spans="2:21">
      <c r="B72" s="1" t="str">
        <f t="shared" si="34"/>
        <v>Northwest Natural Gas Company</v>
      </c>
      <c r="C72" s="1" t="str">
        <f t="shared" si="34"/>
        <v>NWN</v>
      </c>
      <c r="D72" s="4">
        <v>1.96</v>
      </c>
      <c r="E72" s="4">
        <v>40.386388888888902</v>
      </c>
      <c r="F72" s="5">
        <f t="shared" si="35"/>
        <v>4.8531202068903836E-2</v>
      </c>
      <c r="G72" s="5">
        <f t="shared" si="36"/>
        <v>5.0108466136143212E-2</v>
      </c>
      <c r="H72" s="5">
        <f t="shared" si="37"/>
        <v>6.5000000000000002E-2</v>
      </c>
      <c r="I72" s="5">
        <f t="shared" si="37"/>
        <v>6.5000000000000002E-2</v>
      </c>
      <c r="J72" s="5" t="str">
        <f t="shared" si="37"/>
        <v>n/a</v>
      </c>
      <c r="K72" s="5">
        <f t="shared" si="38"/>
        <v>6.5000000000000002E-2</v>
      </c>
      <c r="L72" s="9">
        <f t="shared" si="41"/>
        <v>0.11510846613614321</v>
      </c>
      <c r="M72" s="5">
        <f t="shared" si="39"/>
        <v>0.11510846613614321</v>
      </c>
      <c r="N72" s="5">
        <f t="shared" si="40"/>
        <v>0.11510846613614321</v>
      </c>
      <c r="O72" s="11"/>
      <c r="P72" s="11"/>
      <c r="Q72" s="6"/>
      <c r="R72" s="11"/>
      <c r="S72" s="6"/>
      <c r="T72" s="11"/>
      <c r="U72" s="6"/>
    </row>
    <row r="73" spans="2:21">
      <c r="B73" s="1" t="str">
        <f t="shared" si="34"/>
        <v>ONE Gas Inc.</v>
      </c>
      <c r="C73" s="1" t="str">
        <f t="shared" si="34"/>
        <v>OGS</v>
      </c>
      <c r="D73" s="4">
        <v>2.64</v>
      </c>
      <c r="E73" s="4">
        <v>71.614444444444487</v>
      </c>
      <c r="F73" s="5">
        <f t="shared" si="35"/>
        <v>3.6864071493956818E-2</v>
      </c>
      <c r="G73" s="5">
        <f t="shared" si="36"/>
        <v>3.7582920888088976E-2</v>
      </c>
      <c r="H73" s="5">
        <f t="shared" si="37"/>
        <v>0.04</v>
      </c>
      <c r="I73" s="5">
        <f t="shared" si="37"/>
        <v>0.03</v>
      </c>
      <c r="J73" s="5">
        <f t="shared" si="37"/>
        <v>4.7E-2</v>
      </c>
      <c r="K73" s="5">
        <f t="shared" si="38"/>
        <v>3.9E-2</v>
      </c>
      <c r="L73" s="9">
        <f t="shared" si="41"/>
        <v>6.7417032566366164E-2</v>
      </c>
      <c r="M73" s="5">
        <f t="shared" si="39"/>
        <v>7.6582920888088976E-2</v>
      </c>
      <c r="N73" s="5">
        <f t="shared" si="40"/>
        <v>8.4730377174064814E-2</v>
      </c>
      <c r="O73" s="11"/>
      <c r="P73" s="11"/>
      <c r="Q73" s="6"/>
      <c r="R73" s="11"/>
      <c r="S73" s="6"/>
      <c r="T73" s="11"/>
      <c r="U73" s="6"/>
    </row>
    <row r="74" spans="2:21">
      <c r="B74" s="1" t="str">
        <f t="shared" si="34"/>
        <v>Southwest Gas Holdings, Inc.</v>
      </c>
      <c r="C74" s="1" t="str">
        <f t="shared" si="34"/>
        <v>SWX</v>
      </c>
      <c r="D74" s="4">
        <v>2.48</v>
      </c>
      <c r="E74" s="4">
        <v>73.648833333333343</v>
      </c>
      <c r="F74" s="5">
        <f t="shared" ref="F74" si="42">IFERROR(D74/E74,"")</f>
        <v>3.3673310054696495E-2</v>
      </c>
      <c r="G74" s="5">
        <f t="shared" ref="G74" si="43">IFERROR(F74*(1+0.5*K74),"")</f>
        <v>3.5070752421966403E-2</v>
      </c>
      <c r="H74" s="5">
        <f t="shared" si="37"/>
        <v>0.1</v>
      </c>
      <c r="I74" s="5" t="str">
        <f t="shared" si="37"/>
        <v>n/a</v>
      </c>
      <c r="J74" s="5">
        <f t="shared" si="37"/>
        <v>6.6000000000000003E-2</v>
      </c>
      <c r="K74" s="5">
        <f t="shared" ref="K74" si="44">AVERAGE(H74:J74)</f>
        <v>8.3000000000000004E-2</v>
      </c>
      <c r="L74" s="9">
        <f t="shared" si="41"/>
        <v>0.10078452928650147</v>
      </c>
      <c r="M74" s="5">
        <f t="shared" ref="M74" si="45">G74+K74</f>
        <v>0.11807075242196641</v>
      </c>
      <c r="N74" s="5">
        <f t="shared" si="40"/>
        <v>0.13535697555743131</v>
      </c>
      <c r="O74" s="11"/>
      <c r="P74" s="11"/>
      <c r="Q74" s="6"/>
      <c r="R74" s="11"/>
      <c r="S74" s="6"/>
      <c r="T74" s="11"/>
      <c r="U74" s="6"/>
    </row>
    <row r="75" spans="2:21">
      <c r="B75" s="1" t="str">
        <f t="shared" si="34"/>
        <v>Spire, Inc.</v>
      </c>
      <c r="C75" s="1" t="str">
        <f t="shared" si="34"/>
        <v>SR</v>
      </c>
      <c r="D75" s="4">
        <v>3.14</v>
      </c>
      <c r="E75" s="4">
        <v>68.616166666666686</v>
      </c>
      <c r="F75" s="5">
        <f t="shared" si="35"/>
        <v>4.5761810263373295E-2</v>
      </c>
      <c r="G75" s="5">
        <f t="shared" si="36"/>
        <v>4.7217071676499939E-2</v>
      </c>
      <c r="H75" s="5">
        <f t="shared" si="37"/>
        <v>4.4999999999999998E-2</v>
      </c>
      <c r="I75" s="5">
        <f t="shared" si="37"/>
        <v>8.0804700000000007E-2</v>
      </c>
      <c r="J75" s="5">
        <f t="shared" si="37"/>
        <v>6.5000000000000002E-2</v>
      </c>
      <c r="K75" s="5">
        <f t="shared" si="38"/>
        <v>6.3601566666666665E-2</v>
      </c>
      <c r="L75" s="9">
        <f t="shared" si="41"/>
        <v>9.1791450994299195E-2</v>
      </c>
      <c r="M75" s="5">
        <f t="shared" si="39"/>
        <v>0.1108186383431666</v>
      </c>
      <c r="N75" s="5">
        <f t="shared" si="40"/>
        <v>0.1284153949382677</v>
      </c>
      <c r="O75" s="11"/>
      <c r="P75" s="11"/>
      <c r="Q75" s="6"/>
      <c r="R75" s="11"/>
      <c r="S75" s="6"/>
      <c r="T75" s="11"/>
      <c r="U75" s="6"/>
    </row>
    <row r="76" spans="2:21">
      <c r="B76" s="124"/>
      <c r="C76" s="125"/>
      <c r="D76" s="126"/>
      <c r="E76" s="126"/>
      <c r="F76" s="172"/>
      <c r="G76" s="172"/>
      <c r="H76" s="172"/>
      <c r="I76" s="172"/>
      <c r="J76" s="172"/>
      <c r="K76" s="172"/>
      <c r="L76" s="172"/>
      <c r="M76" s="172"/>
      <c r="N76" s="172"/>
      <c r="O76" s="11"/>
    </row>
    <row r="77" spans="2:21">
      <c r="B77" s="45" t="s">
        <v>33</v>
      </c>
      <c r="C77" s="46"/>
      <c r="D77" s="47"/>
      <c r="E77" s="47"/>
      <c r="F77" s="48">
        <f t="shared" ref="F77:N77" si="46">MEDIAN(F69:F75)</f>
        <v>3.6864071493956818E-2</v>
      </c>
      <c r="G77" s="48">
        <f t="shared" si="46"/>
        <v>3.7582920888088976E-2</v>
      </c>
      <c r="H77" s="48">
        <f t="shared" si="46"/>
        <v>0.06</v>
      </c>
      <c r="I77" s="48">
        <f t="shared" si="46"/>
        <v>7.5499999999999998E-2</v>
      </c>
      <c r="J77" s="48">
        <f t="shared" si="46"/>
        <v>6.6000000000000003E-2</v>
      </c>
      <c r="K77" s="48">
        <f t="shared" si="46"/>
        <v>6.5000000000000002E-2</v>
      </c>
      <c r="L77" s="48">
        <f t="shared" si="46"/>
        <v>9.1791450994299195E-2</v>
      </c>
      <c r="M77" s="48">
        <f t="shared" si="46"/>
        <v>0.1108186383431666</v>
      </c>
      <c r="N77" s="48">
        <f t="shared" si="46"/>
        <v>0.11779332380570735</v>
      </c>
      <c r="O77" s="11"/>
    </row>
    <row r="78" spans="2:21">
      <c r="B78" s="124" t="s">
        <v>34</v>
      </c>
      <c r="C78" s="125"/>
      <c r="D78" s="126"/>
      <c r="E78" s="126"/>
      <c r="F78" s="172">
        <f t="shared" ref="F78:N78" si="47">AVERAGE(F69:F75)</f>
        <v>3.682189915511154E-2</v>
      </c>
      <c r="G78" s="172">
        <f t="shared" si="47"/>
        <v>3.8037165586912614E-2</v>
      </c>
      <c r="H78" s="172">
        <f t="shared" si="47"/>
        <v>6.5000000000000002E-2</v>
      </c>
      <c r="I78" s="172">
        <f t="shared" si="47"/>
        <v>6.8230233333333321E-2</v>
      </c>
      <c r="J78" s="172">
        <f t="shared" si="47"/>
        <v>6.6199999999999995E-2</v>
      </c>
      <c r="K78" s="172">
        <f t="shared" si="47"/>
        <v>6.7018161904761911E-2</v>
      </c>
      <c r="L78" s="172">
        <f t="shared" si="47"/>
        <v>9.470678035812885E-2</v>
      </c>
      <c r="M78" s="172">
        <f t="shared" si="47"/>
        <v>0.10505532749167452</v>
      </c>
      <c r="N78" s="172">
        <f t="shared" si="47"/>
        <v>0.11519263478075425</v>
      </c>
    </row>
    <row r="79" spans="2:21">
      <c r="B79" s="3"/>
      <c r="C79" s="1"/>
      <c r="D79" s="1"/>
      <c r="E79" s="1"/>
      <c r="F79" s="1"/>
      <c r="G79" s="1"/>
      <c r="H79" s="7"/>
      <c r="I79" s="7"/>
      <c r="J79" s="7"/>
      <c r="K79" s="7"/>
      <c r="L79" s="7"/>
      <c r="M79" s="7"/>
    </row>
    <row r="80" spans="2:21">
      <c r="B80" s="1"/>
      <c r="C80" s="2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</row>
    <row r="81" spans="2:14">
      <c r="B81" s="183" t="s">
        <v>64</v>
      </c>
      <c r="C81" s="124"/>
      <c r="D81" s="1"/>
      <c r="E81" s="1"/>
      <c r="F81" s="1"/>
      <c r="G81" s="1"/>
      <c r="H81" s="7"/>
      <c r="I81" s="7"/>
      <c r="J81" s="7"/>
      <c r="K81" s="7"/>
      <c r="L81" s="7"/>
      <c r="M81" s="7"/>
    </row>
    <row r="82" spans="2:14">
      <c r="B82" s="1" t="str">
        <f>B20</f>
        <v>[1] Source: Bloomberg Professional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 t="s">
        <v>1395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1" t="str">
        <f t="shared" ref="B84:B92" si="48">B22</f>
        <v>[3] Equals [1] / [2]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1" t="str">
        <f t="shared" si="48"/>
        <v>[4] Equals [3] x (1 + 0.50 x [8])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1" t="str">
        <f t="shared" si="48"/>
        <v>[5] Source: Value Line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" t="str">
        <f t="shared" si="48"/>
        <v>[6] Source: S&amp;P Capital IQ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1" t="str">
        <f t="shared" si="48"/>
        <v>[7] Source: Zacks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1" t="str">
        <f t="shared" si="48"/>
        <v>[8] Equals Average ([5], [6], [7])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" t="str">
        <f t="shared" si="48"/>
        <v>[9] Equals [3] x (1 + 0.50 x Minimum ([5], [6], [7]) + Minimum ([5], [6], [7])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1" t="str">
        <f t="shared" si="48"/>
        <v>[10] Equals [4] + [8]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" t="str">
        <f t="shared" si="48"/>
        <v>[11] Equals [3] x (1 + 0.50 x Maximum ([5], [6], [7]) + Maximum ([5], [6], [7])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1"/>
    </row>
  </sheetData>
  <mergeCells count="3">
    <mergeCell ref="B2:N2"/>
    <mergeCell ref="B33:N33"/>
    <mergeCell ref="B64:N64"/>
  </mergeCells>
  <phoneticPr fontId="83" type="noConversion"/>
  <printOptions horizontalCentered="1"/>
  <pageMargins left="0.7" right="0.7" top="1.25" bottom="0.75" header="0.3" footer="0.3"/>
  <pageSetup scale="73" fitToHeight="0" orientation="landscape" useFirstPageNumber="1" r:id="rId1"/>
  <headerFooter>
    <oddHeader>&amp;R&amp;"Times New Roman,Bold"KyPSC Case No. 2025-00125
Attachment JCN-4
Page &amp;P of 3</oddHeader>
  </headerFooter>
  <rowBreaks count="2" manualBreakCount="2">
    <brk id="31" min="1" max="17" man="1"/>
    <brk id="62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026-1EAC-4159-833D-077017B958E9}">
  <sheetPr codeName="Sheet10">
    <pageSetUpPr fitToPage="1"/>
  </sheetPr>
  <dimension ref="A1:M535"/>
  <sheetViews>
    <sheetView view="pageLayout" zoomScale="90" zoomScaleNormal="85" zoomScaleSheetLayoutView="85" zoomScalePageLayoutView="90" workbookViewId="0"/>
  </sheetViews>
  <sheetFormatPr defaultColWidth="9" defaultRowHeight="12.75"/>
  <cols>
    <col min="1" max="1" width="2.42578125" style="36" customWidth="1"/>
    <col min="2" max="2" width="39.42578125" style="75" bestFit="1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75" customWidth="1"/>
    <col min="7" max="7" width="9.7109375" style="75" customWidth="1"/>
    <col min="8" max="8" width="12.85546875" style="75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6" customFormat="1"/>
    <row r="2" spans="1:11" s="75" customFormat="1">
      <c r="A2" s="36"/>
      <c r="B2" s="304" t="s">
        <v>91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11" s="36" customFormat="1">
      <c r="B3" s="40"/>
      <c r="C3" s="40"/>
      <c r="D3" s="40"/>
      <c r="E3" s="40"/>
      <c r="F3" s="40"/>
      <c r="G3" s="40"/>
      <c r="H3" s="40"/>
    </row>
    <row r="4" spans="1:11" s="36" customFormat="1">
      <c r="B4" s="38" t="s">
        <v>92</v>
      </c>
      <c r="C4" s="306">
        <f>SUM(I23:I525)</f>
        <v>1.4003428679163739E-2</v>
      </c>
      <c r="D4" s="307"/>
      <c r="E4" s="308"/>
      <c r="F4" s="89"/>
      <c r="G4" s="90"/>
      <c r="H4" s="90"/>
    </row>
    <row r="5" spans="1:11" s="36" customFormat="1">
      <c r="B5" s="38"/>
      <c r="C5" s="225"/>
      <c r="D5" s="225"/>
      <c r="E5" s="225"/>
      <c r="F5" s="38"/>
      <c r="G5" s="38"/>
      <c r="H5" s="38"/>
    </row>
    <row r="6" spans="1:11" s="36" customFormat="1">
      <c r="B6" s="38" t="s">
        <v>93</v>
      </c>
      <c r="C6" s="306">
        <f>SUM(K23:K525)</f>
        <v>0.13422192974471298</v>
      </c>
      <c r="D6" s="307"/>
      <c r="E6" s="308"/>
      <c r="F6" s="89"/>
      <c r="G6" s="78"/>
      <c r="H6" s="78"/>
      <c r="J6" s="76"/>
    </row>
    <row r="7" spans="1:11" s="36" customFormat="1">
      <c r="B7" s="38"/>
      <c r="C7" s="225"/>
      <c r="D7" s="225"/>
      <c r="E7" s="225"/>
      <c r="F7" s="38"/>
      <c r="G7" s="38"/>
      <c r="H7" s="38"/>
    </row>
    <row r="8" spans="1:11" s="36" customFormat="1">
      <c r="B8" s="38" t="s">
        <v>94</v>
      </c>
      <c r="C8" s="309">
        <f>(C4*(1+0.5*C6))+C6</f>
        <v>0.14916514203405662</v>
      </c>
      <c r="D8" s="310"/>
      <c r="E8" s="311"/>
      <c r="F8" s="77"/>
      <c r="G8" s="78"/>
      <c r="H8" s="78"/>
      <c r="J8" s="76"/>
    </row>
    <row r="9" spans="1:11" s="36" customFormat="1">
      <c r="B9" s="38"/>
      <c r="C9" s="77"/>
      <c r="D9" s="224"/>
      <c r="E9" s="77"/>
      <c r="F9" s="77"/>
      <c r="G9" s="78"/>
      <c r="H9" s="78"/>
    </row>
    <row r="10" spans="1:11" s="36" customFormat="1">
      <c r="B10" s="38"/>
      <c r="C10" s="77"/>
      <c r="D10" s="77"/>
      <c r="E10" s="77"/>
      <c r="F10" s="77"/>
      <c r="G10" s="78"/>
      <c r="H10" s="78"/>
    </row>
    <row r="11" spans="1:11" s="36" customFormat="1">
      <c r="B11" s="186" t="s">
        <v>64</v>
      </c>
      <c r="C11" s="79"/>
      <c r="D11" s="79"/>
      <c r="E11" s="79"/>
      <c r="F11" s="79"/>
      <c r="G11" s="80"/>
      <c r="H11" s="80"/>
    </row>
    <row r="12" spans="1:11" s="75" customFormat="1">
      <c r="A12" s="36"/>
      <c r="B12" s="40" t="s">
        <v>95</v>
      </c>
      <c r="C12" s="79"/>
      <c r="D12" s="79"/>
      <c r="E12" s="79"/>
      <c r="F12" s="79"/>
      <c r="G12" s="80"/>
      <c r="H12" s="80"/>
    </row>
    <row r="13" spans="1:11">
      <c r="B13" s="40" t="s">
        <v>96</v>
      </c>
      <c r="C13" s="79"/>
      <c r="D13" s="79"/>
      <c r="E13" s="79"/>
      <c r="F13" s="79"/>
      <c r="G13" s="80"/>
      <c r="H13" s="80"/>
    </row>
    <row r="14" spans="1:11">
      <c r="B14" s="40" t="s">
        <v>97</v>
      </c>
      <c r="C14" s="79"/>
      <c r="D14" s="79"/>
      <c r="E14" s="79"/>
      <c r="F14" s="79"/>
      <c r="G14" s="80"/>
      <c r="H14" s="80"/>
    </row>
    <row r="16" spans="1:11">
      <c r="B16" s="305" t="s">
        <v>98</v>
      </c>
      <c r="C16" s="305"/>
      <c r="D16" s="305"/>
      <c r="E16" s="305"/>
      <c r="F16" s="305"/>
      <c r="G16" s="305"/>
      <c r="H16" s="305"/>
      <c r="I16" s="305"/>
      <c r="J16" s="305"/>
      <c r="K16" s="305"/>
    </row>
    <row r="18" spans="2:13" ht="13.5" thickBot="1">
      <c r="D18" s="81" t="s">
        <v>40</v>
      </c>
      <c r="E18" s="81" t="s">
        <v>41</v>
      </c>
      <c r="F18" s="81" t="s">
        <v>42</v>
      </c>
      <c r="G18" s="81" t="s">
        <v>43</v>
      </c>
      <c r="H18" s="81" t="s">
        <v>99</v>
      </c>
      <c r="I18" s="69" t="s">
        <v>100</v>
      </c>
      <c r="J18" s="69" t="s">
        <v>101</v>
      </c>
      <c r="K18" s="69" t="s">
        <v>102</v>
      </c>
    </row>
    <row r="19" spans="2:13">
      <c r="B19" s="187"/>
      <c r="C19" s="187"/>
      <c r="D19" s="187"/>
      <c r="E19" s="187"/>
      <c r="F19" s="187"/>
      <c r="G19" s="187"/>
      <c r="H19" s="187"/>
      <c r="I19" s="187"/>
      <c r="J19" s="188" t="s">
        <v>103</v>
      </c>
      <c r="K19" s="188" t="s">
        <v>104</v>
      </c>
    </row>
    <row r="20" spans="2:13">
      <c r="E20" s="81" t="s">
        <v>105</v>
      </c>
      <c r="F20" s="81" t="s">
        <v>106</v>
      </c>
      <c r="G20" s="81" t="s">
        <v>107</v>
      </c>
      <c r="H20" s="81" t="s">
        <v>108</v>
      </c>
      <c r="I20" s="81" t="s">
        <v>109</v>
      </c>
      <c r="J20" s="81" t="s">
        <v>110</v>
      </c>
      <c r="K20" s="81" t="s">
        <v>110</v>
      </c>
      <c r="L20" s="171"/>
      <c r="M20" s="171"/>
    </row>
    <row r="21" spans="2:13">
      <c r="B21" s="189" t="s">
        <v>111</v>
      </c>
      <c r="C21" s="189" t="s">
        <v>2</v>
      </c>
      <c r="D21" s="189" t="s">
        <v>112</v>
      </c>
      <c r="E21" s="189" t="s">
        <v>113</v>
      </c>
      <c r="F21" s="189" t="s">
        <v>114</v>
      </c>
      <c r="G21" s="189" t="s">
        <v>115</v>
      </c>
      <c r="H21" s="189" t="s">
        <v>70</v>
      </c>
      <c r="I21" s="189" t="s">
        <v>70</v>
      </c>
      <c r="J21" s="189" t="s">
        <v>116</v>
      </c>
      <c r="K21" s="189" t="s">
        <v>116</v>
      </c>
      <c r="L21" s="170"/>
      <c r="M21" s="170"/>
    </row>
    <row r="22" spans="2:13">
      <c r="L22" s="170"/>
      <c r="M22" s="170"/>
    </row>
    <row r="23" spans="2:13">
      <c r="B23" s="36" t="s">
        <v>117</v>
      </c>
      <c r="C23" s="79" t="s">
        <v>118</v>
      </c>
      <c r="D23" s="87">
        <v>70.400000000000006</v>
      </c>
      <c r="E23" s="88">
        <v>323.44617</v>
      </c>
      <c r="F23" s="88">
        <f>IF(J23="","Excl.",D23*E23)</f>
        <v>22770.610368000001</v>
      </c>
      <c r="G23" s="80">
        <f t="shared" ref="G23:G86" si="0">IF(F23="Excl.",0,F23/SUM($F$23:$F$525))</f>
        <v>4.8540158352127063E-4</v>
      </c>
      <c r="H23" s="258">
        <v>7.6136363636363641E-2</v>
      </c>
      <c r="I23" s="82">
        <f>IFERROR($H23*$G23, "n/a")</f>
        <v>3.6956711472642197E-5</v>
      </c>
      <c r="J23" s="258">
        <v>-1.4999999999999999E-2</v>
      </c>
      <c r="K23" s="83">
        <f>IFERROR($J23*$G23, "n/a")</f>
        <v>-7.2810237528190589E-6</v>
      </c>
      <c r="M23" s="171"/>
    </row>
    <row r="24" spans="2:13">
      <c r="B24" s="36" t="s">
        <v>119</v>
      </c>
      <c r="C24" s="79" t="s">
        <v>120</v>
      </c>
      <c r="D24" s="87">
        <v>269.05</v>
      </c>
      <c r="E24" s="88">
        <v>701.10951999999997</v>
      </c>
      <c r="F24" s="88">
        <f t="shared" ref="F24:F87" si="1">IF(J24="","Excl.",D24*E24)</f>
        <v>188633.51635600001</v>
      </c>
      <c r="G24" s="80">
        <f t="shared" si="0"/>
        <v>4.0211046636265515E-3</v>
      </c>
      <c r="H24" s="258">
        <v>1.2191042557145511E-2</v>
      </c>
      <c r="I24" s="82">
        <f t="shared" ref="I24:I87" si="2">IFERROR($H24*$G24, "n/a")</f>
        <v>4.9021458081007571E-5</v>
      </c>
      <c r="J24" s="258">
        <v>0.09</v>
      </c>
      <c r="K24" s="83">
        <f t="shared" ref="K24:K87" si="3">IFERROR($J24*$G24, "n/a")</f>
        <v>3.618994197263896E-4</v>
      </c>
      <c r="L24" s="171"/>
      <c r="M24" s="171"/>
    </row>
    <row r="25" spans="2:13">
      <c r="B25" s="36" t="s">
        <v>121</v>
      </c>
      <c r="C25" s="79" t="s">
        <v>122</v>
      </c>
      <c r="D25" s="87">
        <v>45.36</v>
      </c>
      <c r="E25" s="88">
        <v>4209.7039599999998</v>
      </c>
      <c r="F25" s="88">
        <f t="shared" si="1"/>
        <v>190952.17162559999</v>
      </c>
      <c r="G25" s="80">
        <f t="shared" si="0"/>
        <v>4.0705314871202873E-3</v>
      </c>
      <c r="H25" s="258">
        <v>5.9744268077601408E-2</v>
      </c>
      <c r="I25" s="82">
        <f t="shared" si="2"/>
        <v>2.4319092438483198E-4</v>
      </c>
      <c r="J25" s="258">
        <v>5.0000000000000001E-3</v>
      </c>
      <c r="K25" s="83">
        <f t="shared" si="3"/>
        <v>2.0352657435601436E-5</v>
      </c>
      <c r="L25" s="171"/>
      <c r="M25" s="171"/>
    </row>
    <row r="26" spans="2:13">
      <c r="B26" s="36" t="s">
        <v>123</v>
      </c>
      <c r="C26" s="79" t="s">
        <v>124</v>
      </c>
      <c r="D26" s="87">
        <v>1324.99</v>
      </c>
      <c r="E26" s="88">
        <v>22.9848</v>
      </c>
      <c r="F26" s="88">
        <f t="shared" si="1"/>
        <v>30454.630152000002</v>
      </c>
      <c r="G26" s="80">
        <f t="shared" si="0"/>
        <v>6.4920199601280334E-4</v>
      </c>
      <c r="H26" s="258">
        <v>4.8302251337745952E-3</v>
      </c>
      <c r="I26" s="82">
        <f t="shared" si="2"/>
        <v>3.1357917980376771E-6</v>
      </c>
      <c r="J26" s="258">
        <v>0.105</v>
      </c>
      <c r="K26" s="83">
        <f t="shared" si="3"/>
        <v>6.8166209581344342E-5</v>
      </c>
      <c r="L26" s="171"/>
      <c r="M26" s="171"/>
    </row>
    <row r="27" spans="2:13">
      <c r="B27" s="36" t="s">
        <v>125</v>
      </c>
      <c r="C27" s="79" t="s">
        <v>126</v>
      </c>
      <c r="D27" s="87">
        <v>167.43</v>
      </c>
      <c r="E27" s="88">
        <v>4701.9487200000003</v>
      </c>
      <c r="F27" s="88">
        <f>IF(J27="","Excl.",D27*E27)</f>
        <v>787247.27418960014</v>
      </c>
      <c r="G27" s="80">
        <f t="shared" si="0"/>
        <v>1.6781766818664307E-2</v>
      </c>
      <c r="H27" s="258">
        <v>1.4095442871647853E-2</v>
      </c>
      <c r="I27" s="82">
        <f t="shared" si="2"/>
        <v>2.3654643547779827E-4</v>
      </c>
      <c r="J27" s="258">
        <v>0.22</v>
      </c>
      <c r="K27" s="83">
        <f t="shared" si="3"/>
        <v>3.6919887001061473E-3</v>
      </c>
      <c r="L27" s="171"/>
      <c r="M27" s="171"/>
    </row>
    <row r="28" spans="2:13">
      <c r="B28" s="36" t="s">
        <v>127</v>
      </c>
      <c r="C28" s="79" t="s">
        <v>128</v>
      </c>
      <c r="D28" s="87">
        <v>170.55</v>
      </c>
      <c r="E28" s="88">
        <v>752.40749000000005</v>
      </c>
      <c r="F28" s="88" t="str">
        <f t="shared" si="1"/>
        <v>Excl.</v>
      </c>
      <c r="G28" s="80">
        <f t="shared" si="0"/>
        <v>0</v>
      </c>
      <c r="H28" s="258" t="s">
        <v>79</v>
      </c>
      <c r="I28" s="82" t="str">
        <f t="shared" si="2"/>
        <v>n/a</v>
      </c>
      <c r="J28" s="258" t="s">
        <v>129</v>
      </c>
      <c r="K28" s="83" t="str">
        <f t="shared" si="3"/>
        <v>n/a</v>
      </c>
      <c r="L28" s="171"/>
      <c r="M28" s="171"/>
    </row>
    <row r="29" spans="2:13">
      <c r="B29" s="36" t="s">
        <v>130</v>
      </c>
      <c r="C29" s="79" t="s">
        <v>131</v>
      </c>
      <c r="D29" s="87">
        <v>76.040000000000006</v>
      </c>
      <c r="E29" s="88">
        <v>173.00292999999999</v>
      </c>
      <c r="F29" s="88" t="str">
        <f t="shared" si="1"/>
        <v>Excl.</v>
      </c>
      <c r="G29" s="80">
        <f t="shared" si="0"/>
        <v>0</v>
      </c>
      <c r="H29" s="258" t="s">
        <v>79</v>
      </c>
      <c r="I29" s="82" t="str">
        <f t="shared" si="2"/>
        <v>n/a</v>
      </c>
      <c r="J29" s="258" t="s">
        <v>129</v>
      </c>
      <c r="K29" s="83" t="str">
        <f t="shared" si="3"/>
        <v>n/a</v>
      </c>
      <c r="L29" s="171"/>
      <c r="M29" s="171"/>
    </row>
    <row r="30" spans="2:13">
      <c r="B30" s="36" t="s">
        <v>132</v>
      </c>
      <c r="C30" s="79" t="s">
        <v>133</v>
      </c>
      <c r="D30" s="87">
        <v>329.8</v>
      </c>
      <c r="E30" s="88">
        <v>477.93202000000002</v>
      </c>
      <c r="F30" s="88">
        <f t="shared" si="1"/>
        <v>157621.98019600002</v>
      </c>
      <c r="G30" s="80">
        <f t="shared" si="0"/>
        <v>3.3600310904453295E-3</v>
      </c>
      <c r="H30" s="258">
        <v>1.7101273499090356E-2</v>
      </c>
      <c r="I30" s="82">
        <f t="shared" si="2"/>
        <v>5.7460810643152386E-5</v>
      </c>
      <c r="J30" s="258">
        <v>0.105</v>
      </c>
      <c r="K30" s="83">
        <f t="shared" si="3"/>
        <v>3.5280326449675957E-4</v>
      </c>
      <c r="L30" s="171"/>
      <c r="M30" s="171"/>
    </row>
    <row r="31" spans="2:13">
      <c r="B31" s="36" t="s">
        <v>134</v>
      </c>
      <c r="C31" s="79" t="s">
        <v>135</v>
      </c>
      <c r="D31" s="87">
        <v>245.3</v>
      </c>
      <c r="E31" s="88">
        <v>2796.1061</v>
      </c>
      <c r="F31" s="88">
        <f t="shared" si="1"/>
        <v>685884.82633000007</v>
      </c>
      <c r="G31" s="80">
        <f t="shared" si="0"/>
        <v>1.4621021370672891E-2</v>
      </c>
      <c r="H31" s="258">
        <v>2.2829188748471257E-2</v>
      </c>
      <c r="I31" s="82">
        <f t="shared" si="2"/>
        <v>3.3378605656652336E-4</v>
      </c>
      <c r="J31" s="258">
        <v>0.08</v>
      </c>
      <c r="K31" s="83">
        <f t="shared" si="3"/>
        <v>1.1696817096538312E-3</v>
      </c>
      <c r="L31" s="171"/>
      <c r="M31" s="171"/>
    </row>
    <row r="32" spans="2:13">
      <c r="B32" s="36" t="s">
        <v>136</v>
      </c>
      <c r="C32" s="79" t="s">
        <v>137</v>
      </c>
      <c r="D32" s="87">
        <v>167.29</v>
      </c>
      <c r="E32" s="88">
        <v>1749.71578</v>
      </c>
      <c r="F32" s="88">
        <f t="shared" si="1"/>
        <v>292709.95283620001</v>
      </c>
      <c r="G32" s="80">
        <f t="shared" si="0"/>
        <v>6.2397042645285635E-3</v>
      </c>
      <c r="H32" s="258">
        <v>4.0887082312152552E-2</v>
      </c>
      <c r="I32" s="82">
        <f t="shared" si="2"/>
        <v>2.5512330186726865E-4</v>
      </c>
      <c r="J32" s="258">
        <v>0.04</v>
      </c>
      <c r="K32" s="83">
        <f t="shared" si="3"/>
        <v>2.4958817058114255E-4</v>
      </c>
      <c r="L32" s="171"/>
      <c r="M32" s="171"/>
    </row>
    <row r="33" spans="2:13">
      <c r="B33" s="36" t="s">
        <v>138</v>
      </c>
      <c r="C33" s="79" t="s">
        <v>139</v>
      </c>
      <c r="D33" s="87">
        <v>71.62</v>
      </c>
      <c r="E33" s="88">
        <v>4303.5668100000003</v>
      </c>
      <c r="F33" s="88">
        <f t="shared" si="1"/>
        <v>308221.45493220002</v>
      </c>
      <c r="G33" s="80">
        <f t="shared" si="0"/>
        <v>6.5703632832596996E-3</v>
      </c>
      <c r="H33" s="258">
        <v>2.8483663781066738E-2</v>
      </c>
      <c r="I33" s="82">
        <f t="shared" si="2"/>
        <v>1.8714801867983504E-4</v>
      </c>
      <c r="J33" s="258">
        <v>7.0000000000000007E-2</v>
      </c>
      <c r="K33" s="83">
        <f t="shared" si="3"/>
        <v>4.5992542982817904E-4</v>
      </c>
      <c r="L33" s="171"/>
      <c r="M33" s="171"/>
    </row>
    <row r="34" spans="2:13">
      <c r="B34" s="36" t="s">
        <v>140</v>
      </c>
      <c r="C34" s="79" t="s">
        <v>141</v>
      </c>
      <c r="D34" s="87">
        <v>209.52</v>
      </c>
      <c r="E34" s="88">
        <v>1768.97828</v>
      </c>
      <c r="F34" s="88">
        <f t="shared" si="1"/>
        <v>370636.3292256</v>
      </c>
      <c r="G34" s="80">
        <f t="shared" si="0"/>
        <v>7.9008624805879096E-3</v>
      </c>
      <c r="H34" s="258">
        <v>3.1309660175639555E-2</v>
      </c>
      <c r="I34" s="82">
        <f t="shared" si="2"/>
        <v>2.4737331936166803E-4</v>
      </c>
      <c r="J34" s="258">
        <v>7.0000000000000007E-2</v>
      </c>
      <c r="K34" s="83">
        <f t="shared" si="3"/>
        <v>5.5306037364115368E-4</v>
      </c>
      <c r="L34" s="171"/>
      <c r="M34" s="171"/>
    </row>
    <row r="35" spans="2:13">
      <c r="B35" s="36" t="s">
        <v>142</v>
      </c>
      <c r="C35" s="79" t="s">
        <v>143</v>
      </c>
      <c r="D35" s="87">
        <v>98.7</v>
      </c>
      <c r="E35" s="88">
        <v>1807.7888700000001</v>
      </c>
      <c r="F35" s="88">
        <f t="shared" si="1"/>
        <v>178428.76146900002</v>
      </c>
      <c r="G35" s="80">
        <f t="shared" si="0"/>
        <v>3.8035696875524214E-3</v>
      </c>
      <c r="H35" s="258">
        <v>1.0131712259371834E-2</v>
      </c>
      <c r="I35" s="82">
        <f t="shared" si="2"/>
        <v>3.8536673632749962E-5</v>
      </c>
      <c r="J35" s="258">
        <v>0.31</v>
      </c>
      <c r="K35" s="83">
        <f t="shared" si="3"/>
        <v>1.1791066031412506E-3</v>
      </c>
      <c r="L35" s="171"/>
      <c r="M35" s="171"/>
    </row>
    <row r="36" spans="2:13">
      <c r="B36" s="36" t="s">
        <v>144</v>
      </c>
      <c r="C36" s="79" t="s">
        <v>145</v>
      </c>
      <c r="D36" s="87">
        <v>348.72</v>
      </c>
      <c r="E36" s="88">
        <v>70.249920000000003</v>
      </c>
      <c r="F36" s="88">
        <f t="shared" si="1"/>
        <v>24497.552102400005</v>
      </c>
      <c r="G36" s="80">
        <f t="shared" si="0"/>
        <v>5.2221483705200411E-4</v>
      </c>
      <c r="H36" s="258" t="s">
        <v>79</v>
      </c>
      <c r="I36" s="82" t="str">
        <f t="shared" si="2"/>
        <v>n/a</v>
      </c>
      <c r="J36" s="258">
        <v>0.155</v>
      </c>
      <c r="K36" s="83">
        <f t="shared" si="3"/>
        <v>8.0943299743060641E-5</v>
      </c>
      <c r="L36" s="171"/>
      <c r="M36" s="171"/>
    </row>
    <row r="37" spans="2:13">
      <c r="B37" s="36" t="s">
        <v>146</v>
      </c>
      <c r="C37" s="79" t="s">
        <v>147</v>
      </c>
      <c r="D37" s="87">
        <v>148.49</v>
      </c>
      <c r="E37" s="88">
        <v>211.99813</v>
      </c>
      <c r="F37" s="88">
        <f t="shared" si="1"/>
        <v>31479.602323700001</v>
      </c>
      <c r="G37" s="80">
        <f t="shared" si="0"/>
        <v>6.7105134950697207E-4</v>
      </c>
      <c r="H37" s="258">
        <v>4.3639302309919865E-2</v>
      </c>
      <c r="I37" s="82">
        <f t="shared" si="2"/>
        <v>2.928421270661445E-5</v>
      </c>
      <c r="J37" s="258">
        <v>-5.0000000000000001E-3</v>
      </c>
      <c r="K37" s="83">
        <f t="shared" si="3"/>
        <v>-3.3552567475348604E-6</v>
      </c>
      <c r="L37" s="171"/>
      <c r="M37" s="171"/>
    </row>
    <row r="38" spans="2:13">
      <c r="B38" s="36" t="s">
        <v>148</v>
      </c>
      <c r="C38" s="79" t="s">
        <v>149</v>
      </c>
      <c r="D38" s="87">
        <v>118.93</v>
      </c>
      <c r="E38" s="88">
        <v>4339.1433100000004</v>
      </c>
      <c r="F38" s="88">
        <f t="shared" si="1"/>
        <v>516054.3138583001</v>
      </c>
      <c r="G38" s="80">
        <f t="shared" si="0"/>
        <v>1.1000740739116303E-2</v>
      </c>
      <c r="H38" s="258">
        <v>3.3296897334566547E-2</v>
      </c>
      <c r="I38" s="82">
        <f t="shared" si="2"/>
        <v>3.6629053499453925E-4</v>
      </c>
      <c r="J38" s="258">
        <v>-2.5000000000000001E-2</v>
      </c>
      <c r="K38" s="83">
        <f t="shared" si="3"/>
        <v>-2.7501851847790761E-4</v>
      </c>
      <c r="L38" s="171"/>
      <c r="M38" s="171"/>
    </row>
    <row r="39" spans="2:13">
      <c r="B39" s="36" t="s">
        <v>150</v>
      </c>
      <c r="C39" s="79" t="s">
        <v>151</v>
      </c>
      <c r="D39" s="87">
        <v>123.48</v>
      </c>
      <c r="E39" s="88">
        <v>407.69835</v>
      </c>
      <c r="F39" s="88">
        <f t="shared" si="1"/>
        <v>50342.592258000004</v>
      </c>
      <c r="G39" s="80">
        <f t="shared" si="0"/>
        <v>1.0731541054753539E-3</v>
      </c>
      <c r="H39" s="258">
        <v>3.7252996436669905E-2</v>
      </c>
      <c r="I39" s="82">
        <f t="shared" si="2"/>
        <v>3.9978206067271037E-5</v>
      </c>
      <c r="J39" s="258">
        <v>0.01</v>
      </c>
      <c r="K39" s="83">
        <f t="shared" si="3"/>
        <v>1.0731541054753539E-5</v>
      </c>
      <c r="L39" s="171"/>
      <c r="M39" s="171"/>
    </row>
    <row r="40" spans="2:13">
      <c r="B40" s="36" t="s">
        <v>152</v>
      </c>
      <c r="C40" s="79" t="s">
        <v>153</v>
      </c>
      <c r="D40" s="87">
        <v>200.15</v>
      </c>
      <c r="E40" s="88">
        <v>1066.5787600000001</v>
      </c>
      <c r="F40" s="88">
        <f t="shared" si="1"/>
        <v>213475.73881400004</v>
      </c>
      <c r="G40" s="80">
        <f t="shared" si="0"/>
        <v>4.5506668459493792E-3</v>
      </c>
      <c r="H40" s="258">
        <v>7.1946040469647761E-3</v>
      </c>
      <c r="I40" s="82">
        <f t="shared" si="2"/>
        <v>3.2740246106255839E-5</v>
      </c>
      <c r="J40" s="258">
        <v>0.21</v>
      </c>
      <c r="K40" s="83">
        <f t="shared" si="3"/>
        <v>9.5564003764936963E-4</v>
      </c>
      <c r="L40" s="171"/>
      <c r="M40" s="171"/>
    </row>
    <row r="41" spans="2:13">
      <c r="B41" s="36" t="s">
        <v>154</v>
      </c>
      <c r="C41" s="79" t="s">
        <v>155</v>
      </c>
      <c r="D41" s="87">
        <v>27.69</v>
      </c>
      <c r="E41" s="88">
        <v>942.70303000000001</v>
      </c>
      <c r="F41" s="88">
        <f t="shared" si="1"/>
        <v>26103.446900700001</v>
      </c>
      <c r="G41" s="80">
        <f t="shared" si="0"/>
        <v>5.5644773048198616E-4</v>
      </c>
      <c r="H41" s="258">
        <v>4.1805706031058133E-2</v>
      </c>
      <c r="I41" s="82">
        <f t="shared" si="2"/>
        <v>2.326269024217938E-5</v>
      </c>
      <c r="J41" s="258">
        <v>5.5E-2</v>
      </c>
      <c r="K41" s="83">
        <f t="shared" si="3"/>
        <v>3.0604625176509242E-5</v>
      </c>
      <c r="L41" s="171"/>
      <c r="M41" s="171"/>
    </row>
    <row r="42" spans="2:13">
      <c r="B42" s="36" t="s">
        <v>156</v>
      </c>
      <c r="C42" s="79" t="s">
        <v>157</v>
      </c>
      <c r="D42" s="87">
        <v>366.49</v>
      </c>
      <c r="E42" s="88">
        <v>994.03216999999995</v>
      </c>
      <c r="F42" s="88">
        <f t="shared" si="1"/>
        <v>364302.84998329997</v>
      </c>
      <c r="G42" s="80">
        <f t="shared" si="0"/>
        <v>7.7658515694297306E-3</v>
      </c>
      <c r="H42" s="258">
        <v>2.5103004174738736E-2</v>
      </c>
      <c r="I42" s="82">
        <f t="shared" si="2"/>
        <v>1.9494620436779589E-4</v>
      </c>
      <c r="J42" s="258">
        <v>6.5000000000000002E-2</v>
      </c>
      <c r="K42" s="83">
        <f t="shared" si="3"/>
        <v>5.047803520129325E-4</v>
      </c>
      <c r="L42" s="171"/>
      <c r="M42" s="171"/>
    </row>
    <row r="43" spans="2:13">
      <c r="B43" s="36" t="s">
        <v>158</v>
      </c>
      <c r="C43" s="79" t="s">
        <v>159</v>
      </c>
      <c r="D43" s="87">
        <v>579.98</v>
      </c>
      <c r="E43" s="88">
        <v>47.866</v>
      </c>
      <c r="F43" s="88">
        <f t="shared" si="1"/>
        <v>27761.322680000001</v>
      </c>
      <c r="G43" s="80">
        <f t="shared" si="0"/>
        <v>5.9178870358495982E-4</v>
      </c>
      <c r="H43" s="258">
        <v>1.0758991689368599E-2</v>
      </c>
      <c r="I43" s="82">
        <f t="shared" si="2"/>
        <v>6.3670497437328003E-6</v>
      </c>
      <c r="J43" s="258">
        <v>0.12</v>
      </c>
      <c r="K43" s="83">
        <f t="shared" si="3"/>
        <v>7.1014644430195169E-5</v>
      </c>
      <c r="L43" s="171"/>
      <c r="M43" s="171"/>
    </row>
    <row r="44" spans="2:13">
      <c r="B44" s="36" t="s">
        <v>160</v>
      </c>
      <c r="C44" s="79" t="s">
        <v>161</v>
      </c>
      <c r="D44" s="87">
        <v>248.66</v>
      </c>
      <c r="E44" s="88">
        <v>927.26432999999997</v>
      </c>
      <c r="F44" s="88">
        <f t="shared" si="1"/>
        <v>230573.54829779998</v>
      </c>
      <c r="G44" s="80">
        <f t="shared" si="0"/>
        <v>4.9151412128659849E-3</v>
      </c>
      <c r="H44" s="258">
        <v>2.6863990991715596E-2</v>
      </c>
      <c r="I44" s="82">
        <f t="shared" si="2"/>
        <v>1.3204030926544189E-4</v>
      </c>
      <c r="J44" s="258">
        <v>0.03</v>
      </c>
      <c r="K44" s="83">
        <f t="shared" si="3"/>
        <v>1.4745423638597954E-4</v>
      </c>
      <c r="L44" s="171"/>
      <c r="M44" s="171"/>
    </row>
    <row r="45" spans="2:13">
      <c r="B45" s="36" t="s">
        <v>162</v>
      </c>
      <c r="C45" s="79" t="s">
        <v>163</v>
      </c>
      <c r="D45" s="87">
        <v>165.84</v>
      </c>
      <c r="E45" s="88">
        <v>2409.84773</v>
      </c>
      <c r="F45" s="88">
        <f t="shared" si="1"/>
        <v>399649.1475432</v>
      </c>
      <c r="G45" s="80">
        <f t="shared" si="0"/>
        <v>8.5193293431876441E-3</v>
      </c>
      <c r="H45" s="258">
        <v>2.9908345393150026E-2</v>
      </c>
      <c r="I45" s="82">
        <f t="shared" si="2"/>
        <v>2.5479904451405401E-4</v>
      </c>
      <c r="J45" s="258">
        <v>4.4999999999999998E-2</v>
      </c>
      <c r="K45" s="83">
        <f t="shared" si="3"/>
        <v>3.8336982044344397E-4</v>
      </c>
      <c r="L45" s="171"/>
      <c r="M45" s="171"/>
    </row>
    <row r="46" spans="2:13">
      <c r="B46" s="36" t="s">
        <v>164</v>
      </c>
      <c r="C46" s="79" t="s">
        <v>165</v>
      </c>
      <c r="D46" s="87">
        <v>283.06</v>
      </c>
      <c r="E46" s="88">
        <v>115.52123</v>
      </c>
      <c r="F46" s="88">
        <f t="shared" si="1"/>
        <v>32699.4393638</v>
      </c>
      <c r="G46" s="80">
        <f t="shared" si="0"/>
        <v>6.9705464152827626E-4</v>
      </c>
      <c r="H46" s="258" t="s">
        <v>79</v>
      </c>
      <c r="I46" s="82" t="str">
        <f t="shared" si="2"/>
        <v>n/a</v>
      </c>
      <c r="J46" s="258">
        <v>0.13</v>
      </c>
      <c r="K46" s="83">
        <f t="shared" si="3"/>
        <v>9.0617103398675923E-5</v>
      </c>
      <c r="L46" s="171"/>
      <c r="M46" s="171"/>
    </row>
    <row r="47" spans="2:13">
      <c r="B47" s="36" t="s">
        <v>166</v>
      </c>
      <c r="C47" s="79" t="s">
        <v>167</v>
      </c>
      <c r="D47" s="87">
        <v>312.37</v>
      </c>
      <c r="E47" s="88">
        <v>714.46114</v>
      </c>
      <c r="F47" s="88">
        <f t="shared" si="1"/>
        <v>223176.22630179999</v>
      </c>
      <c r="G47" s="80">
        <f t="shared" si="0"/>
        <v>4.7574523431938229E-3</v>
      </c>
      <c r="H47" s="258">
        <v>2.2665428818388449E-2</v>
      </c>
      <c r="I47" s="82">
        <f t="shared" si="2"/>
        <v>1.0782969744153493E-4</v>
      </c>
      <c r="J47" s="258">
        <v>8.5000000000000006E-2</v>
      </c>
      <c r="K47" s="83">
        <f t="shared" si="3"/>
        <v>4.0438344917147499E-4</v>
      </c>
      <c r="L47" s="171"/>
      <c r="M47" s="171"/>
    </row>
    <row r="48" spans="2:13">
      <c r="B48" s="36" t="s">
        <v>168</v>
      </c>
      <c r="C48" s="79" t="s">
        <v>169</v>
      </c>
      <c r="D48" s="87">
        <v>89.76</v>
      </c>
      <c r="E48" s="88">
        <v>2526.0362399999999</v>
      </c>
      <c r="F48" s="88">
        <f t="shared" si="1"/>
        <v>226737.01290239999</v>
      </c>
      <c r="G48" s="80">
        <f t="shared" si="0"/>
        <v>4.8333577065801962E-3</v>
      </c>
      <c r="H48" s="258">
        <v>3.6096256684491977E-2</v>
      </c>
      <c r="I48" s="82">
        <f t="shared" si="2"/>
        <v>1.7446612042468622E-4</v>
      </c>
      <c r="J48" s="258">
        <v>0.13500000000000001</v>
      </c>
      <c r="K48" s="83">
        <f t="shared" si="3"/>
        <v>6.5250329038832658E-4</v>
      </c>
      <c r="L48" s="171"/>
      <c r="M48" s="171"/>
    </row>
    <row r="49" spans="2:13">
      <c r="B49" s="36" t="s">
        <v>170</v>
      </c>
      <c r="C49" s="79" t="s">
        <v>171</v>
      </c>
      <c r="D49" s="87">
        <v>146.86000000000001</v>
      </c>
      <c r="E49" s="88">
        <v>539.31834000000003</v>
      </c>
      <c r="F49" s="88">
        <f t="shared" si="1"/>
        <v>79204.291412400009</v>
      </c>
      <c r="G49" s="80">
        <f t="shared" si="0"/>
        <v>1.6883995576722848E-3</v>
      </c>
      <c r="H49" s="258">
        <v>1.988288165599891E-2</v>
      </c>
      <c r="I49" s="82">
        <f t="shared" si="2"/>
        <v>3.3570248593238943E-5</v>
      </c>
      <c r="J49" s="258">
        <v>0.255</v>
      </c>
      <c r="K49" s="83">
        <f t="shared" si="3"/>
        <v>4.3054188720643261E-4</v>
      </c>
      <c r="L49" s="171"/>
      <c r="M49" s="171"/>
    </row>
    <row r="50" spans="2:13">
      <c r="B50" s="36" t="s">
        <v>172</v>
      </c>
      <c r="C50" s="79" t="s">
        <v>173</v>
      </c>
      <c r="D50" s="87">
        <v>147.52000000000001</v>
      </c>
      <c r="E50" s="88">
        <v>195.01095000000001</v>
      </c>
      <c r="F50" s="88">
        <f t="shared" si="1"/>
        <v>28768.015344000003</v>
      </c>
      <c r="G50" s="80">
        <f t="shared" si="0"/>
        <v>6.1324839242630764E-4</v>
      </c>
      <c r="H50" s="258">
        <v>2.0742950108459869E-2</v>
      </c>
      <c r="I50" s="82">
        <f t="shared" si="2"/>
        <v>1.2720580808192118E-5</v>
      </c>
      <c r="J50" s="258">
        <v>4.4999999999999998E-2</v>
      </c>
      <c r="K50" s="83">
        <f t="shared" si="3"/>
        <v>2.7596177659183844E-5</v>
      </c>
      <c r="L50" s="171"/>
      <c r="M50" s="171"/>
    </row>
    <row r="51" spans="2:13">
      <c r="B51" s="36" t="s">
        <v>174</v>
      </c>
      <c r="C51" s="79" t="s">
        <v>175</v>
      </c>
      <c r="D51" s="87">
        <v>41.73</v>
      </c>
      <c r="E51" s="88">
        <v>7602.7983299999996</v>
      </c>
      <c r="F51" s="88">
        <f t="shared" si="1"/>
        <v>317264.77431089996</v>
      </c>
      <c r="G51" s="80">
        <f t="shared" si="0"/>
        <v>6.7631399140029138E-3</v>
      </c>
      <c r="H51" s="258">
        <v>2.4922118380062308E-2</v>
      </c>
      <c r="I51" s="82">
        <f t="shared" si="2"/>
        <v>1.6855177355770503E-4</v>
      </c>
      <c r="J51" s="258">
        <v>7.0000000000000007E-2</v>
      </c>
      <c r="K51" s="83">
        <f t="shared" si="3"/>
        <v>4.73419793980204E-4</v>
      </c>
      <c r="L51" s="171"/>
      <c r="M51" s="171"/>
    </row>
    <row r="52" spans="2:13">
      <c r="B52" s="36" t="s">
        <v>176</v>
      </c>
      <c r="C52" s="79" t="s">
        <v>177</v>
      </c>
      <c r="D52" s="87">
        <v>25.34</v>
      </c>
      <c r="E52" s="88">
        <v>5671.4547700000003</v>
      </c>
      <c r="F52" s="88">
        <f t="shared" si="1"/>
        <v>143714.6638718</v>
      </c>
      <c r="G52" s="80">
        <f t="shared" si="0"/>
        <v>3.063568533790076E-3</v>
      </c>
      <c r="H52" s="258">
        <v>6.7876874506708762E-2</v>
      </c>
      <c r="I52" s="82">
        <f t="shared" si="2"/>
        <v>2.0794545691077074E-4</v>
      </c>
      <c r="J52" s="258">
        <v>7.4999999999999997E-2</v>
      </c>
      <c r="K52" s="83">
        <f t="shared" si="3"/>
        <v>2.2976764003425568E-4</v>
      </c>
      <c r="L52" s="171"/>
      <c r="M52" s="171"/>
    </row>
    <row r="53" spans="2:13">
      <c r="B53" s="36" t="s">
        <v>178</v>
      </c>
      <c r="C53" s="79" t="s">
        <v>179</v>
      </c>
      <c r="D53" s="87">
        <v>170.42</v>
      </c>
      <c r="E53" s="88">
        <v>2344.8518100000001</v>
      </c>
      <c r="F53" s="88">
        <f t="shared" si="1"/>
        <v>399609.64546019997</v>
      </c>
      <c r="G53" s="80">
        <f t="shared" si="0"/>
        <v>8.5184872764476356E-3</v>
      </c>
      <c r="H53" s="258">
        <v>2.362398779485976E-2</v>
      </c>
      <c r="I53" s="82">
        <f t="shared" si="2"/>
        <v>2.0124063944946711E-4</v>
      </c>
      <c r="J53" s="258">
        <v>0.05</v>
      </c>
      <c r="K53" s="83">
        <f t="shared" si="3"/>
        <v>4.2592436382238178E-4</v>
      </c>
      <c r="L53" s="171"/>
      <c r="M53" s="171"/>
    </row>
    <row r="54" spans="2:13">
      <c r="B54" s="36" t="s">
        <v>180</v>
      </c>
      <c r="C54" s="79" t="s">
        <v>181</v>
      </c>
      <c r="D54" s="87">
        <v>28.28</v>
      </c>
      <c r="E54" s="88">
        <v>7178.183</v>
      </c>
      <c r="F54" s="88">
        <f t="shared" si="1"/>
        <v>202999.01524000001</v>
      </c>
      <c r="G54" s="80">
        <f t="shared" si="0"/>
        <v>4.3273343076138731E-3</v>
      </c>
      <c r="H54" s="258">
        <v>3.9250353606789253E-2</v>
      </c>
      <c r="I54" s="82">
        <f t="shared" si="2"/>
        <v>1.6984940174863506E-4</v>
      </c>
      <c r="J54" s="258">
        <v>6.5000000000000002E-2</v>
      </c>
      <c r="K54" s="83">
        <f t="shared" si="3"/>
        <v>2.8127672999490178E-4</v>
      </c>
      <c r="L54" s="171"/>
      <c r="M54" s="171"/>
    </row>
    <row r="55" spans="2:13">
      <c r="B55" s="36" t="s">
        <v>182</v>
      </c>
      <c r="C55" s="79" t="s">
        <v>183</v>
      </c>
      <c r="D55" s="87">
        <v>264.45999999999998</v>
      </c>
      <c r="E55" s="88">
        <v>226.72658000000001</v>
      </c>
      <c r="F55" s="88">
        <f t="shared" si="1"/>
        <v>59960.111346799997</v>
      </c>
      <c r="G55" s="80">
        <f t="shared" si="0"/>
        <v>1.2781709636009537E-3</v>
      </c>
      <c r="H55" s="258">
        <v>1.5881418740074114E-2</v>
      </c>
      <c r="I55" s="82">
        <f t="shared" si="2"/>
        <v>2.0299168294350776E-5</v>
      </c>
      <c r="J55" s="258">
        <v>0.105</v>
      </c>
      <c r="K55" s="83">
        <f t="shared" si="3"/>
        <v>1.3420795117810013E-4</v>
      </c>
      <c r="L55" s="171"/>
      <c r="M55" s="171"/>
    </row>
    <row r="56" spans="2:13">
      <c r="B56" s="36" t="s">
        <v>184</v>
      </c>
      <c r="C56" s="79" t="s">
        <v>185</v>
      </c>
      <c r="D56" s="87">
        <v>132.46</v>
      </c>
      <c r="E56" s="88">
        <v>1335.0899199999999</v>
      </c>
      <c r="F56" s="88">
        <f t="shared" si="1"/>
        <v>176846.01080319998</v>
      </c>
      <c r="G56" s="80">
        <f t="shared" si="0"/>
        <v>3.7698301580851592E-3</v>
      </c>
      <c r="H56" s="258">
        <v>1.9024611203382152E-2</v>
      </c>
      <c r="I56" s="82">
        <f t="shared" si="2"/>
        <v>7.1719553060354833E-5</v>
      </c>
      <c r="J56" s="258">
        <v>0.12</v>
      </c>
      <c r="K56" s="83">
        <f t="shared" si="3"/>
        <v>4.5237961897021909E-4</v>
      </c>
      <c r="L56" s="171"/>
      <c r="M56" s="171"/>
    </row>
    <row r="57" spans="2:13">
      <c r="B57" s="36" t="s">
        <v>186</v>
      </c>
      <c r="C57" s="79" t="s">
        <v>187</v>
      </c>
      <c r="D57" s="87">
        <v>201.67</v>
      </c>
      <c r="E57" s="88">
        <v>495.97647999999998</v>
      </c>
      <c r="F57" s="88">
        <f t="shared" si="1"/>
        <v>100023.57672159999</v>
      </c>
      <c r="G57" s="80">
        <f t="shared" si="0"/>
        <v>2.1322047035839007E-3</v>
      </c>
      <c r="H57" s="258">
        <v>1.9636039073734318E-2</v>
      </c>
      <c r="I57" s="82">
        <f t="shared" si="2"/>
        <v>4.1868054872773574E-5</v>
      </c>
      <c r="J57" s="258">
        <v>0.09</v>
      </c>
      <c r="K57" s="83">
        <f t="shared" si="3"/>
        <v>1.9189842332255106E-4</v>
      </c>
      <c r="L57" s="171"/>
      <c r="M57" s="171"/>
    </row>
    <row r="58" spans="2:13">
      <c r="B58" s="36" t="s">
        <v>188</v>
      </c>
      <c r="C58" s="79" t="s">
        <v>189</v>
      </c>
      <c r="D58" s="87">
        <v>87.79</v>
      </c>
      <c r="E58" s="88">
        <v>8016.84944</v>
      </c>
      <c r="F58" s="88">
        <f t="shared" si="1"/>
        <v>703799.21233760007</v>
      </c>
      <c r="G58" s="80">
        <f t="shared" si="0"/>
        <v>1.5002902716643333E-2</v>
      </c>
      <c r="H58" s="258">
        <v>1.0707369859892926E-2</v>
      </c>
      <c r="I58" s="82">
        <f t="shared" si="2"/>
        <v>1.6064162835909251E-4</v>
      </c>
      <c r="J58" s="258">
        <v>9.5000000000000001E-2</v>
      </c>
      <c r="K58" s="83">
        <f t="shared" si="3"/>
        <v>1.4252757580811167E-3</v>
      </c>
      <c r="L58" s="171"/>
      <c r="M58" s="171"/>
    </row>
    <row r="59" spans="2:13">
      <c r="B59" s="36" t="s">
        <v>190</v>
      </c>
      <c r="C59" s="79" t="s">
        <v>191</v>
      </c>
      <c r="D59" s="87">
        <v>61.71</v>
      </c>
      <c r="E59" s="88">
        <v>3978.29243</v>
      </c>
      <c r="F59" s="88">
        <f t="shared" si="1"/>
        <v>245500.42585530001</v>
      </c>
      <c r="G59" s="80">
        <f t="shared" si="0"/>
        <v>5.2333377779269245E-3</v>
      </c>
      <c r="H59" s="258">
        <v>2.6575919624047969E-2</v>
      </c>
      <c r="I59" s="82">
        <f t="shared" si="2"/>
        <v>1.3908076415167973E-4</v>
      </c>
      <c r="J59" s="258">
        <v>5.5E-2</v>
      </c>
      <c r="K59" s="83">
        <f t="shared" si="3"/>
        <v>2.8783357778598082E-4</v>
      </c>
      <c r="L59" s="171"/>
      <c r="M59" s="171"/>
    </row>
    <row r="60" spans="2:13">
      <c r="B60" s="36" t="s">
        <v>192</v>
      </c>
      <c r="C60" s="79" t="s">
        <v>193</v>
      </c>
      <c r="D60" s="87">
        <v>22.71</v>
      </c>
      <c r="E60" s="88">
        <v>4360.5916399999996</v>
      </c>
      <c r="F60" s="88">
        <f t="shared" si="1"/>
        <v>99029.036144400001</v>
      </c>
      <c r="G60" s="80">
        <f t="shared" si="0"/>
        <v>2.1110040610342637E-3</v>
      </c>
      <c r="H60" s="258" t="s">
        <v>79</v>
      </c>
      <c r="I60" s="82" t="str">
        <f t="shared" si="2"/>
        <v>n/a</v>
      </c>
      <c r="J60" s="258">
        <v>-0.02</v>
      </c>
      <c r="K60" s="83">
        <f t="shared" si="3"/>
        <v>-4.2220081220685273E-5</v>
      </c>
      <c r="L60" s="171"/>
      <c r="M60" s="171"/>
    </row>
    <row r="61" spans="2:13">
      <c r="B61" s="36" t="s">
        <v>194</v>
      </c>
      <c r="C61" s="79" t="s">
        <v>195</v>
      </c>
      <c r="D61" s="87">
        <v>47.03</v>
      </c>
      <c r="E61" s="88">
        <v>995.00189</v>
      </c>
      <c r="F61" s="88">
        <f t="shared" si="1"/>
        <v>46794.938886700002</v>
      </c>
      <c r="G61" s="80">
        <f t="shared" si="0"/>
        <v>9.9752870341614491E-4</v>
      </c>
      <c r="H61" s="258">
        <v>1.0206251328938976E-2</v>
      </c>
      <c r="I61" s="82">
        <f t="shared" si="2"/>
        <v>1.0181028654895803E-5</v>
      </c>
      <c r="J61" s="258">
        <v>7.4999999999999997E-2</v>
      </c>
      <c r="K61" s="83">
        <f t="shared" si="3"/>
        <v>7.4814652756210865E-5</v>
      </c>
      <c r="L61" s="171"/>
      <c r="M61" s="171"/>
    </row>
    <row r="62" spans="2:13">
      <c r="B62" s="36" t="s">
        <v>196</v>
      </c>
      <c r="C62" s="79" t="s">
        <v>197</v>
      </c>
      <c r="D62" s="87">
        <v>375.39</v>
      </c>
      <c r="E62" s="88">
        <v>7433.9822400000003</v>
      </c>
      <c r="F62" s="88">
        <f t="shared" si="1"/>
        <v>2790642.5930736</v>
      </c>
      <c r="G62" s="80">
        <f t="shared" si="0"/>
        <v>5.9488187265434582E-2</v>
      </c>
      <c r="H62" s="258">
        <v>8.8441354324835502E-3</v>
      </c>
      <c r="I62" s="82">
        <f t="shared" si="2"/>
        <v>5.2612158480844673E-4</v>
      </c>
      <c r="J62" s="258">
        <v>0.14499999999999999</v>
      </c>
      <c r="K62" s="83">
        <f t="shared" si="3"/>
        <v>8.6257871534880133E-3</v>
      </c>
      <c r="L62" s="171"/>
      <c r="M62" s="171"/>
    </row>
    <row r="63" spans="2:13">
      <c r="B63" s="36" t="s">
        <v>198</v>
      </c>
      <c r="C63" s="79" t="s">
        <v>199</v>
      </c>
      <c r="D63" s="87">
        <v>87.93</v>
      </c>
      <c r="E63" s="88">
        <v>219.94708</v>
      </c>
      <c r="F63" s="88">
        <f t="shared" si="1"/>
        <v>19339.9467444</v>
      </c>
      <c r="G63" s="80">
        <f t="shared" si="0"/>
        <v>4.1227005439175424E-4</v>
      </c>
      <c r="H63" s="258">
        <v>2.6839531445467982E-2</v>
      </c>
      <c r="I63" s="82">
        <f t="shared" si="2"/>
        <v>1.1065135088872283E-5</v>
      </c>
      <c r="J63" s="258">
        <v>-5.0000000000000001E-3</v>
      </c>
      <c r="K63" s="83">
        <f t="shared" si="3"/>
        <v>-2.0613502719587714E-6</v>
      </c>
      <c r="L63" s="171"/>
      <c r="M63" s="171"/>
    </row>
    <row r="64" spans="2:13">
      <c r="B64" s="36" t="s">
        <v>200</v>
      </c>
      <c r="C64" s="79" t="s">
        <v>201</v>
      </c>
      <c r="D64" s="87">
        <v>329</v>
      </c>
      <c r="E64" s="88">
        <v>271.10809999999998</v>
      </c>
      <c r="F64" s="88">
        <f t="shared" si="1"/>
        <v>89194.564899999998</v>
      </c>
      <c r="G64" s="80">
        <f t="shared" si="0"/>
        <v>1.9013624292124527E-3</v>
      </c>
      <c r="H64" s="258">
        <v>1.8358662613981763E-2</v>
      </c>
      <c r="I64" s="82">
        <f t="shared" si="2"/>
        <v>3.4906471344812201E-5</v>
      </c>
      <c r="J64" s="258">
        <v>0.11</v>
      </c>
      <c r="K64" s="83">
        <f t="shared" si="3"/>
        <v>2.091498672133698E-4</v>
      </c>
      <c r="L64" s="171"/>
      <c r="M64" s="171"/>
    </row>
    <row r="65" spans="2:13">
      <c r="B65" s="36" t="s">
        <v>202</v>
      </c>
      <c r="C65" s="79" t="s">
        <v>203</v>
      </c>
      <c r="D65" s="87">
        <v>28.53</v>
      </c>
      <c r="E65" s="88">
        <v>2221.9630299999999</v>
      </c>
      <c r="F65" s="88">
        <f t="shared" si="1"/>
        <v>63392.605245899998</v>
      </c>
      <c r="G65" s="80">
        <f t="shared" si="0"/>
        <v>1.3513415087520709E-3</v>
      </c>
      <c r="H65" s="258">
        <v>4.0308447248510335E-2</v>
      </c>
      <c r="I65" s="82">
        <f t="shared" si="2"/>
        <v>5.4470477920255215E-5</v>
      </c>
      <c r="J65" s="258">
        <v>0.09</v>
      </c>
      <c r="K65" s="83">
        <f t="shared" si="3"/>
        <v>1.2162073578768637E-4</v>
      </c>
      <c r="L65" s="171"/>
      <c r="M65" s="171"/>
    </row>
    <row r="66" spans="2:13">
      <c r="B66" s="36" t="s">
        <v>204</v>
      </c>
      <c r="C66" s="79" t="s">
        <v>205</v>
      </c>
      <c r="D66" s="87">
        <v>70.989999999999995</v>
      </c>
      <c r="E66" s="88">
        <v>1882.16004</v>
      </c>
      <c r="F66" s="88">
        <f t="shared" si="1"/>
        <v>133614.54123959999</v>
      </c>
      <c r="G66" s="80">
        <f t="shared" si="0"/>
        <v>2.8482640057077434E-3</v>
      </c>
      <c r="H66" s="258">
        <v>3.1553739963375127E-2</v>
      </c>
      <c r="I66" s="82">
        <f t="shared" si="2"/>
        <v>8.9873381783143346E-5</v>
      </c>
      <c r="J66" s="258">
        <v>0.03</v>
      </c>
      <c r="K66" s="83">
        <f t="shared" si="3"/>
        <v>8.5447920171232298E-5</v>
      </c>
      <c r="L66" s="171"/>
      <c r="M66" s="171"/>
    </row>
    <row r="67" spans="2:13">
      <c r="B67" s="36" t="s">
        <v>206</v>
      </c>
      <c r="C67" s="79" t="s">
        <v>207</v>
      </c>
      <c r="D67" s="87">
        <v>86.94</v>
      </c>
      <c r="E67" s="88">
        <v>593.33295999999996</v>
      </c>
      <c r="F67" s="88">
        <f t="shared" si="1"/>
        <v>51584.367542399996</v>
      </c>
      <c r="G67" s="80">
        <f t="shared" si="0"/>
        <v>1.0996250555150773E-3</v>
      </c>
      <c r="H67" s="258">
        <v>1.8403496664366231E-2</v>
      </c>
      <c r="I67" s="82">
        <f t="shared" si="2"/>
        <v>2.0236946041225255E-5</v>
      </c>
      <c r="J67" s="258">
        <v>0.125</v>
      </c>
      <c r="K67" s="83">
        <f t="shared" si="3"/>
        <v>1.3745313193938466E-4</v>
      </c>
      <c r="L67" s="171"/>
      <c r="M67" s="171"/>
    </row>
    <row r="68" spans="2:13">
      <c r="B68" s="36" t="s">
        <v>208</v>
      </c>
      <c r="C68" s="79" t="s">
        <v>209</v>
      </c>
      <c r="D68" s="87">
        <v>60.02</v>
      </c>
      <c r="E68" s="88">
        <v>1690.66164</v>
      </c>
      <c r="F68" s="88">
        <f t="shared" si="1"/>
        <v>101473.5116328</v>
      </c>
      <c r="G68" s="80">
        <f t="shared" si="0"/>
        <v>2.1631129967971704E-3</v>
      </c>
      <c r="H68" s="258">
        <v>6.797734088637121E-2</v>
      </c>
      <c r="I68" s="82">
        <f t="shared" si="2"/>
        <v>1.4704266955902124E-4</v>
      </c>
      <c r="J68" s="258">
        <v>0.06</v>
      </c>
      <c r="K68" s="83">
        <f t="shared" si="3"/>
        <v>1.2978677980783021E-4</v>
      </c>
      <c r="L68" s="171"/>
      <c r="M68" s="171"/>
    </row>
    <row r="69" spans="2:13">
      <c r="B69" s="36" t="s">
        <v>210</v>
      </c>
      <c r="C69" s="79" t="s">
        <v>211</v>
      </c>
      <c r="D69" s="87">
        <v>345.55</v>
      </c>
      <c r="E69" s="88">
        <v>246.20330000000001</v>
      </c>
      <c r="F69" s="88">
        <f t="shared" si="1"/>
        <v>85075.550315</v>
      </c>
      <c r="G69" s="80">
        <f t="shared" si="0"/>
        <v>1.8135573080587408E-3</v>
      </c>
      <c r="H69" s="258">
        <v>8.3345391405006512E-3</v>
      </c>
      <c r="I69" s="82">
        <f t="shared" si="2"/>
        <v>1.5115164367556572E-5</v>
      </c>
      <c r="J69" s="258">
        <v>0.1</v>
      </c>
      <c r="K69" s="83">
        <f t="shared" si="3"/>
        <v>1.8135573080587408E-4</v>
      </c>
      <c r="L69" s="171"/>
      <c r="M69" s="171"/>
    </row>
    <row r="70" spans="2:13">
      <c r="B70" s="36" t="s">
        <v>212</v>
      </c>
      <c r="C70" s="79" t="s">
        <v>213</v>
      </c>
      <c r="D70" s="87">
        <v>53.35</v>
      </c>
      <c r="E70" s="88">
        <v>526.12561000000005</v>
      </c>
      <c r="F70" s="88">
        <f t="shared" si="1"/>
        <v>28068.801293500004</v>
      </c>
      <c r="G70" s="80">
        <f t="shared" si="0"/>
        <v>5.9834323170167519E-4</v>
      </c>
      <c r="H70" s="258">
        <v>3.4676663542642927E-2</v>
      </c>
      <c r="I70" s="82">
        <f t="shared" si="2"/>
        <v>2.0748546928736629E-5</v>
      </c>
      <c r="J70" s="258">
        <v>0.08</v>
      </c>
      <c r="K70" s="83">
        <f t="shared" si="3"/>
        <v>4.7867458536134017E-5</v>
      </c>
      <c r="L70" s="171"/>
      <c r="M70" s="171"/>
    </row>
    <row r="71" spans="2:13">
      <c r="B71" s="36" t="s">
        <v>214</v>
      </c>
      <c r="C71" s="79" t="s">
        <v>215</v>
      </c>
      <c r="D71" s="87">
        <v>15.43</v>
      </c>
      <c r="E71" s="88">
        <v>1313.5782400000001</v>
      </c>
      <c r="F71" s="88">
        <f t="shared" si="1"/>
        <v>20268.512243199999</v>
      </c>
      <c r="G71" s="80">
        <f t="shared" si="0"/>
        <v>4.320643047977141E-4</v>
      </c>
      <c r="H71" s="258">
        <v>3.3700583279325992E-2</v>
      </c>
      <c r="I71" s="82">
        <f t="shared" si="2"/>
        <v>1.4560819085859452E-5</v>
      </c>
      <c r="J71" s="258">
        <v>5.5E-2</v>
      </c>
      <c r="K71" s="83">
        <f t="shared" si="3"/>
        <v>2.3763536763874277E-5</v>
      </c>
      <c r="L71" s="171"/>
      <c r="M71" s="171"/>
    </row>
    <row r="72" spans="2:13">
      <c r="B72" s="36" t="s">
        <v>216</v>
      </c>
      <c r="C72" s="79" t="s">
        <v>217</v>
      </c>
      <c r="D72" s="87">
        <v>132.65</v>
      </c>
      <c r="E72" s="88">
        <v>1734.32341</v>
      </c>
      <c r="F72" s="88">
        <f t="shared" si="1"/>
        <v>230058.0003365</v>
      </c>
      <c r="G72" s="80">
        <f t="shared" si="0"/>
        <v>4.9041512660550788E-3</v>
      </c>
      <c r="H72" s="258">
        <v>1.7791179796456839E-2</v>
      </c>
      <c r="I72" s="82">
        <f t="shared" si="2"/>
        <v>8.7250636923407346E-5</v>
      </c>
      <c r="J72" s="258">
        <v>4.4999999999999998E-2</v>
      </c>
      <c r="K72" s="83">
        <f t="shared" si="3"/>
        <v>2.2068680697247853E-4</v>
      </c>
      <c r="L72" s="171"/>
      <c r="M72" s="171"/>
    </row>
    <row r="73" spans="2:13">
      <c r="B73" s="36" t="s">
        <v>218</v>
      </c>
      <c r="C73" s="79" t="s">
        <v>219</v>
      </c>
      <c r="D73" s="87">
        <v>111.19</v>
      </c>
      <c r="E73" s="88">
        <v>545.81460000000004</v>
      </c>
      <c r="F73" s="88">
        <f t="shared" si="1"/>
        <v>60689.125374000003</v>
      </c>
      <c r="G73" s="80">
        <f t="shared" si="0"/>
        <v>1.2937113710600964E-3</v>
      </c>
      <c r="H73" s="258">
        <v>2.0865185718140122E-2</v>
      </c>
      <c r="I73" s="82">
        <f t="shared" si="2"/>
        <v>2.6993528022838598E-5</v>
      </c>
      <c r="J73" s="258">
        <v>8.5000000000000006E-2</v>
      </c>
      <c r="K73" s="83">
        <f t="shared" si="3"/>
        <v>1.099654665401082E-4</v>
      </c>
      <c r="L73" s="171"/>
      <c r="M73" s="171"/>
    </row>
    <row r="74" spans="2:13">
      <c r="B74" s="36" t="s">
        <v>220</v>
      </c>
      <c r="C74" s="79" t="s">
        <v>221</v>
      </c>
      <c r="D74" s="87">
        <v>294.92</v>
      </c>
      <c r="E74" s="88">
        <v>222.47567000000001</v>
      </c>
      <c r="F74" s="88">
        <f t="shared" si="1"/>
        <v>65612.524596400006</v>
      </c>
      <c r="G74" s="80">
        <f t="shared" si="0"/>
        <v>1.3986635765670171E-3</v>
      </c>
      <c r="H74" s="258">
        <v>2.4277770242777705E-2</v>
      </c>
      <c r="I74" s="82">
        <f t="shared" si="2"/>
        <v>3.395643295883576E-5</v>
      </c>
      <c r="J74" s="258">
        <v>0.105</v>
      </c>
      <c r="K74" s="83">
        <f t="shared" si="3"/>
        <v>1.468596755395368E-4</v>
      </c>
      <c r="L74" s="171"/>
      <c r="M74" s="171"/>
    </row>
    <row r="75" spans="2:13">
      <c r="B75" s="36" t="s">
        <v>222</v>
      </c>
      <c r="C75" s="79" t="s">
        <v>223</v>
      </c>
      <c r="D75" s="87">
        <v>34.24</v>
      </c>
      <c r="E75" s="88">
        <v>593.48135000000002</v>
      </c>
      <c r="F75" s="88">
        <f t="shared" si="1"/>
        <v>20320.801424000001</v>
      </c>
      <c r="G75" s="80">
        <f t="shared" si="0"/>
        <v>4.3317895437237019E-4</v>
      </c>
      <c r="H75" s="258" t="s">
        <v>79</v>
      </c>
      <c r="I75" s="82" t="str">
        <f t="shared" si="2"/>
        <v>n/a</v>
      </c>
      <c r="J75" s="258">
        <v>0.39</v>
      </c>
      <c r="K75" s="83">
        <f t="shared" si="3"/>
        <v>1.6893979220522438E-4</v>
      </c>
      <c r="L75" s="171"/>
      <c r="M75" s="171"/>
    </row>
    <row r="76" spans="2:13">
      <c r="B76" s="36" t="s">
        <v>224</v>
      </c>
      <c r="C76" s="79" t="s">
        <v>225</v>
      </c>
      <c r="D76" s="87">
        <v>205.44</v>
      </c>
      <c r="E76" s="88">
        <v>269.12875000000003</v>
      </c>
      <c r="F76" s="88" t="str">
        <f t="shared" si="1"/>
        <v>Excl.</v>
      </c>
      <c r="G76" s="80">
        <f t="shared" si="0"/>
        <v>0</v>
      </c>
      <c r="H76" s="258">
        <v>1.4602803738317759E-2</v>
      </c>
      <c r="I76" s="82">
        <f t="shared" si="2"/>
        <v>0</v>
      </c>
      <c r="J76" s="258" t="s">
        <v>129</v>
      </c>
      <c r="K76" s="83" t="str">
        <f t="shared" si="3"/>
        <v>n/a</v>
      </c>
      <c r="L76" s="171"/>
      <c r="M76" s="171"/>
    </row>
    <row r="77" spans="2:13">
      <c r="B77" s="36" t="s">
        <v>226</v>
      </c>
      <c r="C77" s="79" t="s">
        <v>227</v>
      </c>
      <c r="D77" s="87">
        <v>159.72999999999999</v>
      </c>
      <c r="E77" s="88">
        <v>308.29165999999998</v>
      </c>
      <c r="F77" s="88">
        <f t="shared" si="1"/>
        <v>49243.426851799995</v>
      </c>
      <c r="G77" s="80">
        <f t="shared" si="0"/>
        <v>1.0497231732298541E-3</v>
      </c>
      <c r="H77" s="258">
        <v>1.2521129405872411E-2</v>
      </c>
      <c r="I77" s="82">
        <f t="shared" si="2"/>
        <v>1.3143719692354024E-5</v>
      </c>
      <c r="J77" s="258">
        <v>7.4999999999999997E-2</v>
      </c>
      <c r="K77" s="83">
        <f t="shared" si="3"/>
        <v>7.872923799223906E-5</v>
      </c>
      <c r="L77" s="171"/>
      <c r="M77" s="171"/>
    </row>
    <row r="78" spans="2:13">
      <c r="B78" s="36" t="s">
        <v>228</v>
      </c>
      <c r="C78" s="79" t="s">
        <v>229</v>
      </c>
      <c r="D78" s="87">
        <v>560.83000000000004</v>
      </c>
      <c r="E78" s="88">
        <v>35.579659999999997</v>
      </c>
      <c r="F78" s="88">
        <f t="shared" si="1"/>
        <v>19954.140717800001</v>
      </c>
      <c r="G78" s="80">
        <f t="shared" si="0"/>
        <v>4.2536284033202709E-4</v>
      </c>
      <c r="H78" s="258">
        <v>8.2021289873936837E-3</v>
      </c>
      <c r="I78" s="82">
        <f t="shared" si="2"/>
        <v>3.4888808828474307E-6</v>
      </c>
      <c r="J78" s="258">
        <v>0.125</v>
      </c>
      <c r="K78" s="83">
        <f t="shared" si="3"/>
        <v>5.3170355041503386E-5</v>
      </c>
      <c r="L78" s="171"/>
      <c r="M78" s="171"/>
    </row>
    <row r="79" spans="2:13">
      <c r="B79" s="36" t="s">
        <v>230</v>
      </c>
      <c r="C79" s="79" t="s">
        <v>231</v>
      </c>
      <c r="D79" s="87">
        <v>48.01</v>
      </c>
      <c r="E79" s="88">
        <v>480.15568000000002</v>
      </c>
      <c r="F79" s="88">
        <f t="shared" si="1"/>
        <v>23052.274196800001</v>
      </c>
      <c r="G79" s="80">
        <f t="shared" si="0"/>
        <v>4.9140581732575047E-4</v>
      </c>
      <c r="H79" s="258">
        <v>4.2491147677567176E-2</v>
      </c>
      <c r="I79" s="82">
        <f t="shared" si="2"/>
        <v>2.0880397153604061E-5</v>
      </c>
      <c r="J79" s="258">
        <v>0.03</v>
      </c>
      <c r="K79" s="83">
        <f t="shared" si="3"/>
        <v>1.4742174519772513E-5</v>
      </c>
      <c r="L79" s="171"/>
      <c r="M79" s="171"/>
    </row>
    <row r="80" spans="2:13">
      <c r="B80" s="36" t="s">
        <v>232</v>
      </c>
      <c r="C80" s="79" t="s">
        <v>233</v>
      </c>
      <c r="D80" s="87">
        <v>305.52999999999997</v>
      </c>
      <c r="E80" s="88">
        <v>406.87088999999997</v>
      </c>
      <c r="F80" s="88">
        <f t="shared" si="1"/>
        <v>124311.26302169998</v>
      </c>
      <c r="G80" s="80">
        <f t="shared" si="0"/>
        <v>2.6499458268830866E-3</v>
      </c>
      <c r="H80" s="258">
        <v>2.016168625012274E-2</v>
      </c>
      <c r="I80" s="82">
        <f t="shared" si="2"/>
        <v>5.3427376341438863E-5</v>
      </c>
      <c r="J80" s="258">
        <v>8.5000000000000006E-2</v>
      </c>
      <c r="K80" s="83">
        <f t="shared" si="3"/>
        <v>2.2524539528506239E-4</v>
      </c>
      <c r="L80" s="171"/>
      <c r="M80" s="171"/>
    </row>
    <row r="81" spans="2:13">
      <c r="B81" s="36" t="s">
        <v>234</v>
      </c>
      <c r="C81" s="79" t="s">
        <v>235</v>
      </c>
      <c r="D81" s="87">
        <v>297.62</v>
      </c>
      <c r="E81" s="88">
        <v>140.27617000000001</v>
      </c>
      <c r="F81" s="88">
        <f t="shared" si="1"/>
        <v>41748.9937154</v>
      </c>
      <c r="G81" s="80">
        <f t="shared" si="0"/>
        <v>8.8996418332086471E-4</v>
      </c>
      <c r="H81" s="258">
        <v>6.0479806464619314E-3</v>
      </c>
      <c r="I81" s="82">
        <f t="shared" si="2"/>
        <v>5.3824861567688881E-6</v>
      </c>
      <c r="J81" s="258">
        <v>0.11</v>
      </c>
      <c r="K81" s="83">
        <f t="shared" si="3"/>
        <v>9.7896060165295122E-5</v>
      </c>
      <c r="L81" s="171"/>
      <c r="M81" s="171"/>
    </row>
    <row r="82" spans="2:13">
      <c r="B82" s="36" t="s">
        <v>236</v>
      </c>
      <c r="C82" s="79" t="s">
        <v>237</v>
      </c>
      <c r="D82" s="87">
        <v>3812.78</v>
      </c>
      <c r="E82" s="88">
        <v>16.728660000000001</v>
      </c>
      <c r="F82" s="88">
        <f t="shared" si="1"/>
        <v>63782.700274800009</v>
      </c>
      <c r="G82" s="80">
        <f t="shared" si="0"/>
        <v>1.3596571727457747E-3</v>
      </c>
      <c r="H82" s="258" t="s">
        <v>79</v>
      </c>
      <c r="I82" s="82" t="str">
        <f t="shared" si="2"/>
        <v>n/a</v>
      </c>
      <c r="J82" s="258">
        <v>0.115</v>
      </c>
      <c r="K82" s="83">
        <f t="shared" si="3"/>
        <v>1.563605748657641E-4</v>
      </c>
      <c r="L82" s="171"/>
      <c r="M82" s="171"/>
    </row>
    <row r="83" spans="2:13">
      <c r="B83" s="36" t="s">
        <v>238</v>
      </c>
      <c r="C83" s="79" t="s">
        <v>239</v>
      </c>
      <c r="D83" s="87">
        <v>465.64</v>
      </c>
      <c r="E83" s="88">
        <v>472.91162000000003</v>
      </c>
      <c r="F83" s="88">
        <f t="shared" si="1"/>
        <v>220206.56673680001</v>
      </c>
      <c r="G83" s="80">
        <f t="shared" si="0"/>
        <v>4.6941480473460572E-3</v>
      </c>
      <c r="H83" s="258">
        <v>1.2885490937204707E-2</v>
      </c>
      <c r="I83" s="82">
        <f t="shared" si="2"/>
        <v>6.0486402121974794E-5</v>
      </c>
      <c r="J83" s="258">
        <v>7.0000000000000007E-2</v>
      </c>
      <c r="K83" s="83">
        <f t="shared" si="3"/>
        <v>3.2859036331422405E-4</v>
      </c>
      <c r="L83" s="171"/>
      <c r="M83" s="171"/>
    </row>
    <row r="84" spans="2:13">
      <c r="B84" s="36" t="s">
        <v>240</v>
      </c>
      <c r="C84" s="79" t="s">
        <v>241</v>
      </c>
      <c r="D84" s="87">
        <v>177.97</v>
      </c>
      <c r="E84" s="88">
        <v>78.965999999999994</v>
      </c>
      <c r="F84" s="88">
        <f t="shared" si="1"/>
        <v>14053.579019999999</v>
      </c>
      <c r="G84" s="80">
        <f t="shared" si="0"/>
        <v>2.9958044163962686E-4</v>
      </c>
      <c r="H84" s="258">
        <v>1.9778614373208967E-2</v>
      </c>
      <c r="I84" s="82">
        <f t="shared" si="2"/>
        <v>5.9252860289458143E-6</v>
      </c>
      <c r="J84" s="258">
        <v>0.02</v>
      </c>
      <c r="K84" s="83">
        <f t="shared" si="3"/>
        <v>5.9916088327925376E-6</v>
      </c>
      <c r="L84" s="171"/>
      <c r="M84" s="171"/>
    </row>
    <row r="85" spans="2:13">
      <c r="B85" s="36" t="s">
        <v>242</v>
      </c>
      <c r="C85" s="79" t="s">
        <v>243</v>
      </c>
      <c r="D85" s="87">
        <v>62.05</v>
      </c>
      <c r="E85" s="88">
        <v>132.47050999999999</v>
      </c>
      <c r="F85" s="88">
        <f t="shared" si="1"/>
        <v>8219.7951454999984</v>
      </c>
      <c r="G85" s="80">
        <f t="shared" si="0"/>
        <v>1.7522154722094063E-4</v>
      </c>
      <c r="H85" s="258" t="s">
        <v>79</v>
      </c>
      <c r="I85" s="82" t="str">
        <f t="shared" si="2"/>
        <v>n/a</v>
      </c>
      <c r="J85" s="258">
        <v>6.5000000000000002E-2</v>
      </c>
      <c r="K85" s="83">
        <f t="shared" si="3"/>
        <v>1.1389400569361142E-5</v>
      </c>
      <c r="L85" s="171"/>
      <c r="M85" s="171"/>
    </row>
    <row r="86" spans="2:13">
      <c r="B86" s="36" t="s">
        <v>244</v>
      </c>
      <c r="C86" s="79" t="s">
        <v>245</v>
      </c>
      <c r="D86" s="87">
        <v>565.5</v>
      </c>
      <c r="E86" s="88">
        <v>77.60163</v>
      </c>
      <c r="F86" s="88">
        <f t="shared" si="1"/>
        <v>43883.721765000002</v>
      </c>
      <c r="G86" s="80">
        <f t="shared" si="0"/>
        <v>9.3547022637008E-4</v>
      </c>
      <c r="H86" s="258">
        <v>1.273209549071618E-2</v>
      </c>
      <c r="I86" s="82">
        <f t="shared" si="2"/>
        <v>1.1910496250865739E-5</v>
      </c>
      <c r="J86" s="258">
        <v>9.5000000000000001E-2</v>
      </c>
      <c r="K86" s="83">
        <f t="shared" si="3"/>
        <v>8.8869671505157596E-5</v>
      </c>
      <c r="L86" s="171"/>
      <c r="M86" s="171"/>
    </row>
    <row r="87" spans="2:13">
      <c r="B87" s="36" t="s">
        <v>246</v>
      </c>
      <c r="C87" s="79" t="s">
        <v>247</v>
      </c>
      <c r="D87" s="87">
        <v>52.07</v>
      </c>
      <c r="E87" s="88">
        <v>282.37887000000001</v>
      </c>
      <c r="F87" s="88">
        <f t="shared" si="1"/>
        <v>14703.467760900001</v>
      </c>
      <c r="G87" s="80">
        <f t="shared" ref="G87:G150" si="4">IF(F87="Excl.",0,F87/SUM($F$23:$F$525))</f>
        <v>3.1343413369475174E-4</v>
      </c>
      <c r="H87" s="258">
        <v>1.5363933166890725E-2</v>
      </c>
      <c r="I87" s="82">
        <f t="shared" si="2"/>
        <v>4.8155810823084579E-6</v>
      </c>
      <c r="J87" s="258">
        <v>0.105</v>
      </c>
      <c r="K87" s="83">
        <f t="shared" si="3"/>
        <v>3.2910584037948932E-5</v>
      </c>
      <c r="L87" s="171"/>
      <c r="M87" s="171"/>
    </row>
    <row r="88" spans="2:13">
      <c r="B88" s="36" t="s">
        <v>248</v>
      </c>
      <c r="C88" s="79" t="s">
        <v>249</v>
      </c>
      <c r="D88" s="87">
        <v>525.95000000000005</v>
      </c>
      <c r="E88" s="88">
        <v>76.623270000000005</v>
      </c>
      <c r="F88" s="88">
        <f t="shared" ref="F88:F151" si="5">IF(J88="","Excl.",D88*E88)</f>
        <v>40300.008856500004</v>
      </c>
      <c r="G88" s="80">
        <f t="shared" si="4"/>
        <v>8.5907614239259789E-4</v>
      </c>
      <c r="H88" s="258" t="s">
        <v>79</v>
      </c>
      <c r="I88" s="82" t="str">
        <f t="shared" ref="I88:I151" si="6">IFERROR($H88*$G88, "n/a")</f>
        <v>n/a</v>
      </c>
      <c r="J88" s="258">
        <v>0.26</v>
      </c>
      <c r="K88" s="83">
        <f t="shared" ref="K88:K151" si="7">IFERROR($J88*$G88, "n/a")</f>
        <v>2.2335979702207547E-4</v>
      </c>
      <c r="L88" s="171"/>
      <c r="M88" s="171"/>
    </row>
    <row r="89" spans="2:13">
      <c r="B89" s="36" t="s">
        <v>250</v>
      </c>
      <c r="C89" s="79" t="s">
        <v>251</v>
      </c>
      <c r="D89" s="87">
        <v>58.33</v>
      </c>
      <c r="E89" s="88">
        <v>158.26236</v>
      </c>
      <c r="F89" s="88" t="str">
        <f t="shared" si="5"/>
        <v>Excl.</v>
      </c>
      <c r="G89" s="80">
        <f t="shared" si="4"/>
        <v>0</v>
      </c>
      <c r="H89" s="258" t="s">
        <v>79</v>
      </c>
      <c r="I89" s="82" t="str">
        <f t="shared" si="6"/>
        <v>n/a</v>
      </c>
      <c r="J89" s="258" t="s">
        <v>129</v>
      </c>
      <c r="K89" s="83" t="str">
        <f t="shared" si="7"/>
        <v>n/a</v>
      </c>
      <c r="L89" s="171"/>
      <c r="M89" s="171"/>
    </row>
    <row r="90" spans="2:13">
      <c r="B90" s="36" t="s">
        <v>252</v>
      </c>
      <c r="C90" s="79" t="s">
        <v>253</v>
      </c>
      <c r="D90" s="87">
        <v>63.4</v>
      </c>
      <c r="E90" s="88">
        <v>863.98757000000001</v>
      </c>
      <c r="F90" s="88">
        <f t="shared" si="5"/>
        <v>54776.811937999999</v>
      </c>
      <c r="G90" s="80">
        <f t="shared" si="4"/>
        <v>1.167678460315572E-3</v>
      </c>
      <c r="H90" s="258">
        <v>1.4195583596214511E-2</v>
      </c>
      <c r="I90" s="82">
        <f t="shared" si="6"/>
        <v>1.6575877196908752E-5</v>
      </c>
      <c r="J90" s="258">
        <v>0.13</v>
      </c>
      <c r="K90" s="83">
        <f t="shared" si="7"/>
        <v>1.5179819984102437E-4</v>
      </c>
      <c r="L90" s="171"/>
      <c r="M90" s="171"/>
    </row>
    <row r="91" spans="2:13">
      <c r="B91" s="36" t="s">
        <v>254</v>
      </c>
      <c r="C91" s="79" t="s">
        <v>255</v>
      </c>
      <c r="D91" s="87">
        <v>83.87</v>
      </c>
      <c r="E91" s="88">
        <v>717.97392000000002</v>
      </c>
      <c r="F91" s="88">
        <f t="shared" si="5"/>
        <v>60216.472670400006</v>
      </c>
      <c r="G91" s="80">
        <f t="shared" si="4"/>
        <v>1.2836358233661502E-3</v>
      </c>
      <c r="H91" s="258">
        <v>2.2415643257422197E-2</v>
      </c>
      <c r="I91" s="82">
        <f t="shared" si="6"/>
        <v>2.8773522689023035E-5</v>
      </c>
      <c r="J91" s="258">
        <v>0.105</v>
      </c>
      <c r="K91" s="83">
        <f t="shared" si="7"/>
        <v>1.3478176145344576E-4</v>
      </c>
      <c r="L91" s="171"/>
      <c r="M91" s="171"/>
    </row>
    <row r="92" spans="2:13">
      <c r="B92" s="36" t="s">
        <v>256</v>
      </c>
      <c r="C92" s="79" t="s">
        <v>257</v>
      </c>
      <c r="D92" s="87">
        <v>103.2</v>
      </c>
      <c r="E92" s="88">
        <v>396.51855999999998</v>
      </c>
      <c r="F92" s="88">
        <f t="shared" si="5"/>
        <v>40920.715391999998</v>
      </c>
      <c r="G92" s="80">
        <f t="shared" si="4"/>
        <v>8.7230775675709948E-4</v>
      </c>
      <c r="H92" s="258">
        <v>1.5116279069767442E-2</v>
      </c>
      <c r="I92" s="82">
        <f t="shared" si="6"/>
        <v>1.3186047485863132E-5</v>
      </c>
      <c r="J92" s="258">
        <v>0.1</v>
      </c>
      <c r="K92" s="83">
        <f t="shared" si="7"/>
        <v>8.7230775675709959E-5</v>
      </c>
      <c r="L92" s="171"/>
      <c r="M92" s="171"/>
    </row>
    <row r="93" spans="2:13">
      <c r="B93" s="36" t="s">
        <v>258</v>
      </c>
      <c r="C93" s="79" t="s">
        <v>259</v>
      </c>
      <c r="D93" s="87">
        <v>34.229999999999997</v>
      </c>
      <c r="E93" s="88">
        <v>512.92407000000003</v>
      </c>
      <c r="F93" s="88">
        <f t="shared" si="5"/>
        <v>17557.390916100001</v>
      </c>
      <c r="G93" s="80">
        <f t="shared" si="4"/>
        <v>3.742712740433868E-4</v>
      </c>
      <c r="H93" s="258">
        <v>1.9865614957639499E-2</v>
      </c>
      <c r="I93" s="82">
        <f t="shared" si="6"/>
        <v>7.4351290198510967E-6</v>
      </c>
      <c r="J93" s="258">
        <v>3.5000000000000003E-2</v>
      </c>
      <c r="K93" s="83">
        <f t="shared" si="7"/>
        <v>1.3099494591518539E-5</v>
      </c>
      <c r="L93" s="171"/>
      <c r="M93" s="171"/>
    </row>
    <row r="94" spans="2:13">
      <c r="B94" s="36" t="s">
        <v>260</v>
      </c>
      <c r="C94" s="79" t="s">
        <v>261</v>
      </c>
      <c r="D94" s="87">
        <v>229.06</v>
      </c>
      <c r="E94" s="88">
        <v>287.13542000000001</v>
      </c>
      <c r="F94" s="88">
        <f t="shared" si="5"/>
        <v>65771.239305199997</v>
      </c>
      <c r="G94" s="80">
        <f t="shared" si="4"/>
        <v>1.4020469013762589E-3</v>
      </c>
      <c r="H94" s="258">
        <v>1.8161180476730987E-2</v>
      </c>
      <c r="I94" s="82">
        <f t="shared" si="6"/>
        <v>2.5462826812735689E-5</v>
      </c>
      <c r="J94" s="258">
        <v>7.0000000000000007E-2</v>
      </c>
      <c r="K94" s="83">
        <f t="shared" si="7"/>
        <v>9.8143283096338132E-5</v>
      </c>
      <c r="L94" s="171"/>
      <c r="M94" s="171"/>
    </row>
    <row r="95" spans="2:13">
      <c r="B95" s="36" t="s">
        <v>262</v>
      </c>
      <c r="C95" s="79" t="s">
        <v>263</v>
      </c>
      <c r="D95" s="87">
        <v>532.58000000000004</v>
      </c>
      <c r="E95" s="88">
        <v>1339.9056399999999</v>
      </c>
      <c r="F95" s="88">
        <f t="shared" si="5"/>
        <v>713606.94575120008</v>
      </c>
      <c r="G95" s="80">
        <f t="shared" si="4"/>
        <v>1.5211974377559645E-2</v>
      </c>
      <c r="H95" s="258" t="s">
        <v>79</v>
      </c>
      <c r="I95" s="82" t="str">
        <f t="shared" si="6"/>
        <v>n/a</v>
      </c>
      <c r="J95" s="258">
        <v>0.09</v>
      </c>
      <c r="K95" s="83">
        <f t="shared" si="7"/>
        <v>1.369077693980368E-3</v>
      </c>
      <c r="L95" s="171"/>
      <c r="M95" s="171"/>
    </row>
    <row r="96" spans="2:13">
      <c r="B96" s="36" t="s">
        <v>264</v>
      </c>
      <c r="C96" s="79" t="s">
        <v>265</v>
      </c>
      <c r="D96" s="87">
        <v>73.61</v>
      </c>
      <c r="E96" s="88">
        <v>211.36966000000001</v>
      </c>
      <c r="F96" s="88">
        <f t="shared" si="5"/>
        <v>15558.920672600001</v>
      </c>
      <c r="G96" s="80">
        <f t="shared" si="4"/>
        <v>3.3166984153289576E-4</v>
      </c>
      <c r="H96" s="258">
        <v>5.1623420730878958E-2</v>
      </c>
      <c r="I96" s="82">
        <f t="shared" si="6"/>
        <v>1.7121931773196629E-5</v>
      </c>
      <c r="J96" s="258">
        <v>0.01</v>
      </c>
      <c r="K96" s="83">
        <f t="shared" si="7"/>
        <v>3.3166984153289578E-6</v>
      </c>
      <c r="L96" s="171"/>
      <c r="M96" s="171"/>
    </row>
    <row r="97" spans="2:13">
      <c r="B97" s="36" t="s">
        <v>266</v>
      </c>
      <c r="C97" s="79" t="s">
        <v>267</v>
      </c>
      <c r="D97" s="87">
        <v>100.88</v>
      </c>
      <c r="E97" s="88">
        <v>1479.0702000000001</v>
      </c>
      <c r="F97" s="88">
        <f t="shared" si="5"/>
        <v>149208.601776</v>
      </c>
      <c r="G97" s="80">
        <f t="shared" si="4"/>
        <v>3.1806829244615648E-3</v>
      </c>
      <c r="H97" s="258" t="s">
        <v>79</v>
      </c>
      <c r="I97" s="82" t="str">
        <f t="shared" si="6"/>
        <v>n/a</v>
      </c>
      <c r="J97" s="258">
        <v>0.125</v>
      </c>
      <c r="K97" s="83">
        <f t="shared" si="7"/>
        <v>3.975853655576956E-4</v>
      </c>
      <c r="L97" s="171"/>
      <c r="M97" s="171"/>
    </row>
    <row r="98" spans="2:13">
      <c r="B98" s="36" t="s">
        <v>268</v>
      </c>
      <c r="C98" s="79" t="s">
        <v>269</v>
      </c>
      <c r="D98" s="87">
        <v>60.99</v>
      </c>
      <c r="E98" s="88">
        <v>2034.7632000000001</v>
      </c>
      <c r="F98" s="88">
        <f t="shared" si="5"/>
        <v>124100.20756800001</v>
      </c>
      <c r="G98" s="80">
        <f t="shared" si="4"/>
        <v>2.6454467533061775E-3</v>
      </c>
      <c r="H98" s="258">
        <v>4.0662403672733237E-2</v>
      </c>
      <c r="I98" s="82">
        <f t="shared" si="6"/>
        <v>1.0757022377765734E-4</v>
      </c>
      <c r="J98" s="258">
        <v>2.5000000000000001E-2</v>
      </c>
      <c r="K98" s="83">
        <f t="shared" si="7"/>
        <v>6.6136168832654446E-5</v>
      </c>
      <c r="L98" s="171"/>
      <c r="M98" s="171"/>
    </row>
    <row r="99" spans="2:13">
      <c r="B99" s="36" t="s">
        <v>270</v>
      </c>
      <c r="C99" s="79" t="s">
        <v>271</v>
      </c>
      <c r="D99" s="87">
        <v>33.94</v>
      </c>
      <c r="E99" s="88">
        <v>303.53996000000001</v>
      </c>
      <c r="F99" s="88">
        <f t="shared" si="5"/>
        <v>10302.1462424</v>
      </c>
      <c r="G99" s="80">
        <f t="shared" si="4"/>
        <v>2.1961106966004838E-4</v>
      </c>
      <c r="H99" s="258">
        <v>2.6694166175604009E-2</v>
      </c>
      <c r="I99" s="82">
        <f t="shared" si="6"/>
        <v>5.8623343875074796E-6</v>
      </c>
      <c r="J99" s="258">
        <v>0.14000000000000001</v>
      </c>
      <c r="K99" s="83">
        <f t="shared" si="7"/>
        <v>3.0745549752406776E-5</v>
      </c>
      <c r="L99" s="171"/>
      <c r="M99" s="171"/>
    </row>
    <row r="100" spans="2:13">
      <c r="B100" s="36" t="s">
        <v>272</v>
      </c>
      <c r="C100" s="79" t="s">
        <v>273</v>
      </c>
      <c r="D100" s="87">
        <v>28.9</v>
      </c>
      <c r="E100" s="88">
        <v>764.09613000000002</v>
      </c>
      <c r="F100" s="88">
        <f t="shared" si="5"/>
        <v>22082.378156999999</v>
      </c>
      <c r="G100" s="80">
        <f t="shared" si="4"/>
        <v>4.7073052290186714E-4</v>
      </c>
      <c r="H100" s="258">
        <v>3.0449826989619379E-2</v>
      </c>
      <c r="I100" s="82">
        <f t="shared" si="6"/>
        <v>1.4333662981094918E-5</v>
      </c>
      <c r="J100" s="258">
        <v>7.0000000000000007E-2</v>
      </c>
      <c r="K100" s="83">
        <f t="shared" si="7"/>
        <v>3.29511366031307E-5</v>
      </c>
      <c r="L100" s="171"/>
      <c r="M100" s="171"/>
    </row>
    <row r="101" spans="2:13">
      <c r="B101" s="36" t="s">
        <v>274</v>
      </c>
      <c r="C101" s="79" t="s">
        <v>275</v>
      </c>
      <c r="D101" s="87">
        <v>227.55</v>
      </c>
      <c r="E101" s="88">
        <v>239.61402000000001</v>
      </c>
      <c r="F101" s="88" t="str">
        <f t="shared" si="5"/>
        <v>Excl.</v>
      </c>
      <c r="G101" s="80">
        <f t="shared" si="4"/>
        <v>0</v>
      </c>
      <c r="H101" s="258">
        <v>2.6367831245880024E-3</v>
      </c>
      <c r="I101" s="82">
        <f t="shared" si="6"/>
        <v>0</v>
      </c>
      <c r="J101" s="258" t="s">
        <v>129</v>
      </c>
      <c r="K101" s="83" t="str">
        <f t="shared" si="7"/>
        <v>n/a</v>
      </c>
      <c r="L101" s="171"/>
      <c r="M101" s="171"/>
    </row>
    <row r="102" spans="2:13">
      <c r="B102" s="36" t="s">
        <v>276</v>
      </c>
      <c r="C102" s="79" t="s">
        <v>277</v>
      </c>
      <c r="D102" s="87">
        <v>19.53</v>
      </c>
      <c r="E102" s="88">
        <v>1166.60698</v>
      </c>
      <c r="F102" s="88" t="str">
        <f t="shared" si="5"/>
        <v>Excl.</v>
      </c>
      <c r="G102" s="80">
        <f t="shared" si="4"/>
        <v>0</v>
      </c>
      <c r="H102" s="258" t="s">
        <v>79</v>
      </c>
      <c r="I102" s="82" t="str">
        <f t="shared" si="6"/>
        <v>n/a</v>
      </c>
      <c r="J102" s="258" t="s">
        <v>129</v>
      </c>
      <c r="K102" s="83" t="str">
        <f t="shared" si="7"/>
        <v>n/a</v>
      </c>
      <c r="L102" s="171"/>
      <c r="M102" s="171"/>
    </row>
    <row r="103" spans="2:13">
      <c r="B103" s="36" t="s">
        <v>278</v>
      </c>
      <c r="C103" s="79" t="s">
        <v>279</v>
      </c>
      <c r="D103" s="87">
        <v>124.94</v>
      </c>
      <c r="E103" s="88">
        <v>113.62137</v>
      </c>
      <c r="F103" s="88">
        <f t="shared" si="5"/>
        <v>14195.8539678</v>
      </c>
      <c r="G103" s="80">
        <f t="shared" si="4"/>
        <v>3.0261331971541964E-4</v>
      </c>
      <c r="H103" s="258" t="s">
        <v>79</v>
      </c>
      <c r="I103" s="82" t="str">
        <f t="shared" si="6"/>
        <v>n/a</v>
      </c>
      <c r="J103" s="258">
        <v>4.4999999999999998E-2</v>
      </c>
      <c r="K103" s="83">
        <f t="shared" si="7"/>
        <v>1.3617599387193884E-5</v>
      </c>
      <c r="L103" s="171"/>
      <c r="M103" s="171"/>
    </row>
    <row r="104" spans="2:13">
      <c r="B104" s="36" t="s">
        <v>280</v>
      </c>
      <c r="C104" s="79" t="s">
        <v>281</v>
      </c>
      <c r="D104" s="87">
        <v>45.17</v>
      </c>
      <c r="E104" s="88">
        <v>331.13335999999998</v>
      </c>
      <c r="F104" s="88">
        <f t="shared" si="5"/>
        <v>14957.2938712</v>
      </c>
      <c r="G104" s="80">
        <f t="shared" si="4"/>
        <v>3.1884495026433346E-4</v>
      </c>
      <c r="H104" s="258">
        <v>3.8078370599955724E-2</v>
      </c>
      <c r="I104" s="82">
        <f t="shared" si="6"/>
        <v>1.214109618008974E-5</v>
      </c>
      <c r="J104" s="258">
        <v>7.4999999999999997E-2</v>
      </c>
      <c r="K104" s="83">
        <f t="shared" si="7"/>
        <v>2.391337126982501E-5</v>
      </c>
      <c r="L104" s="171"/>
      <c r="M104" s="171"/>
    </row>
    <row r="105" spans="2:13">
      <c r="B105" s="36" t="s">
        <v>282</v>
      </c>
      <c r="C105" s="79" t="s">
        <v>283</v>
      </c>
      <c r="D105" s="87">
        <v>147.25</v>
      </c>
      <c r="E105" s="88">
        <v>123.18987</v>
      </c>
      <c r="F105" s="88">
        <f t="shared" si="5"/>
        <v>18139.7083575</v>
      </c>
      <c r="G105" s="80">
        <f t="shared" si="4"/>
        <v>3.8668454727583553E-4</v>
      </c>
      <c r="H105" s="258">
        <v>3.3140916808149408E-2</v>
      </c>
      <c r="I105" s="82">
        <f t="shared" si="6"/>
        <v>1.2815080412265381E-5</v>
      </c>
      <c r="J105" s="258">
        <v>0.1</v>
      </c>
      <c r="K105" s="83">
        <f t="shared" si="7"/>
        <v>3.8668454727583553E-5</v>
      </c>
      <c r="L105" s="171"/>
      <c r="M105" s="171"/>
    </row>
    <row r="106" spans="2:13">
      <c r="B106" s="36" t="s">
        <v>284</v>
      </c>
      <c r="C106" s="79" t="s">
        <v>285</v>
      </c>
      <c r="D106" s="87">
        <v>218.48</v>
      </c>
      <c r="E106" s="88">
        <v>57.264719999999997</v>
      </c>
      <c r="F106" s="88">
        <f t="shared" si="5"/>
        <v>12511.196025599998</v>
      </c>
      <c r="G106" s="80">
        <f t="shared" si="4"/>
        <v>2.6670143067863094E-4</v>
      </c>
      <c r="H106" s="258">
        <v>6.8656169901135126E-3</v>
      </c>
      <c r="I106" s="82">
        <f t="shared" si="6"/>
        <v>1.8310698737547898E-6</v>
      </c>
      <c r="J106" s="258">
        <v>0.125</v>
      </c>
      <c r="K106" s="83">
        <f t="shared" si="7"/>
        <v>3.3337678834828867E-5</v>
      </c>
      <c r="L106" s="171"/>
      <c r="M106" s="171"/>
    </row>
    <row r="107" spans="2:13">
      <c r="B107" s="36" t="s">
        <v>286</v>
      </c>
      <c r="C107" s="79" t="s">
        <v>287</v>
      </c>
      <c r="D107" s="87">
        <v>75.11</v>
      </c>
      <c r="E107" s="88">
        <v>299.11468000000002</v>
      </c>
      <c r="F107" s="88">
        <f t="shared" si="5"/>
        <v>22466.5036148</v>
      </c>
      <c r="G107" s="80">
        <f t="shared" si="4"/>
        <v>4.7891893342199014E-4</v>
      </c>
      <c r="H107" s="258">
        <v>2.8890959925442682E-2</v>
      </c>
      <c r="I107" s="82">
        <f t="shared" si="6"/>
        <v>1.3836427713030469E-5</v>
      </c>
      <c r="J107" s="258">
        <v>0.06</v>
      </c>
      <c r="K107" s="83">
        <f t="shared" si="7"/>
        <v>2.8735136005319408E-5</v>
      </c>
      <c r="L107" s="171"/>
      <c r="M107" s="171"/>
    </row>
    <row r="108" spans="2:13">
      <c r="B108" s="36" t="s">
        <v>288</v>
      </c>
      <c r="C108" s="79" t="s">
        <v>289</v>
      </c>
      <c r="D108" s="87">
        <v>93.7</v>
      </c>
      <c r="E108" s="88">
        <v>811.08434999999997</v>
      </c>
      <c r="F108" s="88">
        <f t="shared" si="5"/>
        <v>75998.603594999993</v>
      </c>
      <c r="G108" s="80">
        <f t="shared" si="4"/>
        <v>1.6200638425687688E-3</v>
      </c>
      <c r="H108" s="258">
        <v>2.2198505869797224E-2</v>
      </c>
      <c r="I108" s="82">
        <f t="shared" si="6"/>
        <v>3.5962996718709058E-5</v>
      </c>
      <c r="J108" s="258">
        <v>0.1</v>
      </c>
      <c r="K108" s="83">
        <f t="shared" si="7"/>
        <v>1.6200638425687688E-4</v>
      </c>
      <c r="L108" s="171"/>
      <c r="M108" s="171"/>
    </row>
    <row r="109" spans="2:13">
      <c r="B109" s="36" t="s">
        <v>290</v>
      </c>
      <c r="C109" s="79" t="s">
        <v>291</v>
      </c>
      <c r="D109" s="87">
        <v>168.84</v>
      </c>
      <c r="E109" s="88">
        <v>56.888129999999997</v>
      </c>
      <c r="F109" s="88">
        <f t="shared" si="5"/>
        <v>9604.9918691999992</v>
      </c>
      <c r="G109" s="80">
        <f t="shared" si="4"/>
        <v>2.0474981512004628E-4</v>
      </c>
      <c r="H109" s="258" t="s">
        <v>79</v>
      </c>
      <c r="I109" s="82" t="str">
        <f t="shared" si="6"/>
        <v>n/a</v>
      </c>
      <c r="J109" s="258">
        <v>0.20499999999999999</v>
      </c>
      <c r="K109" s="83">
        <f t="shared" si="7"/>
        <v>4.1973712099609483E-5</v>
      </c>
      <c r="L109" s="171"/>
      <c r="M109" s="171"/>
    </row>
    <row r="110" spans="2:13">
      <c r="B110" s="36" t="s">
        <v>292</v>
      </c>
      <c r="C110" s="79" t="s">
        <v>293</v>
      </c>
      <c r="D110" s="87">
        <v>26.67</v>
      </c>
      <c r="E110" s="88">
        <v>477.32046000000003</v>
      </c>
      <c r="F110" s="88">
        <f t="shared" si="5"/>
        <v>12730.136668200001</v>
      </c>
      <c r="G110" s="80">
        <f t="shared" si="4"/>
        <v>2.713685929943392E-4</v>
      </c>
      <c r="H110" s="258">
        <v>5.2493438320209966E-2</v>
      </c>
      <c r="I110" s="82">
        <f t="shared" si="6"/>
        <v>1.4245070498390506E-5</v>
      </c>
      <c r="J110" s="258">
        <v>0.02</v>
      </c>
      <c r="K110" s="83">
        <f t="shared" si="7"/>
        <v>5.4273718598867838E-6</v>
      </c>
      <c r="L110" s="171"/>
      <c r="M110" s="171"/>
    </row>
    <row r="111" spans="2:13">
      <c r="B111" s="36" t="s">
        <v>294</v>
      </c>
      <c r="C111" s="79" t="s">
        <v>295</v>
      </c>
      <c r="D111" s="87">
        <v>119.46</v>
      </c>
      <c r="E111" s="88">
        <v>440.00213000000002</v>
      </c>
      <c r="F111" s="88">
        <f t="shared" si="5"/>
        <v>52562.6544498</v>
      </c>
      <c r="G111" s="80">
        <f t="shared" si="4"/>
        <v>1.1204792182413176E-3</v>
      </c>
      <c r="H111" s="258" t="s">
        <v>79</v>
      </c>
      <c r="I111" s="82" t="str">
        <f t="shared" si="6"/>
        <v>n/a</v>
      </c>
      <c r="J111" s="258">
        <v>0.23</v>
      </c>
      <c r="K111" s="83">
        <f t="shared" si="7"/>
        <v>2.5771022019550302E-4</v>
      </c>
      <c r="L111" s="171"/>
      <c r="M111" s="171"/>
    </row>
    <row r="112" spans="2:13">
      <c r="B112" s="36" t="s">
        <v>296</v>
      </c>
      <c r="C112" s="79" t="s">
        <v>297</v>
      </c>
      <c r="D112" s="87">
        <v>110.59</v>
      </c>
      <c r="E112" s="88">
        <v>353.07173</v>
      </c>
      <c r="F112" s="88">
        <f t="shared" si="5"/>
        <v>39046.202620700002</v>
      </c>
      <c r="G112" s="80">
        <f t="shared" si="4"/>
        <v>8.3234872830705172E-4</v>
      </c>
      <c r="H112" s="258">
        <v>3.0744190252283206E-2</v>
      </c>
      <c r="I112" s="82">
        <f t="shared" si="6"/>
        <v>2.5589887659317983E-5</v>
      </c>
      <c r="J112" s="258">
        <v>0.06</v>
      </c>
      <c r="K112" s="83">
        <f t="shared" si="7"/>
        <v>4.9940923698423101E-5</v>
      </c>
      <c r="L112" s="171"/>
      <c r="M112" s="171"/>
    </row>
    <row r="113" spans="2:13">
      <c r="B113" s="36" t="s">
        <v>298</v>
      </c>
      <c r="C113" s="79" t="s">
        <v>299</v>
      </c>
      <c r="D113" s="87">
        <v>45.78</v>
      </c>
      <c r="E113" s="88">
        <v>856.77701999999999</v>
      </c>
      <c r="F113" s="88">
        <f t="shared" si="5"/>
        <v>39223.251975600004</v>
      </c>
      <c r="G113" s="80">
        <f t="shared" si="4"/>
        <v>8.361228931555555E-4</v>
      </c>
      <c r="H113" s="258">
        <v>2.4464831804281342E-2</v>
      </c>
      <c r="I113" s="82">
        <f t="shared" si="6"/>
        <v>2.0455605948759766E-5</v>
      </c>
      <c r="J113" s="258">
        <v>0.23</v>
      </c>
      <c r="K113" s="83">
        <f t="shared" si="7"/>
        <v>1.9230826542577777E-4</v>
      </c>
      <c r="L113" s="171"/>
      <c r="M113" s="171"/>
    </row>
    <row r="114" spans="2:13">
      <c r="B114" s="36" t="s">
        <v>300</v>
      </c>
      <c r="C114" s="79" t="s">
        <v>301</v>
      </c>
      <c r="D114" s="87">
        <v>180.14</v>
      </c>
      <c r="E114" s="88">
        <v>141.35590999999999</v>
      </c>
      <c r="F114" s="88">
        <f t="shared" si="5"/>
        <v>25463.853627399996</v>
      </c>
      <c r="G114" s="80">
        <f t="shared" si="4"/>
        <v>5.4281350712775977E-4</v>
      </c>
      <c r="H114" s="258" t="s">
        <v>79</v>
      </c>
      <c r="I114" s="82" t="str">
        <f t="shared" si="6"/>
        <v>n/a</v>
      </c>
      <c r="J114" s="258">
        <v>0.125</v>
      </c>
      <c r="K114" s="83">
        <f t="shared" si="7"/>
        <v>6.7851688390969971E-5</v>
      </c>
      <c r="L114" s="171"/>
      <c r="M114" s="171"/>
    </row>
    <row r="115" spans="2:13">
      <c r="B115" s="36" t="s">
        <v>302</v>
      </c>
      <c r="C115" s="79" t="s">
        <v>303</v>
      </c>
      <c r="D115" s="87">
        <v>313.44</v>
      </c>
      <c r="E115" s="88">
        <v>137.48115999999999</v>
      </c>
      <c r="F115" s="88">
        <f t="shared" si="5"/>
        <v>43092.094790399999</v>
      </c>
      <c r="G115" s="80">
        <f t="shared" si="4"/>
        <v>9.1859509738500026E-4</v>
      </c>
      <c r="H115" s="258">
        <v>2.3226135783563043E-2</v>
      </c>
      <c r="I115" s="82">
        <f t="shared" si="6"/>
        <v>2.1335414461979332E-5</v>
      </c>
      <c r="J115" s="258">
        <v>8.5000000000000006E-2</v>
      </c>
      <c r="K115" s="83">
        <f t="shared" si="7"/>
        <v>7.8080583277725027E-5</v>
      </c>
      <c r="L115" s="171"/>
      <c r="M115" s="171"/>
    </row>
    <row r="116" spans="2:13">
      <c r="B116" s="36" t="s">
        <v>304</v>
      </c>
      <c r="C116" s="79" t="s">
        <v>305</v>
      </c>
      <c r="D116" s="87">
        <v>25</v>
      </c>
      <c r="E116" s="88">
        <v>212.01330999999999</v>
      </c>
      <c r="F116" s="88" t="str">
        <f t="shared" si="5"/>
        <v>Excl.</v>
      </c>
      <c r="G116" s="80">
        <f t="shared" si="4"/>
        <v>0</v>
      </c>
      <c r="H116" s="258" t="s">
        <v>79</v>
      </c>
      <c r="I116" s="82" t="str">
        <f t="shared" si="6"/>
        <v>n/a</v>
      </c>
      <c r="J116" s="258" t="s">
        <v>129</v>
      </c>
      <c r="K116" s="83" t="str">
        <f t="shared" si="7"/>
        <v>n/a</v>
      </c>
      <c r="L116" s="171"/>
      <c r="M116" s="171"/>
    </row>
    <row r="117" spans="2:13">
      <c r="B117" s="36" t="s">
        <v>306</v>
      </c>
      <c r="C117" s="79" t="s">
        <v>307</v>
      </c>
      <c r="D117" s="87">
        <v>205</v>
      </c>
      <c r="E117" s="88">
        <v>715.45028000000002</v>
      </c>
      <c r="F117" s="88">
        <f t="shared" si="5"/>
        <v>146667.30739999999</v>
      </c>
      <c r="G117" s="80">
        <f t="shared" si="4"/>
        <v>3.1265100984209579E-3</v>
      </c>
      <c r="H117" s="258">
        <v>6.2439024390243906E-3</v>
      </c>
      <c r="I117" s="82">
        <f t="shared" si="6"/>
        <v>1.9521624029165006E-5</v>
      </c>
      <c r="J117" s="258">
        <v>0.02</v>
      </c>
      <c r="K117" s="83">
        <f t="shared" si="7"/>
        <v>6.2530201968419161E-5</v>
      </c>
      <c r="L117" s="171"/>
      <c r="M117" s="171"/>
    </row>
    <row r="118" spans="2:13">
      <c r="B118" s="36" t="s">
        <v>308</v>
      </c>
      <c r="C118" s="79" t="s">
        <v>309</v>
      </c>
      <c r="D118" s="87">
        <v>104.36</v>
      </c>
      <c r="E118" s="88">
        <v>455.57646</v>
      </c>
      <c r="F118" s="88">
        <f t="shared" si="5"/>
        <v>47543.9593656</v>
      </c>
      <c r="G118" s="80">
        <f t="shared" si="4"/>
        <v>1.013495588829935E-3</v>
      </c>
      <c r="H118" s="258">
        <v>4.292832502874664E-2</v>
      </c>
      <c r="I118" s="82">
        <f t="shared" si="6"/>
        <v>4.350766805249241E-5</v>
      </c>
      <c r="J118" s="258">
        <v>0.08</v>
      </c>
      <c r="K118" s="83">
        <f t="shared" si="7"/>
        <v>8.1079647106394796E-5</v>
      </c>
      <c r="L118" s="171"/>
      <c r="M118" s="171"/>
    </row>
    <row r="119" spans="2:13">
      <c r="B119" s="36" t="s">
        <v>1396</v>
      </c>
      <c r="C119" s="79" t="s">
        <v>1397</v>
      </c>
      <c r="D119" s="87">
        <v>158.1</v>
      </c>
      <c r="E119" s="88">
        <v>123.5095</v>
      </c>
      <c r="F119" s="88">
        <f t="shared" si="5"/>
        <v>19526.85195</v>
      </c>
      <c r="G119" s="80">
        <f t="shared" si="4"/>
        <v>4.1625431661838761E-4</v>
      </c>
      <c r="H119" s="258">
        <v>1.6698292220113854E-2</v>
      </c>
      <c r="I119" s="82">
        <f t="shared" si="6"/>
        <v>6.9507362167776308E-6</v>
      </c>
      <c r="J119" s="258">
        <v>0.05</v>
      </c>
      <c r="K119" s="83">
        <f t="shared" si="7"/>
        <v>2.0812715830919381E-5</v>
      </c>
      <c r="L119" s="171"/>
      <c r="M119" s="171"/>
    </row>
    <row r="120" spans="2:13">
      <c r="B120" s="36" t="s">
        <v>310</v>
      </c>
      <c r="C120" s="79" t="s">
        <v>311</v>
      </c>
      <c r="D120" s="87">
        <v>469.35</v>
      </c>
      <c r="E120" s="88">
        <v>271.41392999999999</v>
      </c>
      <c r="F120" s="88">
        <f t="shared" si="5"/>
        <v>127388.12804550001</v>
      </c>
      <c r="G120" s="80">
        <f t="shared" si="4"/>
        <v>2.7155354237668227E-3</v>
      </c>
      <c r="H120" s="258">
        <v>1.3806327900287635E-2</v>
      </c>
      <c r="I120" s="82">
        <f t="shared" si="6"/>
        <v>3.7491572485371287E-5</v>
      </c>
      <c r="J120" s="258">
        <v>0.03</v>
      </c>
      <c r="K120" s="83">
        <f t="shared" si="7"/>
        <v>8.146606271300468E-5</v>
      </c>
      <c r="L120" s="171"/>
      <c r="M120" s="171"/>
    </row>
    <row r="121" spans="2:13">
      <c r="B121" s="36" t="s">
        <v>312</v>
      </c>
      <c r="C121" s="79" t="s">
        <v>313</v>
      </c>
      <c r="D121" s="87">
        <v>56.07</v>
      </c>
      <c r="E121" s="88">
        <v>852.21519000000001</v>
      </c>
      <c r="F121" s="88">
        <f t="shared" si="5"/>
        <v>47783.705703300002</v>
      </c>
      <c r="G121" s="80">
        <f t="shared" si="4"/>
        <v>1.0186062665887776E-3</v>
      </c>
      <c r="H121" s="258">
        <v>4.7619047619047616E-2</v>
      </c>
      <c r="I121" s="82">
        <f t="shared" si="6"/>
        <v>4.8505060313751312E-5</v>
      </c>
      <c r="J121" s="258">
        <v>3.5000000000000003E-2</v>
      </c>
      <c r="K121" s="83">
        <f t="shared" si="7"/>
        <v>3.5651219330607219E-5</v>
      </c>
      <c r="L121" s="171"/>
      <c r="M121" s="171"/>
    </row>
    <row r="122" spans="2:13">
      <c r="B122" s="36" t="s">
        <v>314</v>
      </c>
      <c r="C122" s="79" t="s">
        <v>315</v>
      </c>
      <c r="D122" s="87">
        <v>175.68</v>
      </c>
      <c r="E122" s="88">
        <v>137.06227000000001</v>
      </c>
      <c r="F122" s="88">
        <f t="shared" si="5"/>
        <v>24079.099593600004</v>
      </c>
      <c r="G122" s="80">
        <f t="shared" si="4"/>
        <v>5.1329467605862929E-4</v>
      </c>
      <c r="H122" s="258">
        <v>1.1725865209471767E-2</v>
      </c>
      <c r="I122" s="82">
        <f t="shared" si="6"/>
        <v>6.0188241842029622E-6</v>
      </c>
      <c r="J122" s="258">
        <v>0.05</v>
      </c>
      <c r="K122" s="83">
        <f t="shared" si="7"/>
        <v>2.5664733802931467E-5</v>
      </c>
      <c r="L122" s="171"/>
      <c r="M122" s="171"/>
    </row>
    <row r="123" spans="2:13">
      <c r="B123" s="36" t="s">
        <v>316</v>
      </c>
      <c r="C123" s="79" t="s">
        <v>317</v>
      </c>
      <c r="D123" s="87">
        <v>64.349999999999994</v>
      </c>
      <c r="E123" s="88">
        <v>256.69238000000001</v>
      </c>
      <c r="F123" s="88">
        <f t="shared" si="5"/>
        <v>16518.154652999998</v>
      </c>
      <c r="G123" s="80">
        <f t="shared" si="4"/>
        <v>3.5211785261071504E-4</v>
      </c>
      <c r="H123" s="258">
        <v>3.1546231546231547E-2</v>
      </c>
      <c r="I123" s="82">
        <f t="shared" si="6"/>
        <v>1.1107991310019449E-5</v>
      </c>
      <c r="J123" s="258">
        <v>0.06</v>
      </c>
      <c r="K123" s="83">
        <f t="shared" si="7"/>
        <v>2.1127071156642901E-5</v>
      </c>
      <c r="L123" s="171"/>
      <c r="M123" s="171"/>
    </row>
    <row r="124" spans="2:13">
      <c r="B124" s="36" t="s">
        <v>318</v>
      </c>
      <c r="C124" s="79" t="s">
        <v>319</v>
      </c>
      <c r="D124" s="87">
        <v>125.08</v>
      </c>
      <c r="E124" s="88">
        <v>149.89679000000001</v>
      </c>
      <c r="F124" s="88">
        <f t="shared" si="5"/>
        <v>18749.090493200001</v>
      </c>
      <c r="G124" s="80">
        <f t="shared" si="4"/>
        <v>3.9967475916993745E-4</v>
      </c>
      <c r="H124" s="258">
        <v>1.5989766549408379E-2</v>
      </c>
      <c r="I124" s="82">
        <f t="shared" si="6"/>
        <v>6.3907060948183159E-6</v>
      </c>
      <c r="J124" s="258">
        <v>5.0000000000000001E-3</v>
      </c>
      <c r="K124" s="83">
        <f t="shared" si="7"/>
        <v>1.9983737958496873E-6</v>
      </c>
      <c r="L124" s="171"/>
      <c r="M124" s="171"/>
    </row>
    <row r="125" spans="2:13">
      <c r="B125" s="36" t="s">
        <v>320</v>
      </c>
      <c r="C125" s="79" t="s">
        <v>321</v>
      </c>
      <c r="D125" s="87">
        <v>121.97</v>
      </c>
      <c r="E125" s="88">
        <v>777.02167999999995</v>
      </c>
      <c r="F125" s="88">
        <f t="shared" si="5"/>
        <v>94773.334309599988</v>
      </c>
      <c r="G125" s="80">
        <f t="shared" si="4"/>
        <v>2.0202851748813782E-3</v>
      </c>
      <c r="H125" s="258">
        <v>3.4270722308764448E-2</v>
      </c>
      <c r="I125" s="82">
        <f t="shared" si="6"/>
        <v>6.9236632212873333E-5</v>
      </c>
      <c r="J125" s="258">
        <v>0.06</v>
      </c>
      <c r="K125" s="83">
        <f t="shared" si="7"/>
        <v>1.2121711049288268E-4</v>
      </c>
      <c r="L125" s="171"/>
      <c r="M125" s="171"/>
    </row>
    <row r="126" spans="2:13">
      <c r="B126" s="36" t="s">
        <v>322</v>
      </c>
      <c r="C126" s="79" t="s">
        <v>323</v>
      </c>
      <c r="D126" s="87">
        <v>73.760000000000005</v>
      </c>
      <c r="E126" s="88">
        <v>181.52587</v>
      </c>
      <c r="F126" s="88">
        <f t="shared" si="5"/>
        <v>13389.348171200001</v>
      </c>
      <c r="G126" s="80">
        <f t="shared" si="4"/>
        <v>2.8542101856661613E-4</v>
      </c>
      <c r="H126" s="258">
        <v>3.8232104121475048E-2</v>
      </c>
      <c r="I126" s="82">
        <f t="shared" si="6"/>
        <v>1.091224610029633E-5</v>
      </c>
      <c r="J126" s="258">
        <v>0.1</v>
      </c>
      <c r="K126" s="83">
        <f t="shared" si="7"/>
        <v>2.8542101856661613E-5</v>
      </c>
      <c r="L126" s="171"/>
      <c r="M126" s="171"/>
    </row>
    <row r="127" spans="2:13">
      <c r="B127" s="36" t="s">
        <v>324</v>
      </c>
      <c r="C127" s="79" t="s">
        <v>325</v>
      </c>
      <c r="D127" s="87">
        <v>271.83</v>
      </c>
      <c r="E127" s="88">
        <v>391.76938000000001</v>
      </c>
      <c r="F127" s="88">
        <f t="shared" si="5"/>
        <v>106494.6705654</v>
      </c>
      <c r="G127" s="80">
        <f t="shared" si="4"/>
        <v>2.2701491481170824E-3</v>
      </c>
      <c r="H127" s="258">
        <v>1.5303682448589193E-2</v>
      </c>
      <c r="I127" s="82">
        <f t="shared" si="6"/>
        <v>3.4741641673719102E-5</v>
      </c>
      <c r="J127" s="258">
        <v>0.11</v>
      </c>
      <c r="K127" s="83">
        <f t="shared" si="7"/>
        <v>2.4971640629287904E-4</v>
      </c>
      <c r="L127" s="171"/>
      <c r="M127" s="171"/>
    </row>
    <row r="128" spans="2:13">
      <c r="B128" s="36" t="s">
        <v>326</v>
      </c>
      <c r="C128" s="79" t="s">
        <v>327</v>
      </c>
      <c r="D128" s="87">
        <v>253.52</v>
      </c>
      <c r="E128" s="88">
        <v>283.63254999999998</v>
      </c>
      <c r="F128" s="88">
        <f t="shared" si="5"/>
        <v>71906.524076000002</v>
      </c>
      <c r="G128" s="80">
        <f t="shared" si="4"/>
        <v>1.5328328967874935E-3</v>
      </c>
      <c r="H128" s="258">
        <v>1.0255601136005049E-2</v>
      </c>
      <c r="I128" s="82">
        <f t="shared" si="6"/>
        <v>1.5720122797599727E-5</v>
      </c>
      <c r="J128" s="258">
        <v>0.105</v>
      </c>
      <c r="K128" s="83">
        <f t="shared" si="7"/>
        <v>1.609474541626868E-4</v>
      </c>
      <c r="L128" s="171"/>
      <c r="M128" s="171"/>
    </row>
    <row r="129" spans="2:13">
      <c r="B129" s="36" t="s">
        <v>328</v>
      </c>
      <c r="C129" s="79" t="s">
        <v>329</v>
      </c>
      <c r="D129" s="87">
        <v>105.8</v>
      </c>
      <c r="E129" s="88">
        <v>120.14729</v>
      </c>
      <c r="F129" s="88">
        <f t="shared" si="5"/>
        <v>12711.583282</v>
      </c>
      <c r="G129" s="80">
        <f t="shared" si="4"/>
        <v>2.7097309006773261E-4</v>
      </c>
      <c r="H129" s="258">
        <v>2.6465028355387526E-3</v>
      </c>
      <c r="I129" s="82">
        <f t="shared" si="6"/>
        <v>7.1713105121895216E-7</v>
      </c>
      <c r="J129" s="258">
        <v>-1.4999999999999999E-2</v>
      </c>
      <c r="K129" s="83">
        <f t="shared" si="7"/>
        <v>-4.0645963510159886E-6</v>
      </c>
      <c r="L129" s="171"/>
      <c r="M129" s="171"/>
    </row>
    <row r="130" spans="2:13">
      <c r="B130" s="36" t="s">
        <v>330</v>
      </c>
      <c r="C130" s="79" t="s">
        <v>331</v>
      </c>
      <c r="D130" s="87">
        <v>91.15</v>
      </c>
      <c r="E130" s="88">
        <v>358.71035999999998</v>
      </c>
      <c r="F130" s="88">
        <f t="shared" si="5"/>
        <v>32696.449314000001</v>
      </c>
      <c r="G130" s="80">
        <f t="shared" si="4"/>
        <v>6.9699090257335707E-4</v>
      </c>
      <c r="H130" s="258">
        <v>2.303894679100384E-2</v>
      </c>
      <c r="I130" s="82">
        <f t="shared" si="6"/>
        <v>1.6057936318201316E-5</v>
      </c>
      <c r="J130" s="258">
        <v>2.5000000000000001E-2</v>
      </c>
      <c r="K130" s="83">
        <f t="shared" si="7"/>
        <v>1.7424772564333929E-5</v>
      </c>
      <c r="L130" s="171"/>
      <c r="M130" s="171"/>
    </row>
    <row r="131" spans="2:13">
      <c r="B131" s="36" t="s">
        <v>332</v>
      </c>
      <c r="C131" s="79" t="s">
        <v>333</v>
      </c>
      <c r="D131" s="87">
        <v>109.64</v>
      </c>
      <c r="E131" s="88">
        <v>563.9</v>
      </c>
      <c r="F131" s="88">
        <f t="shared" si="5"/>
        <v>61825.995999999999</v>
      </c>
      <c r="G131" s="80">
        <f t="shared" si="4"/>
        <v>1.3179460662747107E-3</v>
      </c>
      <c r="H131" s="258">
        <v>1.924480116745713E-2</v>
      </c>
      <c r="I131" s="82">
        <f t="shared" si="6"/>
        <v>2.5363609994889084E-5</v>
      </c>
      <c r="J131" s="258">
        <v>0.11</v>
      </c>
      <c r="K131" s="83">
        <f t="shared" si="7"/>
        <v>1.4497406729021818E-4</v>
      </c>
      <c r="L131" s="171"/>
      <c r="M131" s="171"/>
    </row>
    <row r="132" spans="2:13">
      <c r="B132" s="36" t="s">
        <v>334</v>
      </c>
      <c r="C132" s="79" t="s">
        <v>335</v>
      </c>
      <c r="D132" s="87">
        <v>128.24</v>
      </c>
      <c r="E132" s="88">
        <v>551.5444</v>
      </c>
      <c r="F132" s="88">
        <f t="shared" si="5"/>
        <v>70730.053855999999</v>
      </c>
      <c r="G132" s="80">
        <f t="shared" si="4"/>
        <v>1.507754056188818E-3</v>
      </c>
      <c r="H132" s="258">
        <v>3.0411728009981282E-2</v>
      </c>
      <c r="I132" s="82">
        <f t="shared" si="6"/>
        <v>4.5853406262760368E-5</v>
      </c>
      <c r="J132" s="258">
        <v>7.0000000000000007E-2</v>
      </c>
      <c r="K132" s="83">
        <f t="shared" si="7"/>
        <v>1.0554278393321726E-4</v>
      </c>
      <c r="L132" s="171"/>
      <c r="M132" s="171"/>
    </row>
    <row r="133" spans="2:13">
      <c r="B133" s="36" t="s">
        <v>336</v>
      </c>
      <c r="C133" s="79" t="s">
        <v>337</v>
      </c>
      <c r="D133" s="87">
        <v>399.09</v>
      </c>
      <c r="E133" s="88">
        <v>216.00111000000001</v>
      </c>
      <c r="F133" s="88">
        <f t="shared" si="5"/>
        <v>86203.882989899997</v>
      </c>
      <c r="G133" s="80">
        <f t="shared" si="4"/>
        <v>1.8376099995889132E-3</v>
      </c>
      <c r="H133" s="258">
        <v>6.7653912651281676E-3</v>
      </c>
      <c r="I133" s="82">
        <f t="shared" si="6"/>
        <v>1.2432150639931009E-5</v>
      </c>
      <c r="J133" s="258">
        <v>0.125</v>
      </c>
      <c r="K133" s="83">
        <f t="shared" si="7"/>
        <v>2.2970124994861415E-4</v>
      </c>
      <c r="L133" s="171"/>
      <c r="M133" s="171"/>
    </row>
    <row r="134" spans="2:13">
      <c r="B134" s="36" t="s">
        <v>338</v>
      </c>
      <c r="C134" s="79" t="s">
        <v>339</v>
      </c>
      <c r="D134" s="87">
        <v>85.49</v>
      </c>
      <c r="E134" s="88">
        <v>446.34088000000003</v>
      </c>
      <c r="F134" s="88">
        <f t="shared" si="5"/>
        <v>38157.681831200003</v>
      </c>
      <c r="G134" s="80">
        <f t="shared" si="4"/>
        <v>8.1340811181743102E-4</v>
      </c>
      <c r="H134" s="258">
        <v>2.8073458884080013E-2</v>
      </c>
      <c r="I134" s="82">
        <f t="shared" si="6"/>
        <v>2.2835179183083807E-5</v>
      </c>
      <c r="J134" s="258">
        <v>0.03</v>
      </c>
      <c r="K134" s="83">
        <f t="shared" si="7"/>
        <v>2.4402243354522929E-5</v>
      </c>
      <c r="L134" s="171"/>
      <c r="M134" s="171"/>
    </row>
    <row r="135" spans="2:13">
      <c r="B135" s="36" t="s">
        <v>340</v>
      </c>
      <c r="C135" s="79" t="s">
        <v>341</v>
      </c>
      <c r="D135" s="87">
        <v>243.56</v>
      </c>
      <c r="E135" s="88">
        <v>124.79868999999999</v>
      </c>
      <c r="F135" s="88">
        <f t="shared" si="5"/>
        <v>30395.968936399997</v>
      </c>
      <c r="G135" s="80">
        <f t="shared" si="4"/>
        <v>6.4795151363734893E-4</v>
      </c>
      <c r="H135" s="258">
        <v>6.4049926096239121E-3</v>
      </c>
      <c r="I135" s="82">
        <f t="shared" si="6"/>
        <v>4.1501246562418473E-6</v>
      </c>
      <c r="J135" s="258">
        <v>7.0000000000000007E-2</v>
      </c>
      <c r="K135" s="83">
        <f t="shared" si="7"/>
        <v>4.5356605954614432E-5</v>
      </c>
      <c r="L135" s="171"/>
      <c r="M135" s="171"/>
    </row>
    <row r="136" spans="2:13">
      <c r="B136" s="36" t="s">
        <v>342</v>
      </c>
      <c r="C136" s="79" t="s">
        <v>343</v>
      </c>
      <c r="D136" s="87">
        <v>53.43</v>
      </c>
      <c r="E136" s="88">
        <v>597.44100000000003</v>
      </c>
      <c r="F136" s="88" t="str">
        <f t="shared" si="5"/>
        <v>Excl.</v>
      </c>
      <c r="G136" s="80">
        <f t="shared" si="4"/>
        <v>0</v>
      </c>
      <c r="H136" s="258">
        <v>1.1791128579449748E-2</v>
      </c>
      <c r="I136" s="82">
        <f t="shared" si="6"/>
        <v>0</v>
      </c>
      <c r="J136" s="258" t="s">
        <v>129</v>
      </c>
      <c r="K136" s="83" t="str">
        <f t="shared" si="7"/>
        <v>n/a</v>
      </c>
      <c r="L136" s="171"/>
      <c r="M136" s="171"/>
    </row>
    <row r="137" spans="2:13">
      <c r="B137" s="36" t="s">
        <v>344</v>
      </c>
      <c r="C137" s="79" t="s">
        <v>345</v>
      </c>
      <c r="D137" s="87">
        <v>176.3</v>
      </c>
      <c r="E137" s="88">
        <v>176.31504000000001</v>
      </c>
      <c r="F137" s="88">
        <f t="shared" si="5"/>
        <v>31084.341552000005</v>
      </c>
      <c r="G137" s="80">
        <f t="shared" si="4"/>
        <v>6.6262556726458472E-4</v>
      </c>
      <c r="H137" s="258" t="s">
        <v>79</v>
      </c>
      <c r="I137" s="82" t="str">
        <f t="shared" si="6"/>
        <v>n/a</v>
      </c>
      <c r="J137" s="258">
        <v>0.09</v>
      </c>
      <c r="K137" s="83">
        <f t="shared" si="7"/>
        <v>5.9636301053812619E-5</v>
      </c>
      <c r="L137" s="171"/>
      <c r="M137" s="171"/>
    </row>
    <row r="138" spans="2:13">
      <c r="B138" s="36" t="s">
        <v>346</v>
      </c>
      <c r="C138" s="79" t="s">
        <v>347</v>
      </c>
      <c r="D138" s="87">
        <v>419.74</v>
      </c>
      <c r="E138" s="88">
        <v>76.818190000000001</v>
      </c>
      <c r="F138" s="88">
        <f t="shared" si="5"/>
        <v>32243.6670706</v>
      </c>
      <c r="G138" s="80">
        <f t="shared" si="4"/>
        <v>6.8733893390037252E-4</v>
      </c>
      <c r="H138" s="258" t="s">
        <v>79</v>
      </c>
      <c r="I138" s="82" t="str">
        <f t="shared" si="6"/>
        <v>n/a</v>
      </c>
      <c r="J138" s="258">
        <v>0.08</v>
      </c>
      <c r="K138" s="83">
        <f t="shared" si="7"/>
        <v>5.4987114712029799E-5</v>
      </c>
      <c r="L138" s="171"/>
      <c r="M138" s="171"/>
    </row>
    <row r="139" spans="2:13">
      <c r="B139" s="36" t="s">
        <v>348</v>
      </c>
      <c r="C139" s="79" t="s">
        <v>349</v>
      </c>
      <c r="D139" s="87">
        <v>243.78</v>
      </c>
      <c r="E139" s="88">
        <v>239.59891999999999</v>
      </c>
      <c r="F139" s="88">
        <f t="shared" si="5"/>
        <v>58409.424717599999</v>
      </c>
      <c r="G139" s="80">
        <f t="shared" si="4"/>
        <v>1.2451149438810461E-3</v>
      </c>
      <c r="H139" s="258">
        <v>2.2643366970219049E-2</v>
      </c>
      <c r="I139" s="82">
        <f t="shared" si="6"/>
        <v>2.8193594594402224E-5</v>
      </c>
      <c r="J139" s="258">
        <v>0.09</v>
      </c>
      <c r="K139" s="83">
        <f t="shared" si="7"/>
        <v>1.1206034494929414E-4</v>
      </c>
      <c r="L139" s="171"/>
      <c r="M139" s="171"/>
    </row>
    <row r="140" spans="2:13">
      <c r="B140" s="36" t="s">
        <v>350</v>
      </c>
      <c r="C140" s="79" t="s">
        <v>351</v>
      </c>
      <c r="D140" s="87">
        <v>124.4</v>
      </c>
      <c r="E140" s="88">
        <v>286.62761</v>
      </c>
      <c r="F140" s="88">
        <f t="shared" si="5"/>
        <v>35656.474684000001</v>
      </c>
      <c r="G140" s="80">
        <f t="shared" si="4"/>
        <v>7.6008982608224561E-4</v>
      </c>
      <c r="H140" s="258">
        <v>4.8231511254019288E-3</v>
      </c>
      <c r="I140" s="82">
        <f t="shared" si="6"/>
        <v>3.666028100075139E-6</v>
      </c>
      <c r="J140" s="258">
        <v>0.125</v>
      </c>
      <c r="K140" s="83">
        <f t="shared" si="7"/>
        <v>9.5011228260280701E-5</v>
      </c>
      <c r="L140" s="171"/>
      <c r="M140" s="171"/>
    </row>
    <row r="141" spans="2:13">
      <c r="B141" s="36" t="s">
        <v>352</v>
      </c>
      <c r="C141" s="79" t="s">
        <v>353</v>
      </c>
      <c r="D141" s="87">
        <v>10.029999999999999</v>
      </c>
      <c r="E141" s="88">
        <v>3905.6954000000001</v>
      </c>
      <c r="F141" s="88">
        <f t="shared" si="5"/>
        <v>39174.124861999997</v>
      </c>
      <c r="G141" s="80">
        <f t="shared" si="4"/>
        <v>8.3507564943437781E-4</v>
      </c>
      <c r="H141" s="258">
        <v>1.4955134596211365E-2</v>
      </c>
      <c r="I141" s="82">
        <f t="shared" si="6"/>
        <v>1.2488668735309737E-5</v>
      </c>
      <c r="J141" s="258">
        <v>0.17</v>
      </c>
      <c r="K141" s="83">
        <f t="shared" si="7"/>
        <v>1.4196286040384423E-4</v>
      </c>
      <c r="L141" s="171"/>
      <c r="M141" s="171"/>
    </row>
    <row r="142" spans="2:13">
      <c r="B142" s="36" t="s">
        <v>354</v>
      </c>
      <c r="C142" s="79" t="s">
        <v>355</v>
      </c>
      <c r="D142" s="87">
        <v>70.89</v>
      </c>
      <c r="E142" s="88">
        <v>2057.02628</v>
      </c>
      <c r="F142" s="88">
        <f t="shared" si="5"/>
        <v>145822.5929892</v>
      </c>
      <c r="G142" s="80">
        <f t="shared" si="4"/>
        <v>3.1085033034339528E-3</v>
      </c>
      <c r="H142" s="258">
        <v>3.1965016222316261E-2</v>
      </c>
      <c r="I142" s="82">
        <f t="shared" si="6"/>
        <v>9.9363358521389989E-5</v>
      </c>
      <c r="J142" s="258">
        <v>8.5000000000000006E-2</v>
      </c>
      <c r="K142" s="83">
        <f t="shared" si="7"/>
        <v>2.64222780791886E-4</v>
      </c>
      <c r="L142" s="171"/>
      <c r="M142" s="171"/>
    </row>
    <row r="143" spans="2:13">
      <c r="B143" s="36" t="s">
        <v>356</v>
      </c>
      <c r="C143" s="79" t="s">
        <v>357</v>
      </c>
      <c r="D143" s="87">
        <v>19.25</v>
      </c>
      <c r="E143" s="88">
        <v>525.39797999999996</v>
      </c>
      <c r="F143" s="88">
        <f t="shared" si="5"/>
        <v>10113.911114999999</v>
      </c>
      <c r="G143" s="80">
        <f t="shared" si="4"/>
        <v>2.1559845746223517E-4</v>
      </c>
      <c r="H143" s="258">
        <v>6.6493506493506493E-2</v>
      </c>
      <c r="I143" s="82">
        <f t="shared" si="6"/>
        <v>1.4335897431255119E-5</v>
      </c>
      <c r="J143" s="258">
        <v>0.04</v>
      </c>
      <c r="K143" s="83">
        <f t="shared" si="7"/>
        <v>8.6239382984894075E-6</v>
      </c>
      <c r="L143" s="171"/>
      <c r="M143" s="171"/>
    </row>
    <row r="144" spans="2:13">
      <c r="B144" s="36" t="s">
        <v>358</v>
      </c>
      <c r="C144" s="79" t="s">
        <v>359</v>
      </c>
      <c r="D144" s="87">
        <v>217.13</v>
      </c>
      <c r="E144" s="88">
        <v>192.40378000000001</v>
      </c>
      <c r="F144" s="88">
        <f t="shared" si="5"/>
        <v>41776.6327514</v>
      </c>
      <c r="G144" s="80">
        <f t="shared" si="4"/>
        <v>8.9055336523670198E-4</v>
      </c>
      <c r="H144" s="258">
        <v>1.6579929074747847E-2</v>
      </c>
      <c r="I144" s="82">
        <f t="shared" si="6"/>
        <v>1.4765311632902533E-5</v>
      </c>
      <c r="J144" s="258">
        <v>7.0000000000000007E-2</v>
      </c>
      <c r="K144" s="83">
        <f t="shared" si="7"/>
        <v>6.2338735566569146E-5</v>
      </c>
      <c r="L144" s="171"/>
      <c r="M144" s="171"/>
    </row>
    <row r="145" spans="2:13">
      <c r="B145" s="36" t="s">
        <v>360</v>
      </c>
      <c r="C145" s="79" t="s">
        <v>361</v>
      </c>
      <c r="D145" s="87">
        <v>37.86</v>
      </c>
      <c r="E145" s="88">
        <v>1437.0730100000001</v>
      </c>
      <c r="F145" s="88">
        <f t="shared" si="5"/>
        <v>54407.584158600002</v>
      </c>
      <c r="G145" s="80">
        <f t="shared" si="4"/>
        <v>1.1598076239214511E-3</v>
      </c>
      <c r="H145" s="258">
        <v>1.5847860538827259E-2</v>
      </c>
      <c r="I145" s="82">
        <f t="shared" si="6"/>
        <v>1.838046947577577E-5</v>
      </c>
      <c r="J145" s="258">
        <v>0.17499999999999999</v>
      </c>
      <c r="K145" s="83">
        <f t="shared" si="7"/>
        <v>2.0296633418625393E-4</v>
      </c>
      <c r="L145" s="171"/>
      <c r="M145" s="171"/>
    </row>
    <row r="146" spans="2:13">
      <c r="B146" s="36" t="s">
        <v>1398</v>
      </c>
      <c r="C146" s="79" t="s">
        <v>1399</v>
      </c>
      <c r="D146" s="87">
        <v>111.32</v>
      </c>
      <c r="E146" s="88">
        <v>232.69994</v>
      </c>
      <c r="F146" s="88" t="str">
        <f t="shared" si="5"/>
        <v>Excl.</v>
      </c>
      <c r="G146" s="80">
        <f t="shared" si="4"/>
        <v>0</v>
      </c>
      <c r="H146" s="258">
        <v>2.0661157024793389E-2</v>
      </c>
      <c r="I146" s="82">
        <f t="shared" si="6"/>
        <v>0</v>
      </c>
      <c r="J146" s="258" t="s">
        <v>129</v>
      </c>
      <c r="K146" s="83" t="str">
        <f t="shared" si="7"/>
        <v>n/a</v>
      </c>
      <c r="L146" s="171"/>
      <c r="M146" s="171"/>
    </row>
    <row r="147" spans="2:13">
      <c r="B147" s="36" t="s">
        <v>362</v>
      </c>
      <c r="C147" s="79" t="s">
        <v>363</v>
      </c>
      <c r="D147" s="87">
        <v>68.290000000000006</v>
      </c>
      <c r="E147" s="88">
        <v>392.10750000000002</v>
      </c>
      <c r="F147" s="88" t="str">
        <f t="shared" si="5"/>
        <v>Excl.</v>
      </c>
      <c r="G147" s="80">
        <f t="shared" si="4"/>
        <v>0</v>
      </c>
      <c r="H147" s="258" t="s">
        <v>79</v>
      </c>
      <c r="I147" s="82" t="str">
        <f t="shared" si="6"/>
        <v>n/a</v>
      </c>
      <c r="J147" s="258" t="s">
        <v>129</v>
      </c>
      <c r="K147" s="83" t="str">
        <f t="shared" si="7"/>
        <v>n/a</v>
      </c>
      <c r="L147" s="171"/>
      <c r="M147" s="171"/>
    </row>
    <row r="148" spans="2:13">
      <c r="B148" s="36" t="s">
        <v>364</v>
      </c>
      <c r="C148" s="79" t="s">
        <v>365</v>
      </c>
      <c r="D148" s="87">
        <v>272.58</v>
      </c>
      <c r="E148" s="88">
        <v>268.38182</v>
      </c>
      <c r="F148" s="88">
        <f t="shared" si="5"/>
        <v>73155.516495599994</v>
      </c>
      <c r="G148" s="80">
        <f t="shared" si="4"/>
        <v>1.5594576946511419E-3</v>
      </c>
      <c r="H148" s="258">
        <v>2.2011886418666079E-2</v>
      </c>
      <c r="I148" s="82">
        <f t="shared" si="6"/>
        <v>3.4326605649375781E-5</v>
      </c>
      <c r="J148" s="258">
        <v>9.5000000000000001E-2</v>
      </c>
      <c r="K148" s="83">
        <f t="shared" si="7"/>
        <v>1.4814848099185848E-4</v>
      </c>
      <c r="L148" s="171"/>
      <c r="M148" s="171"/>
    </row>
    <row r="149" spans="2:13">
      <c r="B149" s="36" t="s">
        <v>366</v>
      </c>
      <c r="C149" s="79" t="s">
        <v>367</v>
      </c>
      <c r="D149" s="87">
        <v>59.79</v>
      </c>
      <c r="E149" s="88">
        <v>547.60053000000005</v>
      </c>
      <c r="F149" s="88">
        <f t="shared" si="5"/>
        <v>32741.035688700002</v>
      </c>
      <c r="G149" s="80">
        <f t="shared" si="4"/>
        <v>6.9794135126722558E-4</v>
      </c>
      <c r="H149" s="258">
        <v>4.0140491721023581E-2</v>
      </c>
      <c r="I149" s="82">
        <f t="shared" si="6"/>
        <v>2.8015709032302081E-5</v>
      </c>
      <c r="J149" s="258">
        <v>4.4999999999999998E-2</v>
      </c>
      <c r="K149" s="83">
        <f t="shared" si="7"/>
        <v>3.1407360807025153E-5</v>
      </c>
      <c r="L149" s="171"/>
      <c r="M149" s="171"/>
    </row>
    <row r="150" spans="2:13">
      <c r="B150" s="36" t="s">
        <v>368</v>
      </c>
      <c r="C150" s="79" t="s">
        <v>369</v>
      </c>
      <c r="D150" s="87">
        <v>119.14</v>
      </c>
      <c r="E150" s="88">
        <v>138.78202999999999</v>
      </c>
      <c r="F150" s="88">
        <f t="shared" si="5"/>
        <v>16534.4910542</v>
      </c>
      <c r="G150" s="80">
        <f t="shared" si="4"/>
        <v>3.5246609602111842E-4</v>
      </c>
      <c r="H150" s="258">
        <v>3.4581165015947622E-2</v>
      </c>
      <c r="I150" s="82">
        <f t="shared" si="6"/>
        <v>1.2188688229033136E-5</v>
      </c>
      <c r="J150" s="258">
        <v>3.5000000000000003E-2</v>
      </c>
      <c r="K150" s="83">
        <f t="shared" si="7"/>
        <v>1.2336313360739146E-5</v>
      </c>
      <c r="L150" s="171"/>
      <c r="M150" s="171"/>
    </row>
    <row r="151" spans="2:13">
      <c r="B151" s="36" t="s">
        <v>370</v>
      </c>
      <c r="C151" s="79" t="s">
        <v>19</v>
      </c>
      <c r="D151" s="87">
        <v>154.58000000000001</v>
      </c>
      <c r="E151" s="88">
        <v>158.72819999999999</v>
      </c>
      <c r="F151" s="88">
        <f t="shared" si="5"/>
        <v>24536.205156</v>
      </c>
      <c r="G151" s="80">
        <f t="shared" ref="G151:G214" si="8">IF(F151="Excl.",0,F151/SUM($F$23:$F$525))</f>
        <v>5.2303880501430942E-4</v>
      </c>
      <c r="H151" s="258">
        <v>2.2512614827273899E-2</v>
      </c>
      <c r="I151" s="82">
        <f t="shared" si="6"/>
        <v>1.1774971157004764E-5</v>
      </c>
      <c r="J151" s="258">
        <v>0.06</v>
      </c>
      <c r="K151" s="83">
        <f t="shared" si="7"/>
        <v>3.1382328300858564E-5</v>
      </c>
      <c r="L151" s="171"/>
      <c r="M151" s="171"/>
    </row>
    <row r="152" spans="2:13">
      <c r="B152" s="36" t="s">
        <v>371</v>
      </c>
      <c r="C152" s="79" t="s">
        <v>372</v>
      </c>
      <c r="D152" s="87">
        <v>987.83</v>
      </c>
      <c r="E152" s="88">
        <v>48.171430000000001</v>
      </c>
      <c r="F152" s="88">
        <f t="shared" ref="F152:F215" si="9">IF(J152="","Excl.",D152*E152)</f>
        <v>47585.1836969</v>
      </c>
      <c r="G152" s="80">
        <f t="shared" si="8"/>
        <v>1.0143743687734338E-3</v>
      </c>
      <c r="H152" s="258">
        <v>8.3010234554528606E-3</v>
      </c>
      <c r="I152" s="82">
        <f t="shared" ref="I152:I215" si="10">IFERROR($H152*$G152, "n/a")</f>
        <v>8.4203454277984635E-6</v>
      </c>
      <c r="J152" s="258">
        <v>0.05</v>
      </c>
      <c r="K152" s="83">
        <f t="shared" ref="K152:K215" si="11">IFERROR($J152*$G152, "n/a")</f>
        <v>5.0718718438671698E-5</v>
      </c>
      <c r="L152" s="171"/>
      <c r="M152" s="171"/>
    </row>
    <row r="153" spans="2:13">
      <c r="B153" s="36" t="s">
        <v>373</v>
      </c>
      <c r="C153" s="79" t="s">
        <v>374</v>
      </c>
      <c r="D153" s="87">
        <v>25.37</v>
      </c>
      <c r="E153" s="88">
        <v>868.09162000000003</v>
      </c>
      <c r="F153" s="88">
        <f t="shared" si="9"/>
        <v>22023.4843994</v>
      </c>
      <c r="G153" s="80">
        <f t="shared" si="8"/>
        <v>4.6947508342367331E-4</v>
      </c>
      <c r="H153" s="258">
        <v>2.6803310997240835E-2</v>
      </c>
      <c r="I153" s="82">
        <f t="shared" si="10"/>
        <v>1.2583486666460301E-5</v>
      </c>
      <c r="J153" s="258">
        <v>0.16</v>
      </c>
      <c r="K153" s="83">
        <f t="shared" si="11"/>
        <v>7.5116013347787736E-5</v>
      </c>
      <c r="L153" s="171"/>
      <c r="M153" s="171"/>
    </row>
    <row r="154" spans="2:13">
      <c r="B154" s="36" t="s">
        <v>375</v>
      </c>
      <c r="C154" s="79" t="s">
        <v>376</v>
      </c>
      <c r="D154" s="87">
        <v>209.31</v>
      </c>
      <c r="E154" s="88">
        <v>187.71635000000001</v>
      </c>
      <c r="F154" s="88">
        <f t="shared" si="9"/>
        <v>39290.909218500004</v>
      </c>
      <c r="G154" s="80">
        <f t="shared" si="8"/>
        <v>8.3756514403550972E-4</v>
      </c>
      <c r="H154" s="258">
        <v>2.2932492475275904E-2</v>
      </c>
      <c r="I154" s="82">
        <f t="shared" si="10"/>
        <v>1.9207456363147705E-5</v>
      </c>
      <c r="J154" s="258">
        <v>0.09</v>
      </c>
      <c r="K154" s="83">
        <f t="shared" si="11"/>
        <v>7.538086296319587E-5</v>
      </c>
      <c r="L154" s="171"/>
      <c r="M154" s="171"/>
    </row>
    <row r="155" spans="2:13">
      <c r="B155" s="36" t="s">
        <v>377</v>
      </c>
      <c r="C155" s="79" t="s">
        <v>378</v>
      </c>
      <c r="D155" s="87">
        <v>20.22</v>
      </c>
      <c r="E155" s="88">
        <v>698.59612000000004</v>
      </c>
      <c r="F155" s="88">
        <f t="shared" si="9"/>
        <v>14125.6135464</v>
      </c>
      <c r="G155" s="80">
        <f t="shared" si="8"/>
        <v>3.0111600316466632E-4</v>
      </c>
      <c r="H155" s="258">
        <v>6.0336300692383785E-2</v>
      </c>
      <c r="I155" s="82">
        <f t="shared" si="10"/>
        <v>1.8168225710232093E-5</v>
      </c>
      <c r="J155" s="258">
        <v>0.06</v>
      </c>
      <c r="K155" s="83">
        <f t="shared" si="11"/>
        <v>1.8066960189879978E-5</v>
      </c>
      <c r="L155" s="171"/>
      <c r="M155" s="171"/>
    </row>
    <row r="156" spans="2:13">
      <c r="B156" s="36" t="s">
        <v>379</v>
      </c>
      <c r="C156" s="79" t="s">
        <v>380</v>
      </c>
      <c r="D156" s="87">
        <v>262.61</v>
      </c>
      <c r="E156" s="88">
        <v>70.226100000000002</v>
      </c>
      <c r="F156" s="88" t="str">
        <f t="shared" si="9"/>
        <v>Excl.</v>
      </c>
      <c r="G156" s="80">
        <f t="shared" si="8"/>
        <v>0</v>
      </c>
      <c r="H156" s="258" t="s">
        <v>79</v>
      </c>
      <c r="I156" s="82" t="str">
        <f t="shared" si="10"/>
        <v>n/a</v>
      </c>
      <c r="J156" s="258" t="s">
        <v>129</v>
      </c>
      <c r="K156" s="83" t="str">
        <f t="shared" si="11"/>
        <v>n/a</v>
      </c>
      <c r="L156" s="171"/>
      <c r="M156" s="171"/>
    </row>
    <row r="157" spans="2:13">
      <c r="B157" s="36" t="s">
        <v>381</v>
      </c>
      <c r="C157" s="79" t="s">
        <v>382</v>
      </c>
      <c r="D157" s="87">
        <v>73.180000000000007</v>
      </c>
      <c r="E157" s="88">
        <v>340.29012999999998</v>
      </c>
      <c r="F157" s="88">
        <f t="shared" si="9"/>
        <v>24902.431713400001</v>
      </c>
      <c r="G157" s="80">
        <f t="shared" si="8"/>
        <v>5.3084566429548727E-4</v>
      </c>
      <c r="H157" s="258">
        <v>4.3727794479365943E-3</v>
      </c>
      <c r="I157" s="82">
        <f t="shared" si="10"/>
        <v>2.3212710108575554E-6</v>
      </c>
      <c r="J157" s="258">
        <v>0.105</v>
      </c>
      <c r="K157" s="83">
        <f t="shared" si="11"/>
        <v>5.573879475102616E-5</v>
      </c>
      <c r="L157" s="171"/>
      <c r="M157" s="171"/>
    </row>
    <row r="158" spans="2:13">
      <c r="B158" s="36" t="s">
        <v>383</v>
      </c>
      <c r="C158" s="79" t="s">
        <v>384</v>
      </c>
      <c r="D158" s="87">
        <v>171.03</v>
      </c>
      <c r="E158" s="88">
        <v>147.94945999999999</v>
      </c>
      <c r="F158" s="88">
        <f t="shared" si="9"/>
        <v>25303.796143799998</v>
      </c>
      <c r="G158" s="80">
        <f t="shared" si="8"/>
        <v>5.3940155835966483E-4</v>
      </c>
      <c r="H158" s="258">
        <v>3.2041162369175001E-2</v>
      </c>
      <c r="I158" s="82">
        <f t="shared" si="10"/>
        <v>1.7283052913588045E-5</v>
      </c>
      <c r="J158" s="258">
        <v>7.0000000000000007E-2</v>
      </c>
      <c r="K158" s="83">
        <f t="shared" si="11"/>
        <v>3.775810908517654E-5</v>
      </c>
      <c r="L158" s="171"/>
      <c r="M158" s="171"/>
    </row>
    <row r="159" spans="2:13">
      <c r="B159" s="36" t="s">
        <v>385</v>
      </c>
      <c r="C159" s="79" t="s">
        <v>386</v>
      </c>
      <c r="D159" s="87">
        <v>52.94</v>
      </c>
      <c r="E159" s="88">
        <v>388.74948999999998</v>
      </c>
      <c r="F159" s="88">
        <f t="shared" si="9"/>
        <v>20580.398000599998</v>
      </c>
      <c r="G159" s="80">
        <f t="shared" si="8"/>
        <v>4.3871278009429381E-4</v>
      </c>
      <c r="H159" s="258">
        <v>1.8889308651303362E-2</v>
      </c>
      <c r="I159" s="82">
        <f t="shared" si="10"/>
        <v>8.2869811124724942E-6</v>
      </c>
      <c r="J159" s="258">
        <v>0.47</v>
      </c>
      <c r="K159" s="83">
        <f t="shared" si="11"/>
        <v>2.0619500664431807E-4</v>
      </c>
      <c r="L159" s="171"/>
      <c r="M159" s="171"/>
    </row>
    <row r="160" spans="2:13">
      <c r="B160" s="36" t="s">
        <v>387</v>
      </c>
      <c r="C160" s="79" t="s">
        <v>388</v>
      </c>
      <c r="D160" s="87">
        <v>30.94</v>
      </c>
      <c r="E160" s="88">
        <v>549.91250000000002</v>
      </c>
      <c r="F160" s="88">
        <f t="shared" si="9"/>
        <v>17014.292750000001</v>
      </c>
      <c r="G160" s="80">
        <f t="shared" si="8"/>
        <v>3.6269403893321559E-4</v>
      </c>
      <c r="H160" s="258">
        <v>3.749191984486102E-2</v>
      </c>
      <c r="I160" s="82">
        <f t="shared" si="10"/>
        <v>1.3598095835893021E-5</v>
      </c>
      <c r="J160" s="258">
        <v>0.06</v>
      </c>
      <c r="K160" s="83">
        <f t="shared" si="11"/>
        <v>2.1761642335992935E-5</v>
      </c>
      <c r="L160" s="171"/>
      <c r="M160" s="171"/>
    </row>
    <row r="161" spans="2:13">
      <c r="B161" s="36" t="s">
        <v>389</v>
      </c>
      <c r="C161" s="79" t="s">
        <v>390</v>
      </c>
      <c r="D161" s="87">
        <v>345.24</v>
      </c>
      <c r="E161" s="88">
        <v>255.73480000000001</v>
      </c>
      <c r="F161" s="88">
        <f t="shared" si="9"/>
        <v>88289.882352000001</v>
      </c>
      <c r="G161" s="80">
        <f t="shared" si="8"/>
        <v>1.8820772921745636E-3</v>
      </c>
      <c r="H161" s="258">
        <v>7.5309929324527854E-3</v>
      </c>
      <c r="I161" s="82">
        <f t="shared" si="10"/>
        <v>1.4173910785696514E-5</v>
      </c>
      <c r="J161" s="258">
        <v>0.16500000000000001</v>
      </c>
      <c r="K161" s="83">
        <f t="shared" si="11"/>
        <v>3.1054275320880302E-4</v>
      </c>
      <c r="L161" s="171"/>
      <c r="M161" s="171"/>
    </row>
    <row r="162" spans="2:13">
      <c r="B162" s="36" t="s">
        <v>391</v>
      </c>
      <c r="C162" s="79" t="s">
        <v>392</v>
      </c>
      <c r="D162" s="87">
        <v>67.849999999999994</v>
      </c>
      <c r="E162" s="88">
        <v>1293.5251699999999</v>
      </c>
      <c r="F162" s="88">
        <f t="shared" si="9"/>
        <v>87765.682784499979</v>
      </c>
      <c r="G162" s="80">
        <f t="shared" si="8"/>
        <v>1.8709029188910414E-3</v>
      </c>
      <c r="H162" s="258">
        <v>2.7708179808400884E-2</v>
      </c>
      <c r="I162" s="82">
        <f t="shared" si="10"/>
        <v>5.1839314480695028E-5</v>
      </c>
      <c r="J162" s="258">
        <v>7.4999999999999997E-2</v>
      </c>
      <c r="K162" s="83">
        <f t="shared" si="11"/>
        <v>1.4031771891682811E-4</v>
      </c>
      <c r="L162" s="171"/>
      <c r="M162" s="171"/>
    </row>
    <row r="163" spans="2:13">
      <c r="B163" s="36" t="s">
        <v>393</v>
      </c>
      <c r="C163" s="79" t="s">
        <v>394</v>
      </c>
      <c r="D163" s="87">
        <v>36.229999999999997</v>
      </c>
      <c r="E163" s="88">
        <v>652.72675000000004</v>
      </c>
      <c r="F163" s="88">
        <f t="shared" si="9"/>
        <v>23648.290152499998</v>
      </c>
      <c r="G163" s="80">
        <f t="shared" si="8"/>
        <v>5.0411110207768193E-4</v>
      </c>
      <c r="H163" s="258">
        <v>2.428926304167817E-2</v>
      </c>
      <c r="I163" s="82">
        <f t="shared" si="10"/>
        <v>1.2244487160595091E-5</v>
      </c>
      <c r="J163" s="258">
        <v>6.5000000000000002E-2</v>
      </c>
      <c r="K163" s="83">
        <f t="shared" si="11"/>
        <v>3.276722163504933E-5</v>
      </c>
      <c r="L163" s="171"/>
      <c r="M163" s="171"/>
    </row>
    <row r="164" spans="2:13">
      <c r="B164" s="36" t="s">
        <v>395</v>
      </c>
      <c r="C164" s="79" t="s">
        <v>396</v>
      </c>
      <c r="D164" s="87">
        <v>264.60000000000002</v>
      </c>
      <c r="E164" s="88">
        <v>120.69262999999999</v>
      </c>
      <c r="F164" s="88">
        <f t="shared" si="9"/>
        <v>31935.269898000002</v>
      </c>
      <c r="G164" s="80">
        <f t="shared" si="8"/>
        <v>6.8076482483986648E-4</v>
      </c>
      <c r="H164" s="258">
        <v>1.3378684807256234E-2</v>
      </c>
      <c r="I164" s="82">
        <f t="shared" si="10"/>
        <v>9.1077380193995734E-6</v>
      </c>
      <c r="J164" s="258">
        <v>0.02</v>
      </c>
      <c r="K164" s="83">
        <f t="shared" si="11"/>
        <v>1.361529649679733E-5</v>
      </c>
      <c r="L164" s="171"/>
      <c r="M164" s="171"/>
    </row>
    <row r="165" spans="2:13">
      <c r="B165" s="36" t="s">
        <v>397</v>
      </c>
      <c r="C165" s="79" t="s">
        <v>398</v>
      </c>
      <c r="D165" s="87">
        <v>337.95</v>
      </c>
      <c r="E165" s="88">
        <v>99.38082</v>
      </c>
      <c r="F165" s="88">
        <f t="shared" si="9"/>
        <v>33585.748118999996</v>
      </c>
      <c r="G165" s="80">
        <f t="shared" si="8"/>
        <v>7.1594810403587041E-4</v>
      </c>
      <c r="H165" s="258">
        <v>1.0889184790649507E-2</v>
      </c>
      <c r="I165" s="82">
        <f t="shared" si="10"/>
        <v>7.7960912053617508E-6</v>
      </c>
      <c r="J165" s="258">
        <v>9.5000000000000001E-2</v>
      </c>
      <c r="K165" s="83">
        <f t="shared" si="11"/>
        <v>6.8015069883407687E-5</v>
      </c>
      <c r="L165" s="171"/>
      <c r="M165" s="171"/>
    </row>
    <row r="166" spans="2:13">
      <c r="B166" s="36" t="s">
        <v>399</v>
      </c>
      <c r="C166" s="79" t="s">
        <v>400</v>
      </c>
      <c r="D166" s="87">
        <v>248.01</v>
      </c>
      <c r="E166" s="88">
        <v>293.36597999999998</v>
      </c>
      <c r="F166" s="88">
        <f t="shared" si="9"/>
        <v>72757.696699799999</v>
      </c>
      <c r="G166" s="80">
        <f t="shared" si="8"/>
        <v>1.550977361637812E-3</v>
      </c>
      <c r="H166" s="258">
        <v>2.4192572880125801E-2</v>
      </c>
      <c r="I166" s="82">
        <f t="shared" si="10"/>
        <v>3.7522132856847998E-5</v>
      </c>
      <c r="J166" s="258">
        <v>0.09</v>
      </c>
      <c r="K166" s="83">
        <f t="shared" si="11"/>
        <v>1.3958796254740307E-4</v>
      </c>
      <c r="L166" s="171"/>
      <c r="M166" s="171"/>
    </row>
    <row r="167" spans="2:13">
      <c r="B167" s="36" t="s">
        <v>401</v>
      </c>
      <c r="C167" s="79" t="s">
        <v>402</v>
      </c>
      <c r="D167" s="87">
        <v>160.26</v>
      </c>
      <c r="E167" s="88">
        <v>132.49226999999999</v>
      </c>
      <c r="F167" s="88">
        <f t="shared" si="9"/>
        <v>21233.211190199996</v>
      </c>
      <c r="G167" s="80">
        <f t="shared" si="8"/>
        <v>4.5262881268429958E-4</v>
      </c>
      <c r="H167" s="258">
        <v>1.5599650567827281E-2</v>
      </c>
      <c r="I167" s="82">
        <f t="shared" si="10"/>
        <v>7.0608513148056222E-6</v>
      </c>
      <c r="J167" s="258">
        <v>7.0000000000000007E-2</v>
      </c>
      <c r="K167" s="83">
        <f t="shared" si="11"/>
        <v>3.1684016887900973E-5</v>
      </c>
      <c r="L167" s="171"/>
      <c r="M167" s="171"/>
    </row>
    <row r="168" spans="2:13">
      <c r="B168" s="36" t="s">
        <v>403</v>
      </c>
      <c r="C168" s="79" t="s">
        <v>404</v>
      </c>
      <c r="D168" s="87">
        <v>336.92</v>
      </c>
      <c r="E168" s="88">
        <v>224.29096000000001</v>
      </c>
      <c r="F168" s="88">
        <f t="shared" si="9"/>
        <v>75568.110243200004</v>
      </c>
      <c r="G168" s="80">
        <f t="shared" si="8"/>
        <v>1.610887006670125E-3</v>
      </c>
      <c r="H168" s="258">
        <v>1.1159919268669119E-2</v>
      </c>
      <c r="I168" s="82">
        <f t="shared" si="10"/>
        <v>1.7977368945386646E-5</v>
      </c>
      <c r="J168" s="258">
        <v>0.14000000000000001</v>
      </c>
      <c r="K168" s="83">
        <f t="shared" si="11"/>
        <v>2.2552418093381752E-4</v>
      </c>
      <c r="L168" s="171"/>
      <c r="M168" s="171"/>
    </row>
    <row r="169" spans="2:13">
      <c r="B169" s="36" t="s">
        <v>405</v>
      </c>
      <c r="C169" s="79" t="s">
        <v>406</v>
      </c>
      <c r="D169" s="87">
        <v>27.16</v>
      </c>
      <c r="E169" s="88">
        <v>372.64915999999999</v>
      </c>
      <c r="F169" s="88">
        <f t="shared" si="9"/>
        <v>10121.1511856</v>
      </c>
      <c r="G169" s="80">
        <f t="shared" si="8"/>
        <v>2.1575279420056807E-4</v>
      </c>
      <c r="H169" s="258">
        <v>4.8600883652430052E-2</v>
      </c>
      <c r="I169" s="82">
        <f t="shared" si="10"/>
        <v>1.0485776448628493E-5</v>
      </c>
      <c r="J169" s="258">
        <v>8.5000000000000006E-2</v>
      </c>
      <c r="K169" s="83">
        <f t="shared" si="11"/>
        <v>1.8338987507048287E-5</v>
      </c>
      <c r="L169" s="171"/>
      <c r="M169" s="171"/>
    </row>
    <row r="170" spans="2:13">
      <c r="B170" s="36" t="s">
        <v>407</v>
      </c>
      <c r="C170" s="79" t="s">
        <v>408</v>
      </c>
      <c r="D170" s="87">
        <v>77.61</v>
      </c>
      <c r="E170" s="88">
        <v>255.73500999999999</v>
      </c>
      <c r="F170" s="88">
        <f t="shared" si="9"/>
        <v>19847.594126100001</v>
      </c>
      <c r="G170" s="80">
        <f t="shared" si="8"/>
        <v>4.2309158437998397E-4</v>
      </c>
      <c r="H170" s="258">
        <v>2.0615900012884939E-2</v>
      </c>
      <c r="I170" s="82">
        <f t="shared" si="10"/>
        <v>8.7224137998708205E-6</v>
      </c>
      <c r="J170" s="258">
        <v>5.0000000000000001E-3</v>
      </c>
      <c r="K170" s="83">
        <f t="shared" si="11"/>
        <v>2.11545792189992E-6</v>
      </c>
      <c r="L170" s="171"/>
      <c r="M170" s="171"/>
    </row>
    <row r="171" spans="2:13">
      <c r="B171" s="36" t="s">
        <v>409</v>
      </c>
      <c r="C171" s="79" t="s">
        <v>410</v>
      </c>
      <c r="D171" s="87">
        <v>126.65</v>
      </c>
      <c r="E171" s="88">
        <v>59.61403</v>
      </c>
      <c r="F171" s="88">
        <f t="shared" si="9"/>
        <v>7550.1168995000007</v>
      </c>
      <c r="G171" s="80">
        <f t="shared" si="8"/>
        <v>1.6094600186643564E-4</v>
      </c>
      <c r="H171" s="258" t="s">
        <v>79</v>
      </c>
      <c r="I171" s="82" t="str">
        <f t="shared" si="10"/>
        <v>n/a</v>
      </c>
      <c r="J171" s="258">
        <v>0.18</v>
      </c>
      <c r="K171" s="83">
        <f t="shared" si="11"/>
        <v>2.8970280335958415E-5</v>
      </c>
      <c r="L171" s="171"/>
      <c r="M171" s="171"/>
    </row>
    <row r="172" spans="2:13">
      <c r="B172" s="36" t="s">
        <v>411</v>
      </c>
      <c r="C172" s="79" t="s">
        <v>412</v>
      </c>
      <c r="D172" s="87">
        <v>190.06</v>
      </c>
      <c r="E172" s="88">
        <v>253.62011999999999</v>
      </c>
      <c r="F172" s="88">
        <f t="shared" si="9"/>
        <v>48203.040007199997</v>
      </c>
      <c r="G172" s="80">
        <f t="shared" si="8"/>
        <v>1.0275452248269764E-3</v>
      </c>
      <c r="H172" s="258">
        <v>2.13406292749658E-2</v>
      </c>
      <c r="I172" s="82">
        <f t="shared" si="10"/>
        <v>2.1928461706293888E-5</v>
      </c>
      <c r="J172" s="258">
        <v>6.5000000000000002E-2</v>
      </c>
      <c r="K172" s="83">
        <f t="shared" si="11"/>
        <v>6.679043961375347E-5</v>
      </c>
      <c r="L172" s="171"/>
      <c r="M172" s="171"/>
    </row>
    <row r="173" spans="2:13">
      <c r="B173" s="36" t="s">
        <v>413</v>
      </c>
      <c r="C173" s="79" t="s">
        <v>414</v>
      </c>
      <c r="D173" s="87">
        <v>82.49</v>
      </c>
      <c r="E173" s="88">
        <v>345.21591999999998</v>
      </c>
      <c r="F173" s="88">
        <f t="shared" si="9"/>
        <v>28476.861240799997</v>
      </c>
      <c r="G173" s="80">
        <f t="shared" si="8"/>
        <v>6.0704185424142836E-4</v>
      </c>
      <c r="H173" s="258">
        <v>2.7639713904715722E-2</v>
      </c>
      <c r="I173" s="82">
        <f t="shared" si="10"/>
        <v>1.6778463179421223E-5</v>
      </c>
      <c r="J173" s="258">
        <v>2.5000000000000001E-2</v>
      </c>
      <c r="K173" s="83">
        <f t="shared" si="11"/>
        <v>1.5176046356035709E-5</v>
      </c>
      <c r="L173" s="171"/>
      <c r="M173" s="171"/>
    </row>
    <row r="174" spans="2:13">
      <c r="B174" s="36" t="s">
        <v>415</v>
      </c>
      <c r="C174" s="79" t="s">
        <v>416</v>
      </c>
      <c r="D174" s="87">
        <v>242.46</v>
      </c>
      <c r="E174" s="88">
        <v>117.01869000000001</v>
      </c>
      <c r="F174" s="88">
        <f t="shared" si="9"/>
        <v>28372.351577400004</v>
      </c>
      <c r="G174" s="80">
        <f t="shared" si="8"/>
        <v>6.048140195331009E-4</v>
      </c>
      <c r="H174" s="258">
        <v>1.4517858615854161E-2</v>
      </c>
      <c r="I174" s="82">
        <f t="shared" si="10"/>
        <v>8.7806044244680164E-6</v>
      </c>
      <c r="J174" s="258">
        <v>9.5000000000000001E-2</v>
      </c>
      <c r="K174" s="83">
        <f t="shared" si="11"/>
        <v>5.7457331855644583E-5</v>
      </c>
      <c r="L174" s="171"/>
      <c r="M174" s="171"/>
    </row>
    <row r="175" spans="2:13">
      <c r="B175" s="36" t="s">
        <v>417</v>
      </c>
      <c r="C175" s="79" t="s">
        <v>418</v>
      </c>
      <c r="D175" s="87">
        <v>142.22</v>
      </c>
      <c r="E175" s="88">
        <v>331.65170999999998</v>
      </c>
      <c r="F175" s="88">
        <f t="shared" si="9"/>
        <v>47167.506196199996</v>
      </c>
      <c r="G175" s="80">
        <f t="shared" si="8"/>
        <v>1.0054707286441423E-3</v>
      </c>
      <c r="H175" s="258">
        <v>3.5438053719589371E-2</v>
      </c>
      <c r="I175" s="82">
        <f t="shared" si="10"/>
        <v>3.5631925695165783E-5</v>
      </c>
      <c r="J175" s="258">
        <v>6.5000000000000002E-2</v>
      </c>
      <c r="K175" s="83">
        <f t="shared" si="11"/>
        <v>6.5355597361869253E-5</v>
      </c>
      <c r="L175" s="171"/>
      <c r="M175" s="171"/>
    </row>
    <row r="176" spans="2:13">
      <c r="B176" s="36" t="s">
        <v>419</v>
      </c>
      <c r="C176" s="79" t="s">
        <v>420</v>
      </c>
      <c r="D176" s="87">
        <v>21.24</v>
      </c>
      <c r="E176" s="88">
        <v>679.49863000000005</v>
      </c>
      <c r="F176" s="88">
        <f t="shared" si="9"/>
        <v>14432.5509012</v>
      </c>
      <c r="G176" s="80">
        <f t="shared" si="8"/>
        <v>3.0765899325820923E-4</v>
      </c>
      <c r="H176" s="258">
        <v>4.708097928436912E-2</v>
      </c>
      <c r="I176" s="82">
        <f t="shared" si="10"/>
        <v>1.4484886688239607E-5</v>
      </c>
      <c r="J176" s="258">
        <v>0.27500000000000002</v>
      </c>
      <c r="K176" s="83">
        <f t="shared" si="11"/>
        <v>8.4606223146007541E-5</v>
      </c>
      <c r="L176" s="171"/>
      <c r="M176" s="171"/>
    </row>
    <row r="177" spans="2:13">
      <c r="B177" s="36" t="s">
        <v>421</v>
      </c>
      <c r="C177" s="79" t="s">
        <v>422</v>
      </c>
      <c r="D177" s="87">
        <v>139.81</v>
      </c>
      <c r="E177" s="88">
        <v>2804.2339999999999</v>
      </c>
      <c r="F177" s="88">
        <f t="shared" si="9"/>
        <v>392059.95554</v>
      </c>
      <c r="G177" s="80">
        <f t="shared" si="8"/>
        <v>8.3575503765079811E-3</v>
      </c>
      <c r="H177" s="258">
        <v>1.4305128388527287E-2</v>
      </c>
      <c r="I177" s="82">
        <f t="shared" si="10"/>
        <v>1.1955583114953124E-4</v>
      </c>
      <c r="J177" s="258">
        <v>0.1</v>
      </c>
      <c r="K177" s="83">
        <f t="shared" si="11"/>
        <v>8.3575503765079815E-4</v>
      </c>
      <c r="L177" s="171"/>
      <c r="M177" s="171"/>
    </row>
    <row r="178" spans="2:13">
      <c r="B178" s="36" t="s">
        <v>423</v>
      </c>
      <c r="C178" s="79" t="s">
        <v>424</v>
      </c>
      <c r="D178" s="87">
        <v>67.69</v>
      </c>
      <c r="E178" s="88">
        <v>723.60613000000001</v>
      </c>
      <c r="F178" s="88">
        <f t="shared" si="9"/>
        <v>48980.898939699997</v>
      </c>
      <c r="G178" s="80">
        <f t="shared" si="8"/>
        <v>1.044126860166988E-3</v>
      </c>
      <c r="H178" s="258">
        <v>1.890973555916679E-2</v>
      </c>
      <c r="I178" s="82">
        <f t="shared" si="10"/>
        <v>1.9744162815980864E-5</v>
      </c>
      <c r="J178" s="258">
        <v>0.05</v>
      </c>
      <c r="K178" s="83">
        <f t="shared" si="11"/>
        <v>5.2206343008349407E-5</v>
      </c>
      <c r="L178" s="171"/>
      <c r="M178" s="171"/>
    </row>
    <row r="179" spans="2:13">
      <c r="B179" s="36" t="s">
        <v>425</v>
      </c>
      <c r="C179" s="79" t="s">
        <v>426</v>
      </c>
      <c r="D179" s="87">
        <v>114.78</v>
      </c>
      <c r="E179" s="88">
        <v>232.68540999999999</v>
      </c>
      <c r="F179" s="88">
        <f t="shared" si="9"/>
        <v>26707.631359799998</v>
      </c>
      <c r="G179" s="80">
        <f t="shared" si="8"/>
        <v>5.6932714339391329E-4</v>
      </c>
      <c r="H179" s="258">
        <v>1.7424638438752395E-2</v>
      </c>
      <c r="I179" s="82">
        <f t="shared" si="10"/>
        <v>9.9203196270066787E-6</v>
      </c>
      <c r="J179" s="258">
        <v>0.04</v>
      </c>
      <c r="K179" s="83">
        <f t="shared" si="11"/>
        <v>2.2773085735756531E-5</v>
      </c>
      <c r="L179" s="171"/>
      <c r="M179" s="171"/>
    </row>
    <row r="180" spans="2:13">
      <c r="B180" s="36" t="s">
        <v>427</v>
      </c>
      <c r="C180" s="79" t="s">
        <v>428</v>
      </c>
      <c r="D180" s="87">
        <v>825.91</v>
      </c>
      <c r="E180" s="88">
        <v>947.98915</v>
      </c>
      <c r="F180" s="88">
        <f t="shared" si="9"/>
        <v>782953.71887649992</v>
      </c>
      <c r="G180" s="80">
        <f t="shared" si="8"/>
        <v>1.6690241009112716E-2</v>
      </c>
      <c r="H180" s="258">
        <v>7.2647140729619449E-3</v>
      </c>
      <c r="I180" s="82">
        <f t="shared" si="10"/>
        <v>1.2124982874002771E-4</v>
      </c>
      <c r="J180" s="258">
        <v>0.26500000000000001</v>
      </c>
      <c r="K180" s="83">
        <f t="shared" si="11"/>
        <v>4.4229138674148696E-3</v>
      </c>
      <c r="L180" s="171"/>
      <c r="M180" s="171"/>
    </row>
    <row r="181" spans="2:13">
      <c r="B181" s="36" t="s">
        <v>429</v>
      </c>
      <c r="C181" s="79" t="s">
        <v>430</v>
      </c>
      <c r="D181" s="87">
        <v>368.53</v>
      </c>
      <c r="E181" s="88">
        <v>142.01418000000001</v>
      </c>
      <c r="F181" s="88">
        <f t="shared" si="9"/>
        <v>52336.485755399997</v>
      </c>
      <c r="G181" s="80">
        <f t="shared" si="8"/>
        <v>1.1156579753922907E-3</v>
      </c>
      <c r="H181" s="258" t="s">
        <v>79</v>
      </c>
      <c r="I181" s="82" t="str">
        <f t="shared" si="10"/>
        <v>n/a</v>
      </c>
      <c r="J181" s="258">
        <v>0.09</v>
      </c>
      <c r="K181" s="83">
        <f t="shared" si="11"/>
        <v>1.0040921778530617E-4</v>
      </c>
      <c r="L181" s="171"/>
      <c r="M181" s="171"/>
    </row>
    <row r="182" spans="2:13">
      <c r="B182" s="36" t="s">
        <v>431</v>
      </c>
      <c r="C182" s="79" t="s">
        <v>432</v>
      </c>
      <c r="D182" s="87">
        <v>91.91</v>
      </c>
      <c r="E182" s="88">
        <v>212.8613</v>
      </c>
      <c r="F182" s="88">
        <f t="shared" si="9"/>
        <v>19564.082082999998</v>
      </c>
      <c r="G182" s="80">
        <f t="shared" si="8"/>
        <v>4.1704795215212378E-4</v>
      </c>
      <c r="H182" s="258">
        <v>2.7200522250027202E-3</v>
      </c>
      <c r="I182" s="82">
        <f t="shared" si="10"/>
        <v>1.1343922101842123E-6</v>
      </c>
      <c r="J182" s="258">
        <v>0.155</v>
      </c>
      <c r="K182" s="83">
        <f t="shared" si="11"/>
        <v>6.4642432583579182E-5</v>
      </c>
      <c r="L182" s="171"/>
      <c r="M182" s="171"/>
    </row>
    <row r="183" spans="2:13">
      <c r="B183" s="36" t="s">
        <v>433</v>
      </c>
      <c r="C183" s="79" t="s">
        <v>434</v>
      </c>
      <c r="D183" s="87">
        <v>233.23</v>
      </c>
      <c r="E183" s="88">
        <v>559.70654000000002</v>
      </c>
      <c r="F183" s="88">
        <f t="shared" si="9"/>
        <v>130540.35632419999</v>
      </c>
      <c r="G183" s="80">
        <f t="shared" si="8"/>
        <v>2.7827315407515383E-3</v>
      </c>
      <c r="H183" s="258">
        <v>1.9723020194657635E-2</v>
      </c>
      <c r="I183" s="82">
        <f t="shared" si="10"/>
        <v>5.4883870374553344E-5</v>
      </c>
      <c r="J183" s="258">
        <v>6.5000000000000002E-2</v>
      </c>
      <c r="K183" s="83">
        <f t="shared" si="11"/>
        <v>1.8087755014885E-4</v>
      </c>
      <c r="L183" s="171"/>
      <c r="M183" s="171"/>
    </row>
    <row r="184" spans="2:13">
      <c r="B184" s="36" t="s">
        <v>435</v>
      </c>
      <c r="C184" s="79" t="s">
        <v>436</v>
      </c>
      <c r="D184" s="87">
        <v>330.91</v>
      </c>
      <c r="E184" s="88">
        <v>53.573360000000001</v>
      </c>
      <c r="F184" s="88">
        <f t="shared" si="9"/>
        <v>17727.960557600003</v>
      </c>
      <c r="G184" s="80">
        <f t="shared" si="8"/>
        <v>3.7790731070409529E-4</v>
      </c>
      <c r="H184" s="258">
        <v>1.5956000120878788E-2</v>
      </c>
      <c r="I184" s="82">
        <f t="shared" si="10"/>
        <v>6.0298890952755216E-6</v>
      </c>
      <c r="J184" s="258">
        <v>0.06</v>
      </c>
      <c r="K184" s="83">
        <f t="shared" si="11"/>
        <v>2.2674438642245715E-5</v>
      </c>
      <c r="L184" s="171"/>
      <c r="M184" s="171"/>
    </row>
    <row r="185" spans="2:13">
      <c r="B185" s="36" t="s">
        <v>437</v>
      </c>
      <c r="C185" s="79" t="s">
        <v>438</v>
      </c>
      <c r="D185" s="87">
        <v>180.97</v>
      </c>
      <c r="E185" s="88">
        <v>75.544110000000003</v>
      </c>
      <c r="F185" s="88">
        <f t="shared" si="9"/>
        <v>13671.217586700001</v>
      </c>
      <c r="G185" s="80">
        <f t="shared" si="8"/>
        <v>2.9142963486713435E-4</v>
      </c>
      <c r="H185" s="258">
        <v>1.5251146598883792E-2</v>
      </c>
      <c r="I185" s="82">
        <f t="shared" si="10"/>
        <v>4.4446360846178409E-6</v>
      </c>
      <c r="J185" s="258">
        <v>5.5E-2</v>
      </c>
      <c r="K185" s="83">
        <f t="shared" si="11"/>
        <v>1.6028629917692389E-5</v>
      </c>
      <c r="L185" s="171"/>
      <c r="M185" s="171"/>
    </row>
    <row r="186" spans="2:13">
      <c r="B186" s="36" t="s">
        <v>439</v>
      </c>
      <c r="C186" s="79" t="s">
        <v>440</v>
      </c>
      <c r="D186" s="87">
        <v>244.03</v>
      </c>
      <c r="E186" s="88">
        <v>492.90312</v>
      </c>
      <c r="F186" s="88">
        <f t="shared" si="9"/>
        <v>120283.14837359999</v>
      </c>
      <c r="G186" s="80">
        <f t="shared" si="8"/>
        <v>2.5640784216096331E-3</v>
      </c>
      <c r="H186" s="258">
        <v>1.335901323607753E-2</v>
      </c>
      <c r="I186" s="82">
        <f t="shared" si="10"/>
        <v>3.4253557572623874E-5</v>
      </c>
      <c r="J186" s="258">
        <v>0.125</v>
      </c>
      <c r="K186" s="83">
        <f t="shared" si="11"/>
        <v>3.2050980270120413E-4</v>
      </c>
      <c r="L186" s="171"/>
      <c r="M186" s="171"/>
    </row>
    <row r="187" spans="2:13">
      <c r="B187" s="36" t="s">
        <v>441</v>
      </c>
      <c r="C187" s="79" t="s">
        <v>442</v>
      </c>
      <c r="D187" s="87">
        <v>69.540000000000006</v>
      </c>
      <c r="E187" s="88">
        <v>211.65232</v>
      </c>
      <c r="F187" s="88">
        <f t="shared" si="9"/>
        <v>14718.302332800002</v>
      </c>
      <c r="G187" s="80">
        <f t="shared" si="8"/>
        <v>3.1375036257815664E-4</v>
      </c>
      <c r="H187" s="258">
        <v>1.7831463905665802E-2</v>
      </c>
      <c r="I187" s="82">
        <f t="shared" si="10"/>
        <v>5.5946282657019583E-6</v>
      </c>
      <c r="J187" s="258">
        <v>0.1</v>
      </c>
      <c r="K187" s="83">
        <f t="shared" si="11"/>
        <v>3.1375036257815662E-5</v>
      </c>
      <c r="L187" s="171"/>
      <c r="M187" s="171"/>
    </row>
    <row r="188" spans="2:13">
      <c r="B188" s="36" t="s">
        <v>443</v>
      </c>
      <c r="C188" s="79" t="s">
        <v>444</v>
      </c>
      <c r="D188" s="87">
        <v>508.1</v>
      </c>
      <c r="E188" s="88">
        <v>313.84007000000003</v>
      </c>
      <c r="F188" s="88">
        <f t="shared" si="9"/>
        <v>159462.13956700001</v>
      </c>
      <c r="G188" s="80">
        <f t="shared" si="8"/>
        <v>3.3992578067335391E-3</v>
      </c>
      <c r="H188" s="258">
        <v>7.5575674079905522E-3</v>
      </c>
      <c r="I188" s="82">
        <f t="shared" si="10"/>
        <v>2.5690120011526842E-5</v>
      </c>
      <c r="J188" s="258">
        <v>8.5000000000000006E-2</v>
      </c>
      <c r="K188" s="83">
        <f t="shared" si="11"/>
        <v>2.8893691357235085E-4</v>
      </c>
      <c r="L188" s="171"/>
      <c r="M188" s="171"/>
    </row>
    <row r="189" spans="2:13">
      <c r="B189" s="36" t="s">
        <v>445</v>
      </c>
      <c r="C189" s="79" t="s">
        <v>446</v>
      </c>
      <c r="D189" s="87">
        <v>89.86</v>
      </c>
      <c r="E189" s="88">
        <v>1282.54351</v>
      </c>
      <c r="F189" s="88">
        <f t="shared" si="9"/>
        <v>115249.3598086</v>
      </c>
      <c r="G189" s="80">
        <f t="shared" si="8"/>
        <v>2.4567730441483406E-3</v>
      </c>
      <c r="H189" s="258">
        <v>3.1159581571333184E-2</v>
      </c>
      <c r="I189" s="82">
        <f t="shared" si="10"/>
        <v>7.6552020071392758E-5</v>
      </c>
      <c r="J189" s="258">
        <v>0.06</v>
      </c>
      <c r="K189" s="83">
        <f t="shared" si="11"/>
        <v>1.4740638264890043E-4</v>
      </c>
      <c r="L189" s="171"/>
      <c r="M189" s="171"/>
    </row>
    <row r="190" spans="2:13">
      <c r="B190" s="36" t="s">
        <v>447</v>
      </c>
      <c r="C190" s="79" t="s">
        <v>448</v>
      </c>
      <c r="D190" s="87">
        <v>8.7100000000000009</v>
      </c>
      <c r="E190" s="88">
        <v>1193.68875</v>
      </c>
      <c r="F190" s="88">
        <f t="shared" si="9"/>
        <v>10397.029012500001</v>
      </c>
      <c r="G190" s="80">
        <f t="shared" si="8"/>
        <v>2.2163368767999172E-4</v>
      </c>
      <c r="H190" s="258">
        <v>5.5109070034443167E-2</v>
      </c>
      <c r="I190" s="82">
        <f t="shared" si="10"/>
        <v>1.2214026416348567E-5</v>
      </c>
      <c r="J190" s="258">
        <v>-0.02</v>
      </c>
      <c r="K190" s="83">
        <f t="shared" si="11"/>
        <v>-4.4326737535998348E-6</v>
      </c>
      <c r="L190" s="171"/>
      <c r="M190" s="171"/>
    </row>
    <row r="191" spans="2:13">
      <c r="B191" s="36" t="s">
        <v>449</v>
      </c>
      <c r="C191" s="79" t="s">
        <v>450</v>
      </c>
      <c r="D191" s="87">
        <v>67.75</v>
      </c>
      <c r="E191" s="88">
        <v>1260.7950599999999</v>
      </c>
      <c r="F191" s="88">
        <f t="shared" si="9"/>
        <v>85418.865314999988</v>
      </c>
      <c r="G191" s="80">
        <f t="shared" si="8"/>
        <v>1.8208757611855306E-3</v>
      </c>
      <c r="H191" s="258">
        <v>3.9261992619926203E-2</v>
      </c>
      <c r="I191" s="82">
        <f t="shared" si="10"/>
        <v>7.1491210697468814E-5</v>
      </c>
      <c r="J191" s="258">
        <v>5.0000000000000001E-3</v>
      </c>
      <c r="K191" s="83">
        <f t="shared" si="11"/>
        <v>9.1043788059276532E-6</v>
      </c>
      <c r="L191" s="171"/>
      <c r="M191" s="171"/>
    </row>
    <row r="192" spans="2:13">
      <c r="B192" s="36" t="s">
        <v>451</v>
      </c>
      <c r="C192" s="79" t="s">
        <v>452</v>
      </c>
      <c r="D192" s="87">
        <v>74.680000000000007</v>
      </c>
      <c r="E192" s="88">
        <v>418.04912999999999</v>
      </c>
      <c r="F192" s="88">
        <f t="shared" si="9"/>
        <v>31219.909028400001</v>
      </c>
      <c r="G192" s="80">
        <f t="shared" si="8"/>
        <v>6.6551546203047192E-4</v>
      </c>
      <c r="H192" s="258">
        <v>2.1960364220674881E-2</v>
      </c>
      <c r="I192" s="82">
        <f t="shared" si="10"/>
        <v>1.4614961940679888E-5</v>
      </c>
      <c r="J192" s="258">
        <v>0.105</v>
      </c>
      <c r="K192" s="83">
        <f t="shared" si="11"/>
        <v>6.9879123513199546E-5</v>
      </c>
      <c r="L192" s="171"/>
      <c r="M192" s="171"/>
    </row>
    <row r="193" spans="2:13">
      <c r="B193" s="36" t="s">
        <v>453</v>
      </c>
      <c r="C193" s="79" t="s">
        <v>454</v>
      </c>
      <c r="D193" s="87">
        <v>86.89</v>
      </c>
      <c r="E193" s="88">
        <v>1117.5715299999999</v>
      </c>
      <c r="F193" s="88">
        <f t="shared" si="9"/>
        <v>97105.7902417</v>
      </c>
      <c r="G193" s="80">
        <f t="shared" si="8"/>
        <v>2.0700061873899405E-3</v>
      </c>
      <c r="H193" s="258">
        <v>5.2940499482103812E-3</v>
      </c>
      <c r="I193" s="82">
        <f t="shared" si="10"/>
        <v>1.0958716149146884E-5</v>
      </c>
      <c r="J193" s="258">
        <v>0.39</v>
      </c>
      <c r="K193" s="83">
        <f t="shared" si="11"/>
        <v>8.0730241308207677E-4</v>
      </c>
      <c r="L193" s="171"/>
      <c r="M193" s="171"/>
    </row>
    <row r="194" spans="2:13">
      <c r="B194" s="36" t="s">
        <v>455</v>
      </c>
      <c r="C194" s="79" t="s">
        <v>456</v>
      </c>
      <c r="D194" s="87">
        <v>437.81</v>
      </c>
      <c r="E194" s="88">
        <v>166.96355</v>
      </c>
      <c r="F194" s="88">
        <f t="shared" si="9"/>
        <v>73098.311825500001</v>
      </c>
      <c r="G194" s="80">
        <f t="shared" si="8"/>
        <v>1.5582382614869625E-3</v>
      </c>
      <c r="H194" s="258">
        <v>9.9586578652840277E-3</v>
      </c>
      <c r="I194" s="82">
        <f t="shared" si="10"/>
        <v>1.5517961718743647E-5</v>
      </c>
      <c r="J194" s="258">
        <v>0.1</v>
      </c>
      <c r="K194" s="83">
        <f t="shared" si="11"/>
        <v>1.5582382614869625E-4</v>
      </c>
      <c r="L194" s="171"/>
      <c r="M194" s="171"/>
    </row>
    <row r="195" spans="2:13">
      <c r="B195" s="36" t="s">
        <v>457</v>
      </c>
      <c r="C195" s="79" t="s">
        <v>458</v>
      </c>
      <c r="D195" s="87">
        <v>226.29</v>
      </c>
      <c r="E195" s="88">
        <v>104.7017</v>
      </c>
      <c r="F195" s="88">
        <f t="shared" si="9"/>
        <v>23692.947692999998</v>
      </c>
      <c r="G195" s="80">
        <f t="shared" si="8"/>
        <v>5.0506306781441634E-4</v>
      </c>
      <c r="H195" s="258">
        <v>1.1136152724380222E-2</v>
      </c>
      <c r="I195" s="82">
        <f t="shared" si="10"/>
        <v>5.6244594586253452E-6</v>
      </c>
      <c r="J195" s="258">
        <v>0.125</v>
      </c>
      <c r="K195" s="83">
        <f t="shared" si="11"/>
        <v>6.3132883476802043E-5</v>
      </c>
      <c r="L195" s="171"/>
      <c r="M195" s="171"/>
    </row>
    <row r="196" spans="2:13">
      <c r="B196" s="36" t="s">
        <v>459</v>
      </c>
      <c r="C196" s="79" t="s">
        <v>460</v>
      </c>
      <c r="D196" s="87">
        <v>48.28</v>
      </c>
      <c r="E196" s="88">
        <v>1127.2575300000001</v>
      </c>
      <c r="F196" s="88">
        <f t="shared" si="9"/>
        <v>54423.993548400009</v>
      </c>
      <c r="G196" s="80">
        <f t="shared" si="8"/>
        <v>1.1601574232313868E-3</v>
      </c>
      <c r="H196" s="258">
        <v>2.0712510356255178E-2</v>
      </c>
      <c r="I196" s="82">
        <f t="shared" si="10"/>
        <v>2.4029772643566419E-5</v>
      </c>
      <c r="J196" s="258">
        <v>0.125</v>
      </c>
      <c r="K196" s="83">
        <f t="shared" si="11"/>
        <v>1.4501967790392335E-4</v>
      </c>
      <c r="L196" s="171"/>
      <c r="M196" s="171"/>
    </row>
    <row r="197" spans="2:13">
      <c r="B197" s="36" t="s">
        <v>461</v>
      </c>
      <c r="C197" s="79" t="s">
        <v>462</v>
      </c>
      <c r="D197" s="87">
        <v>63.48</v>
      </c>
      <c r="E197" s="88">
        <v>1181.2391399999999</v>
      </c>
      <c r="F197" s="88">
        <f t="shared" si="9"/>
        <v>74985.060607199994</v>
      </c>
      <c r="G197" s="80">
        <f t="shared" si="8"/>
        <v>1.5984581252298791E-3</v>
      </c>
      <c r="H197" s="258">
        <v>2.5204788909892882E-2</v>
      </c>
      <c r="I197" s="82">
        <f t="shared" si="10"/>
        <v>4.0288799627722223E-5</v>
      </c>
      <c r="J197" s="258">
        <v>0.105</v>
      </c>
      <c r="K197" s="83">
        <f t="shared" si="11"/>
        <v>1.678381031491373E-4</v>
      </c>
      <c r="L197" s="171"/>
      <c r="M197" s="171"/>
    </row>
    <row r="198" spans="2:13">
      <c r="B198" s="36" t="s">
        <v>463</v>
      </c>
      <c r="C198" s="79" t="s">
        <v>23</v>
      </c>
      <c r="D198" s="87">
        <v>40.090000000000003</v>
      </c>
      <c r="E198" s="88">
        <v>470.60543999999999</v>
      </c>
      <c r="F198" s="88">
        <f t="shared" si="9"/>
        <v>18866.572089600002</v>
      </c>
      <c r="G198" s="80">
        <f t="shared" si="8"/>
        <v>4.0217911684878592E-4</v>
      </c>
      <c r="H198" s="258">
        <v>2.7937141431778497E-2</v>
      </c>
      <c r="I198" s="82">
        <f t="shared" si="10"/>
        <v>1.1235734868312303E-5</v>
      </c>
      <c r="J198" s="258">
        <v>0.08</v>
      </c>
      <c r="K198" s="83">
        <f t="shared" si="11"/>
        <v>3.2174329347902873E-5</v>
      </c>
      <c r="L198" s="171"/>
      <c r="M198" s="171"/>
    </row>
    <row r="199" spans="2:13">
      <c r="B199" s="36" t="s">
        <v>464</v>
      </c>
      <c r="C199" s="79" t="s">
        <v>465</v>
      </c>
      <c r="D199" s="87">
        <v>236.85</v>
      </c>
      <c r="E199" s="88">
        <v>246.55806999999999</v>
      </c>
      <c r="F199" s="88">
        <f t="shared" si="9"/>
        <v>58397.278879499994</v>
      </c>
      <c r="G199" s="80">
        <f t="shared" si="8"/>
        <v>1.2448560307930061E-3</v>
      </c>
      <c r="H199" s="258">
        <v>2.2799240025332491E-2</v>
      </c>
      <c r="I199" s="82">
        <f t="shared" si="10"/>
        <v>2.8381771443032442E-5</v>
      </c>
      <c r="J199" s="258">
        <v>0.12</v>
      </c>
      <c r="K199" s="83">
        <f t="shared" si="11"/>
        <v>1.4938272369516072E-4</v>
      </c>
      <c r="L199" s="171"/>
      <c r="M199" s="171"/>
    </row>
    <row r="200" spans="2:13">
      <c r="B200" s="36" t="s">
        <v>466</v>
      </c>
      <c r="C200" s="79" t="s">
        <v>467</v>
      </c>
      <c r="D200" s="87">
        <v>84.37</v>
      </c>
      <c r="E200" s="88">
        <v>225.57132999999999</v>
      </c>
      <c r="F200" s="88">
        <f t="shared" si="9"/>
        <v>19031.4531121</v>
      </c>
      <c r="G200" s="80">
        <f t="shared" si="8"/>
        <v>4.0569388909778009E-4</v>
      </c>
      <c r="H200" s="258">
        <v>3.5557662676306744E-2</v>
      </c>
      <c r="I200" s="82">
        <f t="shared" si="10"/>
        <v>1.4425526458377863E-5</v>
      </c>
      <c r="J200" s="258">
        <v>0.04</v>
      </c>
      <c r="K200" s="83">
        <f t="shared" si="11"/>
        <v>1.6227755563911203E-5</v>
      </c>
      <c r="L200" s="171"/>
      <c r="M200" s="171"/>
    </row>
    <row r="201" spans="2:13">
      <c r="B201" s="36" t="s">
        <v>468</v>
      </c>
      <c r="C201" s="79" t="s">
        <v>469</v>
      </c>
      <c r="D201" s="87">
        <v>62.11</v>
      </c>
      <c r="E201" s="88">
        <v>367.08190000000002</v>
      </c>
      <c r="F201" s="88">
        <f t="shared" si="9"/>
        <v>22799.456808999999</v>
      </c>
      <c r="G201" s="80">
        <f t="shared" si="8"/>
        <v>4.8601650371506703E-4</v>
      </c>
      <c r="H201" s="258">
        <v>4.8462405409756881E-2</v>
      </c>
      <c r="I201" s="82">
        <f t="shared" si="10"/>
        <v>2.3553528838872189E-5</v>
      </c>
      <c r="J201" s="258">
        <v>5.5E-2</v>
      </c>
      <c r="K201" s="83">
        <f t="shared" si="11"/>
        <v>2.6730907704328686E-5</v>
      </c>
      <c r="L201" s="171"/>
      <c r="M201" s="171"/>
    </row>
    <row r="202" spans="2:13">
      <c r="B202" s="36" t="s">
        <v>470</v>
      </c>
      <c r="C202" s="79" t="s">
        <v>471</v>
      </c>
      <c r="D202" s="87">
        <v>512.01</v>
      </c>
      <c r="E202" s="88">
        <v>144.75566000000001</v>
      </c>
      <c r="F202" s="88">
        <f t="shared" si="9"/>
        <v>74116.345476600007</v>
      </c>
      <c r="G202" s="80">
        <f t="shared" si="8"/>
        <v>1.5799397063905357E-3</v>
      </c>
      <c r="H202" s="258">
        <v>1.6093435675084471E-2</v>
      </c>
      <c r="I202" s="82">
        <f t="shared" si="10"/>
        <v>2.5426658035307932E-5</v>
      </c>
      <c r="J202" s="258">
        <v>7.4999999999999997E-2</v>
      </c>
      <c r="K202" s="83">
        <f t="shared" si="11"/>
        <v>1.1849547797929018E-4</v>
      </c>
      <c r="L202" s="171"/>
      <c r="M202" s="171"/>
    </row>
    <row r="203" spans="2:13">
      <c r="B203" s="36" t="s">
        <v>472</v>
      </c>
      <c r="C203" s="79" t="s">
        <v>473</v>
      </c>
      <c r="D203" s="87">
        <v>71.790000000000006</v>
      </c>
      <c r="E203" s="88">
        <v>3265.1588299999999</v>
      </c>
      <c r="F203" s="88">
        <f t="shared" si="9"/>
        <v>234405.75240570001</v>
      </c>
      <c r="G203" s="80">
        <f t="shared" si="8"/>
        <v>4.9968323890043943E-3</v>
      </c>
      <c r="H203" s="258">
        <v>2.2287226633235825E-2</v>
      </c>
      <c r="I203" s="82">
        <f t="shared" si="10"/>
        <v>1.1136553590203414E-4</v>
      </c>
      <c r="J203" s="258">
        <v>9.5000000000000001E-2</v>
      </c>
      <c r="K203" s="83">
        <f t="shared" si="11"/>
        <v>4.7469907695541749E-4</v>
      </c>
      <c r="L203" s="171"/>
      <c r="M203" s="171"/>
    </row>
    <row r="204" spans="2:13">
      <c r="B204" s="36" t="s">
        <v>474</v>
      </c>
      <c r="C204" s="79" t="s">
        <v>475</v>
      </c>
      <c r="D204" s="87">
        <v>120.34</v>
      </c>
      <c r="E204" s="88">
        <v>230.74614</v>
      </c>
      <c r="F204" s="88" t="str">
        <f t="shared" si="9"/>
        <v>Excl.</v>
      </c>
      <c r="G204" s="80">
        <f t="shared" si="8"/>
        <v>0</v>
      </c>
      <c r="H204" s="258">
        <v>1.8281535648994516E-2</v>
      </c>
      <c r="I204" s="82">
        <f t="shared" si="10"/>
        <v>0</v>
      </c>
      <c r="J204" s="258" t="s">
        <v>129</v>
      </c>
      <c r="K204" s="83" t="str">
        <f t="shared" si="11"/>
        <v>n/a</v>
      </c>
      <c r="L204" s="171"/>
      <c r="M204" s="171"/>
    </row>
    <row r="205" spans="2:13">
      <c r="B205" s="36" t="s">
        <v>476</v>
      </c>
      <c r="C205" s="79" t="s">
        <v>477</v>
      </c>
      <c r="D205" s="87">
        <v>49.36</v>
      </c>
      <c r="E205" s="88">
        <v>939.78255999999999</v>
      </c>
      <c r="F205" s="88">
        <f t="shared" si="9"/>
        <v>46387.667161600002</v>
      </c>
      <c r="G205" s="80">
        <f t="shared" si="8"/>
        <v>9.8884688342572432E-4</v>
      </c>
      <c r="H205" s="258">
        <v>1.9448946515397081E-2</v>
      </c>
      <c r="I205" s="82">
        <f t="shared" si="10"/>
        <v>1.9232030147664006E-5</v>
      </c>
      <c r="J205" s="258">
        <v>0.06</v>
      </c>
      <c r="K205" s="83">
        <f t="shared" si="11"/>
        <v>5.9330813005543458E-5</v>
      </c>
      <c r="L205" s="171"/>
      <c r="M205" s="171"/>
    </row>
    <row r="206" spans="2:13">
      <c r="B206" s="36" t="s">
        <v>478</v>
      </c>
      <c r="C206" s="79" t="s">
        <v>479</v>
      </c>
      <c r="D206" s="87">
        <v>82.91</v>
      </c>
      <c r="E206" s="88">
        <v>196.55629999999999</v>
      </c>
      <c r="F206" s="88">
        <f t="shared" si="9"/>
        <v>16296.482832999998</v>
      </c>
      <c r="G206" s="80">
        <f t="shared" si="8"/>
        <v>3.4739246972852167E-4</v>
      </c>
      <c r="H206" s="258">
        <v>3.3771559522373658E-2</v>
      </c>
      <c r="I206" s="82">
        <f t="shared" si="10"/>
        <v>1.1731985469061159E-5</v>
      </c>
      <c r="J206" s="258">
        <v>7.0000000000000007E-2</v>
      </c>
      <c r="K206" s="83">
        <f t="shared" si="11"/>
        <v>2.4317472880996521E-5</v>
      </c>
      <c r="L206" s="171"/>
      <c r="M206" s="171"/>
    </row>
    <row r="207" spans="2:13">
      <c r="B207" s="36" t="s">
        <v>480</v>
      </c>
      <c r="C207" s="79" t="s">
        <v>481</v>
      </c>
      <c r="D207" s="87">
        <v>99.22</v>
      </c>
      <c r="E207" s="88">
        <v>624.33959000000004</v>
      </c>
      <c r="F207" s="88">
        <f t="shared" si="9"/>
        <v>61946.974119800005</v>
      </c>
      <c r="G207" s="80">
        <f t="shared" si="8"/>
        <v>1.3205249594169374E-3</v>
      </c>
      <c r="H207" s="258">
        <v>4.1523886313243302E-2</v>
      </c>
      <c r="I207" s="82">
        <f t="shared" si="10"/>
        <v>5.4833328288629132E-5</v>
      </c>
      <c r="J207" s="258">
        <v>0.14499999999999999</v>
      </c>
      <c r="K207" s="83">
        <f t="shared" si="11"/>
        <v>1.9147611911545591E-4</v>
      </c>
      <c r="L207" s="171"/>
      <c r="M207" s="171"/>
    </row>
    <row r="208" spans="2:13">
      <c r="B208" s="36" t="s">
        <v>482</v>
      </c>
      <c r="C208" s="79" t="s">
        <v>483</v>
      </c>
      <c r="D208" s="87">
        <v>138.91</v>
      </c>
      <c r="E208" s="88">
        <v>204.91003000000001</v>
      </c>
      <c r="F208" s="88">
        <f t="shared" si="9"/>
        <v>28464.052267300001</v>
      </c>
      <c r="G208" s="80">
        <f t="shared" si="8"/>
        <v>6.0676880508202084E-4</v>
      </c>
      <c r="H208" s="258">
        <v>1.4397811532647038E-2</v>
      </c>
      <c r="I208" s="82">
        <f t="shared" si="10"/>
        <v>8.7361428994603827E-6</v>
      </c>
      <c r="J208" s="258">
        <v>0.1</v>
      </c>
      <c r="K208" s="83">
        <f t="shared" si="11"/>
        <v>6.0676880508202089E-5</v>
      </c>
      <c r="L208" s="171"/>
      <c r="M208" s="171"/>
    </row>
    <row r="209" spans="2:13">
      <c r="B209" s="36" t="s">
        <v>484</v>
      </c>
      <c r="C209" s="79" t="s">
        <v>485</v>
      </c>
      <c r="D209" s="87">
        <v>17.18</v>
      </c>
      <c r="E209" s="88">
        <v>2193.5767999999998</v>
      </c>
      <c r="F209" s="88">
        <f t="shared" si="9"/>
        <v>37685.649423999996</v>
      </c>
      <c r="G209" s="80">
        <f t="shared" si="8"/>
        <v>8.0334578699498211E-4</v>
      </c>
      <c r="H209" s="258">
        <v>5.8207217694994182E-3</v>
      </c>
      <c r="I209" s="82">
        <f t="shared" si="10"/>
        <v>4.676052310797335E-6</v>
      </c>
      <c r="J209" s="258">
        <v>0.09</v>
      </c>
      <c r="K209" s="83">
        <f t="shared" si="11"/>
        <v>7.2301120829548391E-5</v>
      </c>
      <c r="L209" s="171"/>
      <c r="M209" s="171"/>
    </row>
    <row r="210" spans="2:13">
      <c r="B210" s="36" t="s">
        <v>486</v>
      </c>
      <c r="C210" s="79" t="s">
        <v>487</v>
      </c>
      <c r="D210" s="87">
        <v>607.85</v>
      </c>
      <c r="E210" s="88">
        <v>128.76483999999999</v>
      </c>
      <c r="F210" s="88">
        <f t="shared" si="9"/>
        <v>78269.707993999997</v>
      </c>
      <c r="G210" s="80">
        <f t="shared" si="8"/>
        <v>1.6684770231467452E-3</v>
      </c>
      <c r="H210" s="258">
        <v>1.0726330509171669E-2</v>
      </c>
      <c r="I210" s="82">
        <f t="shared" si="10"/>
        <v>1.7896635997230859E-5</v>
      </c>
      <c r="J210" s="258">
        <v>0.1</v>
      </c>
      <c r="K210" s="83">
        <f t="shared" si="11"/>
        <v>1.6684770231467454E-4</v>
      </c>
      <c r="L210" s="171"/>
      <c r="M210" s="171"/>
    </row>
    <row r="211" spans="2:13">
      <c r="B211" s="36" t="s">
        <v>488</v>
      </c>
      <c r="C211" s="79" t="s">
        <v>489</v>
      </c>
      <c r="D211" s="87">
        <v>54.03</v>
      </c>
      <c r="E211" s="88">
        <v>485.07562999999999</v>
      </c>
      <c r="F211" s="88">
        <f t="shared" si="9"/>
        <v>26208.636288900001</v>
      </c>
      <c r="G211" s="80">
        <f t="shared" si="8"/>
        <v>5.586900548982727E-4</v>
      </c>
      <c r="H211" s="258">
        <v>1.2215435868961688E-2</v>
      </c>
      <c r="I211" s="82">
        <f t="shared" si="10"/>
        <v>6.8246425362365348E-6</v>
      </c>
      <c r="J211" s="258">
        <v>9.5000000000000001E-2</v>
      </c>
      <c r="K211" s="83">
        <f t="shared" si="11"/>
        <v>5.3075555215335908E-5</v>
      </c>
      <c r="L211" s="171"/>
      <c r="M211" s="171"/>
    </row>
    <row r="212" spans="2:13">
      <c r="B212" s="36" t="s">
        <v>490</v>
      </c>
      <c r="C212" s="79" t="s">
        <v>491</v>
      </c>
      <c r="D212" s="87">
        <v>36.11</v>
      </c>
      <c r="E212" s="88">
        <v>738.29408000000001</v>
      </c>
      <c r="F212" s="88">
        <f t="shared" si="9"/>
        <v>26659.799228799999</v>
      </c>
      <c r="G212" s="80">
        <f t="shared" si="8"/>
        <v>5.6830750484424908E-4</v>
      </c>
      <c r="H212" s="258">
        <v>3.018554417058987E-2</v>
      </c>
      <c r="I212" s="82">
        <f t="shared" si="10"/>
        <v>1.7154671289953799E-5</v>
      </c>
      <c r="J212" s="258">
        <v>7.4999999999999997E-2</v>
      </c>
      <c r="K212" s="83">
        <f t="shared" si="11"/>
        <v>4.2623062863318678E-5</v>
      </c>
      <c r="L212" s="171"/>
      <c r="M212" s="171"/>
    </row>
    <row r="213" spans="2:13">
      <c r="B213" s="36" t="s">
        <v>492</v>
      </c>
      <c r="C213" s="79" t="s">
        <v>493</v>
      </c>
      <c r="D213" s="87">
        <v>59.5</v>
      </c>
      <c r="E213" s="88">
        <v>229.44637</v>
      </c>
      <c r="F213" s="88" t="str">
        <f t="shared" si="9"/>
        <v>Excl.</v>
      </c>
      <c r="G213" s="80">
        <f t="shared" si="8"/>
        <v>0</v>
      </c>
      <c r="H213" s="258" t="s">
        <v>79</v>
      </c>
      <c r="I213" s="82" t="str">
        <f t="shared" si="10"/>
        <v>n/a</v>
      </c>
      <c r="J213" s="258" t="s">
        <v>129</v>
      </c>
      <c r="K213" s="83" t="str">
        <f t="shared" si="11"/>
        <v>n/a</v>
      </c>
      <c r="L213" s="171"/>
      <c r="M213" s="171"/>
    </row>
    <row r="214" spans="2:13">
      <c r="B214" s="36" t="s">
        <v>494</v>
      </c>
      <c r="C214" s="79" t="s">
        <v>495</v>
      </c>
      <c r="D214" s="87">
        <v>105.02</v>
      </c>
      <c r="E214" s="88">
        <v>1264.16535</v>
      </c>
      <c r="F214" s="88">
        <f t="shared" si="9"/>
        <v>132762.64505699999</v>
      </c>
      <c r="G214" s="80">
        <f t="shared" si="8"/>
        <v>2.8301041167391595E-3</v>
      </c>
      <c r="H214" s="258">
        <v>2.9708626928204154E-2</v>
      </c>
      <c r="I214" s="82">
        <f t="shared" si="10"/>
        <v>8.4078507372178427E-5</v>
      </c>
      <c r="J214" s="258">
        <v>0.04</v>
      </c>
      <c r="K214" s="83">
        <f t="shared" si="11"/>
        <v>1.1320416466956639E-4</v>
      </c>
      <c r="L214" s="171"/>
      <c r="M214" s="171"/>
    </row>
    <row r="215" spans="2:13">
      <c r="B215" s="36" t="s">
        <v>496</v>
      </c>
      <c r="C215" s="79" t="s">
        <v>497</v>
      </c>
      <c r="D215" s="87">
        <v>102.8</v>
      </c>
      <c r="E215" s="88">
        <v>201.58539999999999</v>
      </c>
      <c r="F215" s="88">
        <f t="shared" si="9"/>
        <v>20722.97912</v>
      </c>
      <c r="G215" s="80">
        <f t="shared" ref="G215:G278" si="12">IF(F215="Excl.",0,F215/SUM($F$23:$F$525))</f>
        <v>4.4175218483656886E-4</v>
      </c>
      <c r="H215" s="258">
        <v>8.5603112840466934E-3</v>
      </c>
      <c r="I215" s="82">
        <f t="shared" si="10"/>
        <v>3.7815362126087611E-6</v>
      </c>
      <c r="J215" s="258">
        <v>8.5000000000000006E-2</v>
      </c>
      <c r="K215" s="83">
        <f t="shared" si="11"/>
        <v>3.7548935711108355E-5</v>
      </c>
      <c r="L215" s="171"/>
      <c r="M215" s="171"/>
    </row>
    <row r="216" spans="2:13">
      <c r="B216" s="36" t="s">
        <v>498</v>
      </c>
      <c r="C216" s="79" t="s">
        <v>499</v>
      </c>
      <c r="D216" s="87">
        <v>95.25</v>
      </c>
      <c r="E216" s="88">
        <v>119.24351</v>
      </c>
      <c r="F216" s="88">
        <f t="shared" ref="F216:F279" si="13">IF(J216="","Excl.",D216*E216)</f>
        <v>11357.944327499999</v>
      </c>
      <c r="G216" s="80">
        <f t="shared" si="12"/>
        <v>2.4211753980309171E-4</v>
      </c>
      <c r="H216" s="258">
        <v>3.7585301837270345E-2</v>
      </c>
      <c r="I216" s="82">
        <f t="shared" ref="I216:I279" si="14">IFERROR($H216*$G216, "n/a")</f>
        <v>9.1000608135965183E-6</v>
      </c>
      <c r="J216" s="258">
        <v>0.04</v>
      </c>
      <c r="K216" s="83">
        <f t="shared" ref="K216:K279" si="15">IFERROR($J216*$G216, "n/a")</f>
        <v>9.684701592123669E-6</v>
      </c>
      <c r="L216" s="171"/>
      <c r="M216" s="171"/>
    </row>
    <row r="217" spans="2:13">
      <c r="B217" s="36" t="s">
        <v>500</v>
      </c>
      <c r="C217" s="79" t="s">
        <v>501</v>
      </c>
      <c r="D217" s="87">
        <v>175.77</v>
      </c>
      <c r="E217" s="88">
        <v>395.74957999999998</v>
      </c>
      <c r="F217" s="88">
        <f t="shared" si="13"/>
        <v>69560.903676600006</v>
      </c>
      <c r="G217" s="80">
        <f t="shared" si="12"/>
        <v>1.4828312570506594E-3</v>
      </c>
      <c r="H217" s="258">
        <v>3.641121920691813E-2</v>
      </c>
      <c r="I217" s="82">
        <f t="shared" si="14"/>
        <v>5.3991693947341524E-5</v>
      </c>
      <c r="J217" s="258">
        <v>7.0000000000000007E-2</v>
      </c>
      <c r="K217" s="83">
        <f t="shared" si="15"/>
        <v>1.0379818799354617E-4</v>
      </c>
      <c r="L217" s="171"/>
      <c r="M217" s="171"/>
    </row>
    <row r="218" spans="2:13">
      <c r="B218" s="36" t="s">
        <v>502</v>
      </c>
      <c r="C218" s="79" t="s">
        <v>503</v>
      </c>
      <c r="D218" s="87">
        <v>109.35</v>
      </c>
      <c r="E218" s="88">
        <v>226.97489999999999</v>
      </c>
      <c r="F218" s="88">
        <f t="shared" si="13"/>
        <v>24819.705314999999</v>
      </c>
      <c r="G218" s="80">
        <f t="shared" si="12"/>
        <v>5.2908218390855814E-4</v>
      </c>
      <c r="H218" s="258">
        <v>2.487425697302241E-2</v>
      </c>
      <c r="I218" s="82">
        <f t="shared" si="14"/>
        <v>1.3160526202389378E-5</v>
      </c>
      <c r="J218" s="258">
        <v>0.05</v>
      </c>
      <c r="K218" s="83">
        <f t="shared" si="15"/>
        <v>2.6454109195427908E-5</v>
      </c>
      <c r="L218" s="171"/>
      <c r="M218" s="171"/>
    </row>
    <row r="219" spans="2:13">
      <c r="B219" s="36" t="s">
        <v>1400</v>
      </c>
      <c r="C219" s="79" t="s">
        <v>1401</v>
      </c>
      <c r="D219" s="87">
        <v>182.77</v>
      </c>
      <c r="E219" s="88">
        <v>394.48502000000002</v>
      </c>
      <c r="F219" s="88" t="str">
        <f t="shared" si="13"/>
        <v>Excl.</v>
      </c>
      <c r="G219" s="80">
        <f t="shared" si="12"/>
        <v>0</v>
      </c>
      <c r="H219" s="258" t="s">
        <v>79</v>
      </c>
      <c r="I219" s="82" t="str">
        <f t="shared" si="14"/>
        <v>n/a</v>
      </c>
      <c r="J219" s="258" t="s">
        <v>129</v>
      </c>
      <c r="K219" s="83" t="str">
        <f t="shared" si="15"/>
        <v>n/a</v>
      </c>
      <c r="L219" s="171"/>
      <c r="M219" s="171"/>
    </row>
    <row r="220" spans="2:13">
      <c r="B220" s="36" t="s">
        <v>504</v>
      </c>
      <c r="C220" s="79" t="s">
        <v>505</v>
      </c>
      <c r="D220" s="87">
        <v>283.01</v>
      </c>
      <c r="E220" s="88">
        <v>586.23611000000005</v>
      </c>
      <c r="F220" s="88">
        <f t="shared" si="13"/>
        <v>165910.6814911</v>
      </c>
      <c r="G220" s="80">
        <f t="shared" si="12"/>
        <v>3.5367215115168012E-3</v>
      </c>
      <c r="H220" s="258">
        <v>1.4133776191654005E-3</v>
      </c>
      <c r="I220" s="82">
        <f t="shared" si="14"/>
        <v>4.9987230295986732E-6</v>
      </c>
      <c r="J220" s="258">
        <v>0.23499999999999999</v>
      </c>
      <c r="K220" s="83">
        <f t="shared" si="15"/>
        <v>8.311295552064482E-4</v>
      </c>
      <c r="L220" s="171"/>
      <c r="M220" s="171"/>
    </row>
    <row r="221" spans="2:13">
      <c r="B221" s="36" t="s">
        <v>506</v>
      </c>
      <c r="C221" s="79" t="s">
        <v>507</v>
      </c>
      <c r="D221" s="87">
        <v>97.45</v>
      </c>
      <c r="E221" s="88">
        <v>248.05176</v>
      </c>
      <c r="F221" s="88">
        <f t="shared" si="13"/>
        <v>24172.644012000001</v>
      </c>
      <c r="G221" s="80">
        <f t="shared" si="12"/>
        <v>5.1528876440703586E-4</v>
      </c>
      <c r="H221" s="258">
        <v>4.5151359671626477E-3</v>
      </c>
      <c r="I221" s="82">
        <f t="shared" si="14"/>
        <v>2.3265988336490074E-6</v>
      </c>
      <c r="J221" s="258">
        <v>0.06</v>
      </c>
      <c r="K221" s="83">
        <f t="shared" si="15"/>
        <v>3.0917325864422152E-5</v>
      </c>
      <c r="L221" s="171"/>
      <c r="M221" s="171"/>
    </row>
    <row r="222" spans="2:13">
      <c r="B222" s="36" t="s">
        <v>508</v>
      </c>
      <c r="C222" s="79" t="s">
        <v>509</v>
      </c>
      <c r="D222" s="87">
        <v>82.3</v>
      </c>
      <c r="E222" s="88">
        <v>498.56146999999999</v>
      </c>
      <c r="F222" s="88">
        <f t="shared" si="13"/>
        <v>41031.608980999998</v>
      </c>
      <c r="G222" s="80">
        <f t="shared" si="12"/>
        <v>8.7467167774266086E-4</v>
      </c>
      <c r="H222" s="258">
        <v>3.0619684082624547E-2</v>
      </c>
      <c r="I222" s="82">
        <f t="shared" si="14"/>
        <v>2.678217044849946E-5</v>
      </c>
      <c r="J222" s="258">
        <v>0.06</v>
      </c>
      <c r="K222" s="83">
        <f t="shared" si="15"/>
        <v>5.2480300664559648E-5</v>
      </c>
      <c r="L222" s="171"/>
      <c r="M222" s="171"/>
    </row>
    <row r="223" spans="2:13">
      <c r="B223" s="36" t="s">
        <v>510</v>
      </c>
      <c r="C223" s="79" t="s">
        <v>511</v>
      </c>
      <c r="D223" s="87">
        <v>84.35</v>
      </c>
      <c r="E223" s="88">
        <v>199.98117999999999</v>
      </c>
      <c r="F223" s="88">
        <f t="shared" si="13"/>
        <v>16868.412532999999</v>
      </c>
      <c r="G223" s="80">
        <f t="shared" si="12"/>
        <v>3.5958430725752284E-4</v>
      </c>
      <c r="H223" s="258" t="s">
        <v>79</v>
      </c>
      <c r="I223" s="82" t="str">
        <f t="shared" si="14"/>
        <v>n/a</v>
      </c>
      <c r="J223" s="258">
        <v>8.5000000000000006E-2</v>
      </c>
      <c r="K223" s="83">
        <f t="shared" si="15"/>
        <v>3.0564666116889445E-5</v>
      </c>
      <c r="L223" s="171"/>
      <c r="M223" s="171"/>
    </row>
    <row r="224" spans="2:13">
      <c r="B224" s="36" t="s">
        <v>512</v>
      </c>
      <c r="C224" s="79" t="s">
        <v>513</v>
      </c>
      <c r="D224" s="87">
        <v>58.92</v>
      </c>
      <c r="E224" s="88">
        <v>385.02352999999999</v>
      </c>
      <c r="F224" s="88">
        <f t="shared" si="13"/>
        <v>22685.5863876</v>
      </c>
      <c r="G224" s="80">
        <f t="shared" si="12"/>
        <v>4.8358912553018226E-4</v>
      </c>
      <c r="H224" s="258">
        <v>5.6177868295994561E-2</v>
      </c>
      <c r="I224" s="82">
        <f t="shared" si="14"/>
        <v>2.716700620340976E-5</v>
      </c>
      <c r="J224" s="258">
        <v>6.5000000000000002E-2</v>
      </c>
      <c r="K224" s="83">
        <f t="shared" si="15"/>
        <v>3.143329315946185E-5</v>
      </c>
      <c r="L224" s="171"/>
      <c r="M224" s="171"/>
    </row>
    <row r="225" spans="2:13">
      <c r="B225" s="36" t="s">
        <v>514</v>
      </c>
      <c r="C225" s="79" t="s">
        <v>515</v>
      </c>
      <c r="D225" s="87">
        <v>41.8</v>
      </c>
      <c r="E225" s="88">
        <v>1359.85528</v>
      </c>
      <c r="F225" s="88">
        <f t="shared" si="13"/>
        <v>56841.950703999995</v>
      </c>
      <c r="G225" s="80">
        <f t="shared" si="12"/>
        <v>1.2117010671323083E-3</v>
      </c>
      <c r="H225" s="258">
        <v>2.7272727272727271E-2</v>
      </c>
      <c r="I225" s="82">
        <f t="shared" si="14"/>
        <v>3.3046392739972042E-5</v>
      </c>
      <c r="J225" s="258">
        <v>0.18</v>
      </c>
      <c r="K225" s="83">
        <f t="shared" si="15"/>
        <v>2.1810619208381549E-4</v>
      </c>
      <c r="L225" s="171"/>
      <c r="M225" s="171"/>
    </row>
    <row r="226" spans="2:13">
      <c r="B226" s="36" t="s">
        <v>516</v>
      </c>
      <c r="C226" s="79" t="s">
        <v>517</v>
      </c>
      <c r="D226" s="87">
        <v>78.28</v>
      </c>
      <c r="E226" s="88">
        <v>1813.5676699999999</v>
      </c>
      <c r="F226" s="88">
        <f t="shared" si="13"/>
        <v>141966.0772076</v>
      </c>
      <c r="G226" s="80">
        <f t="shared" si="12"/>
        <v>3.0262938748323327E-3</v>
      </c>
      <c r="H226" s="258">
        <v>1.3796627491057742E-2</v>
      </c>
      <c r="I226" s="82">
        <f t="shared" si="14"/>
        <v>4.1752649269531418E-5</v>
      </c>
      <c r="J226" s="258">
        <v>0.1</v>
      </c>
      <c r="K226" s="83">
        <f t="shared" si="15"/>
        <v>3.0262938748323328E-4</v>
      </c>
      <c r="L226" s="171"/>
      <c r="M226" s="171"/>
    </row>
    <row r="227" spans="2:13">
      <c r="B227" s="36" t="s">
        <v>518</v>
      </c>
      <c r="C227" s="79" t="s">
        <v>519</v>
      </c>
      <c r="D227" s="87">
        <v>349.19</v>
      </c>
      <c r="E227" s="88">
        <v>251.51015000000001</v>
      </c>
      <c r="F227" s="88">
        <f t="shared" si="13"/>
        <v>87824.829278500009</v>
      </c>
      <c r="G227" s="80">
        <f t="shared" si="12"/>
        <v>1.872163745956428E-3</v>
      </c>
      <c r="H227" s="258">
        <v>9.0495145909103934E-3</v>
      </c>
      <c r="I227" s="82">
        <f t="shared" si="14"/>
        <v>1.6942173135606154E-5</v>
      </c>
      <c r="J227" s="258">
        <v>0.12</v>
      </c>
      <c r="K227" s="83">
        <f t="shared" si="15"/>
        <v>2.2465964951477136E-4</v>
      </c>
      <c r="L227" s="171"/>
      <c r="M227" s="171"/>
    </row>
    <row r="228" spans="2:13">
      <c r="B228" s="36" t="s">
        <v>520</v>
      </c>
      <c r="C228" s="79" t="s">
        <v>521</v>
      </c>
      <c r="D228" s="87">
        <v>223.88</v>
      </c>
      <c r="E228" s="88">
        <v>72.292730000000006</v>
      </c>
      <c r="F228" s="88">
        <f t="shared" si="13"/>
        <v>16184.896392400002</v>
      </c>
      <c r="G228" s="80">
        <f t="shared" si="12"/>
        <v>3.4501377921072781E-4</v>
      </c>
      <c r="H228" s="258">
        <v>3.7520100053600141E-3</v>
      </c>
      <c r="I228" s="82">
        <f t="shared" si="14"/>
        <v>1.2944951515857215E-6</v>
      </c>
      <c r="J228" s="258">
        <v>7.4999999999999997E-2</v>
      </c>
      <c r="K228" s="83">
        <f t="shared" si="15"/>
        <v>2.5876033440804587E-5</v>
      </c>
      <c r="L228" s="171"/>
      <c r="M228" s="171"/>
    </row>
    <row r="229" spans="2:13">
      <c r="B229" s="36" t="s">
        <v>522</v>
      </c>
      <c r="C229" s="79" t="s">
        <v>523</v>
      </c>
      <c r="D229" s="87">
        <v>118.41</v>
      </c>
      <c r="E229" s="88">
        <v>106.41661999999999</v>
      </c>
      <c r="F229" s="88">
        <f t="shared" si="13"/>
        <v>12600.791974199999</v>
      </c>
      <c r="G229" s="80">
        <f t="shared" si="12"/>
        <v>2.6861134941267808E-4</v>
      </c>
      <c r="H229" s="258">
        <v>3.6483405117811001E-2</v>
      </c>
      <c r="I229" s="82">
        <f t="shared" si="14"/>
        <v>9.7998566798646191E-6</v>
      </c>
      <c r="J229" s="258">
        <v>6.5000000000000002E-2</v>
      </c>
      <c r="K229" s="83">
        <f t="shared" si="15"/>
        <v>1.7459737711824076E-5</v>
      </c>
      <c r="L229" s="171"/>
      <c r="M229" s="171"/>
    </row>
    <row r="230" spans="2:13">
      <c r="B230" s="36" t="s">
        <v>524</v>
      </c>
      <c r="C230" s="79" t="s">
        <v>525</v>
      </c>
      <c r="D230" s="87">
        <v>337.01</v>
      </c>
      <c r="E230" s="88">
        <v>52.417769999999997</v>
      </c>
      <c r="F230" s="88">
        <f t="shared" si="13"/>
        <v>17665.3126677</v>
      </c>
      <c r="G230" s="80">
        <f t="shared" si="12"/>
        <v>3.7657184430814556E-4</v>
      </c>
      <c r="H230" s="258">
        <v>2.5399839767365956E-2</v>
      </c>
      <c r="I230" s="82">
        <f t="shared" si="14"/>
        <v>9.5648645063283764E-6</v>
      </c>
      <c r="J230" s="258">
        <v>4.4999999999999998E-2</v>
      </c>
      <c r="K230" s="83">
        <f t="shared" si="15"/>
        <v>1.6945732993866549E-5</v>
      </c>
      <c r="L230" s="171"/>
      <c r="M230" s="171"/>
    </row>
    <row r="231" spans="2:13">
      <c r="B231" s="36" t="s">
        <v>526</v>
      </c>
      <c r="C231" s="79" t="s">
        <v>527</v>
      </c>
      <c r="D231" s="87">
        <v>172.14</v>
      </c>
      <c r="E231" s="88">
        <v>230.74691000000001</v>
      </c>
      <c r="F231" s="88">
        <f t="shared" si="13"/>
        <v>39720.773087399997</v>
      </c>
      <c r="G231" s="80">
        <f t="shared" si="12"/>
        <v>8.4672856123384124E-4</v>
      </c>
      <c r="H231" s="258">
        <v>7.2034390612292325E-3</v>
      </c>
      <c r="I231" s="82">
        <f t="shared" si="14"/>
        <v>6.0993575922502803E-6</v>
      </c>
      <c r="J231" s="258">
        <v>0.1</v>
      </c>
      <c r="K231" s="83">
        <f t="shared" si="15"/>
        <v>8.4672856123384132E-5</v>
      </c>
      <c r="L231" s="171"/>
      <c r="M231" s="171"/>
    </row>
    <row r="232" spans="2:13">
      <c r="B232" s="36" t="s">
        <v>528</v>
      </c>
      <c r="C232" s="79" t="s">
        <v>529</v>
      </c>
      <c r="D232" s="87">
        <v>72.86</v>
      </c>
      <c r="E232" s="88">
        <v>2091.2581100000002</v>
      </c>
      <c r="F232" s="88" t="str">
        <f t="shared" si="13"/>
        <v>Excl.</v>
      </c>
      <c r="G232" s="80">
        <f t="shared" si="12"/>
        <v>0</v>
      </c>
      <c r="H232" s="258" t="s">
        <v>79</v>
      </c>
      <c r="I232" s="82" t="str">
        <f t="shared" si="14"/>
        <v>n/a</v>
      </c>
      <c r="J232" s="258" t="s">
        <v>129</v>
      </c>
      <c r="K232" s="83" t="str">
        <f t="shared" si="15"/>
        <v>n/a</v>
      </c>
      <c r="L232" s="171"/>
      <c r="M232" s="171"/>
    </row>
    <row r="233" spans="2:13">
      <c r="B233" s="36" t="s">
        <v>530</v>
      </c>
      <c r="C233" s="79" t="s">
        <v>531</v>
      </c>
      <c r="D233" s="87">
        <v>91.95</v>
      </c>
      <c r="E233" s="88">
        <v>1094.6334199999999</v>
      </c>
      <c r="F233" s="88">
        <f t="shared" si="13"/>
        <v>100651.54296899999</v>
      </c>
      <c r="G233" s="80">
        <f t="shared" si="12"/>
        <v>2.1455910733807434E-3</v>
      </c>
      <c r="H233" s="258">
        <v>3.1321370309951059E-2</v>
      </c>
      <c r="I233" s="82">
        <f t="shared" si="14"/>
        <v>6.720285254308364E-5</v>
      </c>
      <c r="J233" s="258">
        <v>6.5000000000000002E-2</v>
      </c>
      <c r="K233" s="83">
        <f t="shared" si="15"/>
        <v>1.3946341976974833E-4</v>
      </c>
      <c r="L233" s="171"/>
      <c r="M233" s="171"/>
    </row>
    <row r="234" spans="2:13">
      <c r="B234" s="36" t="s">
        <v>532</v>
      </c>
      <c r="C234" s="79" t="s">
        <v>533</v>
      </c>
      <c r="D234" s="87">
        <v>41.15</v>
      </c>
      <c r="E234" s="88">
        <v>1305.3907099999999</v>
      </c>
      <c r="F234" s="88">
        <f t="shared" si="13"/>
        <v>53716.827716499996</v>
      </c>
      <c r="G234" s="80">
        <f t="shared" si="12"/>
        <v>1.1450827542142227E-3</v>
      </c>
      <c r="H234" s="258">
        <v>5.0546780072904009E-2</v>
      </c>
      <c r="I234" s="82">
        <f t="shared" si="14"/>
        <v>5.7880246142541511E-5</v>
      </c>
      <c r="J234" s="258">
        <v>0.02</v>
      </c>
      <c r="K234" s="83">
        <f t="shared" si="15"/>
        <v>2.2901655084284455E-5</v>
      </c>
      <c r="L234" s="171"/>
      <c r="M234" s="171"/>
    </row>
    <row r="235" spans="2:13">
      <c r="B235" s="36" t="s">
        <v>534</v>
      </c>
      <c r="C235" s="79" t="s">
        <v>535</v>
      </c>
      <c r="D235" s="87">
        <v>33.58</v>
      </c>
      <c r="E235" s="88">
        <v>592.66107999999997</v>
      </c>
      <c r="F235" s="88" t="str">
        <f t="shared" si="13"/>
        <v>Excl.</v>
      </c>
      <c r="G235" s="80">
        <f t="shared" si="12"/>
        <v>0</v>
      </c>
      <c r="H235" s="258">
        <v>2.1441334127456815E-2</v>
      </c>
      <c r="I235" s="82">
        <f t="shared" si="14"/>
        <v>0</v>
      </c>
      <c r="J235" s="258" t="s">
        <v>129</v>
      </c>
      <c r="K235" s="83" t="str">
        <f t="shared" si="15"/>
        <v>n/a</v>
      </c>
      <c r="L235" s="171"/>
      <c r="M235" s="171"/>
    </row>
    <row r="236" spans="2:13">
      <c r="B236" s="36" t="s">
        <v>536</v>
      </c>
      <c r="C236" s="79" t="s">
        <v>537</v>
      </c>
      <c r="D236" s="87">
        <v>71.16</v>
      </c>
      <c r="E236" s="88">
        <v>379.22606000000002</v>
      </c>
      <c r="F236" s="88">
        <f t="shared" si="13"/>
        <v>26985.726429599999</v>
      </c>
      <c r="G236" s="80">
        <f t="shared" si="12"/>
        <v>5.7525530188719991E-4</v>
      </c>
      <c r="H236" s="258">
        <v>4.4969083754918494E-3</v>
      </c>
      <c r="I236" s="82">
        <f t="shared" si="14"/>
        <v>2.5868703851026415E-6</v>
      </c>
      <c r="J236" s="258">
        <v>0.14499999999999999</v>
      </c>
      <c r="K236" s="83">
        <f t="shared" si="15"/>
        <v>8.3412018773643983E-5</v>
      </c>
      <c r="L236" s="171"/>
      <c r="M236" s="171"/>
    </row>
    <row r="237" spans="2:13">
      <c r="B237" s="36" t="s">
        <v>538</v>
      </c>
      <c r="C237" s="79" t="s">
        <v>539</v>
      </c>
      <c r="D237" s="87">
        <v>76.88</v>
      </c>
      <c r="E237" s="88">
        <v>154.53752</v>
      </c>
      <c r="F237" s="88">
        <f t="shared" si="13"/>
        <v>11880.8445376</v>
      </c>
      <c r="G237" s="80">
        <f t="shared" si="12"/>
        <v>2.5326421465739598E-4</v>
      </c>
      <c r="H237" s="258">
        <v>4.2663891779396466E-2</v>
      </c>
      <c r="I237" s="82">
        <f t="shared" si="14"/>
        <v>1.0805237045736978E-5</v>
      </c>
      <c r="J237" s="258">
        <v>9.5000000000000001E-2</v>
      </c>
      <c r="K237" s="83">
        <f t="shared" si="15"/>
        <v>2.4060100392452618E-5</v>
      </c>
      <c r="L237" s="171"/>
      <c r="M237" s="171"/>
    </row>
    <row r="238" spans="2:13">
      <c r="B238" s="36" t="s">
        <v>540</v>
      </c>
      <c r="C238" s="79" t="s">
        <v>541</v>
      </c>
      <c r="D238" s="87">
        <v>299.29000000000002</v>
      </c>
      <c r="E238" s="88">
        <v>175.41552999999999</v>
      </c>
      <c r="F238" s="88">
        <f t="shared" si="13"/>
        <v>52500.113973699998</v>
      </c>
      <c r="G238" s="80">
        <f t="shared" si="12"/>
        <v>1.1191460415876176E-3</v>
      </c>
      <c r="H238" s="258">
        <v>4.0094891242607504E-2</v>
      </c>
      <c r="I238" s="82">
        <f t="shared" si="14"/>
        <v>4.4872038822050223E-5</v>
      </c>
      <c r="J238" s="258">
        <v>7.0000000000000007E-2</v>
      </c>
      <c r="K238" s="83">
        <f t="shared" si="15"/>
        <v>7.8340222911133236E-5</v>
      </c>
      <c r="L238" s="171"/>
      <c r="M238" s="171"/>
    </row>
    <row r="239" spans="2:13">
      <c r="B239" s="36" t="s">
        <v>542</v>
      </c>
      <c r="C239" s="79" t="s">
        <v>543</v>
      </c>
      <c r="D239" s="87">
        <v>77.48</v>
      </c>
      <c r="E239" s="88">
        <v>1261.1225999999999</v>
      </c>
      <c r="F239" s="88">
        <f t="shared" si="13"/>
        <v>97711.779047999997</v>
      </c>
      <c r="G239" s="80">
        <f t="shared" si="12"/>
        <v>2.0829240636093481E-3</v>
      </c>
      <c r="H239" s="258" t="s">
        <v>79</v>
      </c>
      <c r="I239" s="82" t="str">
        <f t="shared" si="14"/>
        <v>n/a</v>
      </c>
      <c r="J239" s="258">
        <v>0.16</v>
      </c>
      <c r="K239" s="83">
        <f t="shared" si="15"/>
        <v>3.3326785017749572E-4</v>
      </c>
      <c r="L239" s="171"/>
      <c r="M239" s="171"/>
    </row>
    <row r="240" spans="2:13">
      <c r="B240" s="36" t="s">
        <v>544</v>
      </c>
      <c r="C240" s="79" t="s">
        <v>545</v>
      </c>
      <c r="D240" s="87">
        <v>75.040000000000006</v>
      </c>
      <c r="E240" s="88">
        <v>489.22964000000002</v>
      </c>
      <c r="F240" s="88">
        <f t="shared" si="13"/>
        <v>36711.792185600003</v>
      </c>
      <c r="G240" s="80">
        <f t="shared" si="12"/>
        <v>7.8258605161664015E-4</v>
      </c>
      <c r="H240" s="258">
        <v>2.7185501066098083E-2</v>
      </c>
      <c r="I240" s="82">
        <f t="shared" si="14"/>
        <v>2.1274993940537659E-5</v>
      </c>
      <c r="J240" s="258">
        <v>9.5000000000000001E-2</v>
      </c>
      <c r="K240" s="83">
        <f t="shared" si="15"/>
        <v>7.434567490358081E-5</v>
      </c>
      <c r="L240" s="171"/>
      <c r="M240" s="171"/>
    </row>
    <row r="241" spans="2:13">
      <c r="B241" s="36" t="s">
        <v>546</v>
      </c>
      <c r="C241" s="79" t="s">
        <v>547</v>
      </c>
      <c r="D241" s="87">
        <v>62.93</v>
      </c>
      <c r="E241" s="88">
        <v>683.01458000000002</v>
      </c>
      <c r="F241" s="88">
        <f t="shared" si="13"/>
        <v>42982.1075194</v>
      </c>
      <c r="G241" s="80">
        <f t="shared" si="12"/>
        <v>9.162504963994417E-4</v>
      </c>
      <c r="H241" s="258">
        <v>1.0805657079294454E-2</v>
      </c>
      <c r="I241" s="82">
        <f t="shared" si="14"/>
        <v>9.9006886628256857E-6</v>
      </c>
      <c r="J241" s="258">
        <v>9.5000000000000001E-2</v>
      </c>
      <c r="K241" s="83">
        <f t="shared" si="15"/>
        <v>8.7043797157946966E-5</v>
      </c>
      <c r="L241" s="171"/>
      <c r="M241" s="171"/>
    </row>
    <row r="242" spans="2:13">
      <c r="B242" s="36" t="s">
        <v>548</v>
      </c>
      <c r="C242" s="79" t="s">
        <v>549</v>
      </c>
      <c r="D242" s="87">
        <v>179.7</v>
      </c>
      <c r="E242" s="88">
        <v>909.91782000000001</v>
      </c>
      <c r="F242" s="88">
        <f t="shared" si="13"/>
        <v>163512.232254</v>
      </c>
      <c r="G242" s="80">
        <f t="shared" si="12"/>
        <v>3.4855937183277431E-3</v>
      </c>
      <c r="H242" s="258">
        <v>3.0272676683361158E-2</v>
      </c>
      <c r="I242" s="82">
        <f t="shared" si="14"/>
        <v>1.0551825168449039E-4</v>
      </c>
      <c r="J242" s="258">
        <v>6.5000000000000002E-2</v>
      </c>
      <c r="K242" s="83">
        <f t="shared" si="15"/>
        <v>2.2656359169130331E-4</v>
      </c>
      <c r="L242" s="171"/>
      <c r="M242" s="171"/>
    </row>
    <row r="243" spans="2:13">
      <c r="B243" s="36" t="s">
        <v>550</v>
      </c>
      <c r="C243" s="79" t="s">
        <v>551</v>
      </c>
      <c r="D243" s="87">
        <v>72.25</v>
      </c>
      <c r="E243" s="88">
        <v>181.62092000000001</v>
      </c>
      <c r="F243" s="88">
        <f t="shared" si="13"/>
        <v>13122.111470000002</v>
      </c>
      <c r="G243" s="80">
        <f t="shared" si="12"/>
        <v>2.7972432814676797E-4</v>
      </c>
      <c r="H243" s="258">
        <v>1.1072664359861593E-3</v>
      </c>
      <c r="I243" s="82">
        <f t="shared" si="14"/>
        <v>3.0972935988569467E-7</v>
      </c>
      <c r="J243" s="258">
        <v>0.12</v>
      </c>
      <c r="K243" s="83">
        <f t="shared" si="15"/>
        <v>3.3566919377612157E-5</v>
      </c>
      <c r="L243" s="171"/>
      <c r="M243" s="171"/>
    </row>
    <row r="244" spans="2:13">
      <c r="B244" s="36" t="s">
        <v>552</v>
      </c>
      <c r="C244" s="79" t="s">
        <v>553</v>
      </c>
      <c r="D244" s="87">
        <v>497.6</v>
      </c>
      <c r="E244" s="88">
        <v>377.26118000000002</v>
      </c>
      <c r="F244" s="88">
        <f t="shared" si="13"/>
        <v>187725.16316800003</v>
      </c>
      <c r="G244" s="80">
        <f t="shared" si="12"/>
        <v>4.001741279478035E-3</v>
      </c>
      <c r="H244" s="258">
        <v>3.4565916398713826E-3</v>
      </c>
      <c r="I244" s="82">
        <f t="shared" si="14"/>
        <v>1.3832385451571986E-5</v>
      </c>
      <c r="J244" s="258">
        <v>0.06</v>
      </c>
      <c r="K244" s="83">
        <f t="shared" si="15"/>
        <v>2.4010447676868209E-4</v>
      </c>
      <c r="L244" s="171"/>
      <c r="M244" s="171"/>
    </row>
    <row r="245" spans="2:13">
      <c r="B245" s="36" t="s">
        <v>554</v>
      </c>
      <c r="C245" s="79" t="s">
        <v>555</v>
      </c>
      <c r="D245" s="87">
        <v>121.8</v>
      </c>
      <c r="E245" s="88">
        <v>1124.1580300000001</v>
      </c>
      <c r="F245" s="88">
        <f t="shared" si="13"/>
        <v>136922.44805400001</v>
      </c>
      <c r="G245" s="80">
        <f t="shared" si="12"/>
        <v>2.9187787253354192E-3</v>
      </c>
      <c r="H245" s="258">
        <v>1.3957307060755337E-2</v>
      </c>
      <c r="I245" s="82">
        <f t="shared" si="14"/>
        <v>4.0738290911906511E-5</v>
      </c>
      <c r="J245" s="258">
        <v>0.125</v>
      </c>
      <c r="K245" s="83">
        <f t="shared" si="15"/>
        <v>3.6484734066692741E-4</v>
      </c>
      <c r="L245" s="171"/>
      <c r="M245" s="171"/>
    </row>
    <row r="246" spans="2:13">
      <c r="B246" s="36" t="s">
        <v>556</v>
      </c>
      <c r="C246" s="79" t="s">
        <v>557</v>
      </c>
      <c r="D246" s="87">
        <v>131.72</v>
      </c>
      <c r="E246" s="88">
        <v>83.242750000000001</v>
      </c>
      <c r="F246" s="88">
        <f t="shared" si="13"/>
        <v>10964.73503</v>
      </c>
      <c r="G246" s="80">
        <f t="shared" si="12"/>
        <v>2.3373548887967808E-4</v>
      </c>
      <c r="H246" s="258">
        <v>8.1992104464014576E-3</v>
      </c>
      <c r="I246" s="82">
        <f t="shared" si="14"/>
        <v>1.9164464621170085E-6</v>
      </c>
      <c r="J246" s="258">
        <v>0.09</v>
      </c>
      <c r="K246" s="83">
        <f t="shared" si="15"/>
        <v>2.1036193999171026E-5</v>
      </c>
      <c r="L246" s="171"/>
      <c r="M246" s="171"/>
    </row>
    <row r="247" spans="2:13">
      <c r="B247" s="36" t="s">
        <v>558</v>
      </c>
      <c r="C247" s="79" t="s">
        <v>559</v>
      </c>
      <c r="D247" s="87">
        <v>80.11</v>
      </c>
      <c r="E247" s="88">
        <v>660.13918999999999</v>
      </c>
      <c r="F247" s="88">
        <f t="shared" si="13"/>
        <v>52883.750510899998</v>
      </c>
      <c r="G247" s="80">
        <f t="shared" si="12"/>
        <v>1.1273240297769546E-3</v>
      </c>
      <c r="H247" s="258">
        <v>1.8474597428535765E-2</v>
      </c>
      <c r="I247" s="82">
        <f t="shared" si="14"/>
        <v>2.0826857621643902E-5</v>
      </c>
      <c r="J247" s="258">
        <v>0.115</v>
      </c>
      <c r="K247" s="83">
        <f t="shared" si="15"/>
        <v>1.2964226342434979E-4</v>
      </c>
      <c r="L247" s="171"/>
      <c r="M247" s="171"/>
    </row>
    <row r="248" spans="2:13">
      <c r="B248" s="36" t="s">
        <v>560</v>
      </c>
      <c r="C248" s="79" t="s">
        <v>561</v>
      </c>
      <c r="D248" s="87">
        <v>366.54</v>
      </c>
      <c r="E248" s="88">
        <v>45.309489999999997</v>
      </c>
      <c r="F248" s="88">
        <f t="shared" si="13"/>
        <v>16607.7404646</v>
      </c>
      <c r="G248" s="80">
        <f t="shared" si="12"/>
        <v>3.5402755525411843E-4</v>
      </c>
      <c r="H248" s="258" t="s">
        <v>79</v>
      </c>
      <c r="I248" s="82" t="str">
        <f t="shared" si="14"/>
        <v>n/a</v>
      </c>
      <c r="J248" s="258">
        <v>0.06</v>
      </c>
      <c r="K248" s="83">
        <f t="shared" si="15"/>
        <v>2.1241653315247105E-5</v>
      </c>
      <c r="L248" s="171"/>
      <c r="M248" s="171"/>
    </row>
    <row r="249" spans="2:13">
      <c r="B249" s="36" t="s">
        <v>562</v>
      </c>
      <c r="C249" s="79" t="s">
        <v>563</v>
      </c>
      <c r="D249" s="87">
        <v>236.24</v>
      </c>
      <c r="E249" s="88">
        <v>599.31817999999998</v>
      </c>
      <c r="F249" s="88">
        <f t="shared" si="13"/>
        <v>141582.9268432</v>
      </c>
      <c r="G249" s="80">
        <f t="shared" si="12"/>
        <v>3.0181262503988708E-3</v>
      </c>
      <c r="H249" s="258">
        <v>2.268879105993905E-2</v>
      </c>
      <c r="I249" s="82">
        <f t="shared" si="14"/>
        <v>6.8477635887817271E-5</v>
      </c>
      <c r="J249" s="258">
        <v>0.08</v>
      </c>
      <c r="K249" s="83">
        <f t="shared" si="15"/>
        <v>2.4145010003190966E-4</v>
      </c>
      <c r="L249" s="171"/>
      <c r="M249" s="171"/>
    </row>
    <row r="250" spans="2:13">
      <c r="B250" s="36" t="s">
        <v>564</v>
      </c>
      <c r="C250" s="79" t="s">
        <v>565</v>
      </c>
      <c r="D250" s="87">
        <v>149.77000000000001</v>
      </c>
      <c r="E250" s="88">
        <v>172.81050999999999</v>
      </c>
      <c r="F250" s="88">
        <f t="shared" si="13"/>
        <v>25881.830082700002</v>
      </c>
      <c r="G250" s="80">
        <f t="shared" si="12"/>
        <v>5.5172352007859179E-4</v>
      </c>
      <c r="H250" s="258" t="s">
        <v>79</v>
      </c>
      <c r="I250" s="82" t="str">
        <f t="shared" si="14"/>
        <v>n/a</v>
      </c>
      <c r="J250" s="258">
        <v>5.5E-2</v>
      </c>
      <c r="K250" s="83">
        <f t="shared" si="15"/>
        <v>3.034479360432255E-5</v>
      </c>
      <c r="L250" s="171"/>
      <c r="M250" s="171"/>
    </row>
    <row r="251" spans="2:13">
      <c r="B251" s="36" t="s">
        <v>566</v>
      </c>
      <c r="C251" s="79" t="s">
        <v>567</v>
      </c>
      <c r="D251" s="87">
        <v>523.75</v>
      </c>
      <c r="E251" s="88">
        <v>914.71232999999995</v>
      </c>
      <c r="F251" s="88">
        <f t="shared" si="13"/>
        <v>479080.58283749997</v>
      </c>
      <c r="G251" s="80">
        <f t="shared" si="12"/>
        <v>1.0212570931801548E-2</v>
      </c>
      <c r="H251" s="258">
        <v>1.6038186157517901E-2</v>
      </c>
      <c r="I251" s="82">
        <f t="shared" si="14"/>
        <v>1.6379111375108927E-4</v>
      </c>
      <c r="J251" s="258">
        <v>0.11</v>
      </c>
      <c r="K251" s="83">
        <f t="shared" si="15"/>
        <v>1.1233828024981704E-3</v>
      </c>
      <c r="L251" s="171"/>
      <c r="M251" s="171"/>
    </row>
    <row r="252" spans="2:13">
      <c r="B252" s="36" t="s">
        <v>568</v>
      </c>
      <c r="C252" s="79" t="s">
        <v>569</v>
      </c>
      <c r="D252" s="87">
        <v>139.78</v>
      </c>
      <c r="E252" s="88">
        <v>729.41593</v>
      </c>
      <c r="F252" s="88">
        <f t="shared" si="13"/>
        <v>101957.7586954</v>
      </c>
      <c r="G252" s="80">
        <f t="shared" si="12"/>
        <v>2.1734357016875007E-3</v>
      </c>
      <c r="H252" s="258">
        <v>4.1207611961654032E-2</v>
      </c>
      <c r="I252" s="82">
        <f t="shared" si="14"/>
        <v>8.9562095018743776E-5</v>
      </c>
      <c r="J252" s="258">
        <v>0.16</v>
      </c>
      <c r="K252" s="83">
        <f t="shared" si="15"/>
        <v>3.477497122700001E-4</v>
      </c>
      <c r="L252" s="171"/>
      <c r="M252" s="171"/>
    </row>
    <row r="253" spans="2:13">
      <c r="B253" s="36" t="s">
        <v>570</v>
      </c>
      <c r="C253" s="79" t="s">
        <v>571</v>
      </c>
      <c r="D253" s="87">
        <v>68.760000000000005</v>
      </c>
      <c r="E253" s="88">
        <v>437.61657000000002</v>
      </c>
      <c r="F253" s="88">
        <f t="shared" si="13"/>
        <v>30090.515353200004</v>
      </c>
      <c r="G253" s="80">
        <f t="shared" si="12"/>
        <v>6.414401531344312E-4</v>
      </c>
      <c r="H253" s="258">
        <v>2.7923211169284465E-2</v>
      </c>
      <c r="I253" s="82">
        <f t="shared" si="14"/>
        <v>1.7911068848430888E-5</v>
      </c>
      <c r="J253" s="258">
        <v>0.23</v>
      </c>
      <c r="K253" s="83">
        <f t="shared" si="15"/>
        <v>1.4753123522091919E-4</v>
      </c>
      <c r="L253" s="171"/>
      <c r="M253" s="171"/>
    </row>
    <row r="254" spans="2:13">
      <c r="B254" s="36" t="s">
        <v>572</v>
      </c>
      <c r="C254" s="79" t="s">
        <v>573</v>
      </c>
      <c r="D254" s="87">
        <v>232.74</v>
      </c>
      <c r="E254" s="88">
        <v>83.7</v>
      </c>
      <c r="F254" s="88">
        <f t="shared" si="13"/>
        <v>19480.338</v>
      </c>
      <c r="G254" s="80">
        <f t="shared" si="12"/>
        <v>4.1526277776102085E-4</v>
      </c>
      <c r="H254" s="258">
        <v>1.2374323279195666E-2</v>
      </c>
      <c r="I254" s="82">
        <f t="shared" si="14"/>
        <v>5.1385958578316567E-6</v>
      </c>
      <c r="J254" s="258">
        <v>1.4999999999999999E-2</v>
      </c>
      <c r="K254" s="83">
        <f t="shared" si="15"/>
        <v>6.2289416664153129E-6</v>
      </c>
      <c r="L254" s="171"/>
      <c r="M254" s="171"/>
    </row>
    <row r="255" spans="2:13">
      <c r="B255" s="36" t="s">
        <v>574</v>
      </c>
      <c r="C255" s="79" t="s">
        <v>575</v>
      </c>
      <c r="D255" s="87">
        <v>233.3</v>
      </c>
      <c r="E255" s="88">
        <v>132.10118</v>
      </c>
      <c r="F255" s="88">
        <f t="shared" si="13"/>
        <v>30819.205294000003</v>
      </c>
      <c r="G255" s="80">
        <f t="shared" si="12"/>
        <v>6.5697365203692059E-4</v>
      </c>
      <c r="H255" s="258">
        <v>8.4012001714530646E-3</v>
      </c>
      <c r="I255" s="82">
        <f t="shared" si="14"/>
        <v>5.519367158132723E-6</v>
      </c>
      <c r="J255" s="258">
        <v>7.4999999999999997E-2</v>
      </c>
      <c r="K255" s="83">
        <f t="shared" si="15"/>
        <v>4.927302390276904E-5</v>
      </c>
      <c r="L255" s="171"/>
      <c r="M255" s="171"/>
    </row>
    <row r="256" spans="2:13">
      <c r="B256" s="36" t="s">
        <v>576</v>
      </c>
      <c r="C256" s="79" t="s">
        <v>577</v>
      </c>
      <c r="D256" s="87">
        <v>29.28</v>
      </c>
      <c r="E256" s="88">
        <v>725.84892000000002</v>
      </c>
      <c r="F256" s="88">
        <f t="shared" si="13"/>
        <v>21252.856377600001</v>
      </c>
      <c r="G256" s="80">
        <f t="shared" si="12"/>
        <v>4.5304758956021216E-4</v>
      </c>
      <c r="H256" s="258">
        <v>2.8688524590163932E-2</v>
      </c>
      <c r="I256" s="82">
        <f t="shared" si="14"/>
        <v>1.2997266913612643E-5</v>
      </c>
      <c r="J256" s="258">
        <v>-0.02</v>
      </c>
      <c r="K256" s="83">
        <f t="shared" si="15"/>
        <v>-9.0609517912042428E-6</v>
      </c>
      <c r="L256" s="171"/>
      <c r="M256" s="171"/>
    </row>
    <row r="257" spans="2:13">
      <c r="B257" s="36" t="s">
        <v>578</v>
      </c>
      <c r="C257" s="79" t="s">
        <v>579</v>
      </c>
      <c r="D257" s="87">
        <v>59.76</v>
      </c>
      <c r="E257" s="88">
        <v>1220.6867500000001</v>
      </c>
      <c r="F257" s="88">
        <f t="shared" si="13"/>
        <v>72948.240180000008</v>
      </c>
      <c r="G257" s="80">
        <f t="shared" si="12"/>
        <v>1.5550391810411563E-3</v>
      </c>
      <c r="H257" s="258">
        <v>3.3467202141900937E-2</v>
      </c>
      <c r="I257" s="82">
        <f t="shared" si="14"/>
        <v>5.2042810610480467E-5</v>
      </c>
      <c r="J257" s="258">
        <v>9.5000000000000001E-2</v>
      </c>
      <c r="K257" s="83">
        <f t="shared" si="15"/>
        <v>1.4772872219890985E-4</v>
      </c>
      <c r="L257" s="171"/>
      <c r="M257" s="171"/>
    </row>
    <row r="258" spans="2:13">
      <c r="B258" s="36" t="s">
        <v>580</v>
      </c>
      <c r="C258" s="79" t="s">
        <v>581</v>
      </c>
      <c r="D258" s="87">
        <v>201.63</v>
      </c>
      <c r="E258" s="88">
        <v>315.12094000000002</v>
      </c>
      <c r="F258" s="88">
        <f t="shared" si="13"/>
        <v>63537.835132200002</v>
      </c>
      <c r="G258" s="80">
        <f t="shared" si="12"/>
        <v>1.354437377314457E-3</v>
      </c>
      <c r="H258" s="258">
        <v>7.6932996081932247E-3</v>
      </c>
      <c r="I258" s="82">
        <f t="shared" si="14"/>
        <v>1.042009254421557E-5</v>
      </c>
      <c r="J258" s="258">
        <v>0.17499999999999999</v>
      </c>
      <c r="K258" s="83">
        <f t="shared" si="15"/>
        <v>2.3702654103002996E-4</v>
      </c>
      <c r="L258" s="171"/>
      <c r="M258" s="171"/>
    </row>
    <row r="259" spans="2:13">
      <c r="B259" s="36" t="s">
        <v>582</v>
      </c>
      <c r="C259" s="79" t="s">
        <v>583</v>
      </c>
      <c r="D259" s="87">
        <v>108.98</v>
      </c>
      <c r="E259" s="88">
        <v>315.82083</v>
      </c>
      <c r="F259" s="88">
        <f t="shared" si="13"/>
        <v>34418.154053400001</v>
      </c>
      <c r="G259" s="80">
        <f t="shared" si="12"/>
        <v>7.3369251897075014E-4</v>
      </c>
      <c r="H259" s="258">
        <v>3.2758304276013943E-2</v>
      </c>
      <c r="I259" s="82">
        <f t="shared" si="14"/>
        <v>2.4034522781478965E-5</v>
      </c>
      <c r="J259" s="258">
        <v>0.06</v>
      </c>
      <c r="K259" s="83">
        <f t="shared" si="15"/>
        <v>4.4021551138245004E-5</v>
      </c>
      <c r="L259" s="171"/>
      <c r="M259" s="171"/>
    </row>
    <row r="260" spans="2:13">
      <c r="B260" s="36" t="s">
        <v>584</v>
      </c>
      <c r="C260" s="79" t="s">
        <v>585</v>
      </c>
      <c r="D260" s="87">
        <v>383.53</v>
      </c>
      <c r="E260" s="88">
        <v>426.2</v>
      </c>
      <c r="F260" s="88">
        <f t="shared" si="13"/>
        <v>163460.48599999998</v>
      </c>
      <c r="G260" s="80">
        <f t="shared" si="12"/>
        <v>3.4844906423351822E-3</v>
      </c>
      <c r="H260" s="258" t="s">
        <v>79</v>
      </c>
      <c r="I260" s="82" t="str">
        <f t="shared" si="14"/>
        <v>n/a</v>
      </c>
      <c r="J260" s="258">
        <v>0.13500000000000001</v>
      </c>
      <c r="K260" s="83">
        <f t="shared" si="15"/>
        <v>4.7040623671524965E-4</v>
      </c>
      <c r="L260" s="171"/>
      <c r="M260" s="171"/>
    </row>
    <row r="261" spans="2:13">
      <c r="B261" s="36" t="s">
        <v>586</v>
      </c>
      <c r="C261" s="79" t="s">
        <v>587</v>
      </c>
      <c r="D261" s="87">
        <v>117.44</v>
      </c>
      <c r="E261" s="88">
        <v>340.15706999999998</v>
      </c>
      <c r="F261" s="88" t="str">
        <f t="shared" si="13"/>
        <v>Excl.</v>
      </c>
      <c r="G261" s="80">
        <f t="shared" si="12"/>
        <v>0</v>
      </c>
      <c r="H261" s="258">
        <v>7.6123978201634883E-3</v>
      </c>
      <c r="I261" s="82">
        <f t="shared" si="14"/>
        <v>0</v>
      </c>
      <c r="J261" s="258" t="s">
        <v>129</v>
      </c>
      <c r="K261" s="83" t="str">
        <f t="shared" si="15"/>
        <v>n/a</v>
      </c>
      <c r="L261" s="171"/>
      <c r="M261" s="171"/>
    </row>
    <row r="262" spans="2:13">
      <c r="B262" s="36" t="s">
        <v>588</v>
      </c>
      <c r="C262" s="79" t="s">
        <v>589</v>
      </c>
      <c r="D262" s="87">
        <v>12.42</v>
      </c>
      <c r="E262" s="88">
        <v>711.90054999999995</v>
      </c>
      <c r="F262" s="88">
        <f t="shared" si="13"/>
        <v>8841.8048309999995</v>
      </c>
      <c r="G262" s="80">
        <f t="shared" si="12"/>
        <v>1.8848094086159459E-4</v>
      </c>
      <c r="H262" s="258">
        <v>5.6666666666666664E-2</v>
      </c>
      <c r="I262" s="82">
        <f t="shared" si="14"/>
        <v>1.0680586648823693E-5</v>
      </c>
      <c r="J262" s="258">
        <v>0.14000000000000001</v>
      </c>
      <c r="K262" s="83">
        <f t="shared" si="15"/>
        <v>2.6387331720623246E-5</v>
      </c>
      <c r="L262" s="171"/>
      <c r="M262" s="171"/>
    </row>
    <row r="263" spans="2:13">
      <c r="B263" s="36" t="s">
        <v>590</v>
      </c>
      <c r="C263" s="79" t="s">
        <v>591</v>
      </c>
      <c r="D263" s="87">
        <v>120.25</v>
      </c>
      <c r="E263" s="88">
        <v>137.7567</v>
      </c>
      <c r="F263" s="88">
        <f t="shared" si="13"/>
        <v>16565.243175</v>
      </c>
      <c r="G263" s="80">
        <f t="shared" si="12"/>
        <v>3.5312163963157586E-4</v>
      </c>
      <c r="H263" s="258">
        <v>1.2141372141372141E-2</v>
      </c>
      <c r="I263" s="82">
        <f t="shared" si="14"/>
        <v>4.2873812379384679E-6</v>
      </c>
      <c r="J263" s="258">
        <v>-1.4999999999999999E-2</v>
      </c>
      <c r="K263" s="83">
        <f t="shared" si="15"/>
        <v>-5.2968245944736379E-6</v>
      </c>
      <c r="L263" s="171"/>
      <c r="M263" s="171"/>
    </row>
    <row r="264" spans="2:13">
      <c r="B264" s="36" t="s">
        <v>592</v>
      </c>
      <c r="C264" s="79" t="s">
        <v>593</v>
      </c>
      <c r="D264" s="87">
        <v>311.55</v>
      </c>
      <c r="E264" s="88">
        <v>537.20493999999997</v>
      </c>
      <c r="F264" s="88">
        <f t="shared" si="13"/>
        <v>167366.19905699999</v>
      </c>
      <c r="G264" s="80">
        <f t="shared" si="12"/>
        <v>3.5677488102985569E-3</v>
      </c>
      <c r="H264" s="258">
        <v>3.0556892954581926E-2</v>
      </c>
      <c r="I264" s="82">
        <f t="shared" si="14"/>
        <v>1.0901931848513003E-4</v>
      </c>
      <c r="J264" s="258">
        <v>5.5E-2</v>
      </c>
      <c r="K264" s="83">
        <f t="shared" si="15"/>
        <v>1.9622618456642063E-4</v>
      </c>
      <c r="L264" s="171"/>
      <c r="M264" s="171"/>
    </row>
    <row r="265" spans="2:13">
      <c r="B265" s="36" t="s">
        <v>594</v>
      </c>
      <c r="C265" s="79" t="s">
        <v>595</v>
      </c>
      <c r="D265" s="87">
        <v>222.13</v>
      </c>
      <c r="E265" s="88">
        <v>15022.073</v>
      </c>
      <c r="F265" s="88">
        <f t="shared" si="13"/>
        <v>3336853.0754900002</v>
      </c>
      <c r="G265" s="80">
        <f t="shared" si="12"/>
        <v>7.1131767688444786E-2</v>
      </c>
      <c r="H265" s="258">
        <v>4.5018682753342641E-3</v>
      </c>
      <c r="I265" s="82">
        <f t="shared" si="14"/>
        <v>3.2022584832505646E-4</v>
      </c>
      <c r="J265" s="258">
        <v>0.11</v>
      </c>
      <c r="K265" s="83">
        <f t="shared" si="15"/>
        <v>7.8244944457289273E-3</v>
      </c>
      <c r="L265" s="171"/>
      <c r="M265" s="171"/>
    </row>
    <row r="266" spans="2:13">
      <c r="B266" s="36" t="s">
        <v>596</v>
      </c>
      <c r="C266" s="79" t="s">
        <v>597</v>
      </c>
      <c r="D266" s="87">
        <v>261.8</v>
      </c>
      <c r="E266" s="88">
        <v>213</v>
      </c>
      <c r="F266" s="88">
        <f t="shared" si="13"/>
        <v>55763.4</v>
      </c>
      <c r="G266" s="80">
        <f t="shared" si="12"/>
        <v>1.1887095789302482E-3</v>
      </c>
      <c r="H266" s="258" t="s">
        <v>79</v>
      </c>
      <c r="I266" s="82" t="str">
        <f t="shared" si="14"/>
        <v>n/a</v>
      </c>
      <c r="J266" s="258">
        <v>0.14000000000000001</v>
      </c>
      <c r="K266" s="83">
        <f t="shared" si="15"/>
        <v>1.6641934105023477E-4</v>
      </c>
      <c r="L266" s="171"/>
      <c r="M266" s="171"/>
    </row>
    <row r="267" spans="2:13">
      <c r="B267" s="36" t="s">
        <v>598</v>
      </c>
      <c r="C267" s="79" t="s">
        <v>599</v>
      </c>
      <c r="D267" s="87">
        <v>205.53</v>
      </c>
      <c r="E267" s="88">
        <v>403.54392999999999</v>
      </c>
      <c r="F267" s="88">
        <f t="shared" si="13"/>
        <v>82940.383932900004</v>
      </c>
      <c r="G267" s="80">
        <f t="shared" si="12"/>
        <v>1.7680419210663388E-3</v>
      </c>
      <c r="H267" s="258">
        <v>7.5901328273244783E-3</v>
      </c>
      <c r="I267" s="82">
        <f t="shared" si="14"/>
        <v>1.3419673025171452E-5</v>
      </c>
      <c r="J267" s="258">
        <v>0.14000000000000001</v>
      </c>
      <c r="K267" s="83">
        <f t="shared" si="15"/>
        <v>2.4752586894928743E-4</v>
      </c>
      <c r="L267" s="171"/>
      <c r="M267" s="171"/>
    </row>
    <row r="268" spans="2:13">
      <c r="B268" s="36" t="s">
        <v>600</v>
      </c>
      <c r="C268" s="79" t="s">
        <v>601</v>
      </c>
      <c r="D268" s="87">
        <v>36.9</v>
      </c>
      <c r="E268" s="88">
        <v>3771.5782300000001</v>
      </c>
      <c r="F268" s="88">
        <f t="shared" si="13"/>
        <v>139171.236687</v>
      </c>
      <c r="G268" s="80">
        <f t="shared" si="12"/>
        <v>2.9667162002569008E-3</v>
      </c>
      <c r="H268" s="258">
        <v>3.5772357723577237E-2</v>
      </c>
      <c r="I268" s="82">
        <f t="shared" si="14"/>
        <v>1.0612643317992165E-4</v>
      </c>
      <c r="J268" s="258">
        <v>7.4999999999999997E-2</v>
      </c>
      <c r="K268" s="83">
        <f t="shared" si="15"/>
        <v>2.2250371501926754E-4</v>
      </c>
      <c r="L268" s="171"/>
      <c r="M268" s="171"/>
    </row>
    <row r="269" spans="2:13">
      <c r="B269" s="36" t="s">
        <v>602</v>
      </c>
      <c r="C269" s="79" t="s">
        <v>603</v>
      </c>
      <c r="D269" s="87">
        <v>60.87</v>
      </c>
      <c r="E269" s="88">
        <v>190.15798000000001</v>
      </c>
      <c r="F269" s="88">
        <f t="shared" si="13"/>
        <v>11574.9162426</v>
      </c>
      <c r="G269" s="80">
        <f t="shared" si="12"/>
        <v>2.4674273471298266E-4</v>
      </c>
      <c r="H269" s="258">
        <v>3.0885493675045179E-2</v>
      </c>
      <c r="I269" s="82">
        <f t="shared" si="14"/>
        <v>7.6207711723411764E-6</v>
      </c>
      <c r="J269" s="258">
        <v>0.115</v>
      </c>
      <c r="K269" s="83">
        <f t="shared" si="15"/>
        <v>2.8375414491993007E-5</v>
      </c>
      <c r="L269" s="171"/>
      <c r="M269" s="171"/>
    </row>
    <row r="270" spans="2:13">
      <c r="B270" s="36" t="s">
        <v>604</v>
      </c>
      <c r="C270" s="79" t="s">
        <v>605</v>
      </c>
      <c r="D270" s="87">
        <v>679.8</v>
      </c>
      <c r="E270" s="88">
        <v>132.88675000000001</v>
      </c>
      <c r="F270" s="88">
        <f t="shared" si="13"/>
        <v>90336.412649999998</v>
      </c>
      <c r="G270" s="80">
        <f t="shared" si="12"/>
        <v>1.9257032218847961E-3</v>
      </c>
      <c r="H270" s="258">
        <v>1.0002942041776994E-2</v>
      </c>
      <c r="I270" s="82">
        <f t="shared" si="14"/>
        <v>1.9262697718176837E-5</v>
      </c>
      <c r="J270" s="258">
        <v>0.125</v>
      </c>
      <c r="K270" s="83">
        <f t="shared" si="15"/>
        <v>2.4071290273559951E-4</v>
      </c>
      <c r="L270" s="171"/>
      <c r="M270" s="171"/>
    </row>
    <row r="271" spans="2:13">
      <c r="B271" s="36" t="s">
        <v>606</v>
      </c>
      <c r="C271" s="79" t="s">
        <v>607</v>
      </c>
      <c r="D271" s="87">
        <v>238.2</v>
      </c>
      <c r="E271" s="88">
        <v>275.37279000000001</v>
      </c>
      <c r="F271" s="88">
        <f t="shared" si="13"/>
        <v>65593.798578000002</v>
      </c>
      <c r="G271" s="80">
        <f t="shared" si="12"/>
        <v>1.3982643936361464E-3</v>
      </c>
      <c r="H271" s="258">
        <v>1.057934508816121E-2</v>
      </c>
      <c r="I271" s="82">
        <f t="shared" si="14"/>
        <v>1.4792721544765278E-5</v>
      </c>
      <c r="J271" s="258">
        <v>0.11</v>
      </c>
      <c r="K271" s="83">
        <f t="shared" si="15"/>
        <v>1.5380908329997611E-4</v>
      </c>
      <c r="L271" s="171"/>
      <c r="M271" s="171"/>
    </row>
    <row r="272" spans="2:13">
      <c r="B272" s="36" t="s">
        <v>608</v>
      </c>
      <c r="C272" s="79" t="s">
        <v>609</v>
      </c>
      <c r="D272" s="87">
        <v>220.83</v>
      </c>
      <c r="E272" s="88">
        <v>561.28894000000003</v>
      </c>
      <c r="F272" s="88">
        <f t="shared" si="13"/>
        <v>123949.43662020001</v>
      </c>
      <c r="G272" s="80">
        <f t="shared" si="12"/>
        <v>2.6422327658184299E-3</v>
      </c>
      <c r="H272" s="258" t="s">
        <v>79</v>
      </c>
      <c r="I272" s="82" t="str">
        <f t="shared" si="14"/>
        <v>n/a</v>
      </c>
      <c r="J272" s="258">
        <v>9.5000000000000001E-2</v>
      </c>
      <c r="K272" s="83">
        <f t="shared" si="15"/>
        <v>2.5101211275275082E-4</v>
      </c>
      <c r="L272" s="171"/>
      <c r="M272" s="171"/>
    </row>
    <row r="273" spans="2:13">
      <c r="B273" s="36" t="s">
        <v>610</v>
      </c>
      <c r="C273" s="79" t="s">
        <v>611</v>
      </c>
      <c r="D273" s="87">
        <v>82.31</v>
      </c>
      <c r="E273" s="88">
        <v>252.68173999999999</v>
      </c>
      <c r="F273" s="88">
        <f t="shared" si="13"/>
        <v>20798.234019399999</v>
      </c>
      <c r="G273" s="80">
        <f t="shared" si="12"/>
        <v>4.4335639512106033E-4</v>
      </c>
      <c r="H273" s="258">
        <v>2.1868545741708177E-2</v>
      </c>
      <c r="I273" s="82">
        <f t="shared" si="14"/>
        <v>9.6955596065837516E-6</v>
      </c>
      <c r="J273" s="258">
        <v>4.4999999999999998E-2</v>
      </c>
      <c r="K273" s="83">
        <f t="shared" si="15"/>
        <v>1.9951037780447715E-5</v>
      </c>
      <c r="L273" s="171"/>
      <c r="M273" s="171"/>
    </row>
    <row r="274" spans="2:13">
      <c r="B274" s="36" t="s">
        <v>612</v>
      </c>
      <c r="C274" s="79" t="s">
        <v>613</v>
      </c>
      <c r="D274" s="87">
        <v>97.37</v>
      </c>
      <c r="E274" s="88">
        <v>524.93476999999996</v>
      </c>
      <c r="F274" s="88">
        <f t="shared" si="13"/>
        <v>51112.898554899999</v>
      </c>
      <c r="G274" s="80">
        <f t="shared" si="12"/>
        <v>1.0895747411223072E-3</v>
      </c>
      <c r="H274" s="258">
        <v>1.3556536921022903E-2</v>
      </c>
      <c r="I274" s="82">
        <f t="shared" si="14"/>
        <v>1.477086020623853E-5</v>
      </c>
      <c r="J274" s="258">
        <v>0.14499999999999999</v>
      </c>
      <c r="K274" s="83">
        <f t="shared" si="15"/>
        <v>1.5798833746273453E-4</v>
      </c>
      <c r="L274" s="171"/>
      <c r="M274" s="171"/>
    </row>
    <row r="275" spans="2:13">
      <c r="B275" s="36" t="s">
        <v>614</v>
      </c>
      <c r="C275" s="79" t="s">
        <v>615</v>
      </c>
      <c r="D275" s="87">
        <v>945.78</v>
      </c>
      <c r="E275" s="88">
        <v>443.68335999999999</v>
      </c>
      <c r="F275" s="88">
        <f t="shared" si="13"/>
        <v>419626.84822079999</v>
      </c>
      <c r="G275" s="80">
        <f t="shared" si="12"/>
        <v>8.945194411681753E-3</v>
      </c>
      <c r="H275" s="258">
        <v>4.9060035103300976E-3</v>
      </c>
      <c r="I275" s="82">
        <f t="shared" si="14"/>
        <v>4.3885155184295851E-5</v>
      </c>
      <c r="J275" s="258">
        <v>0.115</v>
      </c>
      <c r="K275" s="83">
        <f t="shared" si="15"/>
        <v>1.0286973573434017E-3</v>
      </c>
      <c r="L275" s="171"/>
      <c r="M275" s="171"/>
    </row>
    <row r="276" spans="2:13">
      <c r="B276" s="36" t="s">
        <v>616</v>
      </c>
      <c r="C276" s="79" t="s">
        <v>617</v>
      </c>
      <c r="D276" s="87">
        <v>372.25</v>
      </c>
      <c r="E276" s="88">
        <v>381.68884000000003</v>
      </c>
      <c r="F276" s="88">
        <f t="shared" si="13"/>
        <v>142083.67069</v>
      </c>
      <c r="G276" s="80">
        <f t="shared" si="12"/>
        <v>3.028800617587413E-3</v>
      </c>
      <c r="H276" s="258">
        <v>9.0261920752182662E-3</v>
      </c>
      <c r="I276" s="82">
        <f t="shared" si="14"/>
        <v>2.7338536131883698E-5</v>
      </c>
      <c r="J276" s="258">
        <v>9.5000000000000001E-2</v>
      </c>
      <c r="K276" s="83">
        <f t="shared" si="15"/>
        <v>2.8773605867080424E-4</v>
      </c>
      <c r="L276" s="171"/>
      <c r="M276" s="171"/>
    </row>
    <row r="277" spans="2:13">
      <c r="B277" s="36" t="s">
        <v>618</v>
      </c>
      <c r="C277" s="79" t="s">
        <v>619</v>
      </c>
      <c r="D277" s="87">
        <v>63.81</v>
      </c>
      <c r="E277" s="88">
        <v>286.18536999999998</v>
      </c>
      <c r="F277" s="88">
        <f t="shared" si="13"/>
        <v>18261.488459699998</v>
      </c>
      <c r="G277" s="80">
        <f t="shared" si="12"/>
        <v>3.8928053629386965E-4</v>
      </c>
      <c r="H277" s="258">
        <v>3.1343049678733741E-2</v>
      </c>
      <c r="I277" s="82">
        <f t="shared" si="14"/>
        <v>1.2201239188022869E-5</v>
      </c>
      <c r="J277" s="258">
        <v>0.06</v>
      </c>
      <c r="K277" s="83">
        <f t="shared" si="15"/>
        <v>2.3356832177632178E-5</v>
      </c>
      <c r="L277" s="171"/>
      <c r="M277" s="171"/>
    </row>
    <row r="278" spans="2:13">
      <c r="B278" s="36" t="s">
        <v>620</v>
      </c>
      <c r="C278" s="79" t="s">
        <v>621</v>
      </c>
      <c r="D278" s="87">
        <v>53.3</v>
      </c>
      <c r="E278" s="88">
        <v>142.64070000000001</v>
      </c>
      <c r="F278" s="88">
        <f t="shared" si="13"/>
        <v>7602.7493100000002</v>
      </c>
      <c r="G278" s="80">
        <f t="shared" si="12"/>
        <v>1.6206796807587655E-4</v>
      </c>
      <c r="H278" s="258">
        <v>2.7767354596622891E-2</v>
      </c>
      <c r="I278" s="82">
        <f t="shared" si="14"/>
        <v>4.5001987383170224E-6</v>
      </c>
      <c r="J278" s="258">
        <v>0.105</v>
      </c>
      <c r="K278" s="83">
        <f t="shared" si="15"/>
        <v>1.7017136647967037E-5</v>
      </c>
      <c r="L278" s="171"/>
      <c r="M278" s="171"/>
    </row>
    <row r="279" spans="2:13">
      <c r="B279" s="36" t="s">
        <v>622</v>
      </c>
      <c r="C279" s="79" t="s">
        <v>623</v>
      </c>
      <c r="D279" s="87">
        <v>145.12</v>
      </c>
      <c r="E279" s="88">
        <v>812.44084999999995</v>
      </c>
      <c r="F279" s="88">
        <f t="shared" si="13"/>
        <v>117901.41615199999</v>
      </c>
      <c r="G279" s="80">
        <f t="shared" ref="G279:G342" si="16">IF(F279="Excl.",0,F279/SUM($F$23:$F$525))</f>
        <v>2.5133069853940731E-3</v>
      </c>
      <c r="H279" s="258">
        <v>1.2679162072767364E-2</v>
      </c>
      <c r="I279" s="82">
        <f t="shared" si="14"/>
        <v>3.1866626606429812E-5</v>
      </c>
      <c r="J279" s="258">
        <v>0.08</v>
      </c>
      <c r="K279" s="83">
        <f t="shared" si="15"/>
        <v>2.0106455883152585E-4</v>
      </c>
      <c r="L279" s="171"/>
      <c r="M279" s="171"/>
    </row>
    <row r="280" spans="2:13">
      <c r="B280" s="36" t="s">
        <v>624</v>
      </c>
      <c r="C280" s="79" t="s">
        <v>625</v>
      </c>
      <c r="D280" s="87">
        <v>137.77000000000001</v>
      </c>
      <c r="E280" s="88">
        <v>241.56799000000001</v>
      </c>
      <c r="F280" s="88">
        <f t="shared" ref="F280:F343" si="17">IF(J280="","Excl.",D280*E280)</f>
        <v>33280.821982300004</v>
      </c>
      <c r="G280" s="80">
        <f t="shared" si="16"/>
        <v>7.0944798712116518E-4</v>
      </c>
      <c r="H280" s="258">
        <v>1.467953836103651E-2</v>
      </c>
      <c r="I280" s="82">
        <f t="shared" ref="I280:I343" si="18">IFERROR($H280*$G280, "n/a")</f>
        <v>1.0414368942105281E-5</v>
      </c>
      <c r="J280" s="258">
        <v>6.5000000000000002E-2</v>
      </c>
      <c r="K280" s="83">
        <f t="shared" ref="K280:K343" si="19">IFERROR($J280*$G280, "n/a")</f>
        <v>4.611411916287574E-5</v>
      </c>
      <c r="L280" s="171"/>
      <c r="M280" s="171"/>
    </row>
    <row r="281" spans="2:13">
      <c r="B281" s="36" t="s">
        <v>626</v>
      </c>
      <c r="C281" s="79" t="s">
        <v>627</v>
      </c>
      <c r="D281" s="87">
        <v>147.72</v>
      </c>
      <c r="E281" s="88">
        <v>156.56473</v>
      </c>
      <c r="F281" s="88">
        <f t="shared" si="17"/>
        <v>23127.7419156</v>
      </c>
      <c r="G281" s="80">
        <f t="shared" si="16"/>
        <v>4.9301456428589943E-4</v>
      </c>
      <c r="H281" s="258">
        <v>2.3558082859463855E-2</v>
      </c>
      <c r="I281" s="82">
        <f t="shared" si="18"/>
        <v>1.1614477956369689E-5</v>
      </c>
      <c r="J281" s="258">
        <v>0.14000000000000001</v>
      </c>
      <c r="K281" s="83">
        <f t="shared" si="19"/>
        <v>6.9022039000025923E-5</v>
      </c>
      <c r="L281" s="171"/>
      <c r="M281" s="171"/>
    </row>
    <row r="282" spans="2:13">
      <c r="B282" s="36" t="s">
        <v>628</v>
      </c>
      <c r="C282" s="79" t="s">
        <v>629</v>
      </c>
      <c r="D282" s="87">
        <v>11.96</v>
      </c>
      <c r="E282" s="88">
        <v>630.00762999999995</v>
      </c>
      <c r="F282" s="88">
        <f t="shared" si="17"/>
        <v>7534.8912547999998</v>
      </c>
      <c r="G282" s="80">
        <f t="shared" si="16"/>
        <v>1.6062143647586978E-4</v>
      </c>
      <c r="H282" s="258">
        <v>1.6722408026755852E-2</v>
      </c>
      <c r="I282" s="82">
        <f t="shared" si="18"/>
        <v>2.6859771985931398E-6</v>
      </c>
      <c r="J282" s="258">
        <v>0.03</v>
      </c>
      <c r="K282" s="83">
        <f t="shared" si="19"/>
        <v>4.8186430942760935E-6</v>
      </c>
      <c r="L282" s="171"/>
      <c r="M282" s="171"/>
    </row>
    <row r="283" spans="2:13">
      <c r="B283" s="36" t="s">
        <v>630</v>
      </c>
      <c r="C283" s="79" t="s">
        <v>631</v>
      </c>
      <c r="D283" s="87">
        <v>127.13</v>
      </c>
      <c r="E283" s="88">
        <v>315.12249000000003</v>
      </c>
      <c r="F283" s="88">
        <f t="shared" si="17"/>
        <v>40061.522153700003</v>
      </c>
      <c r="G283" s="80">
        <f t="shared" si="16"/>
        <v>8.5399231629759915E-4</v>
      </c>
      <c r="H283" s="258">
        <v>1.2585542358216E-2</v>
      </c>
      <c r="I283" s="82">
        <f t="shared" si="18"/>
        <v>1.074795647035443E-5</v>
      </c>
      <c r="J283" s="258">
        <v>3.5000000000000003E-2</v>
      </c>
      <c r="K283" s="83">
        <f t="shared" si="19"/>
        <v>2.9889731070415974E-5</v>
      </c>
      <c r="L283" s="171"/>
      <c r="M283" s="171"/>
    </row>
    <row r="284" spans="2:13">
      <c r="B284" s="36" t="s">
        <v>632</v>
      </c>
      <c r="C284" s="79" t="s">
        <v>633</v>
      </c>
      <c r="D284" s="87">
        <v>144.52000000000001</v>
      </c>
      <c r="E284" s="88">
        <v>260.61759000000001</v>
      </c>
      <c r="F284" s="88">
        <f t="shared" si="17"/>
        <v>37664.454106800004</v>
      </c>
      <c r="G284" s="80">
        <f t="shared" si="16"/>
        <v>8.0289396596928964E-4</v>
      </c>
      <c r="H284" s="258">
        <v>5.2587877110434542E-3</v>
      </c>
      <c r="I284" s="82">
        <f t="shared" si="18"/>
        <v>4.2222489215102415E-6</v>
      </c>
      <c r="J284" s="258">
        <v>0.14000000000000001</v>
      </c>
      <c r="K284" s="83">
        <f t="shared" si="19"/>
        <v>1.1240515523570056E-4</v>
      </c>
      <c r="L284" s="171"/>
      <c r="M284" s="171"/>
    </row>
    <row r="285" spans="2:13">
      <c r="B285" s="36" t="s">
        <v>634</v>
      </c>
      <c r="C285" s="79" t="s">
        <v>635</v>
      </c>
      <c r="D285" s="87">
        <v>419.05</v>
      </c>
      <c r="E285" s="88">
        <v>46.189070000000001</v>
      </c>
      <c r="F285" s="88">
        <f t="shared" si="17"/>
        <v>19355.529783500002</v>
      </c>
      <c r="G285" s="80">
        <f t="shared" si="16"/>
        <v>4.1260223836631489E-4</v>
      </c>
      <c r="H285" s="258">
        <v>1.3029471423457818E-2</v>
      </c>
      <c r="I285" s="82">
        <f t="shared" si="18"/>
        <v>5.3759890740486305E-6</v>
      </c>
      <c r="J285" s="258">
        <v>0.18</v>
      </c>
      <c r="K285" s="83">
        <f t="shared" si="19"/>
        <v>7.4268402905936683E-5</v>
      </c>
      <c r="L285" s="171"/>
      <c r="M285" s="171"/>
    </row>
    <row r="286" spans="2:13">
      <c r="B286" s="36" t="s">
        <v>636</v>
      </c>
      <c r="C286" s="79" t="s">
        <v>637</v>
      </c>
      <c r="D286" s="87">
        <v>1844.16</v>
      </c>
      <c r="E286" s="88">
        <v>24.418140000000001</v>
      </c>
      <c r="F286" s="88">
        <f t="shared" si="17"/>
        <v>45030.957062400004</v>
      </c>
      <c r="G286" s="80">
        <f t="shared" si="16"/>
        <v>9.5992586550446338E-4</v>
      </c>
      <c r="H286" s="258" t="s">
        <v>79</v>
      </c>
      <c r="I286" s="82" t="str">
        <f t="shared" si="18"/>
        <v>n/a</v>
      </c>
      <c r="J286" s="258">
        <v>0.20499999999999999</v>
      </c>
      <c r="K286" s="83">
        <f t="shared" si="19"/>
        <v>1.9678480242841498E-4</v>
      </c>
      <c r="L286" s="171"/>
      <c r="M286" s="171"/>
    </row>
    <row r="287" spans="2:13">
      <c r="B287" s="36" t="s">
        <v>638</v>
      </c>
      <c r="C287" s="79" t="s">
        <v>639</v>
      </c>
      <c r="D287" s="87">
        <v>77.55</v>
      </c>
      <c r="E287" s="88">
        <v>573.45110999999997</v>
      </c>
      <c r="F287" s="88">
        <f t="shared" si="17"/>
        <v>44471.133580499998</v>
      </c>
      <c r="G287" s="80">
        <f t="shared" si="16"/>
        <v>9.4799209648312286E-4</v>
      </c>
      <c r="H287" s="258">
        <v>2.2179239200515798E-2</v>
      </c>
      <c r="I287" s="82">
        <f t="shared" si="18"/>
        <v>2.1025743468097632E-5</v>
      </c>
      <c r="J287" s="258">
        <v>0.08</v>
      </c>
      <c r="K287" s="83">
        <f t="shared" si="19"/>
        <v>7.5839367718649831E-5</v>
      </c>
      <c r="L287" s="171"/>
      <c r="M287" s="171"/>
    </row>
    <row r="288" spans="2:13">
      <c r="B288" s="36" t="s">
        <v>640</v>
      </c>
      <c r="C288" s="79" t="s">
        <v>641</v>
      </c>
      <c r="D288" s="87">
        <v>178.75</v>
      </c>
      <c r="E288" s="88">
        <v>164.29034999999999</v>
      </c>
      <c r="F288" s="88">
        <f t="shared" si="17"/>
        <v>29366.900062499997</v>
      </c>
      <c r="G288" s="80">
        <f t="shared" si="16"/>
        <v>6.2601483065561009E-4</v>
      </c>
      <c r="H288" s="258">
        <v>3.0209790209790213E-2</v>
      </c>
      <c r="I288" s="82">
        <f t="shared" si="18"/>
        <v>1.8911776702323326E-5</v>
      </c>
      <c r="J288" s="258">
        <v>5.5E-2</v>
      </c>
      <c r="K288" s="83">
        <f t="shared" si="19"/>
        <v>3.4430815686058554E-5</v>
      </c>
      <c r="L288" s="171"/>
      <c r="M288" s="171"/>
    </row>
    <row r="289" spans="2:13">
      <c r="B289" s="36" t="s">
        <v>642</v>
      </c>
      <c r="C289" s="79" t="s">
        <v>643</v>
      </c>
      <c r="D289" s="87">
        <v>70.790000000000006</v>
      </c>
      <c r="E289" s="88">
        <v>574.55268999999998</v>
      </c>
      <c r="F289" s="88">
        <f t="shared" si="17"/>
        <v>40672.584925100004</v>
      </c>
      <c r="G289" s="80">
        <f t="shared" si="16"/>
        <v>8.6701835433851567E-4</v>
      </c>
      <c r="H289" s="258">
        <v>3.2207938974431409E-2</v>
      </c>
      <c r="I289" s="82">
        <f t="shared" si="18"/>
        <v>2.792487424624686E-5</v>
      </c>
      <c r="J289" s="258">
        <v>6.5000000000000002E-2</v>
      </c>
      <c r="K289" s="83">
        <f t="shared" si="19"/>
        <v>5.6356193032003522E-5</v>
      </c>
      <c r="L289" s="171"/>
      <c r="M289" s="171"/>
    </row>
    <row r="290" spans="2:13">
      <c r="B290" s="36" t="s">
        <v>644</v>
      </c>
      <c r="C290" s="79" t="s">
        <v>645</v>
      </c>
      <c r="D290" s="87">
        <v>39.200000000000003</v>
      </c>
      <c r="E290" s="88">
        <v>668.09892000000002</v>
      </c>
      <c r="F290" s="88">
        <f t="shared" si="17"/>
        <v>26189.477664000002</v>
      </c>
      <c r="G290" s="80">
        <f t="shared" si="16"/>
        <v>5.5828165008547871E-4</v>
      </c>
      <c r="H290" s="258">
        <v>3.7755102040816321E-2</v>
      </c>
      <c r="I290" s="82">
        <f t="shared" si="18"/>
        <v>2.1077980666492559E-5</v>
      </c>
      <c r="J290" s="258">
        <v>0.05</v>
      </c>
      <c r="K290" s="83">
        <f t="shared" si="19"/>
        <v>2.7914082504273938E-5</v>
      </c>
      <c r="L290" s="171"/>
      <c r="M290" s="171"/>
    </row>
    <row r="291" spans="2:13">
      <c r="B291" s="36" t="s">
        <v>646</v>
      </c>
      <c r="C291" s="79" t="s">
        <v>647</v>
      </c>
      <c r="D291" s="87">
        <v>112.05</v>
      </c>
      <c r="E291" s="88">
        <v>1245.1627900000001</v>
      </c>
      <c r="F291" s="88">
        <f t="shared" si="17"/>
        <v>139520.49061949999</v>
      </c>
      <c r="G291" s="80">
        <f t="shared" si="16"/>
        <v>2.9741612537335866E-3</v>
      </c>
      <c r="H291" s="258">
        <v>2.820169567157519E-2</v>
      </c>
      <c r="I291" s="82">
        <f t="shared" si="18"/>
        <v>8.387639055598513E-5</v>
      </c>
      <c r="J291" s="258">
        <v>2.5000000000000001E-2</v>
      </c>
      <c r="K291" s="83">
        <f t="shared" si="19"/>
        <v>7.4354031343339667E-5</v>
      </c>
      <c r="L291" s="171"/>
      <c r="M291" s="171"/>
    </row>
    <row r="292" spans="2:13">
      <c r="B292" s="36" t="s">
        <v>648</v>
      </c>
      <c r="C292" s="79" t="s">
        <v>649</v>
      </c>
      <c r="D292" s="87">
        <v>61.49</v>
      </c>
      <c r="E292" s="88">
        <v>139.53130999999999</v>
      </c>
      <c r="F292" s="88">
        <f t="shared" si="17"/>
        <v>8579.7802518999997</v>
      </c>
      <c r="G292" s="80">
        <f t="shared" si="16"/>
        <v>1.8289535735895062E-4</v>
      </c>
      <c r="H292" s="258">
        <v>4.5535859489347859E-2</v>
      </c>
      <c r="I292" s="82">
        <f t="shared" si="18"/>
        <v>8.3282972939512389E-6</v>
      </c>
      <c r="J292" s="258">
        <v>8.5000000000000006E-2</v>
      </c>
      <c r="K292" s="83">
        <f t="shared" si="19"/>
        <v>1.5546105375510804E-5</v>
      </c>
      <c r="L292" s="171"/>
      <c r="M292" s="171"/>
    </row>
    <row r="293" spans="2:13">
      <c r="B293" s="36" t="s">
        <v>650</v>
      </c>
      <c r="C293" s="79" t="s">
        <v>651</v>
      </c>
      <c r="D293" s="87">
        <v>15.01</v>
      </c>
      <c r="E293" s="88">
        <v>1460.75396</v>
      </c>
      <c r="F293" s="88">
        <f t="shared" si="17"/>
        <v>21925.9169396</v>
      </c>
      <c r="G293" s="80">
        <f t="shared" si="16"/>
        <v>4.6739523581653037E-4</v>
      </c>
      <c r="H293" s="258">
        <v>4.1305796135909387E-2</v>
      </c>
      <c r="I293" s="82">
        <f t="shared" si="18"/>
        <v>1.9306132325532897E-5</v>
      </c>
      <c r="J293" s="258">
        <v>7.0000000000000007E-2</v>
      </c>
      <c r="K293" s="83">
        <f t="shared" si="19"/>
        <v>3.2717666507157129E-5</v>
      </c>
      <c r="L293" s="171"/>
      <c r="M293" s="171"/>
    </row>
    <row r="294" spans="2:13">
      <c r="B294" s="36" t="s">
        <v>652</v>
      </c>
      <c r="C294" s="79" t="s">
        <v>653</v>
      </c>
      <c r="D294" s="87">
        <v>153.21</v>
      </c>
      <c r="E294" s="88">
        <v>641.30805999999995</v>
      </c>
      <c r="F294" s="88">
        <f t="shared" si="17"/>
        <v>98254.807872599995</v>
      </c>
      <c r="G294" s="80">
        <f t="shared" si="16"/>
        <v>2.0944998205652951E-3</v>
      </c>
      <c r="H294" s="258">
        <v>1.7492330787807583E-2</v>
      </c>
      <c r="I294" s="82">
        <f t="shared" si="18"/>
        <v>3.6637683696331769E-5</v>
      </c>
      <c r="J294" s="258">
        <v>0.22</v>
      </c>
      <c r="K294" s="83">
        <f t="shared" si="19"/>
        <v>4.6078996052436493E-4</v>
      </c>
      <c r="L294" s="171"/>
      <c r="M294" s="171"/>
    </row>
    <row r="295" spans="2:13">
      <c r="B295" s="36" t="s">
        <v>654</v>
      </c>
      <c r="C295" s="79" t="s">
        <v>655</v>
      </c>
      <c r="D295" s="87">
        <v>136.84</v>
      </c>
      <c r="E295" s="88">
        <v>146.37494000000001</v>
      </c>
      <c r="F295" s="88">
        <f t="shared" si="17"/>
        <v>20029.946789600002</v>
      </c>
      <c r="G295" s="80">
        <f t="shared" si="16"/>
        <v>4.2697879997024381E-4</v>
      </c>
      <c r="H295" s="258" t="s">
        <v>79</v>
      </c>
      <c r="I295" s="82" t="str">
        <f t="shared" si="18"/>
        <v>n/a</v>
      </c>
      <c r="J295" s="258">
        <v>0.01</v>
      </c>
      <c r="K295" s="83">
        <f t="shared" si="19"/>
        <v>4.269787999702438E-6</v>
      </c>
      <c r="L295" s="171"/>
      <c r="M295" s="171"/>
    </row>
    <row r="296" spans="2:13">
      <c r="B296" s="36" t="s">
        <v>656</v>
      </c>
      <c r="C296" s="79" t="s">
        <v>657</v>
      </c>
      <c r="D296" s="87">
        <v>98.65</v>
      </c>
      <c r="E296" s="88">
        <v>194.97161</v>
      </c>
      <c r="F296" s="88">
        <f t="shared" si="17"/>
        <v>19233.949326500002</v>
      </c>
      <c r="G296" s="80">
        <f t="shared" si="16"/>
        <v>4.1001050518923787E-4</v>
      </c>
      <c r="H296" s="258">
        <v>3.0410542321338063E-2</v>
      </c>
      <c r="I296" s="82">
        <f t="shared" si="18"/>
        <v>1.2468641820250518E-5</v>
      </c>
      <c r="J296" s="258">
        <v>0.05</v>
      </c>
      <c r="K296" s="83">
        <f t="shared" si="19"/>
        <v>2.0500525259461895E-5</v>
      </c>
      <c r="L296" s="171"/>
      <c r="M296" s="171"/>
    </row>
    <row r="297" spans="2:13">
      <c r="B297" s="36" t="s">
        <v>658</v>
      </c>
      <c r="C297" s="79" t="s">
        <v>659</v>
      </c>
      <c r="D297" s="87">
        <v>198.02</v>
      </c>
      <c r="E297" s="88">
        <v>89.928120000000007</v>
      </c>
      <c r="F297" s="88">
        <f t="shared" si="17"/>
        <v>17807.566322400002</v>
      </c>
      <c r="G297" s="80">
        <f t="shared" si="16"/>
        <v>3.7960426847847466E-4</v>
      </c>
      <c r="H297" s="258">
        <v>2.5249974750025248E-2</v>
      </c>
      <c r="I297" s="82">
        <f t="shared" si="18"/>
        <v>9.5849981940832902E-6</v>
      </c>
      <c r="J297" s="258">
        <v>0.09</v>
      </c>
      <c r="K297" s="83">
        <f t="shared" si="19"/>
        <v>3.4164384163062716E-5</v>
      </c>
      <c r="L297" s="171"/>
      <c r="M297" s="171"/>
    </row>
    <row r="298" spans="2:13">
      <c r="B298" s="36" t="s">
        <v>660</v>
      </c>
      <c r="C298" s="79" t="s">
        <v>661</v>
      </c>
      <c r="D298" s="87">
        <v>154.28</v>
      </c>
      <c r="E298" s="88">
        <v>360.19067000000001</v>
      </c>
      <c r="F298" s="88">
        <f t="shared" si="17"/>
        <v>55570.2165676</v>
      </c>
      <c r="G298" s="80">
        <f t="shared" si="16"/>
        <v>1.1845914836099395E-3</v>
      </c>
      <c r="H298" s="258">
        <v>2.5408348457350273E-2</v>
      </c>
      <c r="I298" s="82">
        <f t="shared" si="18"/>
        <v>3.0098513195170877E-5</v>
      </c>
      <c r="J298" s="258">
        <v>0.08</v>
      </c>
      <c r="K298" s="83">
        <f t="shared" si="19"/>
        <v>9.4767318688795157E-5</v>
      </c>
      <c r="L298" s="171"/>
      <c r="M298" s="171"/>
    </row>
    <row r="299" spans="2:13">
      <c r="B299" s="36" t="s">
        <v>662</v>
      </c>
      <c r="C299" s="79" t="s">
        <v>663</v>
      </c>
      <c r="D299" s="87">
        <v>153.61000000000001</v>
      </c>
      <c r="E299" s="88">
        <v>1106</v>
      </c>
      <c r="F299" s="88">
        <f t="shared" si="17"/>
        <v>169892.66</v>
      </c>
      <c r="G299" s="80">
        <f t="shared" si="16"/>
        <v>3.6216054317337143E-3</v>
      </c>
      <c r="H299" s="258">
        <v>2.2133975652626779E-2</v>
      </c>
      <c r="I299" s="82">
        <f t="shared" si="18"/>
        <v>8.0160526449414923E-5</v>
      </c>
      <c r="J299" s="258">
        <v>5.5E-2</v>
      </c>
      <c r="K299" s="83">
        <f t="shared" si="19"/>
        <v>1.9918829874535429E-4</v>
      </c>
      <c r="L299" s="171"/>
      <c r="M299" s="171"/>
    </row>
    <row r="300" spans="2:13">
      <c r="B300" s="36" t="s">
        <v>664</v>
      </c>
      <c r="C300" s="79" t="s">
        <v>665</v>
      </c>
      <c r="D300" s="87">
        <v>127.79</v>
      </c>
      <c r="E300" s="88">
        <v>329.92919999999998</v>
      </c>
      <c r="F300" s="88">
        <f t="shared" si="17"/>
        <v>42161.652468</v>
      </c>
      <c r="G300" s="80">
        <f t="shared" si="16"/>
        <v>8.9876083869060597E-4</v>
      </c>
      <c r="H300" s="258">
        <v>1.2677048282338212E-2</v>
      </c>
      <c r="I300" s="82">
        <f t="shared" si="18"/>
        <v>1.1393634546355597E-5</v>
      </c>
      <c r="J300" s="258">
        <v>9.5000000000000001E-2</v>
      </c>
      <c r="K300" s="83">
        <f t="shared" si="19"/>
        <v>8.5382279675607573E-5</v>
      </c>
      <c r="L300" s="171"/>
      <c r="M300" s="171"/>
    </row>
    <row r="301" spans="2:13">
      <c r="B301" s="36" t="s">
        <v>666</v>
      </c>
      <c r="C301" s="79" t="s">
        <v>667</v>
      </c>
      <c r="D301" s="87">
        <v>419.95</v>
      </c>
      <c r="E301" s="88">
        <v>81.03904</v>
      </c>
      <c r="F301" s="88">
        <f t="shared" si="17"/>
        <v>34032.344848000001</v>
      </c>
      <c r="G301" s="80">
        <f t="shared" si="16"/>
        <v>7.2546821596737425E-4</v>
      </c>
      <c r="H301" s="258" t="s">
        <v>79</v>
      </c>
      <c r="I301" s="82" t="str">
        <f t="shared" si="18"/>
        <v>n/a</v>
      </c>
      <c r="J301" s="258">
        <v>0.105</v>
      </c>
      <c r="K301" s="83">
        <f t="shared" si="19"/>
        <v>7.6174162676574298E-5</v>
      </c>
      <c r="L301" s="171"/>
      <c r="M301" s="171"/>
    </row>
    <row r="302" spans="2:13">
      <c r="B302" s="36" t="s">
        <v>668</v>
      </c>
      <c r="C302" s="79" t="s">
        <v>669</v>
      </c>
      <c r="D302" s="87">
        <v>98.09</v>
      </c>
      <c r="E302" s="88">
        <v>1135.9000000000001</v>
      </c>
      <c r="F302" s="88">
        <f t="shared" si="17"/>
        <v>111420.43100000001</v>
      </c>
      <c r="G302" s="80">
        <f t="shared" si="16"/>
        <v>2.3751516876344839E-3</v>
      </c>
      <c r="H302" s="258">
        <v>2.4875114690590273E-2</v>
      </c>
      <c r="I302" s="82">
        <f t="shared" si="18"/>
        <v>5.9082170637456829E-5</v>
      </c>
      <c r="J302" s="258">
        <v>7.0000000000000007E-2</v>
      </c>
      <c r="K302" s="83">
        <f t="shared" si="19"/>
        <v>1.6626061813441388E-4</v>
      </c>
      <c r="L302" s="171"/>
      <c r="M302" s="171"/>
    </row>
    <row r="303" spans="2:13">
      <c r="B303" s="36" t="s">
        <v>670</v>
      </c>
      <c r="C303" s="79" t="s">
        <v>671</v>
      </c>
      <c r="D303" s="87">
        <v>15.99</v>
      </c>
      <c r="E303" s="88">
        <v>1095.71722</v>
      </c>
      <c r="F303" s="88">
        <f t="shared" si="17"/>
        <v>17520.5183478</v>
      </c>
      <c r="G303" s="80">
        <f t="shared" si="16"/>
        <v>3.7348526072393404E-4</v>
      </c>
      <c r="H303" s="258">
        <v>5.128205128205128E-2</v>
      </c>
      <c r="I303" s="82">
        <f t="shared" si="18"/>
        <v>1.9153090293535077E-5</v>
      </c>
      <c r="J303" s="258">
        <v>-1.4999999999999999E-2</v>
      </c>
      <c r="K303" s="83">
        <f t="shared" si="19"/>
        <v>-5.6022789108590105E-6</v>
      </c>
      <c r="L303" s="171"/>
      <c r="M303" s="171"/>
    </row>
    <row r="304" spans="2:13">
      <c r="B304" s="36" t="s">
        <v>672</v>
      </c>
      <c r="C304" s="79" t="s">
        <v>673</v>
      </c>
      <c r="D304" s="87">
        <v>56.6</v>
      </c>
      <c r="E304" s="88">
        <v>217.84683000000001</v>
      </c>
      <c r="F304" s="88">
        <f t="shared" si="17"/>
        <v>12330.130578</v>
      </c>
      <c r="G304" s="80">
        <f t="shared" si="16"/>
        <v>2.6284165469697609E-4</v>
      </c>
      <c r="H304" s="258">
        <v>9.5406360424028277E-3</v>
      </c>
      <c r="I304" s="82">
        <f t="shared" si="18"/>
        <v>2.5076765642467685E-6</v>
      </c>
      <c r="J304" s="258">
        <v>8.5000000000000006E-2</v>
      </c>
      <c r="K304" s="83">
        <f t="shared" si="19"/>
        <v>2.234154064924297E-5</v>
      </c>
      <c r="L304" s="171"/>
      <c r="M304" s="171"/>
    </row>
    <row r="305" spans="2:13">
      <c r="B305" s="36" t="s">
        <v>672</v>
      </c>
      <c r="C305" s="79" t="s">
        <v>674</v>
      </c>
      <c r="D305" s="87">
        <v>52.71</v>
      </c>
      <c r="E305" s="88">
        <v>235.58103</v>
      </c>
      <c r="F305" s="88" t="str">
        <f t="shared" si="17"/>
        <v>Excl.</v>
      </c>
      <c r="G305" s="80">
        <f t="shared" si="16"/>
        <v>0</v>
      </c>
      <c r="H305" s="258">
        <v>1.0244735344336939E-2</v>
      </c>
      <c r="I305" s="82">
        <f t="shared" si="18"/>
        <v>0</v>
      </c>
      <c r="J305" s="258" t="s">
        <v>129</v>
      </c>
      <c r="K305" s="83" t="str">
        <f t="shared" si="19"/>
        <v>n/a</v>
      </c>
      <c r="L305" s="171"/>
      <c r="M305" s="171"/>
    </row>
    <row r="306" spans="2:13">
      <c r="B306" s="36" t="s">
        <v>675</v>
      </c>
      <c r="C306" s="79" t="s">
        <v>676</v>
      </c>
      <c r="D306" s="87">
        <v>89.53</v>
      </c>
      <c r="E306" s="88">
        <v>288.46910000000003</v>
      </c>
      <c r="F306" s="88">
        <f t="shared" si="17"/>
        <v>25826.638523000001</v>
      </c>
      <c r="G306" s="80">
        <f t="shared" si="16"/>
        <v>5.505470004314489E-4</v>
      </c>
      <c r="H306" s="258">
        <v>3.3955098849547637E-2</v>
      </c>
      <c r="I306" s="82">
        <f t="shared" si="18"/>
        <v>1.8693877820971794E-5</v>
      </c>
      <c r="J306" s="258">
        <v>7.4999999999999997E-2</v>
      </c>
      <c r="K306" s="83">
        <f t="shared" si="19"/>
        <v>4.1291025032358668E-5</v>
      </c>
      <c r="L306" s="171"/>
      <c r="M306" s="171"/>
    </row>
    <row r="307" spans="2:13">
      <c r="B307" s="36" t="s">
        <v>677</v>
      </c>
      <c r="C307" s="79" t="s">
        <v>678</v>
      </c>
      <c r="D307" s="87">
        <v>18.96</v>
      </c>
      <c r="E307" s="88">
        <v>439.94481999999999</v>
      </c>
      <c r="F307" s="88" t="str">
        <f t="shared" si="17"/>
        <v>Excl.</v>
      </c>
      <c r="G307" s="80">
        <f t="shared" si="16"/>
        <v>0</v>
      </c>
      <c r="H307" s="258" t="s">
        <v>79</v>
      </c>
      <c r="I307" s="82" t="str">
        <f t="shared" si="18"/>
        <v>n/a</v>
      </c>
      <c r="J307" s="258" t="s">
        <v>129</v>
      </c>
      <c r="K307" s="83" t="str">
        <f t="shared" si="19"/>
        <v>n/a</v>
      </c>
      <c r="L307" s="171"/>
      <c r="M307" s="171"/>
    </row>
    <row r="308" spans="2:13">
      <c r="B308" s="36" t="s">
        <v>679</v>
      </c>
      <c r="C308" s="79" t="s">
        <v>680</v>
      </c>
      <c r="D308" s="87">
        <v>42.22</v>
      </c>
      <c r="E308" s="88">
        <v>1558.01053</v>
      </c>
      <c r="F308" s="88">
        <f t="shared" si="17"/>
        <v>65779.204576599994</v>
      </c>
      <c r="G308" s="80">
        <f t="shared" si="16"/>
        <v>1.4022166972354059E-3</v>
      </c>
      <c r="H308" s="258">
        <v>4.7370914258645189E-2</v>
      </c>
      <c r="I308" s="82">
        <f t="shared" si="18"/>
        <v>6.6424286936779051E-5</v>
      </c>
      <c r="J308" s="258">
        <v>0.04</v>
      </c>
      <c r="K308" s="83">
        <f t="shared" si="19"/>
        <v>5.6088667889416233E-5</v>
      </c>
      <c r="L308" s="171"/>
      <c r="M308" s="171"/>
    </row>
    <row r="309" spans="2:13">
      <c r="B309" s="36" t="s">
        <v>681</v>
      </c>
      <c r="C309" s="79" t="s">
        <v>682</v>
      </c>
      <c r="D309" s="87">
        <v>65.36</v>
      </c>
      <c r="E309" s="88">
        <v>117.65899</v>
      </c>
      <c r="F309" s="88">
        <f t="shared" si="17"/>
        <v>7690.1915864000002</v>
      </c>
      <c r="G309" s="80">
        <f t="shared" si="16"/>
        <v>1.6393197693401911E-4</v>
      </c>
      <c r="H309" s="258">
        <v>2.0807833537331705E-2</v>
      </c>
      <c r="I309" s="82">
        <f t="shared" si="18"/>
        <v>3.4110692874887705E-6</v>
      </c>
      <c r="J309" s="258">
        <v>0.09</v>
      </c>
      <c r="K309" s="83">
        <f t="shared" si="19"/>
        <v>1.475387792406172E-5</v>
      </c>
      <c r="L309" s="171"/>
      <c r="M309" s="171"/>
    </row>
    <row r="310" spans="2:13">
      <c r="B310" s="36" t="s">
        <v>683</v>
      </c>
      <c r="C310" s="79" t="s">
        <v>684</v>
      </c>
      <c r="D310" s="87">
        <v>26.54</v>
      </c>
      <c r="E310" s="88">
        <v>616.30137000000002</v>
      </c>
      <c r="F310" s="88">
        <f t="shared" si="17"/>
        <v>16356.638359799999</v>
      </c>
      <c r="G310" s="80">
        <f t="shared" si="16"/>
        <v>3.4867480636747761E-4</v>
      </c>
      <c r="H310" s="258">
        <v>1.8839487565938208E-2</v>
      </c>
      <c r="I310" s="82">
        <f t="shared" si="18"/>
        <v>6.5688546791160066E-6</v>
      </c>
      <c r="J310" s="258">
        <v>0.105</v>
      </c>
      <c r="K310" s="83">
        <f t="shared" si="19"/>
        <v>3.6610854668585148E-5</v>
      </c>
      <c r="L310" s="171"/>
      <c r="M310" s="171"/>
    </row>
    <row r="311" spans="2:13">
      <c r="B311" s="36" t="s">
        <v>685</v>
      </c>
      <c r="C311" s="79" t="s">
        <v>686</v>
      </c>
      <c r="D311" s="87">
        <v>91.87</v>
      </c>
      <c r="E311" s="88">
        <v>222.24239</v>
      </c>
      <c r="F311" s="88">
        <f t="shared" si="17"/>
        <v>20417.408369299999</v>
      </c>
      <c r="G311" s="80">
        <f t="shared" si="16"/>
        <v>4.352383266715718E-4</v>
      </c>
      <c r="H311" s="258">
        <v>5.5295526287144875E-2</v>
      </c>
      <c r="I311" s="82">
        <f t="shared" si="18"/>
        <v>2.4066732333640845E-5</v>
      </c>
      <c r="J311" s="258">
        <v>5.5E-2</v>
      </c>
      <c r="K311" s="83">
        <f t="shared" si="19"/>
        <v>2.3938107966936451E-5</v>
      </c>
      <c r="L311" s="171"/>
      <c r="M311" s="171"/>
    </row>
    <row r="312" spans="2:13">
      <c r="B312" s="36" t="s">
        <v>687</v>
      </c>
      <c r="C312" s="79" t="s">
        <v>688</v>
      </c>
      <c r="D312" s="87">
        <v>231.51</v>
      </c>
      <c r="E312" s="88">
        <v>402.11543999999998</v>
      </c>
      <c r="F312" s="88">
        <f t="shared" si="17"/>
        <v>93093.745514399998</v>
      </c>
      <c r="G312" s="80">
        <f t="shared" si="16"/>
        <v>1.9844813449585589E-3</v>
      </c>
      <c r="H312" s="258">
        <v>1.4254243877154335E-2</v>
      </c>
      <c r="I312" s="82">
        <f t="shared" si="18"/>
        <v>2.8287281060702539E-5</v>
      </c>
      <c r="J312" s="258">
        <v>8.5000000000000006E-2</v>
      </c>
      <c r="K312" s="83">
        <f t="shared" si="19"/>
        <v>1.6868091432147752E-4</v>
      </c>
      <c r="L312" s="171"/>
      <c r="M312" s="171"/>
    </row>
    <row r="313" spans="2:13">
      <c r="B313" s="36" t="s">
        <v>689</v>
      </c>
      <c r="C313" s="79" t="s">
        <v>690</v>
      </c>
      <c r="D313" s="87">
        <v>183.52</v>
      </c>
      <c r="E313" s="88">
        <v>180.70455999999999</v>
      </c>
      <c r="F313" s="88">
        <f t="shared" si="17"/>
        <v>33162.9008512</v>
      </c>
      <c r="G313" s="80">
        <f t="shared" si="16"/>
        <v>7.069342598718069E-4</v>
      </c>
      <c r="H313" s="258">
        <v>2.2013949433304272E-2</v>
      </c>
      <c r="I313" s="82">
        <f t="shared" si="18"/>
        <v>1.556241504948834E-5</v>
      </c>
      <c r="J313" s="258">
        <v>7.4999999999999997E-2</v>
      </c>
      <c r="K313" s="83">
        <f t="shared" si="19"/>
        <v>5.3020069490385516E-5</v>
      </c>
      <c r="L313" s="171"/>
      <c r="M313" s="171"/>
    </row>
    <row r="314" spans="2:13">
      <c r="B314" s="36" t="s">
        <v>691</v>
      </c>
      <c r="C314" s="79" t="s">
        <v>692</v>
      </c>
      <c r="D314" s="87">
        <v>15.17</v>
      </c>
      <c r="E314" s="88">
        <v>447.41359</v>
      </c>
      <c r="F314" s="88">
        <f t="shared" si="17"/>
        <v>6787.2641603000002</v>
      </c>
      <c r="G314" s="80">
        <f t="shared" si="16"/>
        <v>1.4468425386684775E-4</v>
      </c>
      <c r="H314" s="258">
        <v>5.405405405405405E-2</v>
      </c>
      <c r="I314" s="82">
        <f t="shared" si="18"/>
        <v>7.8207704792890677E-6</v>
      </c>
      <c r="J314" s="258">
        <v>0.105</v>
      </c>
      <c r="K314" s="83">
        <f t="shared" si="19"/>
        <v>1.5191846656019013E-5</v>
      </c>
      <c r="L314" s="171"/>
      <c r="M314" s="171"/>
    </row>
    <row r="315" spans="2:13">
      <c r="B315" s="36" t="s">
        <v>693</v>
      </c>
      <c r="C315" s="79" t="s">
        <v>694</v>
      </c>
      <c r="D315" s="87">
        <v>613.99</v>
      </c>
      <c r="E315" s="88">
        <v>279.56200000000001</v>
      </c>
      <c r="F315" s="88">
        <f t="shared" si="17"/>
        <v>171648.27238000001</v>
      </c>
      <c r="G315" s="80">
        <f t="shared" si="16"/>
        <v>3.659029858023979E-3</v>
      </c>
      <c r="H315" s="258">
        <v>6.7753546474698285E-3</v>
      </c>
      <c r="I315" s="82">
        <f t="shared" si="18"/>
        <v>2.4791224953793634E-5</v>
      </c>
      <c r="J315" s="258">
        <v>0.13500000000000001</v>
      </c>
      <c r="K315" s="83">
        <f t="shared" si="19"/>
        <v>4.9396903083323714E-4</v>
      </c>
      <c r="L315" s="171"/>
      <c r="M315" s="171"/>
    </row>
    <row r="316" spans="2:13">
      <c r="B316" s="36" t="s">
        <v>695</v>
      </c>
      <c r="C316" s="79" t="s">
        <v>696</v>
      </c>
      <c r="D316" s="87">
        <v>116.67</v>
      </c>
      <c r="E316" s="88">
        <v>1612.8555899999999</v>
      </c>
      <c r="F316" s="88">
        <f t="shared" si="17"/>
        <v>188171.86168529998</v>
      </c>
      <c r="G316" s="80">
        <f t="shared" si="16"/>
        <v>4.011263561232885E-3</v>
      </c>
      <c r="H316" s="258">
        <v>3.1713379617725211E-2</v>
      </c>
      <c r="I316" s="82">
        <f t="shared" si="18"/>
        <v>1.2721072406412682E-4</v>
      </c>
      <c r="J316" s="258">
        <v>0.13500000000000001</v>
      </c>
      <c r="K316" s="83">
        <f t="shared" si="19"/>
        <v>5.4152058076643948E-4</v>
      </c>
      <c r="L316" s="171"/>
      <c r="M316" s="171"/>
    </row>
    <row r="317" spans="2:13">
      <c r="B317" s="36" t="s">
        <v>697</v>
      </c>
      <c r="C317" s="79" t="s">
        <v>698</v>
      </c>
      <c r="D317" s="87">
        <v>48.41</v>
      </c>
      <c r="E317" s="88">
        <v>537.81897000000004</v>
      </c>
      <c r="F317" s="88">
        <f t="shared" si="17"/>
        <v>26035.816337699998</v>
      </c>
      <c r="G317" s="80">
        <f t="shared" si="16"/>
        <v>5.5500604833802535E-4</v>
      </c>
      <c r="H317" s="258">
        <v>3.7595538111960342E-2</v>
      </c>
      <c r="I317" s="82">
        <f t="shared" si="18"/>
        <v>2.0865751042660735E-5</v>
      </c>
      <c r="J317" s="258">
        <v>-5.0000000000000001E-3</v>
      </c>
      <c r="K317" s="83">
        <f t="shared" si="19"/>
        <v>-2.7750302416901269E-6</v>
      </c>
      <c r="L317" s="171"/>
      <c r="M317" s="171"/>
    </row>
    <row r="318" spans="2:13">
      <c r="B318" s="36" t="s">
        <v>699</v>
      </c>
      <c r="C318" s="79" t="s">
        <v>700</v>
      </c>
      <c r="D318" s="87">
        <v>352.58</v>
      </c>
      <c r="E318" s="88">
        <v>247.87342000000001</v>
      </c>
      <c r="F318" s="88" t="str">
        <f t="shared" si="17"/>
        <v>Excl.</v>
      </c>
      <c r="G318" s="80">
        <f t="shared" si="16"/>
        <v>0</v>
      </c>
      <c r="H318" s="258" t="s">
        <v>79</v>
      </c>
      <c r="I318" s="82" t="str">
        <f t="shared" si="18"/>
        <v>n/a</v>
      </c>
      <c r="J318" s="258" t="s">
        <v>129</v>
      </c>
      <c r="K318" s="83" t="str">
        <f t="shared" si="19"/>
        <v>n/a</v>
      </c>
      <c r="L318" s="171"/>
      <c r="M318" s="171"/>
    </row>
    <row r="319" spans="2:13">
      <c r="B319" s="36" t="s">
        <v>701</v>
      </c>
      <c r="C319" s="79" t="s">
        <v>702</v>
      </c>
      <c r="D319" s="87">
        <v>301.99</v>
      </c>
      <c r="E319" s="88">
        <v>400.41208</v>
      </c>
      <c r="F319" s="88">
        <f t="shared" si="17"/>
        <v>120920.44403920001</v>
      </c>
      <c r="G319" s="80">
        <f t="shared" si="16"/>
        <v>2.5776636668118527E-3</v>
      </c>
      <c r="H319" s="258">
        <v>1.2053379250968575E-2</v>
      </c>
      <c r="I319" s="82">
        <f t="shared" si="18"/>
        <v>3.106955775752556E-5</v>
      </c>
      <c r="J319" s="258">
        <v>0.11</v>
      </c>
      <c r="K319" s="83">
        <f t="shared" si="19"/>
        <v>2.8354300334930378E-4</v>
      </c>
      <c r="L319" s="171"/>
      <c r="M319" s="171"/>
    </row>
    <row r="320" spans="2:13">
      <c r="B320" s="36" t="s">
        <v>703</v>
      </c>
      <c r="C320" s="79" t="s">
        <v>704</v>
      </c>
      <c r="D320" s="87">
        <v>61.77</v>
      </c>
      <c r="E320" s="88">
        <v>225.72310999999999</v>
      </c>
      <c r="F320" s="88">
        <f t="shared" si="17"/>
        <v>13942.916504700001</v>
      </c>
      <c r="G320" s="80">
        <f t="shared" si="16"/>
        <v>2.9722144645702279E-4</v>
      </c>
      <c r="H320" s="258" t="s">
        <v>79</v>
      </c>
      <c r="I320" s="82" t="str">
        <f t="shared" si="18"/>
        <v>n/a</v>
      </c>
      <c r="J320" s="258">
        <v>0.02</v>
      </c>
      <c r="K320" s="83">
        <f t="shared" si="19"/>
        <v>5.9444289291404563E-6</v>
      </c>
      <c r="L320" s="171"/>
      <c r="M320" s="171"/>
    </row>
    <row r="321" spans="2:13">
      <c r="B321" s="36" t="s">
        <v>705</v>
      </c>
      <c r="C321" s="79" t="s">
        <v>706</v>
      </c>
      <c r="D321" s="87">
        <v>40.97</v>
      </c>
      <c r="E321" s="88">
        <v>437.13389000000001</v>
      </c>
      <c r="F321" s="88">
        <f t="shared" si="17"/>
        <v>17909.375473299999</v>
      </c>
      <c r="G321" s="80">
        <f t="shared" si="16"/>
        <v>3.8177453630463989E-4</v>
      </c>
      <c r="H321" s="258">
        <v>4.1005613863802776E-2</v>
      </c>
      <c r="I321" s="82">
        <f t="shared" si="18"/>
        <v>1.5654899218740416E-5</v>
      </c>
      <c r="J321" s="258">
        <v>5.5E-2</v>
      </c>
      <c r="K321" s="83">
        <f t="shared" si="19"/>
        <v>2.0997599496755195E-5</v>
      </c>
      <c r="L321" s="171"/>
      <c r="M321" s="171"/>
    </row>
    <row r="322" spans="2:13">
      <c r="B322" s="36" t="s">
        <v>707</v>
      </c>
      <c r="C322" s="79" t="s">
        <v>708</v>
      </c>
      <c r="D322" s="87">
        <v>136.07</v>
      </c>
      <c r="E322" s="88">
        <v>109.17852999999999</v>
      </c>
      <c r="F322" s="88">
        <f t="shared" si="17"/>
        <v>14855.922577099998</v>
      </c>
      <c r="G322" s="80">
        <f t="shared" si="16"/>
        <v>3.1668401624084804E-4</v>
      </c>
      <c r="H322" s="258">
        <v>2.3517307268317777E-3</v>
      </c>
      <c r="I322" s="82">
        <f t="shared" si="18"/>
        <v>7.4475553169009605E-7</v>
      </c>
      <c r="J322" s="258">
        <v>0.115</v>
      </c>
      <c r="K322" s="83">
        <f t="shared" si="19"/>
        <v>3.6418661867697526E-5</v>
      </c>
      <c r="L322" s="171"/>
      <c r="M322" s="171"/>
    </row>
    <row r="323" spans="2:13">
      <c r="B323" s="36" t="s">
        <v>709</v>
      </c>
      <c r="C323" s="79" t="s">
        <v>710</v>
      </c>
      <c r="D323" s="87">
        <v>1432.58</v>
      </c>
      <c r="E323" s="88">
        <v>57.24051</v>
      </c>
      <c r="F323" s="88">
        <f t="shared" si="17"/>
        <v>82001.609815799995</v>
      </c>
      <c r="G323" s="80">
        <f t="shared" si="16"/>
        <v>1.7480300533278478E-3</v>
      </c>
      <c r="H323" s="258" t="s">
        <v>79</v>
      </c>
      <c r="I323" s="82" t="str">
        <f t="shared" si="18"/>
        <v>n/a</v>
      </c>
      <c r="J323" s="258">
        <v>0.105</v>
      </c>
      <c r="K323" s="83">
        <f t="shared" si="19"/>
        <v>1.8354315559942401E-4</v>
      </c>
      <c r="L323" s="171"/>
      <c r="M323" s="171"/>
    </row>
    <row r="324" spans="2:13">
      <c r="B324" s="36" t="s">
        <v>711</v>
      </c>
      <c r="C324" s="79" t="s">
        <v>712</v>
      </c>
      <c r="D324" s="87">
        <v>207.07</v>
      </c>
      <c r="E324" s="88">
        <v>265.02605</v>
      </c>
      <c r="F324" s="88">
        <f t="shared" si="17"/>
        <v>54878.9441735</v>
      </c>
      <c r="G324" s="80">
        <f t="shared" si="16"/>
        <v>1.1698556153429988E-3</v>
      </c>
      <c r="H324" s="258">
        <v>1.9317139131694597E-2</v>
      </c>
      <c r="I324" s="82">
        <f t="shared" si="18"/>
        <v>2.2598263685574904E-5</v>
      </c>
      <c r="J324" s="258">
        <v>0.28999999999999998</v>
      </c>
      <c r="K324" s="83">
        <f t="shared" si="19"/>
        <v>3.3925812844946964E-4</v>
      </c>
      <c r="L324" s="171"/>
      <c r="M324" s="171"/>
    </row>
    <row r="325" spans="2:13">
      <c r="B325" s="36" t="s">
        <v>713</v>
      </c>
      <c r="C325" s="79" t="s">
        <v>714</v>
      </c>
      <c r="D325" s="87">
        <v>71.58</v>
      </c>
      <c r="E325" s="88">
        <v>379.70522999999997</v>
      </c>
      <c r="F325" s="88">
        <f t="shared" si="17"/>
        <v>27179.300363399998</v>
      </c>
      <c r="G325" s="80">
        <f t="shared" si="16"/>
        <v>5.793817215341237E-4</v>
      </c>
      <c r="H325" s="258">
        <v>3.8697960324112879E-2</v>
      </c>
      <c r="I325" s="82">
        <f t="shared" si="18"/>
        <v>2.2420890872443736E-5</v>
      </c>
      <c r="J325" s="258">
        <v>-3.5000000000000003E-2</v>
      </c>
      <c r="K325" s="83">
        <f t="shared" si="19"/>
        <v>-2.0278360253694333E-5</v>
      </c>
      <c r="L325" s="171"/>
      <c r="M325" s="171"/>
    </row>
    <row r="326" spans="2:13">
      <c r="B326" s="36" t="s">
        <v>715</v>
      </c>
      <c r="C326" s="79" t="s">
        <v>716</v>
      </c>
      <c r="D326" s="87">
        <v>34.22</v>
      </c>
      <c r="E326" s="88">
        <v>1356.7508800000001</v>
      </c>
      <c r="F326" s="88">
        <f t="shared" si="17"/>
        <v>46428.015113599999</v>
      </c>
      <c r="G326" s="80">
        <f t="shared" si="16"/>
        <v>9.897069815731224E-4</v>
      </c>
      <c r="H326" s="258">
        <v>2.6884862653419054E-2</v>
      </c>
      <c r="I326" s="82">
        <f t="shared" si="18"/>
        <v>2.6608136266723338E-5</v>
      </c>
      <c r="J326" s="258">
        <v>9.5000000000000001E-2</v>
      </c>
      <c r="K326" s="83">
        <f t="shared" si="19"/>
        <v>9.4022163249446623E-5</v>
      </c>
      <c r="L326" s="171"/>
      <c r="M326" s="171"/>
    </row>
    <row r="327" spans="2:13">
      <c r="B327" s="36" t="s">
        <v>717</v>
      </c>
      <c r="C327" s="79" t="s">
        <v>718</v>
      </c>
      <c r="D327" s="87">
        <v>14.21</v>
      </c>
      <c r="E327" s="88">
        <v>699.10684000000003</v>
      </c>
      <c r="F327" s="88">
        <f t="shared" si="17"/>
        <v>9934.3081964000012</v>
      </c>
      <c r="G327" s="80">
        <f t="shared" si="16"/>
        <v>2.1176985824225133E-4</v>
      </c>
      <c r="H327" s="258">
        <v>5.6298381421534129E-2</v>
      </c>
      <c r="I327" s="82">
        <f t="shared" si="18"/>
        <v>1.1922300252906478E-5</v>
      </c>
      <c r="J327" s="258">
        <v>0.115</v>
      </c>
      <c r="K327" s="83">
        <f t="shared" si="19"/>
        <v>2.4353533697858902E-5</v>
      </c>
      <c r="L327" s="171"/>
      <c r="M327" s="171"/>
    </row>
    <row r="328" spans="2:13">
      <c r="B328" s="36" t="s">
        <v>719</v>
      </c>
      <c r="C328" s="79" t="s">
        <v>720</v>
      </c>
      <c r="D328" s="87">
        <v>60.55</v>
      </c>
      <c r="E328" s="88">
        <v>193.52435</v>
      </c>
      <c r="F328" s="88">
        <f t="shared" si="17"/>
        <v>11717.8993925</v>
      </c>
      <c r="G328" s="80">
        <f t="shared" si="16"/>
        <v>2.4979070954794157E-4</v>
      </c>
      <c r="H328" s="258" t="s">
        <v>79</v>
      </c>
      <c r="I328" s="82" t="str">
        <f t="shared" si="18"/>
        <v>n/a</v>
      </c>
      <c r="J328" s="258">
        <v>0.33500000000000002</v>
      </c>
      <c r="K328" s="83">
        <f t="shared" si="19"/>
        <v>8.3679887698560434E-5</v>
      </c>
      <c r="L328" s="171"/>
      <c r="M328" s="171"/>
    </row>
    <row r="329" spans="2:13">
      <c r="B329" s="36" t="s">
        <v>721</v>
      </c>
      <c r="C329" s="79" t="s">
        <v>722</v>
      </c>
      <c r="D329" s="87">
        <v>166.08</v>
      </c>
      <c r="E329" s="88">
        <v>326.24342000000001</v>
      </c>
      <c r="F329" s="88">
        <f t="shared" si="17"/>
        <v>54182.507193600009</v>
      </c>
      <c r="G329" s="80">
        <f t="shared" si="16"/>
        <v>1.1550096534911681E-3</v>
      </c>
      <c r="H329" s="258">
        <v>5.0578034682080913E-2</v>
      </c>
      <c r="I329" s="82">
        <f t="shared" si="18"/>
        <v>5.8418118312414562E-5</v>
      </c>
      <c r="J329" s="258">
        <v>3.5000000000000003E-2</v>
      </c>
      <c r="K329" s="83">
        <f t="shared" si="19"/>
        <v>4.0425337872190885E-5</v>
      </c>
      <c r="L329" s="171"/>
      <c r="M329" s="171"/>
    </row>
    <row r="330" spans="2:13">
      <c r="B330" s="36" t="s">
        <v>723</v>
      </c>
      <c r="C330" s="79" t="s">
        <v>724</v>
      </c>
      <c r="D330" s="87">
        <v>88.11</v>
      </c>
      <c r="E330" s="88">
        <v>115.45990999999999</v>
      </c>
      <c r="F330" s="88">
        <f t="shared" si="17"/>
        <v>10173.172670099999</v>
      </c>
      <c r="G330" s="80">
        <f t="shared" si="16"/>
        <v>2.168617372875269E-4</v>
      </c>
      <c r="H330" s="258">
        <v>3.7680172511633185E-2</v>
      </c>
      <c r="I330" s="82">
        <f t="shared" si="18"/>
        <v>8.171387672166489E-6</v>
      </c>
      <c r="J330" s="258">
        <v>3.5000000000000003E-2</v>
      </c>
      <c r="K330" s="82">
        <f t="shared" si="19"/>
        <v>7.5901608050634426E-6</v>
      </c>
      <c r="L330" s="222"/>
      <c r="M330" s="222"/>
    </row>
    <row r="331" spans="2:13">
      <c r="B331" s="36" t="s">
        <v>725</v>
      </c>
      <c r="C331" s="79" t="s">
        <v>726</v>
      </c>
      <c r="D331" s="87">
        <v>214.62</v>
      </c>
      <c r="E331" s="88">
        <v>142.25478000000001</v>
      </c>
      <c r="F331" s="88">
        <f t="shared" si="17"/>
        <v>30530.720883600003</v>
      </c>
      <c r="G331" s="80">
        <f t="shared" si="16"/>
        <v>6.5082402375000613E-4</v>
      </c>
      <c r="H331" s="258">
        <v>3.2615786040443573E-2</v>
      </c>
      <c r="I331" s="82">
        <f t="shared" si="18"/>
        <v>2.1227137108610766E-5</v>
      </c>
      <c r="J331" s="258">
        <v>0.06</v>
      </c>
      <c r="K331" s="83">
        <f t="shared" si="19"/>
        <v>3.9049441425000365E-5</v>
      </c>
      <c r="L331" s="171"/>
      <c r="M331" s="171"/>
    </row>
    <row r="332" spans="2:13">
      <c r="B332" s="36" t="s">
        <v>727</v>
      </c>
      <c r="C332" s="79" t="s">
        <v>728</v>
      </c>
      <c r="D332" s="87">
        <v>111.68</v>
      </c>
      <c r="E332" s="88">
        <v>354.42709000000002</v>
      </c>
      <c r="F332" s="88">
        <f t="shared" si="17"/>
        <v>39582.417411200004</v>
      </c>
      <c r="G332" s="80">
        <f t="shared" si="16"/>
        <v>8.4377923035376028E-4</v>
      </c>
      <c r="H332" s="258">
        <v>4.8352435530085967E-2</v>
      </c>
      <c r="I332" s="82">
        <f t="shared" si="18"/>
        <v>4.0798780837305748E-5</v>
      </c>
      <c r="J332" s="258">
        <v>0.04</v>
      </c>
      <c r="K332" s="83">
        <f t="shared" si="19"/>
        <v>3.3751169214150412E-5</v>
      </c>
      <c r="L332" s="171"/>
      <c r="M332" s="171"/>
    </row>
    <row r="333" spans="2:13">
      <c r="B333" s="36" t="s">
        <v>729</v>
      </c>
      <c r="C333" s="79" t="s">
        <v>730</v>
      </c>
      <c r="D333" s="87">
        <v>109.99</v>
      </c>
      <c r="E333" s="88">
        <v>733.48188000000005</v>
      </c>
      <c r="F333" s="88">
        <f t="shared" si="17"/>
        <v>80675.671981200008</v>
      </c>
      <c r="G333" s="80">
        <f t="shared" si="16"/>
        <v>1.7197650084228558E-3</v>
      </c>
      <c r="H333" s="258">
        <v>5.9641785616874256E-2</v>
      </c>
      <c r="I333" s="82">
        <f t="shared" si="18"/>
        <v>1.0256985594375792E-4</v>
      </c>
      <c r="J333" s="258">
        <v>2.5000000000000001E-2</v>
      </c>
      <c r="K333" s="83">
        <f t="shared" si="19"/>
        <v>4.2994125210571399E-5</v>
      </c>
      <c r="L333" s="171"/>
      <c r="M333" s="171"/>
    </row>
    <row r="334" spans="2:13">
      <c r="B334" s="36" t="s">
        <v>731</v>
      </c>
      <c r="C334" s="79" t="s">
        <v>732</v>
      </c>
      <c r="D334" s="87">
        <v>11.17</v>
      </c>
      <c r="E334" s="88">
        <v>864.73521000000005</v>
      </c>
      <c r="F334" s="88">
        <f t="shared" si="17"/>
        <v>9659.0922957000002</v>
      </c>
      <c r="G334" s="80">
        <f t="shared" si="16"/>
        <v>2.0590307505765344E-4</v>
      </c>
      <c r="H334" s="258" t="s">
        <v>79</v>
      </c>
      <c r="I334" s="82" t="str">
        <f t="shared" si="18"/>
        <v>n/a</v>
      </c>
      <c r="J334" s="258">
        <v>-0.11</v>
      </c>
      <c r="K334" s="83">
        <f t="shared" si="19"/>
        <v>-2.2649338256341878E-5</v>
      </c>
      <c r="L334" s="171"/>
      <c r="M334" s="171"/>
    </row>
    <row r="335" spans="2:13">
      <c r="B335" s="36" t="s">
        <v>733</v>
      </c>
      <c r="C335" s="79" t="s">
        <v>734</v>
      </c>
      <c r="D335" s="87">
        <v>226.65</v>
      </c>
      <c r="E335" s="88">
        <v>98.250789999999995</v>
      </c>
      <c r="F335" s="88">
        <f t="shared" si="17"/>
        <v>22268.541553499999</v>
      </c>
      <c r="G335" s="80">
        <f t="shared" si="16"/>
        <v>4.7469897196820347E-4</v>
      </c>
      <c r="H335" s="258">
        <v>1.0059563203176702E-2</v>
      </c>
      <c r="I335" s="82">
        <f t="shared" si="18"/>
        <v>4.7752643109971485E-6</v>
      </c>
      <c r="J335" s="258">
        <v>0.08</v>
      </c>
      <c r="K335" s="83">
        <f t="shared" si="19"/>
        <v>3.7975917757456275E-5</v>
      </c>
      <c r="L335" s="171"/>
      <c r="M335" s="171"/>
    </row>
    <row r="336" spans="2:13">
      <c r="B336" s="36" t="s">
        <v>735</v>
      </c>
      <c r="C336" s="79" t="s">
        <v>736</v>
      </c>
      <c r="D336" s="87">
        <v>672.99</v>
      </c>
      <c r="E336" s="88">
        <v>125.32638</v>
      </c>
      <c r="F336" s="88">
        <f t="shared" si="17"/>
        <v>84343.400476199997</v>
      </c>
      <c r="G336" s="80">
        <f t="shared" si="16"/>
        <v>1.797950054437301E-3</v>
      </c>
      <c r="H336" s="258">
        <v>4.2199735508699982E-3</v>
      </c>
      <c r="I336" s="82">
        <f t="shared" si="18"/>
        <v>7.5873016755106834E-6</v>
      </c>
      <c r="J336" s="258">
        <v>0.1</v>
      </c>
      <c r="K336" s="83">
        <f t="shared" si="19"/>
        <v>1.7979500544373011E-4</v>
      </c>
      <c r="L336" s="171"/>
      <c r="M336" s="171"/>
    </row>
    <row r="337" spans="2:13">
      <c r="B337" s="36" t="s">
        <v>737</v>
      </c>
      <c r="C337" s="79" t="s">
        <v>738</v>
      </c>
      <c r="D337" s="87">
        <v>446.71</v>
      </c>
      <c r="E337" s="88">
        <v>234.57304999999999</v>
      </c>
      <c r="F337" s="88">
        <f t="shared" si="17"/>
        <v>104786.12716549999</v>
      </c>
      <c r="G337" s="80">
        <f t="shared" si="16"/>
        <v>2.2337280922725823E-3</v>
      </c>
      <c r="H337" s="258">
        <v>2.9549372075843388E-2</v>
      </c>
      <c r="I337" s="82">
        <f t="shared" si="18"/>
        <v>6.6005262514826367E-5</v>
      </c>
      <c r="J337" s="258">
        <v>0.12</v>
      </c>
      <c r="K337" s="83">
        <f t="shared" si="19"/>
        <v>2.6804737107270988E-4</v>
      </c>
      <c r="L337" s="171"/>
      <c r="M337" s="171"/>
    </row>
    <row r="338" spans="2:13">
      <c r="B338" s="36" t="s">
        <v>739</v>
      </c>
      <c r="C338" s="79" t="s">
        <v>740</v>
      </c>
      <c r="D338" s="87">
        <v>278.08999999999997</v>
      </c>
      <c r="E338" s="88">
        <v>193.71259000000001</v>
      </c>
      <c r="F338" s="88">
        <f t="shared" si="17"/>
        <v>53869.534153099994</v>
      </c>
      <c r="G338" s="80">
        <f t="shared" si="16"/>
        <v>1.1483380005577156E-3</v>
      </c>
      <c r="H338" s="258">
        <v>7.911107914703874E-3</v>
      </c>
      <c r="I338" s="82">
        <f t="shared" si="18"/>
        <v>9.0846258449673654E-6</v>
      </c>
      <c r="J338" s="258">
        <v>6.5000000000000002E-2</v>
      </c>
      <c r="K338" s="83">
        <f t="shared" si="19"/>
        <v>7.4641970036251512E-5</v>
      </c>
      <c r="L338" s="171"/>
      <c r="M338" s="171"/>
    </row>
    <row r="339" spans="2:13">
      <c r="B339" s="36" t="s">
        <v>741</v>
      </c>
      <c r="C339" s="79" t="s">
        <v>742</v>
      </c>
      <c r="D339" s="87">
        <v>179.3</v>
      </c>
      <c r="E339" s="88">
        <v>381.47946000000002</v>
      </c>
      <c r="F339" s="88">
        <f t="shared" si="17"/>
        <v>68399.267178000009</v>
      </c>
      <c r="G339" s="80">
        <f t="shared" si="16"/>
        <v>1.4580686272052624E-3</v>
      </c>
      <c r="H339" s="258">
        <v>1.3385387618516452E-2</v>
      </c>
      <c r="I339" s="82">
        <f t="shared" si="18"/>
        <v>1.9516813749540598E-5</v>
      </c>
      <c r="J339" s="258">
        <v>2.5000000000000001E-2</v>
      </c>
      <c r="K339" s="83">
        <f t="shared" si="19"/>
        <v>3.6451715680131559E-5</v>
      </c>
      <c r="L339" s="171"/>
      <c r="M339" s="171"/>
    </row>
    <row r="340" spans="2:13">
      <c r="B340" s="36" t="s">
        <v>743</v>
      </c>
      <c r="C340" s="79" t="s">
        <v>744</v>
      </c>
      <c r="D340" s="87">
        <v>39.92</v>
      </c>
      <c r="E340" s="88">
        <v>298.18187</v>
      </c>
      <c r="F340" s="88">
        <f t="shared" si="17"/>
        <v>11903.4202504</v>
      </c>
      <c r="G340" s="80">
        <f t="shared" si="16"/>
        <v>2.5374546160533207E-4</v>
      </c>
      <c r="H340" s="258">
        <v>3.9078156312625248E-2</v>
      </c>
      <c r="I340" s="82">
        <f t="shared" si="18"/>
        <v>9.9159048122324143E-6</v>
      </c>
      <c r="J340" s="258">
        <v>7.0000000000000007E-2</v>
      </c>
      <c r="K340" s="83">
        <f t="shared" si="19"/>
        <v>1.7762182312373247E-5</v>
      </c>
      <c r="L340" s="171"/>
      <c r="M340" s="171"/>
    </row>
    <row r="341" spans="2:13">
      <c r="B341" s="36" t="s">
        <v>745</v>
      </c>
      <c r="C341" s="79" t="s">
        <v>746</v>
      </c>
      <c r="D341" s="87">
        <v>368.57</v>
      </c>
      <c r="E341" s="88">
        <v>59.410939999999997</v>
      </c>
      <c r="F341" s="88">
        <f t="shared" si="17"/>
        <v>21897.090155799997</v>
      </c>
      <c r="G341" s="80">
        <f t="shared" si="16"/>
        <v>4.6678073465568267E-4</v>
      </c>
      <c r="H341" s="258" t="s">
        <v>79</v>
      </c>
      <c r="I341" s="82" t="str">
        <f t="shared" si="18"/>
        <v>n/a</v>
      </c>
      <c r="J341" s="258">
        <v>6.5000000000000002E-2</v>
      </c>
      <c r="K341" s="83">
        <f t="shared" si="19"/>
        <v>3.0340747752619376E-5</v>
      </c>
      <c r="L341" s="171"/>
      <c r="M341" s="171"/>
    </row>
    <row r="342" spans="2:13">
      <c r="B342" s="36" t="s">
        <v>747</v>
      </c>
      <c r="C342" s="79" t="s">
        <v>748</v>
      </c>
      <c r="D342" s="87">
        <v>201.72</v>
      </c>
      <c r="E342" s="88">
        <v>56.911740000000002</v>
      </c>
      <c r="F342" s="88">
        <f t="shared" si="17"/>
        <v>11480.236192800001</v>
      </c>
      <c r="G342" s="80">
        <f t="shared" si="16"/>
        <v>2.4472443808596831E-4</v>
      </c>
      <c r="H342" s="258">
        <v>1.5466983938132067E-2</v>
      </c>
      <c r="I342" s="82">
        <f t="shared" si="18"/>
        <v>3.7851489531440672E-6</v>
      </c>
      <c r="J342" s="258">
        <v>8.5000000000000006E-2</v>
      </c>
      <c r="K342" s="83">
        <f t="shared" si="19"/>
        <v>2.0801577237307306E-5</v>
      </c>
      <c r="L342" s="171"/>
      <c r="M342" s="171"/>
    </row>
    <row r="343" spans="2:13">
      <c r="B343" s="36" t="s">
        <v>749</v>
      </c>
      <c r="C343" s="79" t="s">
        <v>750</v>
      </c>
      <c r="D343" s="87">
        <v>75.069999999999993</v>
      </c>
      <c r="E343" s="88">
        <v>215.08301</v>
      </c>
      <c r="F343" s="88">
        <f t="shared" si="17"/>
        <v>16146.281560699999</v>
      </c>
      <c r="G343" s="80">
        <f t="shared" ref="G343:G406" si="20">IF(F343="Excl.",0,F343/SUM($F$23:$F$525))</f>
        <v>3.4419062602547416E-4</v>
      </c>
      <c r="H343" s="258" t="s">
        <v>79</v>
      </c>
      <c r="I343" s="82" t="str">
        <f t="shared" si="18"/>
        <v>n/a</v>
      </c>
      <c r="J343" s="258">
        <v>0.2</v>
      </c>
      <c r="K343" s="83">
        <f t="shared" si="19"/>
        <v>6.8838125205094834E-5</v>
      </c>
      <c r="L343" s="171"/>
      <c r="M343" s="171"/>
    </row>
    <row r="344" spans="2:13">
      <c r="B344" s="36" t="s">
        <v>751</v>
      </c>
      <c r="C344" s="79" t="s">
        <v>752</v>
      </c>
      <c r="D344" s="87">
        <v>207.76</v>
      </c>
      <c r="E344" s="88">
        <v>117.14679</v>
      </c>
      <c r="F344" s="88">
        <f t="shared" ref="F344:F407" si="21">IF(J344="","Excl.",D344*E344)</f>
        <v>24338.417090399998</v>
      </c>
      <c r="G344" s="80">
        <f t="shared" si="20"/>
        <v>5.1882255263054511E-4</v>
      </c>
      <c r="H344" s="258">
        <v>2.6954177897574122E-2</v>
      </c>
      <c r="I344" s="82">
        <f t="shared" ref="I344:I407" si="22">IFERROR($H344*$G344, "n/a")</f>
        <v>1.3984435380877225E-5</v>
      </c>
      <c r="J344" s="258">
        <v>0.105</v>
      </c>
      <c r="K344" s="83">
        <f t="shared" ref="K344:K407" si="23">IFERROR($J344*$G344, "n/a")</f>
        <v>5.4476368026207238E-5</v>
      </c>
      <c r="L344" s="171"/>
      <c r="M344" s="171"/>
    </row>
    <row r="345" spans="2:13">
      <c r="B345" s="36" t="s">
        <v>753</v>
      </c>
      <c r="C345" s="79" t="s">
        <v>754</v>
      </c>
      <c r="D345" s="87">
        <v>68.95</v>
      </c>
      <c r="E345" s="88">
        <v>229.74593999999999</v>
      </c>
      <c r="F345" s="88">
        <f t="shared" si="21"/>
        <v>15840.982563</v>
      </c>
      <c r="G345" s="80">
        <f t="shared" si="20"/>
        <v>3.3768256082493414E-4</v>
      </c>
      <c r="H345" s="258">
        <v>3.8723712835387961E-2</v>
      </c>
      <c r="I345" s="82">
        <f t="shared" si="22"/>
        <v>1.3076322514903177E-5</v>
      </c>
      <c r="J345" s="258">
        <v>7.4999999999999997E-2</v>
      </c>
      <c r="K345" s="83">
        <f t="shared" si="23"/>
        <v>2.5326192061870061E-5</v>
      </c>
      <c r="L345" s="171"/>
      <c r="M345" s="171"/>
    </row>
    <row r="346" spans="2:13">
      <c r="B346" s="36" t="s">
        <v>755</v>
      </c>
      <c r="C346" s="79" t="s">
        <v>756</v>
      </c>
      <c r="D346" s="87">
        <v>31.2</v>
      </c>
      <c r="E346" s="88">
        <v>250.42912999999999</v>
      </c>
      <c r="F346" s="88">
        <f t="shared" si="21"/>
        <v>7813.3888559999996</v>
      </c>
      <c r="G346" s="80">
        <f t="shared" si="20"/>
        <v>1.665581757395362E-4</v>
      </c>
      <c r="H346" s="258">
        <v>2.4358974358974363E-2</v>
      </c>
      <c r="I346" s="82">
        <f t="shared" si="22"/>
        <v>4.0571863321169082E-6</v>
      </c>
      <c r="J346" s="258">
        <v>0.11</v>
      </c>
      <c r="K346" s="83">
        <f t="shared" si="23"/>
        <v>1.8321399331348983E-5</v>
      </c>
      <c r="L346" s="171"/>
      <c r="M346" s="171"/>
    </row>
    <row r="347" spans="2:13">
      <c r="B347" s="36" t="s">
        <v>759</v>
      </c>
      <c r="C347" s="79" t="s">
        <v>760</v>
      </c>
      <c r="D347" s="87">
        <v>7244.39</v>
      </c>
      <c r="E347" s="88">
        <v>2.9690099999999999</v>
      </c>
      <c r="F347" s="88">
        <f t="shared" si="21"/>
        <v>21508.6663539</v>
      </c>
      <c r="G347" s="80">
        <f t="shared" si="20"/>
        <v>4.585006962433364E-4</v>
      </c>
      <c r="H347" s="258" t="s">
        <v>79</v>
      </c>
      <c r="I347" s="82" t="str">
        <f t="shared" si="22"/>
        <v>n/a</v>
      </c>
      <c r="J347" s="258">
        <v>1.4999999999999999E-2</v>
      </c>
      <c r="K347" s="83">
        <f t="shared" si="23"/>
        <v>6.8775104436500458E-6</v>
      </c>
      <c r="L347" s="171"/>
      <c r="M347" s="171"/>
    </row>
    <row r="348" spans="2:13">
      <c r="B348" s="36" t="s">
        <v>761</v>
      </c>
      <c r="C348" s="79" t="s">
        <v>762</v>
      </c>
      <c r="D348" s="87">
        <v>87.84</v>
      </c>
      <c r="E348" s="88">
        <v>203.41152</v>
      </c>
      <c r="F348" s="88">
        <f t="shared" si="21"/>
        <v>17867.667916800001</v>
      </c>
      <c r="G348" s="80">
        <f t="shared" si="20"/>
        <v>3.8088545543931741E-4</v>
      </c>
      <c r="H348" s="258">
        <v>2.3679417122040074E-2</v>
      </c>
      <c r="I348" s="82">
        <f t="shared" si="22"/>
        <v>9.0191455750658039E-6</v>
      </c>
      <c r="J348" s="258">
        <v>0.09</v>
      </c>
      <c r="K348" s="83">
        <f t="shared" si="23"/>
        <v>3.4279690989538566E-5</v>
      </c>
      <c r="L348" s="171"/>
      <c r="M348" s="171"/>
    </row>
    <row r="349" spans="2:13">
      <c r="B349" s="36" t="s">
        <v>763</v>
      </c>
      <c r="C349" s="79" t="s">
        <v>764</v>
      </c>
      <c r="D349" s="87">
        <v>165.45</v>
      </c>
      <c r="E349" s="88">
        <v>212.54508000000001</v>
      </c>
      <c r="F349" s="88">
        <f t="shared" si="21"/>
        <v>35165.583486000003</v>
      </c>
      <c r="G349" s="80">
        <f t="shared" si="20"/>
        <v>7.4962548801686321E-4</v>
      </c>
      <c r="H349" s="258">
        <v>6.7694167422181935E-3</v>
      </c>
      <c r="I349" s="82">
        <f t="shared" si="22"/>
        <v>5.0745273289748378E-6</v>
      </c>
      <c r="J349" s="258">
        <v>7.0000000000000007E-2</v>
      </c>
      <c r="K349" s="83">
        <f t="shared" si="23"/>
        <v>5.2473784161180431E-5</v>
      </c>
      <c r="L349" s="171"/>
      <c r="M349" s="171"/>
    </row>
    <row r="350" spans="2:13">
      <c r="B350" s="36" t="s">
        <v>765</v>
      </c>
      <c r="C350" s="79" t="s">
        <v>766</v>
      </c>
      <c r="D350" s="87">
        <v>152.97</v>
      </c>
      <c r="E350" s="88">
        <v>80</v>
      </c>
      <c r="F350" s="88">
        <f t="shared" si="21"/>
        <v>12237.6</v>
      </c>
      <c r="G350" s="80">
        <f t="shared" si="20"/>
        <v>2.6086917840585053E-4</v>
      </c>
      <c r="H350" s="258" t="s">
        <v>79</v>
      </c>
      <c r="I350" s="82" t="str">
        <f t="shared" si="22"/>
        <v>n/a</v>
      </c>
      <c r="J350" s="258">
        <v>0.105</v>
      </c>
      <c r="K350" s="83">
        <f t="shared" si="23"/>
        <v>2.7391263732614306E-5</v>
      </c>
      <c r="L350" s="171"/>
      <c r="M350" s="171"/>
    </row>
    <row r="351" spans="2:13">
      <c r="B351" s="36" t="s">
        <v>1372</v>
      </c>
      <c r="C351" s="79" t="s">
        <v>767</v>
      </c>
      <c r="D351" s="87">
        <v>123.73</v>
      </c>
      <c r="E351" s="88">
        <v>285.38699000000003</v>
      </c>
      <c r="F351" s="88">
        <f t="shared" si="21"/>
        <v>35310.932272700004</v>
      </c>
      <c r="G351" s="80">
        <f t="shared" si="20"/>
        <v>7.5272389118159462E-4</v>
      </c>
      <c r="H351" s="258">
        <v>1.6810797704679543E-2</v>
      </c>
      <c r="I351" s="82">
        <f t="shared" si="22"/>
        <v>1.2653889062133005E-5</v>
      </c>
      <c r="J351" s="258">
        <v>7.0000000000000007E-2</v>
      </c>
      <c r="K351" s="83">
        <f t="shared" si="23"/>
        <v>5.2690672382711627E-5</v>
      </c>
      <c r="L351" s="171"/>
      <c r="M351" s="171"/>
    </row>
    <row r="352" spans="2:13">
      <c r="B352" s="36" t="s">
        <v>768</v>
      </c>
      <c r="C352" s="79" t="s">
        <v>769</v>
      </c>
      <c r="D352" s="87">
        <v>86.04</v>
      </c>
      <c r="E352" s="88">
        <v>293.74090999999999</v>
      </c>
      <c r="F352" s="88">
        <f t="shared" si="21"/>
        <v>25273.467896400001</v>
      </c>
      <c r="G352" s="80">
        <f t="shared" si="20"/>
        <v>5.3875505046745338E-4</v>
      </c>
      <c r="H352" s="258">
        <v>3.6494653649465365E-2</v>
      </c>
      <c r="I352" s="82">
        <f t="shared" si="22"/>
        <v>1.9661678968709943E-5</v>
      </c>
      <c r="J352" s="258">
        <v>3.5000000000000003E-2</v>
      </c>
      <c r="K352" s="83">
        <f t="shared" si="23"/>
        <v>1.8856426766360871E-5</v>
      </c>
      <c r="L352" s="171"/>
      <c r="M352" s="171"/>
    </row>
    <row r="353" spans="2:13">
      <c r="B353" s="36" t="s">
        <v>770</v>
      </c>
      <c r="C353" s="79" t="s">
        <v>771</v>
      </c>
      <c r="D353" s="87">
        <v>66</v>
      </c>
      <c r="E353" s="88">
        <v>234.17341999999999</v>
      </c>
      <c r="F353" s="88">
        <f t="shared" si="21"/>
        <v>15455.44572</v>
      </c>
      <c r="G353" s="80">
        <f t="shared" si="20"/>
        <v>3.2946406377660803E-4</v>
      </c>
      <c r="H353" s="258">
        <v>2.121212121212121E-2</v>
      </c>
      <c r="I353" s="82">
        <f t="shared" si="22"/>
        <v>6.9886316558674427E-6</v>
      </c>
      <c r="J353" s="258">
        <v>3.5000000000000003E-2</v>
      </c>
      <c r="K353" s="83">
        <f t="shared" si="23"/>
        <v>1.1531242232181283E-5</v>
      </c>
      <c r="L353" s="171"/>
      <c r="M353" s="171"/>
    </row>
    <row r="354" spans="2:13">
      <c r="B354" s="36" t="s">
        <v>772</v>
      </c>
      <c r="C354" s="79" t="s">
        <v>773</v>
      </c>
      <c r="D354" s="87">
        <v>254.33</v>
      </c>
      <c r="E354" s="88">
        <v>274.31360000000001</v>
      </c>
      <c r="F354" s="88">
        <f t="shared" si="21"/>
        <v>69766.177888000006</v>
      </c>
      <c r="G354" s="80">
        <f t="shared" si="20"/>
        <v>1.4872070917630073E-3</v>
      </c>
      <c r="H354" s="258" t="s">
        <v>79</v>
      </c>
      <c r="I354" s="82" t="str">
        <f t="shared" si="22"/>
        <v>n/a</v>
      </c>
      <c r="J354" s="258">
        <v>0.12</v>
      </c>
      <c r="K354" s="83">
        <f t="shared" si="23"/>
        <v>1.7846485101156087E-4</v>
      </c>
      <c r="L354" s="171"/>
      <c r="M354" s="171"/>
    </row>
    <row r="355" spans="2:13">
      <c r="B355" s="36" t="s">
        <v>774</v>
      </c>
      <c r="C355" s="79" t="s">
        <v>775</v>
      </c>
      <c r="D355" s="87">
        <v>581.39</v>
      </c>
      <c r="E355" s="88">
        <v>43.106020000000001</v>
      </c>
      <c r="F355" s="88">
        <f t="shared" si="21"/>
        <v>25061.408967799998</v>
      </c>
      <c r="G355" s="80">
        <f t="shared" si="20"/>
        <v>5.3423458579484532E-4</v>
      </c>
      <c r="H355" s="258" t="s">
        <v>79</v>
      </c>
      <c r="I355" s="82" t="str">
        <f t="shared" si="22"/>
        <v>n/a</v>
      </c>
      <c r="J355" s="258">
        <v>0.08</v>
      </c>
      <c r="K355" s="83">
        <f t="shared" si="23"/>
        <v>4.2738766863587629E-5</v>
      </c>
      <c r="L355" s="171"/>
      <c r="M355" s="171"/>
    </row>
    <row r="356" spans="2:13">
      <c r="B356" s="36" t="s">
        <v>776</v>
      </c>
      <c r="C356" s="79" t="s">
        <v>777</v>
      </c>
      <c r="D356" s="87">
        <v>187.9</v>
      </c>
      <c r="E356" s="88">
        <v>57.751199999999997</v>
      </c>
      <c r="F356" s="88">
        <f t="shared" si="21"/>
        <v>10851.45048</v>
      </c>
      <c r="G356" s="80">
        <f t="shared" si="20"/>
        <v>2.3132059972783651E-4</v>
      </c>
      <c r="H356" s="258">
        <v>4.2575838211814793E-3</v>
      </c>
      <c r="I356" s="82">
        <f t="shared" si="22"/>
        <v>9.8486684290723357E-7</v>
      </c>
      <c r="J356" s="258">
        <v>0.13</v>
      </c>
      <c r="K356" s="83">
        <f t="shared" si="23"/>
        <v>3.0071677964618748E-5</v>
      </c>
      <c r="L356" s="171"/>
      <c r="M356" s="171"/>
    </row>
    <row r="357" spans="2:13">
      <c r="B357" s="36" t="s">
        <v>778</v>
      </c>
      <c r="C357" s="79" t="s">
        <v>779</v>
      </c>
      <c r="D357" s="87">
        <v>64.63</v>
      </c>
      <c r="E357" s="88">
        <v>153.57482999999999</v>
      </c>
      <c r="F357" s="88" t="str">
        <f t="shared" si="21"/>
        <v>Excl.</v>
      </c>
      <c r="G357" s="80">
        <f t="shared" si="20"/>
        <v>0</v>
      </c>
      <c r="H357" s="258">
        <v>4.3323533962556088E-2</v>
      </c>
      <c r="I357" s="82">
        <f t="shared" si="22"/>
        <v>0</v>
      </c>
      <c r="J357" s="258" t="s">
        <v>129</v>
      </c>
      <c r="K357" s="83" t="str">
        <f t="shared" si="23"/>
        <v>n/a</v>
      </c>
      <c r="L357" s="171"/>
      <c r="M357" s="171"/>
    </row>
    <row r="358" spans="2:13">
      <c r="B358" s="36" t="s">
        <v>780</v>
      </c>
      <c r="C358" s="79" t="s">
        <v>781</v>
      </c>
      <c r="D358" s="87">
        <v>169.2</v>
      </c>
      <c r="E358" s="88">
        <v>110.97807</v>
      </c>
      <c r="F358" s="88">
        <f t="shared" si="21"/>
        <v>18777.489443999999</v>
      </c>
      <c r="G358" s="80">
        <f t="shared" si="20"/>
        <v>4.0028014020566211E-4</v>
      </c>
      <c r="H358" s="258">
        <v>1.8912529550827426E-2</v>
      </c>
      <c r="I358" s="82">
        <f t="shared" si="22"/>
        <v>7.5703099802489298E-6</v>
      </c>
      <c r="J358" s="258">
        <v>3.5000000000000003E-2</v>
      </c>
      <c r="K358" s="83">
        <f t="shared" si="23"/>
        <v>1.4009804907198175E-5</v>
      </c>
      <c r="L358" s="171"/>
      <c r="M358" s="171"/>
    </row>
    <row r="359" spans="2:13">
      <c r="B359" s="36" t="s">
        <v>782</v>
      </c>
      <c r="C359" s="79" t="s">
        <v>783</v>
      </c>
      <c r="D359" s="87">
        <v>258.38</v>
      </c>
      <c r="E359" s="88">
        <v>113.07295000000001</v>
      </c>
      <c r="F359" s="88">
        <f t="shared" si="21"/>
        <v>29215.788821000002</v>
      </c>
      <c r="G359" s="80">
        <f t="shared" si="20"/>
        <v>6.2279358911985214E-4</v>
      </c>
      <c r="H359" s="258">
        <v>2.0280207446396782E-2</v>
      </c>
      <c r="I359" s="82">
        <f t="shared" si="22"/>
        <v>1.2630383183636603E-5</v>
      </c>
      <c r="J359" s="258">
        <v>0.08</v>
      </c>
      <c r="K359" s="83">
        <f t="shared" si="23"/>
        <v>4.9823487129588173E-5</v>
      </c>
      <c r="L359" s="171"/>
      <c r="M359" s="171"/>
    </row>
    <row r="360" spans="2:13">
      <c r="B360" s="36" t="s">
        <v>784</v>
      </c>
      <c r="C360" s="79" t="s">
        <v>785</v>
      </c>
      <c r="D360" s="87">
        <v>30.43</v>
      </c>
      <c r="E360" s="88">
        <v>1193.3983700000001</v>
      </c>
      <c r="F360" s="88">
        <f t="shared" si="21"/>
        <v>36315.112399100006</v>
      </c>
      <c r="G360" s="80">
        <f t="shared" si="20"/>
        <v>7.7413002020570488E-4</v>
      </c>
      <c r="H360" s="258">
        <v>5.2579691094314825E-2</v>
      </c>
      <c r="I360" s="82">
        <f t="shared" si="22"/>
        <v>4.0703517329251655E-5</v>
      </c>
      <c r="J360" s="258">
        <v>4.4999999999999998E-2</v>
      </c>
      <c r="K360" s="83">
        <f t="shared" si="23"/>
        <v>3.4835850909256719E-5</v>
      </c>
      <c r="L360" s="171"/>
      <c r="M360" s="171"/>
    </row>
    <row r="361" spans="2:13">
      <c r="B361" s="36" t="s">
        <v>786</v>
      </c>
      <c r="C361" s="79" t="s">
        <v>787</v>
      </c>
      <c r="D361" s="87">
        <v>217.6</v>
      </c>
      <c r="E361" s="88">
        <v>467.45726000000002</v>
      </c>
      <c r="F361" s="88">
        <f t="shared" si="21"/>
        <v>101718.69977600001</v>
      </c>
      <c r="G361" s="80">
        <f t="shared" si="20"/>
        <v>2.1683396776391198E-3</v>
      </c>
      <c r="H361" s="258">
        <v>3.125E-2</v>
      </c>
      <c r="I361" s="82">
        <f t="shared" si="22"/>
        <v>6.7760614926222493E-5</v>
      </c>
      <c r="J361" s="258">
        <v>0.11</v>
      </c>
      <c r="K361" s="83">
        <f t="shared" si="23"/>
        <v>2.3851736454030318E-4</v>
      </c>
      <c r="L361" s="171"/>
      <c r="M361" s="171"/>
    </row>
    <row r="362" spans="2:13">
      <c r="B362" s="36" t="s">
        <v>788</v>
      </c>
      <c r="C362" s="79" t="s">
        <v>789</v>
      </c>
      <c r="D362" s="87">
        <v>634.23</v>
      </c>
      <c r="E362" s="88">
        <v>107.50754000000001</v>
      </c>
      <c r="F362" s="88">
        <f t="shared" si="21"/>
        <v>68184.507094200002</v>
      </c>
      <c r="G362" s="80">
        <f t="shared" si="20"/>
        <v>1.4534905819500426E-3</v>
      </c>
      <c r="H362" s="258">
        <v>5.550037052804188E-3</v>
      </c>
      <c r="I362" s="82">
        <f t="shared" si="22"/>
        <v>8.0669265857246587E-6</v>
      </c>
      <c r="J362" s="258">
        <v>0.02</v>
      </c>
      <c r="K362" s="83">
        <f t="shared" si="23"/>
        <v>2.9069811639000853E-5</v>
      </c>
      <c r="L362" s="171"/>
      <c r="M362" s="171"/>
    </row>
    <row r="363" spans="2:13">
      <c r="B363" s="36" t="s">
        <v>790</v>
      </c>
      <c r="C363" s="79" t="s">
        <v>791</v>
      </c>
      <c r="D363" s="87">
        <v>190.26</v>
      </c>
      <c r="E363" s="88">
        <v>10597.72935</v>
      </c>
      <c r="F363" s="88">
        <f t="shared" si="21"/>
        <v>2016323.9861309999</v>
      </c>
      <c r="G363" s="80">
        <f t="shared" si="20"/>
        <v>4.2982021120317994E-2</v>
      </c>
      <c r="H363" s="258" t="s">
        <v>79</v>
      </c>
      <c r="I363" s="82" t="str">
        <f t="shared" si="22"/>
        <v>n/a</v>
      </c>
      <c r="J363" s="258">
        <v>0.245</v>
      </c>
      <c r="K363" s="83">
        <f t="shared" si="23"/>
        <v>1.0530595174477908E-2</v>
      </c>
      <c r="L363" s="171"/>
      <c r="M363" s="171"/>
    </row>
    <row r="364" spans="2:13">
      <c r="B364" s="36" t="s">
        <v>792</v>
      </c>
      <c r="C364" s="79" t="s">
        <v>793</v>
      </c>
      <c r="D364" s="87">
        <v>182.6</v>
      </c>
      <c r="E364" s="88">
        <v>72.897670000000005</v>
      </c>
      <c r="F364" s="88">
        <f t="shared" si="21"/>
        <v>13311.114542000001</v>
      </c>
      <c r="G364" s="80">
        <f t="shared" si="20"/>
        <v>2.8375331063588527E-4</v>
      </c>
      <c r="H364" s="258">
        <v>1.270536692223439E-2</v>
      </c>
      <c r="I364" s="82">
        <f t="shared" si="22"/>
        <v>3.6051899270276766E-6</v>
      </c>
      <c r="J364" s="258">
        <v>6.5000000000000002E-2</v>
      </c>
      <c r="K364" s="83">
        <f t="shared" si="23"/>
        <v>1.8443965191332541E-5</v>
      </c>
      <c r="L364" s="171"/>
      <c r="M364" s="171"/>
    </row>
    <row r="365" spans="2:13">
      <c r="B365" s="36" t="s">
        <v>794</v>
      </c>
      <c r="C365" s="79" t="s">
        <v>795</v>
      </c>
      <c r="D365" s="87">
        <v>220.74</v>
      </c>
      <c r="E365" s="88">
        <v>39.882939999999998</v>
      </c>
      <c r="F365" s="88">
        <f t="shared" si="21"/>
        <v>8803.7601756000004</v>
      </c>
      <c r="G365" s="80">
        <f t="shared" si="20"/>
        <v>1.8766994213660507E-4</v>
      </c>
      <c r="H365" s="258">
        <v>1.4949714596357704E-2</v>
      </c>
      <c r="I365" s="82">
        <f t="shared" si="22"/>
        <v>2.8056120732572104E-6</v>
      </c>
      <c r="J365" s="258">
        <v>0.12</v>
      </c>
      <c r="K365" s="83">
        <f t="shared" si="23"/>
        <v>2.2520393056392607E-5</v>
      </c>
      <c r="L365" s="171"/>
      <c r="M365" s="171"/>
    </row>
    <row r="366" spans="2:13">
      <c r="B366" s="36" t="s">
        <v>796</v>
      </c>
      <c r="C366" s="79" t="s">
        <v>797</v>
      </c>
      <c r="D366" s="87">
        <v>67.19</v>
      </c>
      <c r="E366" s="88">
        <v>158.20959999999999</v>
      </c>
      <c r="F366" s="88">
        <f t="shared" si="21"/>
        <v>10630.103024</v>
      </c>
      <c r="G366" s="80">
        <f t="shared" si="20"/>
        <v>2.2660213131990152E-4</v>
      </c>
      <c r="H366" s="258">
        <v>5.834201518083048E-2</v>
      </c>
      <c r="I366" s="82">
        <f t="shared" si="22"/>
        <v>1.3220424985474237E-5</v>
      </c>
      <c r="J366" s="258">
        <v>1.4999999999999999E-2</v>
      </c>
      <c r="K366" s="83">
        <f t="shared" si="23"/>
        <v>3.3990319697985227E-6</v>
      </c>
      <c r="L366" s="171"/>
      <c r="M366" s="171"/>
    </row>
    <row r="367" spans="2:13">
      <c r="B367" s="36" t="s">
        <v>798</v>
      </c>
      <c r="C367" s="79" t="s">
        <v>799</v>
      </c>
      <c r="D367" s="87">
        <v>65.59</v>
      </c>
      <c r="E367" s="88">
        <v>1211.78331</v>
      </c>
      <c r="F367" s="88">
        <f t="shared" si="21"/>
        <v>79480.867302900006</v>
      </c>
      <c r="G367" s="80">
        <f t="shared" si="20"/>
        <v>1.6942953317882552E-3</v>
      </c>
      <c r="H367" s="258">
        <v>1.00625095288916E-2</v>
      </c>
      <c r="I367" s="82">
        <f t="shared" si="22"/>
        <v>1.7048862920875872E-5</v>
      </c>
      <c r="J367" s="258">
        <v>0.14000000000000001</v>
      </c>
      <c r="K367" s="83">
        <f t="shared" si="23"/>
        <v>2.3720134645035577E-4</v>
      </c>
      <c r="L367" s="171"/>
      <c r="M367" s="171"/>
    </row>
    <row r="368" spans="2:13">
      <c r="B368" s="36" t="s">
        <v>800</v>
      </c>
      <c r="C368" s="79" t="s">
        <v>801</v>
      </c>
      <c r="D368" s="87">
        <v>129.72999999999999</v>
      </c>
      <c r="E368" s="88">
        <v>405.02251999999999</v>
      </c>
      <c r="F368" s="88">
        <f t="shared" si="21"/>
        <v>52543.571519599995</v>
      </c>
      <c r="G368" s="80">
        <f t="shared" si="20"/>
        <v>1.1200724270140467E-3</v>
      </c>
      <c r="H368" s="258">
        <v>3.0833269097356049E-3</v>
      </c>
      <c r="I368" s="82">
        <f t="shared" si="22"/>
        <v>3.4535494550652795E-6</v>
      </c>
      <c r="J368" s="258">
        <v>0.12</v>
      </c>
      <c r="K368" s="83">
        <f t="shared" si="23"/>
        <v>1.3440869124168559E-4</v>
      </c>
      <c r="L368" s="171"/>
      <c r="M368" s="171"/>
    </row>
    <row r="369" spans="2:13">
      <c r="B369" s="36" t="s">
        <v>802</v>
      </c>
      <c r="C369" s="79" t="s">
        <v>803</v>
      </c>
      <c r="D369" s="87">
        <v>132.07</v>
      </c>
      <c r="E369" s="88">
        <v>314.46066999999999</v>
      </c>
      <c r="F369" s="88">
        <f t="shared" si="21"/>
        <v>41530.820686899999</v>
      </c>
      <c r="G369" s="80">
        <f t="shared" si="20"/>
        <v>8.8531338425118511E-4</v>
      </c>
      <c r="H369" s="258">
        <v>3.4224275005678803E-2</v>
      </c>
      <c r="I369" s="82">
        <f t="shared" si="22"/>
        <v>3.0299208728820749E-5</v>
      </c>
      <c r="J369" s="258">
        <v>-0.05</v>
      </c>
      <c r="K369" s="83">
        <f t="shared" si="23"/>
        <v>-4.426566921255926E-5</v>
      </c>
      <c r="L369" s="171"/>
      <c r="M369" s="171"/>
    </row>
    <row r="370" spans="2:13">
      <c r="B370" s="36" t="s">
        <v>804</v>
      </c>
      <c r="C370" s="79" t="s">
        <v>805</v>
      </c>
      <c r="D370" s="87">
        <v>428.85</v>
      </c>
      <c r="E370" s="88">
        <v>154.62008</v>
      </c>
      <c r="F370" s="88">
        <f t="shared" si="21"/>
        <v>66308.821307999999</v>
      </c>
      <c r="G370" s="80">
        <f t="shared" si="20"/>
        <v>1.4135065483165256E-3</v>
      </c>
      <c r="H370" s="258" t="s">
        <v>79</v>
      </c>
      <c r="I370" s="82" t="str">
        <f t="shared" si="22"/>
        <v>n/a</v>
      </c>
      <c r="J370" s="258">
        <v>0.12</v>
      </c>
      <c r="K370" s="83">
        <f t="shared" si="23"/>
        <v>1.6962078579798307E-4</v>
      </c>
      <c r="L370" s="171"/>
      <c r="M370" s="171"/>
    </row>
    <row r="371" spans="2:13">
      <c r="B371" s="36" t="s">
        <v>806</v>
      </c>
      <c r="C371" s="79" t="s">
        <v>807</v>
      </c>
      <c r="D371" s="87">
        <v>102.4</v>
      </c>
      <c r="E371" s="88">
        <v>118.25754999999999</v>
      </c>
      <c r="F371" s="88">
        <f t="shared" si="21"/>
        <v>12109.573120000001</v>
      </c>
      <c r="G371" s="80">
        <f t="shared" si="20"/>
        <v>2.5814002669314018E-4</v>
      </c>
      <c r="H371" s="258">
        <v>2.4218749999999997E-2</v>
      </c>
      <c r="I371" s="82">
        <f t="shared" si="22"/>
        <v>6.2518287714744878E-6</v>
      </c>
      <c r="J371" s="258">
        <v>0.05</v>
      </c>
      <c r="K371" s="83">
        <f t="shared" si="23"/>
        <v>1.290700133465701E-5</v>
      </c>
      <c r="L371" s="171"/>
      <c r="M371" s="171"/>
    </row>
    <row r="372" spans="2:13">
      <c r="B372" s="36" t="s">
        <v>808</v>
      </c>
      <c r="C372" s="79" t="s">
        <v>809</v>
      </c>
      <c r="D372" s="87">
        <v>312.04000000000002</v>
      </c>
      <c r="E372" s="88">
        <v>625.47994000000006</v>
      </c>
      <c r="F372" s="88">
        <f t="shared" si="21"/>
        <v>195174.76047760004</v>
      </c>
      <c r="G372" s="80">
        <f t="shared" si="20"/>
        <v>4.1605445031174569E-3</v>
      </c>
      <c r="H372" s="258">
        <v>1.8971926676067171E-2</v>
      </c>
      <c r="I372" s="82">
        <f t="shared" si="22"/>
        <v>7.893354524565872E-5</v>
      </c>
      <c r="J372" s="258">
        <v>0.125</v>
      </c>
      <c r="K372" s="83">
        <f t="shared" si="23"/>
        <v>5.2006806288968212E-4</v>
      </c>
      <c r="L372" s="171"/>
      <c r="M372" s="171"/>
    </row>
    <row r="373" spans="2:13">
      <c r="B373" s="36" t="s">
        <v>810</v>
      </c>
      <c r="C373" s="79" t="s">
        <v>811</v>
      </c>
      <c r="D373" s="87">
        <v>1383.29</v>
      </c>
      <c r="E373" s="88">
        <v>56.084589999999999</v>
      </c>
      <c r="F373" s="88">
        <f t="shared" si="21"/>
        <v>77581.252501099996</v>
      </c>
      <c r="G373" s="80">
        <f t="shared" si="20"/>
        <v>1.6538012028223502E-3</v>
      </c>
      <c r="H373" s="258" t="s">
        <v>79</v>
      </c>
      <c r="I373" s="82" t="str">
        <f t="shared" si="22"/>
        <v>n/a</v>
      </c>
      <c r="J373" s="258">
        <v>0.19</v>
      </c>
      <c r="K373" s="83">
        <f t="shared" si="23"/>
        <v>3.1422222853624653E-4</v>
      </c>
      <c r="L373" s="171"/>
      <c r="M373" s="171"/>
    </row>
    <row r="374" spans="2:13">
      <c r="B374" s="36" t="s">
        <v>812</v>
      </c>
      <c r="C374" s="79" t="s">
        <v>813</v>
      </c>
      <c r="D374" s="87">
        <v>157.36000000000001</v>
      </c>
      <c r="E374" s="88">
        <v>279.10194000000001</v>
      </c>
      <c r="F374" s="88">
        <f t="shared" si="21"/>
        <v>43919.481278400002</v>
      </c>
      <c r="G374" s="80">
        <f t="shared" si="20"/>
        <v>9.3623251267465366E-4</v>
      </c>
      <c r="H374" s="258">
        <v>1.804778851042196E-2</v>
      </c>
      <c r="I374" s="82">
        <f t="shared" si="22"/>
        <v>1.6896926385333098E-5</v>
      </c>
      <c r="J374" s="258">
        <v>0.1</v>
      </c>
      <c r="K374" s="83">
        <f t="shared" si="23"/>
        <v>9.3623251267465366E-5</v>
      </c>
      <c r="L374" s="171"/>
      <c r="M374" s="171"/>
    </row>
    <row r="375" spans="2:13">
      <c r="B375" s="36" t="s">
        <v>814</v>
      </c>
      <c r="C375" s="79" t="s">
        <v>815</v>
      </c>
      <c r="D375" s="87">
        <v>111.79</v>
      </c>
      <c r="E375" s="88">
        <v>926.17499999999995</v>
      </c>
      <c r="F375" s="88">
        <f t="shared" si="21"/>
        <v>103537.10325</v>
      </c>
      <c r="G375" s="80">
        <f t="shared" si="20"/>
        <v>2.2071026230101667E-3</v>
      </c>
      <c r="H375" s="258">
        <v>3.6139189551838265E-2</v>
      </c>
      <c r="I375" s="82">
        <f t="shared" si="22"/>
        <v>7.976290005332385E-5</v>
      </c>
      <c r="J375" s="258">
        <v>2.5000000000000001E-2</v>
      </c>
      <c r="K375" s="83">
        <f t="shared" si="23"/>
        <v>5.5177565575254169E-5</v>
      </c>
      <c r="L375" s="171"/>
      <c r="M375" s="171"/>
    </row>
    <row r="376" spans="2:13">
      <c r="B376" s="36" t="s">
        <v>816</v>
      </c>
      <c r="C376" s="79" t="s">
        <v>817</v>
      </c>
      <c r="D376" s="87">
        <v>40.42</v>
      </c>
      <c r="E376" s="88">
        <v>576.69741999999997</v>
      </c>
      <c r="F376" s="88">
        <f t="shared" si="21"/>
        <v>23310.109716399998</v>
      </c>
      <c r="G376" s="80">
        <f t="shared" si="20"/>
        <v>4.9690210255830399E-4</v>
      </c>
      <c r="H376" s="258">
        <v>4.4037605145967343E-2</v>
      </c>
      <c r="I376" s="82">
        <f t="shared" si="22"/>
        <v>2.188237858866356E-5</v>
      </c>
      <c r="J376" s="258">
        <v>5.5E-2</v>
      </c>
      <c r="K376" s="83">
        <f t="shared" si="23"/>
        <v>2.732961564070672E-5</v>
      </c>
      <c r="L376" s="171"/>
      <c r="M376" s="171"/>
    </row>
    <row r="377" spans="2:13">
      <c r="B377" s="36" t="s">
        <v>818</v>
      </c>
      <c r="C377" s="79" t="s">
        <v>819</v>
      </c>
      <c r="D377" s="87">
        <v>253.87</v>
      </c>
      <c r="E377" s="88">
        <v>94.6</v>
      </c>
      <c r="F377" s="88">
        <f t="shared" si="21"/>
        <v>24016.101999999999</v>
      </c>
      <c r="G377" s="80">
        <f t="shared" si="20"/>
        <v>5.119517550214996E-4</v>
      </c>
      <c r="H377" s="258" t="s">
        <v>79</v>
      </c>
      <c r="I377" s="82" t="str">
        <f t="shared" si="22"/>
        <v>n/a</v>
      </c>
      <c r="J377" s="258">
        <v>0.105</v>
      </c>
      <c r="K377" s="83">
        <f t="shared" si="23"/>
        <v>5.3754934277257454E-5</v>
      </c>
      <c r="L377" s="171"/>
      <c r="M377" s="171"/>
    </row>
    <row r="378" spans="2:13">
      <c r="B378" s="36" t="s">
        <v>820</v>
      </c>
      <c r="C378" s="79" t="s">
        <v>821</v>
      </c>
      <c r="D378" s="87">
        <v>254.18</v>
      </c>
      <c r="E378" s="88">
        <v>148.19832</v>
      </c>
      <c r="F378" s="88">
        <f t="shared" si="21"/>
        <v>37669.048977600003</v>
      </c>
      <c r="G378" s="80">
        <f t="shared" si="20"/>
        <v>8.0299191492745766E-4</v>
      </c>
      <c r="H378" s="258">
        <v>1.5736879376819577E-3</v>
      </c>
      <c r="I378" s="82">
        <f t="shared" si="22"/>
        <v>1.2636586905774769E-6</v>
      </c>
      <c r="J378" s="258">
        <v>0.17499999999999999</v>
      </c>
      <c r="K378" s="83">
        <f t="shared" si="23"/>
        <v>1.4052358511230508E-4</v>
      </c>
      <c r="L378" s="171"/>
      <c r="M378" s="171"/>
    </row>
    <row r="379" spans="2:13">
      <c r="B379" s="36" t="s">
        <v>822</v>
      </c>
      <c r="C379" s="79" t="s">
        <v>823</v>
      </c>
      <c r="D379" s="87">
        <v>68.489999999999995</v>
      </c>
      <c r="E379" s="88">
        <v>124.17677999999999</v>
      </c>
      <c r="F379" s="88">
        <f t="shared" si="21"/>
        <v>8504.8676621999984</v>
      </c>
      <c r="G379" s="80">
        <f t="shared" si="20"/>
        <v>1.8129844409758451E-4</v>
      </c>
      <c r="H379" s="258" t="s">
        <v>79</v>
      </c>
      <c r="I379" s="82" t="str">
        <f t="shared" si="22"/>
        <v>n/a</v>
      </c>
      <c r="J379" s="258">
        <v>0.08</v>
      </c>
      <c r="K379" s="83">
        <f t="shared" si="23"/>
        <v>1.4503875527806762E-5</v>
      </c>
      <c r="L379" s="171"/>
      <c r="M379" s="171"/>
    </row>
    <row r="380" spans="2:13">
      <c r="B380" s="36" t="s">
        <v>824</v>
      </c>
      <c r="C380" s="79" t="s">
        <v>825</v>
      </c>
      <c r="D380" s="87">
        <v>100.4</v>
      </c>
      <c r="E380" s="88">
        <v>270.15767</v>
      </c>
      <c r="F380" s="88">
        <f t="shared" si="21"/>
        <v>27123.830068000003</v>
      </c>
      <c r="G380" s="80">
        <f t="shared" si="20"/>
        <v>5.7819926007216004E-4</v>
      </c>
      <c r="H380" s="258">
        <v>2.8286852589641431E-2</v>
      </c>
      <c r="I380" s="82">
        <f t="shared" si="22"/>
        <v>1.6355437237100938E-5</v>
      </c>
      <c r="J380" s="258">
        <v>6.5000000000000002E-2</v>
      </c>
      <c r="K380" s="83">
        <f t="shared" si="23"/>
        <v>3.7582951904690407E-5</v>
      </c>
      <c r="L380" s="171"/>
      <c r="M380" s="171"/>
    </row>
    <row r="381" spans="2:13">
      <c r="B381" s="36" t="s">
        <v>826</v>
      </c>
      <c r="C381" s="79" t="s">
        <v>827</v>
      </c>
      <c r="D381" s="87">
        <v>316.56</v>
      </c>
      <c r="E381" s="88">
        <v>87.651780000000002</v>
      </c>
      <c r="F381" s="88">
        <f t="shared" si="21"/>
        <v>27747.047476800002</v>
      </c>
      <c r="G381" s="80">
        <f t="shared" si="20"/>
        <v>5.9148439877598096E-4</v>
      </c>
      <c r="H381" s="258" t="s">
        <v>79</v>
      </c>
      <c r="I381" s="82" t="str">
        <f t="shared" si="22"/>
        <v>n/a</v>
      </c>
      <c r="J381" s="258">
        <v>9.5000000000000001E-2</v>
      </c>
      <c r="K381" s="83">
        <f t="shared" si="23"/>
        <v>5.6191017883718193E-5</v>
      </c>
      <c r="L381" s="171"/>
      <c r="M381" s="171"/>
    </row>
    <row r="382" spans="2:13">
      <c r="B382" s="36" t="s">
        <v>828</v>
      </c>
      <c r="C382" s="79" t="s">
        <v>829</v>
      </c>
      <c r="D382" s="87">
        <v>454.64</v>
      </c>
      <c r="E382" s="88">
        <v>38.030050000000003</v>
      </c>
      <c r="F382" s="88">
        <f t="shared" si="21"/>
        <v>17289.981932000002</v>
      </c>
      <c r="G382" s="80">
        <f t="shared" si="20"/>
        <v>3.6857091106531025E-4</v>
      </c>
      <c r="H382" s="258">
        <v>9.1500967798697885E-3</v>
      </c>
      <c r="I382" s="82">
        <f t="shared" si="22"/>
        <v>3.3724595064923694E-6</v>
      </c>
      <c r="J382" s="258">
        <v>0.09</v>
      </c>
      <c r="K382" s="83">
        <f t="shared" si="23"/>
        <v>3.3171381995877921E-5</v>
      </c>
      <c r="L382" s="171"/>
      <c r="M382" s="171"/>
    </row>
    <row r="383" spans="2:13">
      <c r="B383" s="36" t="s">
        <v>830</v>
      </c>
      <c r="C383" s="79" t="s">
        <v>831</v>
      </c>
      <c r="D383" s="87">
        <v>108.38</v>
      </c>
      <c r="E383" s="88">
        <v>24400</v>
      </c>
      <c r="F383" s="88">
        <f t="shared" si="21"/>
        <v>2644472</v>
      </c>
      <c r="G383" s="80">
        <f t="shared" si="20"/>
        <v>5.6372265636830447E-2</v>
      </c>
      <c r="H383" s="258">
        <v>3.6907178446207787E-4</v>
      </c>
      <c r="I383" s="82">
        <f t="shared" si="22"/>
        <v>2.0805412672755287E-5</v>
      </c>
      <c r="J383" s="258">
        <v>0.41</v>
      </c>
      <c r="K383" s="83">
        <f t="shared" si="23"/>
        <v>2.3112628911100483E-2</v>
      </c>
      <c r="L383" s="171"/>
      <c r="M383" s="171"/>
    </row>
    <row r="384" spans="2:13">
      <c r="B384" s="36" t="s">
        <v>832</v>
      </c>
      <c r="C384" s="79" t="s">
        <v>833</v>
      </c>
      <c r="D384" s="87">
        <v>76.5</v>
      </c>
      <c r="E384" s="88">
        <v>494.61550999999997</v>
      </c>
      <c r="F384" s="88">
        <f t="shared" si="21"/>
        <v>37838.086514999995</v>
      </c>
      <c r="G384" s="80">
        <f t="shared" si="20"/>
        <v>8.0659529169261463E-4</v>
      </c>
      <c r="H384" s="258">
        <v>1.6209150326797386E-2</v>
      </c>
      <c r="I384" s="82">
        <f t="shared" si="22"/>
        <v>1.3074224335932577E-5</v>
      </c>
      <c r="J384" s="258">
        <v>0.09</v>
      </c>
      <c r="K384" s="83">
        <f t="shared" si="23"/>
        <v>7.259357625233532E-5</v>
      </c>
      <c r="L384" s="171"/>
      <c r="M384" s="171"/>
    </row>
    <row r="385" spans="2:13">
      <c r="B385" s="36" t="s">
        <v>834</v>
      </c>
      <c r="C385" s="79" t="s">
        <v>835</v>
      </c>
      <c r="D385" s="87">
        <v>495.27</v>
      </c>
      <c r="E385" s="88">
        <v>358.27456999999998</v>
      </c>
      <c r="F385" s="88">
        <f t="shared" si="21"/>
        <v>177442.64628389999</v>
      </c>
      <c r="G385" s="80">
        <f t="shared" si="20"/>
        <v>3.7825486492646379E-3</v>
      </c>
      <c r="H385" s="258" t="s">
        <v>79</v>
      </c>
      <c r="I385" s="82" t="str">
        <f t="shared" si="22"/>
        <v>n/a</v>
      </c>
      <c r="J385" s="258">
        <v>0.14000000000000001</v>
      </c>
      <c r="K385" s="83">
        <f t="shared" si="23"/>
        <v>5.2955681089704931E-4</v>
      </c>
      <c r="L385" s="171"/>
      <c r="M385" s="171"/>
    </row>
    <row r="386" spans="2:13">
      <c r="B386" s="36" t="s">
        <v>836</v>
      </c>
      <c r="C386" s="79" t="s">
        <v>837</v>
      </c>
      <c r="D386" s="87">
        <v>207.25</v>
      </c>
      <c r="E386" s="88">
        <v>176.49571</v>
      </c>
      <c r="F386" s="88" t="str">
        <f t="shared" si="21"/>
        <v>Excl.</v>
      </c>
      <c r="G386" s="80">
        <f t="shared" si="20"/>
        <v>0</v>
      </c>
      <c r="H386" s="258" t="s">
        <v>79</v>
      </c>
      <c r="I386" s="82" t="str">
        <f t="shared" si="22"/>
        <v>n/a</v>
      </c>
      <c r="J386" s="258" t="s">
        <v>129</v>
      </c>
      <c r="K386" s="83" t="str">
        <f t="shared" si="23"/>
        <v>n/a</v>
      </c>
      <c r="L386" s="171"/>
      <c r="M386" s="171"/>
    </row>
    <row r="387" spans="2:13">
      <c r="B387" s="36" t="s">
        <v>838</v>
      </c>
      <c r="C387" s="79" t="s">
        <v>839</v>
      </c>
      <c r="D387" s="87">
        <v>242.16</v>
      </c>
      <c r="E387" s="88">
        <v>312.28494999999998</v>
      </c>
      <c r="F387" s="88">
        <f t="shared" si="21"/>
        <v>75622.923491999987</v>
      </c>
      <c r="G387" s="80">
        <f t="shared" si="20"/>
        <v>1.6120554618557993E-3</v>
      </c>
      <c r="H387" s="258">
        <v>9.5804426825239503E-3</v>
      </c>
      <c r="I387" s="82">
        <f t="shared" si="22"/>
        <v>1.5444204953359158E-5</v>
      </c>
      <c r="J387" s="258">
        <v>0.11</v>
      </c>
      <c r="K387" s="83">
        <f t="shared" si="23"/>
        <v>1.7732610080413793E-4</v>
      </c>
      <c r="L387" s="171"/>
      <c r="M387" s="171"/>
    </row>
    <row r="388" spans="2:13">
      <c r="B388" s="36" t="s">
        <v>840</v>
      </c>
      <c r="C388" s="79" t="s">
        <v>841</v>
      </c>
      <c r="D388" s="87">
        <v>67.73</v>
      </c>
      <c r="E388" s="88">
        <v>466</v>
      </c>
      <c r="F388" s="88">
        <f t="shared" si="21"/>
        <v>31562.18</v>
      </c>
      <c r="G388" s="80">
        <f t="shared" si="20"/>
        <v>6.7281165958174539E-4</v>
      </c>
      <c r="H388" s="258">
        <v>1.7126827107633247E-2</v>
      </c>
      <c r="I388" s="82">
        <f t="shared" si="22"/>
        <v>1.1523128969656348E-5</v>
      </c>
      <c r="J388" s="258">
        <v>0.115</v>
      </c>
      <c r="K388" s="83">
        <f t="shared" si="23"/>
        <v>7.737334085190072E-5</v>
      </c>
      <c r="L388" s="171"/>
      <c r="M388" s="171"/>
    </row>
    <row r="389" spans="2:13">
      <c r="B389" s="36" t="s">
        <v>842</v>
      </c>
      <c r="C389" s="79" t="s">
        <v>843</v>
      </c>
      <c r="D389" s="87">
        <v>546.29</v>
      </c>
      <c r="E389" s="88">
        <v>310.79039</v>
      </c>
      <c r="F389" s="88">
        <f t="shared" si="21"/>
        <v>169781.6821531</v>
      </c>
      <c r="G389" s="80">
        <f t="shared" si="20"/>
        <v>3.619239714620714E-3</v>
      </c>
      <c r="H389" s="258">
        <v>2.1966354866462871E-2</v>
      </c>
      <c r="I389" s="82">
        <f t="shared" si="22"/>
        <v>7.9501503918154407E-5</v>
      </c>
      <c r="J389" s="258">
        <v>0.115</v>
      </c>
      <c r="K389" s="83">
        <f t="shared" si="23"/>
        <v>4.1621256718138211E-4</v>
      </c>
      <c r="L389" s="171"/>
      <c r="M389" s="171"/>
    </row>
    <row r="390" spans="2:13">
      <c r="B390" s="36" t="s">
        <v>844</v>
      </c>
      <c r="C390" s="79" t="s">
        <v>845</v>
      </c>
      <c r="D390" s="87">
        <v>220.01</v>
      </c>
      <c r="E390" s="88">
        <v>107.61524</v>
      </c>
      <c r="F390" s="88">
        <f t="shared" si="21"/>
        <v>23676.428952399998</v>
      </c>
      <c r="G390" s="80">
        <f t="shared" si="20"/>
        <v>5.0471093747116093E-4</v>
      </c>
      <c r="H390" s="258">
        <v>2.0180900868142358E-2</v>
      </c>
      <c r="I390" s="82">
        <f t="shared" si="22"/>
        <v>1.0185521396172695E-5</v>
      </c>
      <c r="J390" s="258">
        <v>0.19</v>
      </c>
      <c r="K390" s="83">
        <f t="shared" si="23"/>
        <v>9.589507811952058E-5</v>
      </c>
      <c r="L390" s="171"/>
      <c r="M390" s="171"/>
    </row>
    <row r="391" spans="2:13">
      <c r="B391" s="36" t="s">
        <v>846</v>
      </c>
      <c r="C391" s="79" t="s">
        <v>847</v>
      </c>
      <c r="D391" s="87">
        <v>71.36</v>
      </c>
      <c r="E391" s="88">
        <v>651.91336999999999</v>
      </c>
      <c r="F391" s="88">
        <f t="shared" si="21"/>
        <v>46520.538083200001</v>
      </c>
      <c r="G391" s="80">
        <f t="shared" si="20"/>
        <v>9.9167929567582397E-4</v>
      </c>
      <c r="H391" s="258">
        <v>3.6154708520179372E-2</v>
      </c>
      <c r="I391" s="82">
        <f t="shared" si="22"/>
        <v>3.5853875880656195E-5</v>
      </c>
      <c r="J391" s="258">
        <v>0.06</v>
      </c>
      <c r="K391" s="83">
        <f t="shared" si="23"/>
        <v>5.9500757740549434E-5</v>
      </c>
      <c r="L391" s="171"/>
      <c r="M391" s="171"/>
    </row>
    <row r="392" spans="2:13">
      <c r="B392" s="36" t="s">
        <v>848</v>
      </c>
      <c r="C392" s="79" t="s">
        <v>849</v>
      </c>
      <c r="D392" s="87">
        <v>465.69</v>
      </c>
      <c r="E392" s="88">
        <v>179.88933</v>
      </c>
      <c r="F392" s="88">
        <f t="shared" si="21"/>
        <v>83772.662087699995</v>
      </c>
      <c r="G392" s="80">
        <f t="shared" si="20"/>
        <v>1.7857836121207785E-3</v>
      </c>
      <c r="H392" s="258">
        <v>8.0740406708325278E-3</v>
      </c>
      <c r="I392" s="82">
        <f t="shared" si="22"/>
        <v>1.4418489513569385E-5</v>
      </c>
      <c r="J392" s="258">
        <v>8.5000000000000006E-2</v>
      </c>
      <c r="K392" s="83">
        <f t="shared" si="23"/>
        <v>1.5179160703026619E-4</v>
      </c>
      <c r="L392" s="171"/>
      <c r="M392" s="171"/>
    </row>
    <row r="393" spans="2:13">
      <c r="B393" s="36" t="s">
        <v>850</v>
      </c>
      <c r="C393" s="79" t="s">
        <v>851</v>
      </c>
      <c r="D393" s="87">
        <v>40.69</v>
      </c>
      <c r="E393" s="88">
        <v>421.42113000000001</v>
      </c>
      <c r="F393" s="88">
        <f t="shared" si="21"/>
        <v>17147.6257797</v>
      </c>
      <c r="G393" s="80">
        <f t="shared" si="20"/>
        <v>3.6553630195147095E-4</v>
      </c>
      <c r="H393" s="258" t="s">
        <v>79</v>
      </c>
      <c r="I393" s="82" t="str">
        <f t="shared" si="22"/>
        <v>n/a</v>
      </c>
      <c r="J393" s="258">
        <v>4.4999999999999998E-2</v>
      </c>
      <c r="K393" s="83">
        <f t="shared" si="23"/>
        <v>1.6449133587816191E-5</v>
      </c>
      <c r="L393" s="171"/>
      <c r="M393" s="171"/>
    </row>
    <row r="394" spans="2:13">
      <c r="B394" s="36" t="s">
        <v>852</v>
      </c>
      <c r="C394" s="79" t="s">
        <v>853</v>
      </c>
      <c r="D394" s="87">
        <v>4606.91</v>
      </c>
      <c r="E394" s="88">
        <v>32.815199999999997</v>
      </c>
      <c r="F394" s="88">
        <f t="shared" si="21"/>
        <v>151176.67303199999</v>
      </c>
      <c r="G394" s="80">
        <f t="shared" si="20"/>
        <v>3.2226363411116342E-3</v>
      </c>
      <c r="H394" s="258">
        <v>8.3353050092144186E-3</v>
      </c>
      <c r="I394" s="82">
        <f t="shared" si="22"/>
        <v>2.686165683694423E-5</v>
      </c>
      <c r="J394" s="258">
        <v>0.22</v>
      </c>
      <c r="K394" s="83">
        <f t="shared" si="23"/>
        <v>7.0897999504455954E-4</v>
      </c>
      <c r="L394" s="171"/>
      <c r="M394" s="171"/>
    </row>
    <row r="395" spans="2:13">
      <c r="B395" s="36" t="s">
        <v>854</v>
      </c>
      <c r="C395" s="79" t="s">
        <v>855</v>
      </c>
      <c r="D395" s="87">
        <v>266.27</v>
      </c>
      <c r="E395" s="88">
        <v>57.652259999999998</v>
      </c>
      <c r="F395" s="88">
        <f t="shared" si="21"/>
        <v>15351.067270199999</v>
      </c>
      <c r="G395" s="80">
        <f t="shared" si="20"/>
        <v>3.2723902615137089E-4</v>
      </c>
      <c r="H395" s="258" t="s">
        <v>79</v>
      </c>
      <c r="I395" s="82" t="str">
        <f t="shared" si="22"/>
        <v>n/a</v>
      </c>
      <c r="J395" s="258">
        <v>0.1</v>
      </c>
      <c r="K395" s="83">
        <f t="shared" si="23"/>
        <v>3.2723902615137091E-5</v>
      </c>
      <c r="L395" s="171"/>
      <c r="M395" s="171"/>
    </row>
    <row r="396" spans="2:13">
      <c r="B396" s="36" t="s">
        <v>856</v>
      </c>
      <c r="C396" s="79" t="s">
        <v>857</v>
      </c>
      <c r="D396" s="87">
        <v>80.5</v>
      </c>
      <c r="E396" s="88">
        <v>150.38748000000001</v>
      </c>
      <c r="F396" s="88">
        <f t="shared" si="21"/>
        <v>12106.192140000001</v>
      </c>
      <c r="G396" s="80">
        <f t="shared" si="20"/>
        <v>2.580679542708673E-4</v>
      </c>
      <c r="H396" s="258" t="s">
        <v>79</v>
      </c>
      <c r="I396" s="82" t="str">
        <f t="shared" si="22"/>
        <v>n/a</v>
      </c>
      <c r="J396" s="258">
        <v>0.08</v>
      </c>
      <c r="K396" s="83">
        <f t="shared" si="23"/>
        <v>2.0645436341669383E-5</v>
      </c>
      <c r="L396" s="171"/>
      <c r="M396" s="171"/>
    </row>
    <row r="397" spans="2:13">
      <c r="B397" s="36" t="s">
        <v>858</v>
      </c>
      <c r="C397" s="79" t="s">
        <v>859</v>
      </c>
      <c r="D397" s="87">
        <v>150.52000000000001</v>
      </c>
      <c r="E397" s="88">
        <v>51.14161</v>
      </c>
      <c r="F397" s="88">
        <f t="shared" si="21"/>
        <v>7697.8351372000006</v>
      </c>
      <c r="G397" s="80">
        <f t="shared" si="20"/>
        <v>1.6409491466832154E-4</v>
      </c>
      <c r="H397" s="258" t="s">
        <v>79</v>
      </c>
      <c r="I397" s="82" t="str">
        <f t="shared" si="22"/>
        <v>n/a</v>
      </c>
      <c r="J397" s="258">
        <v>4.4999999999999998E-2</v>
      </c>
      <c r="K397" s="83">
        <f t="shared" si="23"/>
        <v>7.3842711600744688E-6</v>
      </c>
      <c r="L397" s="171"/>
      <c r="M397" s="171"/>
    </row>
    <row r="398" spans="2:13">
      <c r="B398" s="36" t="s">
        <v>860</v>
      </c>
      <c r="C398" s="79" t="s">
        <v>861</v>
      </c>
      <c r="D398" s="87">
        <v>216.35</v>
      </c>
      <c r="E398" s="88">
        <v>37.693219999999997</v>
      </c>
      <c r="F398" s="88">
        <f t="shared" si="21"/>
        <v>8154.9281469999987</v>
      </c>
      <c r="G398" s="80">
        <f t="shared" si="20"/>
        <v>1.7383877603996165E-4</v>
      </c>
      <c r="H398" s="258">
        <v>1.4051305754564364E-2</v>
      </c>
      <c r="I398" s="82">
        <f t="shared" si="22"/>
        <v>2.4426617941367387E-6</v>
      </c>
      <c r="J398" s="258">
        <v>0.1</v>
      </c>
      <c r="K398" s="83">
        <f t="shared" si="23"/>
        <v>1.7383877603996164E-5</v>
      </c>
      <c r="L398" s="171"/>
      <c r="M398" s="171"/>
    </row>
    <row r="399" spans="2:13">
      <c r="B399" s="36" t="s">
        <v>862</v>
      </c>
      <c r="C399" s="79" t="s">
        <v>863</v>
      </c>
      <c r="D399" s="87">
        <v>37.4</v>
      </c>
      <c r="E399" s="88">
        <v>649</v>
      </c>
      <c r="F399" s="88">
        <f t="shared" si="21"/>
        <v>24272.6</v>
      </c>
      <c r="G399" s="80">
        <f t="shared" si="20"/>
        <v>5.1741952832040975E-4</v>
      </c>
      <c r="H399" s="258">
        <v>2.5668449197860963E-2</v>
      </c>
      <c r="I399" s="82">
        <f t="shared" si="22"/>
        <v>1.3281356876673619E-5</v>
      </c>
      <c r="J399" s="258">
        <v>1.4999999999999999E-2</v>
      </c>
      <c r="K399" s="83">
        <f t="shared" si="23"/>
        <v>7.7612929248061465E-6</v>
      </c>
      <c r="L399" s="171"/>
      <c r="M399" s="171"/>
    </row>
    <row r="400" spans="2:13">
      <c r="B400" s="36" t="s">
        <v>864</v>
      </c>
      <c r="C400" s="79" t="s">
        <v>865</v>
      </c>
      <c r="D400" s="87">
        <v>58.63</v>
      </c>
      <c r="E400" s="88">
        <v>158.08768000000001</v>
      </c>
      <c r="F400" s="88">
        <f t="shared" si="21"/>
        <v>9268.6806784</v>
      </c>
      <c r="G400" s="80">
        <f t="shared" si="20"/>
        <v>1.9758066234232114E-4</v>
      </c>
      <c r="H400" s="258">
        <v>5.4579566774688726E-3</v>
      </c>
      <c r="I400" s="82">
        <f t="shared" si="22"/>
        <v>1.0783866953699942E-6</v>
      </c>
      <c r="J400" s="258">
        <v>0.11</v>
      </c>
      <c r="K400" s="83">
        <f t="shared" si="23"/>
        <v>2.1733872857655325E-5</v>
      </c>
      <c r="L400" s="171"/>
      <c r="M400" s="171"/>
    </row>
    <row r="401" spans="2:13">
      <c r="B401" s="36" t="s">
        <v>866</v>
      </c>
      <c r="C401" s="79" t="s">
        <v>867</v>
      </c>
      <c r="D401" s="87">
        <v>154.63999999999999</v>
      </c>
      <c r="E401" s="88">
        <v>5833</v>
      </c>
      <c r="F401" s="88" t="str">
        <f t="shared" si="21"/>
        <v>Excl.</v>
      </c>
      <c r="G401" s="80">
        <f t="shared" si="20"/>
        <v>0</v>
      </c>
      <c r="H401" s="258">
        <v>5.1733057423693747E-3</v>
      </c>
      <c r="I401" s="82">
        <f t="shared" si="22"/>
        <v>0</v>
      </c>
      <c r="J401" s="258" t="s">
        <v>129</v>
      </c>
      <c r="K401" s="83" t="str">
        <f t="shared" si="23"/>
        <v>n/a</v>
      </c>
      <c r="L401" s="171"/>
      <c r="M401" s="171"/>
    </row>
    <row r="402" spans="2:13">
      <c r="B402" s="36" t="s">
        <v>868</v>
      </c>
      <c r="C402" s="79" t="s">
        <v>869</v>
      </c>
      <c r="D402" s="87">
        <v>130.46</v>
      </c>
      <c r="E402" s="88">
        <v>86.290350000000004</v>
      </c>
      <c r="F402" s="88">
        <f t="shared" si="21"/>
        <v>11257.439061000001</v>
      </c>
      <c r="G402" s="80">
        <f t="shared" si="20"/>
        <v>2.3997506690829896E-4</v>
      </c>
      <c r="H402" s="258">
        <v>1.5636976851142112E-2</v>
      </c>
      <c r="I402" s="82">
        <f t="shared" si="22"/>
        <v>3.7524845660963502E-6</v>
      </c>
      <c r="J402" s="258">
        <v>7.4999999999999997E-2</v>
      </c>
      <c r="K402" s="83">
        <f t="shared" si="23"/>
        <v>1.7998130018122421E-5</v>
      </c>
      <c r="L402" s="171"/>
      <c r="M402" s="171"/>
    </row>
    <row r="403" spans="2:13">
      <c r="B403" s="36" t="s">
        <v>870</v>
      </c>
      <c r="C403" s="79" t="s">
        <v>871</v>
      </c>
      <c r="D403" s="87">
        <v>932.53</v>
      </c>
      <c r="E403" s="88">
        <v>427.75709999999998</v>
      </c>
      <c r="F403" s="88">
        <f t="shared" si="21"/>
        <v>398896.32846299995</v>
      </c>
      <c r="G403" s="80">
        <f t="shared" si="20"/>
        <v>8.5032814829094829E-3</v>
      </c>
      <c r="H403" s="258" t="s">
        <v>79</v>
      </c>
      <c r="I403" s="82" t="str">
        <f t="shared" si="22"/>
        <v>n/a</v>
      </c>
      <c r="J403" s="258">
        <v>0.16500000000000001</v>
      </c>
      <c r="K403" s="83">
        <f t="shared" si="23"/>
        <v>1.4030414446800647E-3</v>
      </c>
      <c r="L403" s="171"/>
      <c r="M403" s="171"/>
    </row>
    <row r="404" spans="2:13">
      <c r="B404" s="36" t="s">
        <v>874</v>
      </c>
      <c r="C404" s="79" t="s">
        <v>875</v>
      </c>
      <c r="D404" s="87">
        <v>116.98</v>
      </c>
      <c r="E404" s="88">
        <v>285.10271999999998</v>
      </c>
      <c r="F404" s="88">
        <f t="shared" si="21"/>
        <v>33351.316185600001</v>
      </c>
      <c r="G404" s="80">
        <f t="shared" si="20"/>
        <v>7.1095071354605613E-4</v>
      </c>
      <c r="H404" s="258">
        <v>8.4800820653103091E-3</v>
      </c>
      <c r="I404" s="82">
        <f t="shared" si="22"/>
        <v>6.0289203952614778E-6</v>
      </c>
      <c r="J404" s="258">
        <v>6.5000000000000002E-2</v>
      </c>
      <c r="K404" s="83">
        <f t="shared" si="23"/>
        <v>4.621179638049365E-5</v>
      </c>
      <c r="L404" s="171"/>
      <c r="M404" s="171"/>
    </row>
    <row r="405" spans="2:13">
      <c r="B405" s="36" t="s">
        <v>872</v>
      </c>
      <c r="C405" s="79" t="s">
        <v>873</v>
      </c>
      <c r="D405" s="87">
        <v>10.73</v>
      </c>
      <c r="E405" s="88">
        <v>2454.7643400000002</v>
      </c>
      <c r="F405" s="88" t="str">
        <f t="shared" si="21"/>
        <v>Excl.</v>
      </c>
      <c r="G405" s="80">
        <f t="shared" si="20"/>
        <v>0</v>
      </c>
      <c r="H405" s="258" t="s">
        <v>79</v>
      </c>
      <c r="I405" s="82" t="str">
        <f t="shared" si="22"/>
        <v>n/a</v>
      </c>
      <c r="J405" s="258" t="s">
        <v>129</v>
      </c>
      <c r="K405" s="83" t="str">
        <f t="shared" si="23"/>
        <v>n/a</v>
      </c>
      <c r="L405" s="171"/>
      <c r="M405" s="171"/>
    </row>
    <row r="406" spans="2:13">
      <c r="B406" s="36" t="s">
        <v>878</v>
      </c>
      <c r="C406" s="79" t="s">
        <v>879</v>
      </c>
      <c r="D406" s="87">
        <v>65.650000000000006</v>
      </c>
      <c r="E406" s="88">
        <v>245.79204999999999</v>
      </c>
      <c r="F406" s="88">
        <f t="shared" si="21"/>
        <v>16136.2480825</v>
      </c>
      <c r="G406" s="80">
        <f t="shared" si="20"/>
        <v>3.4397674215816464E-4</v>
      </c>
      <c r="H406" s="258" t="s">
        <v>79</v>
      </c>
      <c r="I406" s="82" t="str">
        <f t="shared" si="22"/>
        <v>n/a</v>
      </c>
      <c r="J406" s="258">
        <v>5.5E-2</v>
      </c>
      <c r="K406" s="83">
        <f t="shared" si="23"/>
        <v>1.8918720818699055E-5</v>
      </c>
      <c r="L406" s="171"/>
      <c r="M406" s="171"/>
    </row>
    <row r="407" spans="2:13">
      <c r="B407" s="36" t="s">
        <v>876</v>
      </c>
      <c r="C407" s="79" t="s">
        <v>877</v>
      </c>
      <c r="D407" s="87">
        <v>434.96</v>
      </c>
      <c r="E407" s="88">
        <v>226.38693000000001</v>
      </c>
      <c r="F407" s="88">
        <f t="shared" si="21"/>
        <v>98469.259072799992</v>
      </c>
      <c r="G407" s="80">
        <f t="shared" ref="G407:G470" si="24">IF(F407="Excl.",0,F407/SUM($F$23:$F$525))</f>
        <v>2.0990712813422712E-3</v>
      </c>
      <c r="H407" s="258">
        <v>1.572558396174361E-2</v>
      </c>
      <c r="I407" s="82">
        <f t="shared" si="22"/>
        <v>3.300912167643263E-5</v>
      </c>
      <c r="J407" s="258">
        <v>9.5000000000000001E-2</v>
      </c>
      <c r="K407" s="83">
        <f t="shared" si="23"/>
        <v>1.9941177172751577E-4</v>
      </c>
      <c r="L407" s="171"/>
      <c r="M407" s="171"/>
    </row>
    <row r="408" spans="2:13">
      <c r="B408" s="36" t="s">
        <v>880</v>
      </c>
      <c r="C408" s="79" t="s">
        <v>881</v>
      </c>
      <c r="D408" s="87">
        <v>265.29000000000002</v>
      </c>
      <c r="E408" s="88">
        <v>360.37957</v>
      </c>
      <c r="F408" s="88">
        <f t="shared" ref="F408:F471" si="25">IF(J408="","Excl.",D408*E408)</f>
        <v>95605.096125300013</v>
      </c>
      <c r="G408" s="80">
        <f t="shared" si="24"/>
        <v>2.0380158591242871E-3</v>
      </c>
      <c r="H408" s="258">
        <v>1.8847299182027214E-2</v>
      </c>
      <c r="I408" s="82">
        <f t="shared" ref="I408:I471" si="26">IFERROR($H408*$G408, "n/a")</f>
        <v>3.8411094634631669E-5</v>
      </c>
      <c r="J408" s="258">
        <v>5.5E-2</v>
      </c>
      <c r="K408" s="83">
        <f t="shared" ref="K408:K471" si="27">IFERROR($J408*$G408, "n/a")</f>
        <v>1.1209087225183579E-4</v>
      </c>
      <c r="L408" s="171"/>
      <c r="M408" s="171"/>
    </row>
    <row r="409" spans="2:13">
      <c r="B409" s="36" t="s">
        <v>882</v>
      </c>
      <c r="C409" s="79" t="s">
        <v>883</v>
      </c>
      <c r="D409" s="87">
        <v>36.19</v>
      </c>
      <c r="E409" s="88">
        <v>333.18975999999998</v>
      </c>
      <c r="F409" s="88">
        <f t="shared" si="25"/>
        <v>12058.137414399998</v>
      </c>
      <c r="G409" s="80">
        <f t="shared" si="24"/>
        <v>2.5704357066739998E-4</v>
      </c>
      <c r="H409" s="258">
        <v>2.4316109422492405E-2</v>
      </c>
      <c r="I409" s="82">
        <f t="shared" si="26"/>
        <v>6.2502995906966572E-6</v>
      </c>
      <c r="J409" s="258">
        <v>7.0000000000000007E-2</v>
      </c>
      <c r="K409" s="83">
        <f t="shared" si="27"/>
        <v>1.7993049946718001E-5</v>
      </c>
      <c r="L409" s="171"/>
      <c r="M409" s="171"/>
    </row>
    <row r="410" spans="2:13">
      <c r="B410" s="36" t="s">
        <v>884</v>
      </c>
      <c r="C410" s="79" t="s">
        <v>885</v>
      </c>
      <c r="D410" s="87">
        <v>138.27000000000001</v>
      </c>
      <c r="E410" s="88">
        <v>207.51775000000001</v>
      </c>
      <c r="F410" s="88">
        <f t="shared" si="25"/>
        <v>28693.479292500004</v>
      </c>
      <c r="G410" s="80">
        <f t="shared" si="24"/>
        <v>6.1165950583772638E-4</v>
      </c>
      <c r="H410" s="258">
        <v>3.153250885947783E-2</v>
      </c>
      <c r="I410" s="82">
        <f t="shared" si="26"/>
        <v>1.9287158786811939E-5</v>
      </c>
      <c r="J410" s="258">
        <v>8.5000000000000006E-2</v>
      </c>
      <c r="K410" s="83">
        <f t="shared" si="27"/>
        <v>5.1991057996206745E-5</v>
      </c>
      <c r="L410" s="171"/>
      <c r="M410" s="171"/>
    </row>
    <row r="411" spans="2:13">
      <c r="B411" s="36" t="s">
        <v>886</v>
      </c>
      <c r="C411" s="79" t="s">
        <v>887</v>
      </c>
      <c r="D411" s="87">
        <v>75.86</v>
      </c>
      <c r="E411" s="88">
        <v>575.14531999999997</v>
      </c>
      <c r="F411" s="88">
        <f t="shared" si="25"/>
        <v>43630.523975199998</v>
      </c>
      <c r="G411" s="80">
        <f t="shared" si="24"/>
        <v>9.3007280372190511E-4</v>
      </c>
      <c r="H411" s="258">
        <v>1.2654890587925125E-2</v>
      </c>
      <c r="I411" s="82">
        <f t="shared" si="26"/>
        <v>1.1769969569905469E-5</v>
      </c>
      <c r="J411" s="258">
        <v>4.4999999999999998E-2</v>
      </c>
      <c r="K411" s="83">
        <f t="shared" si="27"/>
        <v>4.1853276167485731E-5</v>
      </c>
      <c r="L411" s="171"/>
      <c r="M411" s="171"/>
    </row>
    <row r="412" spans="2:13">
      <c r="B412" s="36" t="s">
        <v>888</v>
      </c>
      <c r="C412" s="79" t="s">
        <v>889</v>
      </c>
      <c r="D412" s="87">
        <v>158.72999999999999</v>
      </c>
      <c r="E412" s="88">
        <v>1556.48821</v>
      </c>
      <c r="F412" s="88">
        <f t="shared" si="25"/>
        <v>247061.37357329999</v>
      </c>
      <c r="G412" s="80">
        <f t="shared" si="24"/>
        <v>5.2666125334941225E-3</v>
      </c>
      <c r="H412" s="258">
        <v>3.4020034020034028E-2</v>
      </c>
      <c r="I412" s="82">
        <f t="shared" si="26"/>
        <v>1.7917033755980764E-4</v>
      </c>
      <c r="J412" s="258">
        <v>0.05</v>
      </c>
      <c r="K412" s="83">
        <f t="shared" si="27"/>
        <v>2.6333062667470615E-4</v>
      </c>
      <c r="L412" s="171"/>
      <c r="M412" s="171"/>
    </row>
    <row r="413" spans="2:13">
      <c r="B413" s="36" t="s">
        <v>892</v>
      </c>
      <c r="C413" s="79" t="s">
        <v>893</v>
      </c>
      <c r="D413" s="87">
        <v>80.03</v>
      </c>
      <c r="E413" s="88">
        <v>403.08325000000002</v>
      </c>
      <c r="F413" s="88">
        <f t="shared" si="25"/>
        <v>32258.752497500001</v>
      </c>
      <c r="G413" s="80">
        <f t="shared" si="24"/>
        <v>6.8766051026512582E-4</v>
      </c>
      <c r="H413" s="258">
        <v>9.9962514057228545E-4</v>
      </c>
      <c r="I413" s="82">
        <f t="shared" si="26"/>
        <v>6.8740273423978597E-7</v>
      </c>
      <c r="J413" s="258">
        <v>0.105</v>
      </c>
      <c r="K413" s="83">
        <f t="shared" si="27"/>
        <v>7.2204353577838207E-5</v>
      </c>
      <c r="L413" s="171"/>
      <c r="M413" s="171"/>
    </row>
    <row r="414" spans="2:13">
      <c r="B414" s="36" t="s">
        <v>890</v>
      </c>
      <c r="C414" s="79" t="s">
        <v>891</v>
      </c>
      <c r="D414" s="87">
        <v>268.36</v>
      </c>
      <c r="E414" s="88">
        <v>961</v>
      </c>
      <c r="F414" s="88">
        <f t="shared" si="25"/>
        <v>257893.96000000002</v>
      </c>
      <c r="G414" s="80">
        <f t="shared" si="24"/>
        <v>5.4975310077982021E-3</v>
      </c>
      <c r="H414" s="258">
        <v>6.2006260247428821E-3</v>
      </c>
      <c r="I414" s="82">
        <f t="shared" si="26"/>
        <v>3.40881338387845E-5</v>
      </c>
      <c r="J414" s="258">
        <v>0.245</v>
      </c>
      <c r="K414" s="83">
        <f t="shared" si="27"/>
        <v>1.3468950969105595E-3</v>
      </c>
      <c r="L414" s="171"/>
      <c r="M414" s="171"/>
    </row>
    <row r="415" spans="2:13">
      <c r="B415" s="36" t="s">
        <v>896</v>
      </c>
      <c r="C415" s="79" t="s">
        <v>897</v>
      </c>
      <c r="D415" s="87">
        <v>589.58000000000004</v>
      </c>
      <c r="E415" s="88">
        <v>107.38521</v>
      </c>
      <c r="F415" s="88">
        <f t="shared" si="25"/>
        <v>63312.172111800006</v>
      </c>
      <c r="G415" s="80">
        <f t="shared" si="24"/>
        <v>1.3496269139287988E-3</v>
      </c>
      <c r="H415" s="258">
        <v>5.597204789850401E-3</v>
      </c>
      <c r="I415" s="82">
        <f t="shared" si="26"/>
        <v>7.5541382271532876E-6</v>
      </c>
      <c r="J415" s="258">
        <v>0.09</v>
      </c>
      <c r="K415" s="83">
        <f t="shared" si="27"/>
        <v>1.2146642225359188E-4</v>
      </c>
      <c r="L415" s="171"/>
      <c r="M415" s="171"/>
    </row>
    <row r="416" spans="2:13">
      <c r="B416" s="36" t="s">
        <v>894</v>
      </c>
      <c r="C416" s="79" t="s">
        <v>895</v>
      </c>
      <c r="D416" s="87">
        <v>204.04</v>
      </c>
      <c r="E416" s="88">
        <v>39.235570000000003</v>
      </c>
      <c r="F416" s="88">
        <f t="shared" si="25"/>
        <v>8005.6257028</v>
      </c>
      <c r="G416" s="80">
        <f t="shared" si="24"/>
        <v>1.7065609267456002E-4</v>
      </c>
      <c r="H416" s="258">
        <v>2.6465398941384045E-2</v>
      </c>
      <c r="I416" s="82">
        <f t="shared" si="26"/>
        <v>4.5164815744100378E-6</v>
      </c>
      <c r="J416" s="258">
        <v>0.1</v>
      </c>
      <c r="K416" s="83">
        <f t="shared" si="27"/>
        <v>1.7065609267456002E-5</v>
      </c>
      <c r="L416" s="171"/>
      <c r="M416" s="171"/>
    </row>
    <row r="417" spans="2:13">
      <c r="B417" s="36" t="s">
        <v>898</v>
      </c>
      <c r="C417" s="79" t="s">
        <v>899</v>
      </c>
      <c r="D417" s="87">
        <v>80.290000000000006</v>
      </c>
      <c r="E417" s="88">
        <v>681.22802999999999</v>
      </c>
      <c r="F417" s="88">
        <f t="shared" si="25"/>
        <v>54695.798528700005</v>
      </c>
      <c r="G417" s="80">
        <f t="shared" si="24"/>
        <v>1.1659514957535707E-3</v>
      </c>
      <c r="H417" s="258">
        <v>2.7151575538672312E-2</v>
      </c>
      <c r="I417" s="82">
        <f t="shared" si="26"/>
        <v>3.1657420111381046E-5</v>
      </c>
      <c r="J417" s="258">
        <v>7.4999999999999997E-2</v>
      </c>
      <c r="K417" s="83">
        <f t="shared" si="27"/>
        <v>8.7446362181517798E-5</v>
      </c>
      <c r="L417" s="171"/>
      <c r="M417" s="171"/>
    </row>
    <row r="418" spans="2:13">
      <c r="B418" s="36" t="s">
        <v>900</v>
      </c>
      <c r="C418" s="79" t="s">
        <v>901</v>
      </c>
      <c r="D418" s="87">
        <v>70.41</v>
      </c>
      <c r="E418" s="88">
        <v>207.01548</v>
      </c>
      <c r="F418" s="88">
        <f t="shared" si="25"/>
        <v>14575.9599468</v>
      </c>
      <c r="G418" s="80">
        <f t="shared" si="24"/>
        <v>3.10716046920826E-4</v>
      </c>
      <c r="H418" s="258">
        <v>1.9883539269990057E-2</v>
      </c>
      <c r="I418" s="82">
        <f t="shared" si="26"/>
        <v>6.1781347207663166E-6</v>
      </c>
      <c r="J418" s="258">
        <v>0.09</v>
      </c>
      <c r="K418" s="83">
        <f t="shared" si="27"/>
        <v>2.7964444222874338E-5</v>
      </c>
      <c r="L418" s="171"/>
      <c r="M418" s="171"/>
    </row>
    <row r="419" spans="2:13">
      <c r="B419" s="36" t="s">
        <v>902</v>
      </c>
      <c r="C419" s="79" t="s">
        <v>903</v>
      </c>
      <c r="D419" s="87">
        <v>29.43</v>
      </c>
      <c r="E419" s="88">
        <v>1884.7453800000001</v>
      </c>
      <c r="F419" s="88">
        <f t="shared" si="25"/>
        <v>55468.056533399998</v>
      </c>
      <c r="G419" s="80">
        <f t="shared" si="24"/>
        <v>1.1824137359970359E-3</v>
      </c>
      <c r="H419" s="258">
        <v>1.7669045191980974E-2</v>
      </c>
      <c r="I419" s="82">
        <f t="shared" si="26"/>
        <v>2.0892121736950689E-5</v>
      </c>
      <c r="J419" s="258">
        <v>0.1</v>
      </c>
      <c r="K419" s="83">
        <f t="shared" si="27"/>
        <v>1.1824137359970359E-4</v>
      </c>
      <c r="L419" s="171"/>
      <c r="M419" s="171"/>
    </row>
    <row r="420" spans="2:13">
      <c r="B420" s="36" t="s">
        <v>904</v>
      </c>
      <c r="C420" s="79" t="s">
        <v>905</v>
      </c>
      <c r="D420" s="87">
        <v>72.48</v>
      </c>
      <c r="E420" s="88">
        <v>587.86490000000003</v>
      </c>
      <c r="F420" s="88">
        <f t="shared" si="25"/>
        <v>42608.447952000002</v>
      </c>
      <c r="G420" s="80">
        <f t="shared" si="24"/>
        <v>9.0828518748665467E-4</v>
      </c>
      <c r="H420" s="258" t="s">
        <v>79</v>
      </c>
      <c r="I420" s="82" t="str">
        <f t="shared" si="26"/>
        <v>n/a</v>
      </c>
      <c r="J420" s="258">
        <v>6.5000000000000002E-2</v>
      </c>
      <c r="K420" s="83">
        <f t="shared" si="27"/>
        <v>5.9038537186632558E-5</v>
      </c>
      <c r="L420" s="171"/>
      <c r="M420" s="171"/>
    </row>
    <row r="421" spans="2:13">
      <c r="B421" s="36" t="s">
        <v>906</v>
      </c>
      <c r="C421" s="79" t="s">
        <v>907</v>
      </c>
      <c r="D421" s="87">
        <v>484.11</v>
      </c>
      <c r="E421" s="88">
        <v>95.813959999999994</v>
      </c>
      <c r="F421" s="88">
        <f t="shared" si="25"/>
        <v>46384.496175599998</v>
      </c>
      <c r="G421" s="80">
        <f t="shared" si="24"/>
        <v>9.8877928744999736E-4</v>
      </c>
      <c r="H421" s="258">
        <v>1.222862572555824E-2</v>
      </c>
      <c r="I421" s="82">
        <f t="shared" si="26"/>
        <v>1.2091411831410184E-5</v>
      </c>
      <c r="J421" s="258">
        <v>0.1</v>
      </c>
      <c r="K421" s="83">
        <f t="shared" si="27"/>
        <v>9.8877928744999739E-5</v>
      </c>
      <c r="L421" s="171"/>
      <c r="M421" s="171"/>
    </row>
    <row r="422" spans="2:13">
      <c r="B422" s="36" t="s">
        <v>908</v>
      </c>
      <c r="C422" s="79" t="s">
        <v>909</v>
      </c>
      <c r="D422" s="87">
        <v>282.56</v>
      </c>
      <c r="E422" s="88">
        <v>51.143320000000003</v>
      </c>
      <c r="F422" s="88">
        <f t="shared" si="25"/>
        <v>14451.056499200002</v>
      </c>
      <c r="G422" s="80">
        <f t="shared" si="24"/>
        <v>3.0805347748274423E-4</v>
      </c>
      <c r="H422" s="258" t="s">
        <v>79</v>
      </c>
      <c r="I422" s="82" t="str">
        <f t="shared" si="26"/>
        <v>n/a</v>
      </c>
      <c r="J422" s="258">
        <v>5.5E-2</v>
      </c>
      <c r="K422" s="83">
        <f t="shared" si="27"/>
        <v>1.6942941261550932E-5</v>
      </c>
      <c r="L422" s="171"/>
      <c r="M422" s="171"/>
    </row>
    <row r="423" spans="2:13">
      <c r="B423" s="36" t="s">
        <v>910</v>
      </c>
      <c r="C423" s="79" t="s">
        <v>911</v>
      </c>
      <c r="D423" s="87">
        <v>113.18</v>
      </c>
      <c r="E423" s="88">
        <v>199.06316000000001</v>
      </c>
      <c r="F423" s="88">
        <f t="shared" si="25"/>
        <v>22529.968448800002</v>
      </c>
      <c r="G423" s="80">
        <f t="shared" si="24"/>
        <v>4.8027181463262329E-4</v>
      </c>
      <c r="H423" s="258">
        <v>8.4820639688990979E-3</v>
      </c>
      <c r="I423" s="82">
        <f t="shared" si="26"/>
        <v>4.0736962541731605E-6</v>
      </c>
      <c r="J423" s="258">
        <v>6.5000000000000002E-2</v>
      </c>
      <c r="K423" s="83">
        <f t="shared" si="27"/>
        <v>3.1217667951120517E-5</v>
      </c>
      <c r="L423" s="171"/>
      <c r="M423" s="171"/>
    </row>
    <row r="424" spans="2:13">
      <c r="B424" s="36" t="s">
        <v>914</v>
      </c>
      <c r="C424" s="79" t="s">
        <v>915</v>
      </c>
      <c r="D424" s="87">
        <v>122.3</v>
      </c>
      <c r="E424" s="88">
        <v>108.79919</v>
      </c>
      <c r="F424" s="88">
        <f t="shared" si="25"/>
        <v>13306.140936999998</v>
      </c>
      <c r="G424" s="80">
        <f t="shared" si="24"/>
        <v>2.8364728819275378E-4</v>
      </c>
      <c r="H424" s="258">
        <v>3.4341782502044157E-2</v>
      </c>
      <c r="I424" s="82">
        <f t="shared" si="26"/>
        <v>9.7409534784101888E-6</v>
      </c>
      <c r="J424" s="258">
        <v>-6.5000000000000002E-2</v>
      </c>
      <c r="K424" s="83">
        <f t="shared" si="27"/>
        <v>-1.8437073732528997E-5</v>
      </c>
      <c r="L424" s="171"/>
      <c r="M424" s="171"/>
    </row>
    <row r="425" spans="2:13">
      <c r="B425" s="36" t="s">
        <v>912</v>
      </c>
      <c r="C425" s="79" t="s">
        <v>913</v>
      </c>
      <c r="D425" s="87">
        <v>130.78</v>
      </c>
      <c r="E425" s="88">
        <v>300.03748000000002</v>
      </c>
      <c r="F425" s="88">
        <f t="shared" si="25"/>
        <v>39238.901634400005</v>
      </c>
      <c r="G425" s="80">
        <f t="shared" si="24"/>
        <v>8.3645649726367215E-4</v>
      </c>
      <c r="H425" s="258" t="s">
        <v>79</v>
      </c>
      <c r="I425" s="82" t="str">
        <f t="shared" si="26"/>
        <v>n/a</v>
      </c>
      <c r="J425" s="258">
        <v>0.06</v>
      </c>
      <c r="K425" s="83">
        <f t="shared" si="27"/>
        <v>5.0187389835820328E-5</v>
      </c>
      <c r="L425" s="171"/>
      <c r="M425" s="171"/>
    </row>
    <row r="426" spans="2:13">
      <c r="B426" s="36" t="s">
        <v>916</v>
      </c>
      <c r="C426" s="79" t="s">
        <v>917</v>
      </c>
      <c r="D426" s="87">
        <v>548.12</v>
      </c>
      <c r="E426" s="88">
        <v>904.88951999999995</v>
      </c>
      <c r="F426" s="88">
        <f t="shared" si="25"/>
        <v>495988.0437024</v>
      </c>
      <c r="G426" s="80">
        <f t="shared" si="24"/>
        <v>1.057298763317727E-2</v>
      </c>
      <c r="H426" s="258">
        <v>5.5462307523899863E-3</v>
      </c>
      <c r="I426" s="82">
        <f t="shared" si="26"/>
        <v>5.8640229155766792E-5</v>
      </c>
      <c r="J426" s="258">
        <v>0.14499999999999999</v>
      </c>
      <c r="K426" s="83">
        <f t="shared" si="27"/>
        <v>1.533083206810704E-3</v>
      </c>
      <c r="L426" s="171"/>
      <c r="M426" s="171"/>
    </row>
    <row r="427" spans="2:13">
      <c r="B427" s="36" t="s">
        <v>918</v>
      </c>
      <c r="C427" s="79" t="s">
        <v>919</v>
      </c>
      <c r="D427" s="87">
        <v>77.92</v>
      </c>
      <c r="E427" s="88">
        <v>153.79997</v>
      </c>
      <c r="F427" s="88">
        <f t="shared" si="25"/>
        <v>11984.093662400001</v>
      </c>
      <c r="G427" s="80">
        <f t="shared" si="24"/>
        <v>2.5546517843768782E-4</v>
      </c>
      <c r="H427" s="258" t="s">
        <v>79</v>
      </c>
      <c r="I427" s="82" t="str">
        <f t="shared" si="26"/>
        <v>n/a</v>
      </c>
      <c r="J427" s="258">
        <v>0.03</v>
      </c>
      <c r="K427" s="83">
        <f t="shared" si="27"/>
        <v>7.6639553531306345E-6</v>
      </c>
      <c r="L427" s="171"/>
      <c r="M427" s="171"/>
    </row>
    <row r="428" spans="2:13">
      <c r="B428" s="36" t="s">
        <v>920</v>
      </c>
      <c r="C428" s="79" t="s">
        <v>921</v>
      </c>
      <c r="D428" s="87">
        <v>172.5</v>
      </c>
      <c r="E428" s="88">
        <v>574.56485999999995</v>
      </c>
      <c r="F428" s="88">
        <f t="shared" si="25"/>
        <v>99112.438349999997</v>
      </c>
      <c r="G428" s="80">
        <f t="shared" si="24"/>
        <v>2.1127819476175892E-3</v>
      </c>
      <c r="H428" s="258">
        <v>1.1130434782608693E-2</v>
      </c>
      <c r="I428" s="82">
        <f t="shared" si="26"/>
        <v>2.3516181677830552E-5</v>
      </c>
      <c r="J428" s="258">
        <v>6.5000000000000002E-2</v>
      </c>
      <c r="K428" s="83">
        <f t="shared" si="27"/>
        <v>1.3733082659514331E-4</v>
      </c>
      <c r="L428" s="171"/>
      <c r="M428" s="171"/>
    </row>
    <row r="429" spans="2:13">
      <c r="B429" s="36" t="s">
        <v>924</v>
      </c>
      <c r="C429" s="79" t="s">
        <v>925</v>
      </c>
      <c r="D429" s="87">
        <v>74.680000000000007</v>
      </c>
      <c r="E429" s="88">
        <v>529.69159000000002</v>
      </c>
      <c r="F429" s="88">
        <f t="shared" si="25"/>
        <v>39557.367941200006</v>
      </c>
      <c r="G429" s="80">
        <f t="shared" si="24"/>
        <v>8.43245250271195E-4</v>
      </c>
      <c r="H429" s="258">
        <v>2.1424745581146223E-2</v>
      </c>
      <c r="I429" s="82">
        <f t="shared" si="26"/>
        <v>1.8066314949570326E-5</v>
      </c>
      <c r="J429" s="258">
        <v>4.4999999999999998E-2</v>
      </c>
      <c r="K429" s="83">
        <f t="shared" si="27"/>
        <v>3.7946036262203776E-5</v>
      </c>
      <c r="L429" s="171"/>
      <c r="M429" s="171"/>
    </row>
    <row r="430" spans="2:13">
      <c r="B430" s="36" t="s">
        <v>922</v>
      </c>
      <c r="C430" s="79" t="s">
        <v>923</v>
      </c>
      <c r="D430" s="87">
        <v>45.06</v>
      </c>
      <c r="E430" s="88">
        <v>521.97622000000001</v>
      </c>
      <c r="F430" s="88" t="str">
        <f t="shared" si="25"/>
        <v>Excl.</v>
      </c>
      <c r="G430" s="80">
        <f t="shared" si="24"/>
        <v>0</v>
      </c>
      <c r="H430" s="258">
        <v>3.8242343541944071E-2</v>
      </c>
      <c r="I430" s="82">
        <f t="shared" si="26"/>
        <v>0</v>
      </c>
      <c r="J430" s="258" t="s">
        <v>129</v>
      </c>
      <c r="K430" s="83" t="str">
        <f t="shared" si="27"/>
        <v>n/a</v>
      </c>
      <c r="L430" s="171"/>
      <c r="M430" s="171"/>
    </row>
    <row r="431" spans="2:13">
      <c r="B431" s="36" t="s">
        <v>926</v>
      </c>
      <c r="C431" s="79" t="s">
        <v>927</v>
      </c>
      <c r="D431" s="87">
        <v>50.21</v>
      </c>
      <c r="E431" s="88">
        <v>1355.337</v>
      </c>
      <c r="F431" s="88">
        <f t="shared" si="25"/>
        <v>68051.47077</v>
      </c>
      <c r="G431" s="80">
        <f t="shared" si="24"/>
        <v>1.4506546438092151E-3</v>
      </c>
      <c r="H431" s="258" t="s">
        <v>79</v>
      </c>
      <c r="I431" s="82" t="str">
        <f t="shared" si="26"/>
        <v>n/a</v>
      </c>
      <c r="J431" s="258">
        <v>0.20499999999999999</v>
      </c>
      <c r="K431" s="83">
        <f t="shared" si="27"/>
        <v>2.9738420198088908E-4</v>
      </c>
      <c r="L431" s="171"/>
      <c r="M431" s="171"/>
    </row>
    <row r="432" spans="2:13">
      <c r="B432" s="36" t="s">
        <v>928</v>
      </c>
      <c r="C432" s="79" t="s">
        <v>929</v>
      </c>
      <c r="D432" s="87">
        <v>83.5</v>
      </c>
      <c r="E432" s="88">
        <v>106.16733000000001</v>
      </c>
      <c r="F432" s="88">
        <f t="shared" si="25"/>
        <v>8864.9720550000002</v>
      </c>
      <c r="G432" s="80">
        <f t="shared" si="24"/>
        <v>1.8897479706630991E-4</v>
      </c>
      <c r="H432" s="258">
        <v>1.1976047904191617E-2</v>
      </c>
      <c r="I432" s="82">
        <f t="shared" si="26"/>
        <v>2.263171222351017E-6</v>
      </c>
      <c r="J432" s="258">
        <v>0.27</v>
      </c>
      <c r="K432" s="83">
        <f t="shared" si="27"/>
        <v>5.1023195207903677E-5</v>
      </c>
      <c r="L432" s="171"/>
      <c r="M432" s="171"/>
    </row>
    <row r="433" spans="2:13">
      <c r="B433" s="36" t="s">
        <v>930</v>
      </c>
      <c r="C433" s="79" t="s">
        <v>931</v>
      </c>
      <c r="D433" s="87">
        <v>130.58000000000001</v>
      </c>
      <c r="E433" s="88">
        <v>233.40116</v>
      </c>
      <c r="F433" s="88" t="str">
        <f t="shared" si="25"/>
        <v>Excl.</v>
      </c>
      <c r="G433" s="80">
        <f t="shared" si="24"/>
        <v>0</v>
      </c>
      <c r="H433" s="258" t="s">
        <v>79</v>
      </c>
      <c r="I433" s="82" t="str">
        <f t="shared" si="26"/>
        <v>n/a</v>
      </c>
      <c r="J433" s="258" t="s">
        <v>129</v>
      </c>
      <c r="K433" s="83" t="str">
        <f t="shared" si="27"/>
        <v>n/a</v>
      </c>
      <c r="L433" s="171"/>
      <c r="M433" s="171"/>
    </row>
    <row r="434" spans="2:13">
      <c r="B434" s="36" t="s">
        <v>932</v>
      </c>
      <c r="C434" s="79" t="s">
        <v>933</v>
      </c>
      <c r="D434" s="87">
        <v>209.75</v>
      </c>
      <c r="E434" s="88">
        <v>50.791919999999998</v>
      </c>
      <c r="F434" s="88">
        <f t="shared" si="25"/>
        <v>10653.605219999999</v>
      </c>
      <c r="G434" s="80">
        <f t="shared" si="24"/>
        <v>2.2710312812983594E-4</v>
      </c>
      <c r="H434" s="258">
        <v>1.5256257449344456E-2</v>
      </c>
      <c r="I434" s="82">
        <f t="shared" si="26"/>
        <v>3.4647437903002379E-6</v>
      </c>
      <c r="J434" s="258">
        <v>9.5000000000000001E-2</v>
      </c>
      <c r="K434" s="83">
        <f t="shared" si="27"/>
        <v>2.1574797172334414E-5</v>
      </c>
      <c r="L434" s="171"/>
      <c r="M434" s="171"/>
    </row>
    <row r="435" spans="2:13">
      <c r="B435" s="36" t="s">
        <v>934</v>
      </c>
      <c r="C435" s="79" t="s">
        <v>935</v>
      </c>
      <c r="D435" s="87">
        <v>95.46</v>
      </c>
      <c r="E435" s="88">
        <v>203.66696999999999</v>
      </c>
      <c r="F435" s="88">
        <f t="shared" si="25"/>
        <v>19442.048956199997</v>
      </c>
      <c r="G435" s="80">
        <f t="shared" si="24"/>
        <v>4.1444656940333206E-4</v>
      </c>
      <c r="H435" s="258">
        <v>1.8437041692855649E-2</v>
      </c>
      <c r="I435" s="82">
        <f t="shared" si="26"/>
        <v>7.6411686795502252E-6</v>
      </c>
      <c r="J435" s="258">
        <v>0.185</v>
      </c>
      <c r="K435" s="83">
        <f t="shared" si="27"/>
        <v>7.6672615339616433E-5</v>
      </c>
      <c r="L435" s="171"/>
      <c r="M435" s="171"/>
    </row>
    <row r="436" spans="2:13">
      <c r="B436" s="36" t="s">
        <v>938</v>
      </c>
      <c r="C436" s="79" t="s">
        <v>939</v>
      </c>
      <c r="D436" s="87">
        <v>58.52</v>
      </c>
      <c r="E436" s="88">
        <v>973.15890000000002</v>
      </c>
      <c r="F436" s="88">
        <f t="shared" si="25"/>
        <v>56949.258828000005</v>
      </c>
      <c r="G436" s="80">
        <f t="shared" si="24"/>
        <v>1.2139885566845208E-3</v>
      </c>
      <c r="H436" s="258" t="s">
        <v>79</v>
      </c>
      <c r="I436" s="82" t="str">
        <f t="shared" si="26"/>
        <v>n/a</v>
      </c>
      <c r="J436" s="258">
        <v>0.115</v>
      </c>
      <c r="K436" s="83">
        <f t="shared" si="27"/>
        <v>1.3960868401871989E-4</v>
      </c>
      <c r="L436" s="171"/>
      <c r="M436" s="171"/>
    </row>
    <row r="437" spans="2:13">
      <c r="B437" s="36" t="s">
        <v>936</v>
      </c>
      <c r="C437" s="79" t="s">
        <v>937</v>
      </c>
      <c r="D437" s="87">
        <v>21.73</v>
      </c>
      <c r="E437" s="88">
        <v>905.46506999999997</v>
      </c>
      <c r="F437" s="88">
        <f t="shared" si="25"/>
        <v>19675.755971099999</v>
      </c>
      <c r="G437" s="80">
        <f t="shared" si="24"/>
        <v>4.1942850679012751E-4</v>
      </c>
      <c r="H437" s="258">
        <v>4.6019328117809483E-2</v>
      </c>
      <c r="I437" s="82">
        <f t="shared" si="26"/>
        <v>1.9301818075937759E-5</v>
      </c>
      <c r="J437" s="258">
        <v>0.05</v>
      </c>
      <c r="K437" s="83">
        <f t="shared" si="27"/>
        <v>2.0971425339506376E-5</v>
      </c>
      <c r="L437" s="171"/>
      <c r="M437" s="171"/>
    </row>
    <row r="438" spans="2:13">
      <c r="B438" s="36" t="s">
        <v>942</v>
      </c>
      <c r="C438" s="79" t="s">
        <v>943</v>
      </c>
      <c r="D438" s="87">
        <v>43.95</v>
      </c>
      <c r="E438" s="88">
        <v>990.34957999999995</v>
      </c>
      <c r="F438" s="88">
        <f t="shared" si="25"/>
        <v>43525.864041000001</v>
      </c>
      <c r="G438" s="80">
        <f t="shared" si="24"/>
        <v>9.2784176568775105E-4</v>
      </c>
      <c r="H438" s="258">
        <v>2.0932878270762231E-2</v>
      </c>
      <c r="I438" s="82">
        <f t="shared" si="26"/>
        <v>1.9422398735670785E-5</v>
      </c>
      <c r="J438" s="258">
        <v>0.3</v>
      </c>
      <c r="K438" s="83">
        <f t="shared" si="27"/>
        <v>2.7835252970632529E-4</v>
      </c>
      <c r="L438" s="171"/>
      <c r="M438" s="171"/>
    </row>
    <row r="439" spans="2:13">
      <c r="B439" s="36" t="s">
        <v>940</v>
      </c>
      <c r="C439" s="79" t="s">
        <v>941</v>
      </c>
      <c r="D439" s="87">
        <v>27.01</v>
      </c>
      <c r="E439" s="88">
        <v>316.93923000000001</v>
      </c>
      <c r="F439" s="88">
        <f t="shared" si="25"/>
        <v>8560.5286023000008</v>
      </c>
      <c r="G439" s="80">
        <f t="shared" si="24"/>
        <v>1.8248496953665629E-4</v>
      </c>
      <c r="H439" s="258">
        <v>3.2580525731210661E-2</v>
      </c>
      <c r="I439" s="82">
        <f t="shared" si="26"/>
        <v>5.9454562455482239E-6</v>
      </c>
      <c r="J439" s="258">
        <v>-0.09</v>
      </c>
      <c r="K439" s="83">
        <f t="shared" si="27"/>
        <v>-1.6423647258299067E-5</v>
      </c>
      <c r="L439" s="171"/>
      <c r="M439" s="171"/>
    </row>
    <row r="440" spans="2:13">
      <c r="B440" s="36" t="s">
        <v>944</v>
      </c>
      <c r="C440" s="79" t="s">
        <v>945</v>
      </c>
      <c r="D440" s="87">
        <v>168.1</v>
      </c>
      <c r="E440" s="88">
        <v>123.33362</v>
      </c>
      <c r="F440" s="88">
        <f t="shared" si="25"/>
        <v>20732.381522</v>
      </c>
      <c r="G440" s="80">
        <f t="shared" si="24"/>
        <v>4.4195261603915606E-4</v>
      </c>
      <c r="H440" s="258">
        <v>9.5181439619274246E-3</v>
      </c>
      <c r="I440" s="82">
        <f t="shared" si="26"/>
        <v>4.2065686238111229E-6</v>
      </c>
      <c r="J440" s="258">
        <v>0.39</v>
      </c>
      <c r="K440" s="83">
        <f t="shared" si="27"/>
        <v>1.7236152025527088E-4</v>
      </c>
      <c r="L440" s="171"/>
      <c r="M440" s="171"/>
    </row>
    <row r="441" spans="2:13">
      <c r="B441" s="36" t="s">
        <v>946</v>
      </c>
      <c r="C441" s="79" t="s">
        <v>947</v>
      </c>
      <c r="D441" s="87">
        <v>78.150000000000006</v>
      </c>
      <c r="E441" s="88">
        <v>166.46719999999999</v>
      </c>
      <c r="F441" s="88" t="str">
        <f t="shared" si="25"/>
        <v>Excl.</v>
      </c>
      <c r="G441" s="80">
        <f t="shared" si="24"/>
        <v>0</v>
      </c>
      <c r="H441" s="258">
        <v>2.5591810620601407E-2</v>
      </c>
      <c r="I441" s="82">
        <f t="shared" si="26"/>
        <v>0</v>
      </c>
      <c r="J441" s="258" t="s">
        <v>129</v>
      </c>
      <c r="K441" s="83" t="str">
        <f t="shared" si="27"/>
        <v>n/a</v>
      </c>
      <c r="L441" s="171"/>
      <c r="M441" s="171"/>
    </row>
    <row r="442" spans="2:13">
      <c r="B442" s="36" t="s">
        <v>950</v>
      </c>
      <c r="C442" s="79" t="s">
        <v>951</v>
      </c>
      <c r="D442" s="87">
        <v>21.02</v>
      </c>
      <c r="E442" s="88">
        <v>364.06432000000001</v>
      </c>
      <c r="F442" s="88">
        <f t="shared" si="25"/>
        <v>7652.6320064000001</v>
      </c>
      <c r="G442" s="80">
        <f t="shared" si="24"/>
        <v>1.6313131857160582E-4</v>
      </c>
      <c r="H442" s="258">
        <v>4.7573739295908662E-2</v>
      </c>
      <c r="I442" s="82">
        <f t="shared" si="26"/>
        <v>7.7607668207233981E-6</v>
      </c>
      <c r="J442" s="258">
        <v>0.06</v>
      </c>
      <c r="K442" s="83">
        <f t="shared" si="27"/>
        <v>9.7878791142963482E-6</v>
      </c>
      <c r="L442" s="171"/>
      <c r="M442" s="171"/>
    </row>
    <row r="443" spans="2:13">
      <c r="B443" s="36" t="s">
        <v>948</v>
      </c>
      <c r="C443" s="79" t="s">
        <v>949</v>
      </c>
      <c r="D443" s="87">
        <v>134.94</v>
      </c>
      <c r="E443" s="88">
        <v>128.21386999999999</v>
      </c>
      <c r="F443" s="88">
        <f t="shared" si="25"/>
        <v>17301.179617799997</v>
      </c>
      <c r="G443" s="80">
        <f t="shared" si="24"/>
        <v>3.6880961237068807E-4</v>
      </c>
      <c r="H443" s="258">
        <v>1.185712168371128E-2</v>
      </c>
      <c r="I443" s="82">
        <f t="shared" si="26"/>
        <v>4.3730204520016377E-6</v>
      </c>
      <c r="J443" s="258">
        <v>0.08</v>
      </c>
      <c r="K443" s="83">
        <f t="shared" si="27"/>
        <v>2.9504768989655045E-5</v>
      </c>
      <c r="L443" s="171"/>
      <c r="M443" s="171"/>
    </row>
    <row r="444" spans="2:13">
      <c r="B444" s="36" t="s">
        <v>866</v>
      </c>
      <c r="C444" s="79" t="s">
        <v>952</v>
      </c>
      <c r="D444" s="87">
        <v>156.22999999999999</v>
      </c>
      <c r="E444" s="88">
        <v>5497</v>
      </c>
      <c r="F444" s="88">
        <f t="shared" si="25"/>
        <v>858796.30999999994</v>
      </c>
      <c r="G444" s="80">
        <f t="shared" si="24"/>
        <v>1.8306979130522004E-2</v>
      </c>
      <c r="H444" s="258">
        <v>5.1206554438968203E-3</v>
      </c>
      <c r="I444" s="82">
        <f t="shared" si="26"/>
        <v>9.3743732346012975E-5</v>
      </c>
      <c r="J444" s="258">
        <v>0.13500000000000001</v>
      </c>
      <c r="K444" s="83">
        <f t="shared" si="27"/>
        <v>2.4714421826204707E-3</v>
      </c>
      <c r="L444" s="171"/>
      <c r="M444" s="171"/>
    </row>
    <row r="445" spans="2:13">
      <c r="B445" s="36" t="s">
        <v>1402</v>
      </c>
      <c r="C445" s="79" t="s">
        <v>1403</v>
      </c>
      <c r="D445" s="87">
        <v>152.81</v>
      </c>
      <c r="E445" s="88">
        <v>81.553820000000002</v>
      </c>
      <c r="F445" s="88" t="str">
        <f t="shared" si="25"/>
        <v>Excl.</v>
      </c>
      <c r="G445" s="80">
        <f t="shared" si="24"/>
        <v>0</v>
      </c>
      <c r="H445" s="258">
        <v>9.9469929978404561E-3</v>
      </c>
      <c r="I445" s="82">
        <f t="shared" si="26"/>
        <v>0</v>
      </c>
      <c r="J445" s="258" t="s">
        <v>129</v>
      </c>
      <c r="K445" s="83" t="str">
        <f t="shared" si="27"/>
        <v>n/a</v>
      </c>
      <c r="L445" s="171"/>
      <c r="M445" s="171"/>
    </row>
    <row r="446" spans="2:13">
      <c r="B446" s="36" t="s">
        <v>953</v>
      </c>
      <c r="C446" s="79" t="s">
        <v>954</v>
      </c>
      <c r="D446" s="87">
        <v>126.43</v>
      </c>
      <c r="E446" s="88">
        <v>107.06211</v>
      </c>
      <c r="F446" s="88">
        <f t="shared" si="25"/>
        <v>13535.862567300001</v>
      </c>
      <c r="G446" s="80">
        <f t="shared" si="24"/>
        <v>2.8854426905161612E-4</v>
      </c>
      <c r="H446" s="258" t="s">
        <v>79</v>
      </c>
      <c r="I446" s="82" t="str">
        <f t="shared" si="26"/>
        <v>n/a</v>
      </c>
      <c r="J446" s="258">
        <v>0.34499999999999997</v>
      </c>
      <c r="K446" s="83">
        <f t="shared" si="27"/>
        <v>9.9547772822807554E-5</v>
      </c>
      <c r="L446" s="171"/>
      <c r="M446" s="171"/>
    </row>
    <row r="447" spans="2:13">
      <c r="B447" s="36" t="s">
        <v>955</v>
      </c>
      <c r="C447" s="79" t="s">
        <v>956</v>
      </c>
      <c r="D447" s="87">
        <v>170.7</v>
      </c>
      <c r="E447" s="88">
        <v>251.60413</v>
      </c>
      <c r="F447" s="88">
        <f t="shared" si="25"/>
        <v>42948.824990999994</v>
      </c>
      <c r="G447" s="80">
        <f t="shared" si="24"/>
        <v>9.1554101203657808E-4</v>
      </c>
      <c r="H447" s="258">
        <v>1.6403046280023433E-2</v>
      </c>
      <c r="I447" s="82">
        <f t="shared" si="26"/>
        <v>1.501766159169548E-5</v>
      </c>
      <c r="J447" s="258">
        <v>0.04</v>
      </c>
      <c r="K447" s="83">
        <f t="shared" si="27"/>
        <v>3.6621640481463127E-5</v>
      </c>
      <c r="L447" s="171"/>
      <c r="M447" s="171"/>
    </row>
    <row r="448" spans="2:13">
      <c r="B448" s="36" t="s">
        <v>957</v>
      </c>
      <c r="C448" s="79" t="s">
        <v>958</v>
      </c>
      <c r="D448" s="87">
        <v>350.46</v>
      </c>
      <c r="E448" s="88">
        <v>1723.3623500000001</v>
      </c>
      <c r="F448" s="88">
        <f t="shared" si="25"/>
        <v>603969.569181</v>
      </c>
      <c r="G448" s="80">
        <f t="shared" si="24"/>
        <v>1.2874832098972262E-2</v>
      </c>
      <c r="H448" s="258">
        <v>6.7340067340067337E-3</v>
      </c>
      <c r="I448" s="82">
        <f t="shared" si="26"/>
        <v>8.6699206053685268E-5</v>
      </c>
      <c r="J448" s="258">
        <v>0.13500000000000001</v>
      </c>
      <c r="K448" s="83">
        <f t="shared" si="27"/>
        <v>1.7381023333612555E-3</v>
      </c>
      <c r="L448" s="171"/>
      <c r="M448" s="171"/>
    </row>
    <row r="449" spans="2:13">
      <c r="B449" s="36" t="s">
        <v>959</v>
      </c>
      <c r="C449" s="79" t="s">
        <v>960</v>
      </c>
      <c r="D449" s="87">
        <v>167.58</v>
      </c>
      <c r="E449" s="88">
        <v>116.90178</v>
      </c>
      <c r="F449" s="88">
        <f t="shared" si="25"/>
        <v>19590.400292400001</v>
      </c>
      <c r="G449" s="80">
        <f t="shared" si="24"/>
        <v>4.1760897797935232E-4</v>
      </c>
      <c r="H449" s="258">
        <v>3.616183315431435E-2</v>
      </c>
      <c r="I449" s="82">
        <f t="shared" si="26"/>
        <v>1.5101506185433074E-5</v>
      </c>
      <c r="J449" s="258">
        <v>-0.13500000000000001</v>
      </c>
      <c r="K449" s="83">
        <f t="shared" si="27"/>
        <v>-5.6377212027212566E-5</v>
      </c>
      <c r="L449" s="171"/>
      <c r="M449" s="171"/>
    </row>
    <row r="450" spans="2:13">
      <c r="B450" s="36" t="s">
        <v>961</v>
      </c>
      <c r="C450" s="79" t="s">
        <v>962</v>
      </c>
      <c r="D450" s="87">
        <v>119.46</v>
      </c>
      <c r="E450" s="88">
        <v>243.34947</v>
      </c>
      <c r="F450" s="88">
        <f t="shared" si="25"/>
        <v>29070.527686199999</v>
      </c>
      <c r="G450" s="80">
        <f t="shared" si="24"/>
        <v>6.1969705443252956E-4</v>
      </c>
      <c r="H450" s="258">
        <v>1.339360455382555E-2</v>
      </c>
      <c r="I450" s="82">
        <f t="shared" si="26"/>
        <v>8.2999772902398075E-6</v>
      </c>
      <c r="J450" s="258">
        <v>0.11</v>
      </c>
      <c r="K450" s="83">
        <f t="shared" si="27"/>
        <v>6.8166675987578248E-5</v>
      </c>
      <c r="L450" s="171"/>
      <c r="M450" s="171"/>
    </row>
    <row r="451" spans="2:13">
      <c r="B451" s="36" t="s">
        <v>963</v>
      </c>
      <c r="C451" s="79" t="s">
        <v>964</v>
      </c>
      <c r="D451" s="87">
        <v>145.69</v>
      </c>
      <c r="E451" s="88">
        <v>311.53136000000001</v>
      </c>
      <c r="F451" s="88">
        <f t="shared" si="25"/>
        <v>45387.0038384</v>
      </c>
      <c r="G451" s="80">
        <f t="shared" si="24"/>
        <v>9.6751572216991822E-4</v>
      </c>
      <c r="H451" s="258">
        <v>2.4984556249571008E-2</v>
      </c>
      <c r="I451" s="82">
        <f t="shared" si="26"/>
        <v>2.4172950982898638E-5</v>
      </c>
      <c r="J451" s="258">
        <v>-0.06</v>
      </c>
      <c r="K451" s="83">
        <f t="shared" si="27"/>
        <v>-5.8050943330195094E-5</v>
      </c>
      <c r="L451" s="171"/>
      <c r="M451" s="171"/>
    </row>
    <row r="452" spans="2:13">
      <c r="B452" s="36" t="s">
        <v>967</v>
      </c>
      <c r="C452" s="79" t="s">
        <v>968</v>
      </c>
      <c r="D452" s="87">
        <v>55.1</v>
      </c>
      <c r="E452" s="88">
        <v>531.61539000000005</v>
      </c>
      <c r="F452" s="88">
        <f t="shared" si="25"/>
        <v>29292.007989000005</v>
      </c>
      <c r="G452" s="80">
        <f t="shared" si="24"/>
        <v>6.2441835473851413E-4</v>
      </c>
      <c r="H452" s="258">
        <v>1.6696914700544466E-2</v>
      </c>
      <c r="I452" s="82">
        <f t="shared" si="26"/>
        <v>1.0425860006523285E-5</v>
      </c>
      <c r="J452" s="258">
        <v>0.1</v>
      </c>
      <c r="K452" s="83">
        <f t="shared" si="27"/>
        <v>6.2441835473851418E-5</v>
      </c>
      <c r="L452" s="171"/>
      <c r="M452" s="171"/>
    </row>
    <row r="453" spans="2:13">
      <c r="B453" s="36" t="s">
        <v>965</v>
      </c>
      <c r="C453" s="79" t="s">
        <v>966</v>
      </c>
      <c r="D453" s="87">
        <v>102.74</v>
      </c>
      <c r="E453" s="88">
        <v>1616.2975200000001</v>
      </c>
      <c r="F453" s="88">
        <f t="shared" si="25"/>
        <v>166058.40720479999</v>
      </c>
      <c r="G453" s="80">
        <f t="shared" si="24"/>
        <v>3.5398705836847373E-3</v>
      </c>
      <c r="H453" s="258" t="s">
        <v>79</v>
      </c>
      <c r="I453" s="82" t="str">
        <f t="shared" si="26"/>
        <v>n/a</v>
      </c>
      <c r="J453" s="258">
        <v>0.17</v>
      </c>
      <c r="K453" s="83">
        <f t="shared" si="27"/>
        <v>6.0177799922640535E-4</v>
      </c>
      <c r="L453" s="171"/>
      <c r="M453" s="171"/>
    </row>
    <row r="454" spans="2:13">
      <c r="B454" s="36" t="s">
        <v>969</v>
      </c>
      <c r="C454" s="79" t="s">
        <v>970</v>
      </c>
      <c r="D454" s="87">
        <v>223.85</v>
      </c>
      <c r="E454" s="88">
        <v>146.86690999999999</v>
      </c>
      <c r="F454" s="88">
        <f t="shared" si="25"/>
        <v>32876.157803499998</v>
      </c>
      <c r="G454" s="80">
        <f t="shared" si="24"/>
        <v>7.0082175225045238E-4</v>
      </c>
      <c r="H454" s="258">
        <v>9.4706276524458358E-3</v>
      </c>
      <c r="I454" s="82">
        <f t="shared" si="26"/>
        <v>6.6372218662986791E-6</v>
      </c>
      <c r="J454" s="258">
        <v>0.11</v>
      </c>
      <c r="K454" s="83">
        <f t="shared" si="27"/>
        <v>7.7090392747549755E-5</v>
      </c>
      <c r="L454" s="171"/>
      <c r="M454" s="171"/>
    </row>
    <row r="455" spans="2:13">
      <c r="B455" s="36" t="s">
        <v>971</v>
      </c>
      <c r="C455" s="79" t="s">
        <v>972</v>
      </c>
      <c r="D455" s="87">
        <v>1180.9100000000001</v>
      </c>
      <c r="E455" s="88">
        <v>20.840949999999999</v>
      </c>
      <c r="F455" s="88">
        <f t="shared" si="25"/>
        <v>24611.286264500002</v>
      </c>
      <c r="G455" s="80">
        <f t="shared" si="24"/>
        <v>5.2463931059450457E-4</v>
      </c>
      <c r="H455" s="258" t="s">
        <v>79</v>
      </c>
      <c r="I455" s="82" t="str">
        <f t="shared" si="26"/>
        <v>n/a</v>
      </c>
      <c r="J455" s="258">
        <v>9.5000000000000001E-2</v>
      </c>
      <c r="K455" s="83">
        <f t="shared" si="27"/>
        <v>4.9840734506477935E-5</v>
      </c>
      <c r="L455" s="171"/>
      <c r="M455" s="171"/>
    </row>
    <row r="456" spans="2:13">
      <c r="B456" s="36" t="s">
        <v>977</v>
      </c>
      <c r="C456" s="79" t="s">
        <v>978</v>
      </c>
      <c r="D456" s="87">
        <v>32.619999999999997</v>
      </c>
      <c r="E456" s="88">
        <v>1056.70255</v>
      </c>
      <c r="F456" s="88">
        <f t="shared" si="25"/>
        <v>34469.637180999998</v>
      </c>
      <c r="G456" s="80">
        <f t="shared" si="24"/>
        <v>7.3478998589226866E-4</v>
      </c>
      <c r="H456" s="258">
        <v>5.3034947884733299E-2</v>
      </c>
      <c r="I456" s="82">
        <f t="shared" si="26"/>
        <v>3.8969548608020387E-5</v>
      </c>
      <c r="J456" s="258">
        <v>9.5000000000000001E-2</v>
      </c>
      <c r="K456" s="83">
        <f t="shared" si="27"/>
        <v>6.9805048659765521E-5</v>
      </c>
      <c r="L456" s="171"/>
      <c r="M456" s="171"/>
    </row>
    <row r="457" spans="2:13">
      <c r="B457" s="36" t="s">
        <v>975</v>
      </c>
      <c r="C457" s="79" t="s">
        <v>976</v>
      </c>
      <c r="D457" s="87">
        <v>56.59</v>
      </c>
      <c r="E457" s="88">
        <v>966.09295999999995</v>
      </c>
      <c r="F457" s="88">
        <f t="shared" si="25"/>
        <v>54671.200606400002</v>
      </c>
      <c r="G457" s="80">
        <f t="shared" si="24"/>
        <v>1.1654271413228906E-3</v>
      </c>
      <c r="H457" s="258" t="s">
        <v>79</v>
      </c>
      <c r="I457" s="82" t="str">
        <f t="shared" si="26"/>
        <v>n/a</v>
      </c>
      <c r="J457" s="258">
        <v>0.09</v>
      </c>
      <c r="K457" s="83">
        <f t="shared" si="27"/>
        <v>1.0488844271906015E-4</v>
      </c>
      <c r="L457" s="171"/>
      <c r="M457" s="171"/>
    </row>
    <row r="458" spans="2:13">
      <c r="B458" s="36" t="s">
        <v>973</v>
      </c>
      <c r="C458" s="79" t="s">
        <v>974</v>
      </c>
      <c r="D458" s="87">
        <v>120.89</v>
      </c>
      <c r="E458" s="88">
        <v>122.54367000000001</v>
      </c>
      <c r="F458" s="88">
        <f t="shared" si="25"/>
        <v>14814.304266300001</v>
      </c>
      <c r="G458" s="80">
        <f t="shared" si="24"/>
        <v>3.1579683782800285E-4</v>
      </c>
      <c r="H458" s="258">
        <v>1.0588137976673009E-2</v>
      </c>
      <c r="I458" s="82">
        <f t="shared" si="26"/>
        <v>3.3437004915199245E-6</v>
      </c>
      <c r="J458" s="258">
        <v>0.11</v>
      </c>
      <c r="K458" s="83">
        <f t="shared" si="27"/>
        <v>3.4737652161080316E-5</v>
      </c>
      <c r="L458" s="171"/>
      <c r="M458" s="171"/>
    </row>
    <row r="459" spans="2:13">
      <c r="B459" s="36" t="s">
        <v>981</v>
      </c>
      <c r="C459" s="79" t="s">
        <v>982</v>
      </c>
      <c r="D459" s="87">
        <v>72.02</v>
      </c>
      <c r="E459" s="88">
        <v>117.65057</v>
      </c>
      <c r="F459" s="88">
        <f t="shared" si="25"/>
        <v>8473.1940513999998</v>
      </c>
      <c r="G459" s="80">
        <f t="shared" si="24"/>
        <v>1.8062325706527896E-4</v>
      </c>
      <c r="H459" s="258">
        <v>2.2493751735628995E-2</v>
      </c>
      <c r="I459" s="82">
        <f t="shared" si="26"/>
        <v>4.0628947021070804E-6</v>
      </c>
      <c r="J459" s="258">
        <v>-3.5000000000000003E-2</v>
      </c>
      <c r="K459" s="83">
        <f t="shared" si="27"/>
        <v>-6.321813997284764E-6</v>
      </c>
      <c r="L459" s="171"/>
      <c r="M459" s="171"/>
    </row>
    <row r="460" spans="2:13">
      <c r="B460" s="36" t="s">
        <v>979</v>
      </c>
      <c r="C460" s="79" t="s">
        <v>980</v>
      </c>
      <c r="D460" s="87">
        <v>96.26</v>
      </c>
      <c r="E460" s="88">
        <v>768.97406000000001</v>
      </c>
      <c r="F460" s="88">
        <f t="shared" si="25"/>
        <v>74021.443015600002</v>
      </c>
      <c r="G460" s="80">
        <f t="shared" si="24"/>
        <v>1.5779166686192597E-3</v>
      </c>
      <c r="H460" s="258" t="s">
        <v>79</v>
      </c>
      <c r="I460" s="82" t="str">
        <f t="shared" si="26"/>
        <v>n/a</v>
      </c>
      <c r="J460" s="258">
        <v>0.18</v>
      </c>
      <c r="K460" s="83">
        <f t="shared" si="27"/>
        <v>2.8402500035146672E-4</v>
      </c>
      <c r="L460" s="171"/>
      <c r="M460" s="171"/>
    </row>
    <row r="461" spans="2:13">
      <c r="B461" s="36" t="s">
        <v>983</v>
      </c>
      <c r="C461" s="79" t="s">
        <v>984</v>
      </c>
      <c r="D461" s="87">
        <v>28.35</v>
      </c>
      <c r="E461" s="88">
        <v>386.62259999999998</v>
      </c>
      <c r="F461" s="88">
        <f t="shared" si="25"/>
        <v>10960.75071</v>
      </c>
      <c r="G461" s="80">
        <f t="shared" si="24"/>
        <v>2.3365055504584581E-4</v>
      </c>
      <c r="H461" s="258" t="s">
        <v>79</v>
      </c>
      <c r="I461" s="82" t="str">
        <f t="shared" si="26"/>
        <v>n/a</v>
      </c>
      <c r="J461" s="258">
        <v>-0.16</v>
      </c>
      <c r="K461" s="83">
        <f t="shared" si="27"/>
        <v>-3.7384088807335333E-5</v>
      </c>
      <c r="L461" s="171"/>
      <c r="M461" s="171"/>
    </row>
    <row r="462" spans="2:13">
      <c r="B462" s="36" t="s">
        <v>985</v>
      </c>
      <c r="C462" s="79" t="s">
        <v>986</v>
      </c>
      <c r="D462" s="87">
        <v>306.57</v>
      </c>
      <c r="E462" s="88">
        <v>64.325580000000002</v>
      </c>
      <c r="F462" s="88">
        <f t="shared" si="25"/>
        <v>19720.293060600001</v>
      </c>
      <c r="G462" s="80">
        <f t="shared" si="24"/>
        <v>4.2037790487034363E-4</v>
      </c>
      <c r="H462" s="258">
        <v>3.3532309097432884E-2</v>
      </c>
      <c r="I462" s="82">
        <f t="shared" si="26"/>
        <v>1.40962418438436E-5</v>
      </c>
      <c r="J462" s="258">
        <v>0.03</v>
      </c>
      <c r="K462" s="83">
        <f t="shared" si="27"/>
        <v>1.2611337146110309E-5</v>
      </c>
      <c r="L462" s="171"/>
      <c r="M462" s="171"/>
    </row>
    <row r="463" spans="2:13">
      <c r="B463" s="36" t="s">
        <v>987</v>
      </c>
      <c r="C463" s="79" t="s">
        <v>988</v>
      </c>
      <c r="D463" s="87">
        <v>79.23</v>
      </c>
      <c r="E463" s="88">
        <v>421.76274999999998</v>
      </c>
      <c r="F463" s="88">
        <f t="shared" si="25"/>
        <v>33416.262682499997</v>
      </c>
      <c r="G463" s="80">
        <f t="shared" si="24"/>
        <v>7.1233517939611171E-4</v>
      </c>
      <c r="H463" s="258" t="s">
        <v>79</v>
      </c>
      <c r="I463" s="82" t="str">
        <f t="shared" si="26"/>
        <v>n/a</v>
      </c>
      <c r="J463" s="258">
        <v>0.115</v>
      </c>
      <c r="K463" s="83">
        <f t="shared" si="27"/>
        <v>8.1918545630552849E-5</v>
      </c>
      <c r="L463" s="171"/>
      <c r="M463" s="171"/>
    </row>
    <row r="464" spans="2:13">
      <c r="B464" s="36" t="s">
        <v>989</v>
      </c>
      <c r="C464" s="79" t="s">
        <v>990</v>
      </c>
      <c r="D464" s="87">
        <v>58.01</v>
      </c>
      <c r="E464" s="88">
        <v>891.76916000000006</v>
      </c>
      <c r="F464" s="88">
        <f t="shared" si="25"/>
        <v>51731.528971600004</v>
      </c>
      <c r="G464" s="80">
        <f t="shared" si="24"/>
        <v>1.1027620988183751E-3</v>
      </c>
      <c r="H464" s="258">
        <v>5.5542147905533537E-2</v>
      </c>
      <c r="I464" s="82">
        <f t="shared" si="26"/>
        <v>6.1249775597186786E-5</v>
      </c>
      <c r="J464" s="258">
        <v>0.05</v>
      </c>
      <c r="K464" s="83">
        <f t="shared" si="27"/>
        <v>5.5138104940918761E-5</v>
      </c>
      <c r="L464" s="171"/>
      <c r="M464" s="171"/>
    </row>
    <row r="465" spans="2:13">
      <c r="B465" s="36" t="s">
        <v>993</v>
      </c>
      <c r="C465" s="79" t="s">
        <v>994</v>
      </c>
      <c r="D465" s="87">
        <v>181.35</v>
      </c>
      <c r="E465" s="88">
        <v>170.84815</v>
      </c>
      <c r="F465" s="88">
        <f t="shared" si="25"/>
        <v>30983.312002499999</v>
      </c>
      <c r="G465" s="80">
        <f t="shared" si="24"/>
        <v>6.6047191821797587E-4</v>
      </c>
      <c r="H465" s="258">
        <v>5.5141990625861594E-3</v>
      </c>
      <c r="I465" s="82">
        <f t="shared" si="26"/>
        <v>3.6419736323020448E-6</v>
      </c>
      <c r="J465" s="258">
        <v>0.16</v>
      </c>
      <c r="K465" s="83">
        <f t="shared" si="27"/>
        <v>1.0567550691487614E-4</v>
      </c>
      <c r="L465" s="171"/>
      <c r="M465" s="171"/>
    </row>
    <row r="466" spans="2:13">
      <c r="B466" s="36" t="s">
        <v>991</v>
      </c>
      <c r="C466" s="79" t="s">
        <v>992</v>
      </c>
      <c r="D466" s="87">
        <v>84.4</v>
      </c>
      <c r="E466" s="88">
        <v>2248.9508300000002</v>
      </c>
      <c r="F466" s="88" t="str">
        <f t="shared" si="25"/>
        <v>Excl.</v>
      </c>
      <c r="G466" s="80">
        <f t="shared" si="24"/>
        <v>0</v>
      </c>
      <c r="H466" s="258" t="s">
        <v>79</v>
      </c>
      <c r="I466" s="82" t="str">
        <f t="shared" si="26"/>
        <v>n/a</v>
      </c>
      <c r="J466" s="258" t="s">
        <v>129</v>
      </c>
      <c r="K466" s="83" t="str">
        <f t="shared" si="27"/>
        <v>n/a</v>
      </c>
      <c r="L466" s="171"/>
      <c r="M466" s="171"/>
    </row>
    <row r="467" spans="2:13">
      <c r="B467" s="36" t="s">
        <v>995</v>
      </c>
      <c r="C467" s="79" t="s">
        <v>996</v>
      </c>
      <c r="D467" s="87">
        <v>318.35000000000002</v>
      </c>
      <c r="E467" s="88">
        <v>37.718200000000003</v>
      </c>
      <c r="F467" s="88">
        <f t="shared" si="25"/>
        <v>12007.588970000003</v>
      </c>
      <c r="G467" s="80">
        <f t="shared" si="24"/>
        <v>2.5596602840745352E-4</v>
      </c>
      <c r="H467" s="258">
        <v>1.5077744620700485E-2</v>
      </c>
      <c r="I467" s="82">
        <f t="shared" si="26"/>
        <v>3.8593904079025495E-6</v>
      </c>
      <c r="J467" s="258">
        <v>2.5000000000000001E-2</v>
      </c>
      <c r="K467" s="83">
        <f t="shared" si="27"/>
        <v>6.3991507101863386E-6</v>
      </c>
      <c r="L467" s="171"/>
      <c r="M467" s="171"/>
    </row>
    <row r="468" spans="2:13">
      <c r="B468" s="36" t="s">
        <v>997</v>
      </c>
      <c r="C468" s="79" t="s">
        <v>998</v>
      </c>
      <c r="D468" s="87">
        <v>40.43</v>
      </c>
      <c r="E468" s="88">
        <v>347.82389999999998</v>
      </c>
      <c r="F468" s="88">
        <f t="shared" si="25"/>
        <v>14062.520277</v>
      </c>
      <c r="G468" s="80">
        <f t="shared" si="24"/>
        <v>2.9977104260448152E-4</v>
      </c>
      <c r="H468" s="258" t="s">
        <v>79</v>
      </c>
      <c r="I468" s="82" t="str">
        <f t="shared" si="26"/>
        <v>n/a</v>
      </c>
      <c r="J468" s="258">
        <v>0.13500000000000001</v>
      </c>
      <c r="K468" s="83">
        <f t="shared" si="27"/>
        <v>4.046909075160501E-5</v>
      </c>
      <c r="L468" s="171"/>
      <c r="M468" s="171"/>
    </row>
    <row r="469" spans="2:13">
      <c r="B469" s="36" t="s">
        <v>999</v>
      </c>
      <c r="C469" s="79" t="s">
        <v>1000</v>
      </c>
      <c r="D469" s="87">
        <v>149.94</v>
      </c>
      <c r="E469" s="88">
        <v>1371.3115700000001</v>
      </c>
      <c r="F469" s="88">
        <f t="shared" si="25"/>
        <v>205614.4568058</v>
      </c>
      <c r="G469" s="80">
        <f t="shared" si="24"/>
        <v>4.3830877308699652E-3</v>
      </c>
      <c r="H469" s="258">
        <v>3.6147792450313458E-2</v>
      </c>
      <c r="I469" s="82">
        <f t="shared" si="26"/>
        <v>1.5843894558700288E-4</v>
      </c>
      <c r="J469" s="258">
        <v>7.4999999999999997E-2</v>
      </c>
      <c r="K469" s="83">
        <f t="shared" si="27"/>
        <v>3.2873157981524738E-4</v>
      </c>
      <c r="L469" s="171"/>
      <c r="M469" s="171"/>
    </row>
    <row r="470" spans="2:13">
      <c r="B470" s="36" t="s">
        <v>1001</v>
      </c>
      <c r="C470" s="79" t="s">
        <v>1002</v>
      </c>
      <c r="D470" s="87">
        <v>141.32</v>
      </c>
      <c r="E470" s="88">
        <v>298.35318000000001</v>
      </c>
      <c r="F470" s="88">
        <f t="shared" si="25"/>
        <v>42163.271397600001</v>
      </c>
      <c r="G470" s="80">
        <f t="shared" si="24"/>
        <v>8.9879534944717994E-4</v>
      </c>
      <c r="H470" s="258">
        <v>2.0096235493914524E-2</v>
      </c>
      <c r="I470" s="82">
        <f t="shared" si="26"/>
        <v>1.8062403003325726E-5</v>
      </c>
      <c r="J470" s="258">
        <v>0.105</v>
      </c>
      <c r="K470" s="83">
        <f t="shared" si="27"/>
        <v>9.437351169195389E-5</v>
      </c>
      <c r="L470" s="171"/>
      <c r="M470" s="171"/>
    </row>
    <row r="471" spans="2:13">
      <c r="B471" s="36" t="s">
        <v>1003</v>
      </c>
      <c r="C471" s="79" t="s">
        <v>1004</v>
      </c>
      <c r="D471" s="87">
        <v>159.88</v>
      </c>
      <c r="E471" s="88">
        <v>289.4409</v>
      </c>
      <c r="F471" s="88">
        <f t="shared" si="25"/>
        <v>46275.811091999996</v>
      </c>
      <c r="G471" s="80">
        <f t="shared" ref="G471:G525" si="28">IF(F471="Excl.",0,F471/SUM($F$23:$F$525))</f>
        <v>9.8646244522082615E-4</v>
      </c>
      <c r="H471" s="258">
        <v>2.501876407305479E-2</v>
      </c>
      <c r="I471" s="82">
        <f t="shared" si="26"/>
        <v>2.4680071183908585E-5</v>
      </c>
      <c r="J471" s="258">
        <v>2.5000000000000001E-2</v>
      </c>
      <c r="K471" s="83">
        <f t="shared" si="27"/>
        <v>2.4661561130520656E-5</v>
      </c>
      <c r="L471" s="171"/>
      <c r="M471" s="171"/>
    </row>
    <row r="472" spans="2:13">
      <c r="B472" s="36" t="s">
        <v>1005</v>
      </c>
      <c r="C472" s="79" t="s">
        <v>1006</v>
      </c>
      <c r="D472" s="87">
        <v>170.64</v>
      </c>
      <c r="E472" s="88">
        <v>662.1</v>
      </c>
      <c r="F472" s="88" t="str">
        <f t="shared" ref="F472:F524" si="29">IF(J472="","Excl.",D472*E472)</f>
        <v>Excl.</v>
      </c>
      <c r="G472" s="80">
        <f t="shared" si="28"/>
        <v>0</v>
      </c>
      <c r="H472" s="258" t="s">
        <v>79</v>
      </c>
      <c r="I472" s="82" t="str">
        <f t="shared" ref="I472:I525" si="30">IFERROR($H472*$G472, "n/a")</f>
        <v>n/a</v>
      </c>
      <c r="J472" s="258" t="s">
        <v>129</v>
      </c>
      <c r="K472" s="83" t="str">
        <f t="shared" ref="K472:K525" si="31">IFERROR($J472*$G472, "n/a")</f>
        <v>n/a</v>
      </c>
      <c r="L472" s="171"/>
      <c r="M472" s="171"/>
    </row>
    <row r="473" spans="2:13">
      <c r="B473" s="36" t="s">
        <v>1007</v>
      </c>
      <c r="C473" s="79" t="s">
        <v>1008</v>
      </c>
      <c r="D473" s="87">
        <v>796.14</v>
      </c>
      <c r="E473" s="88">
        <v>207.19938999999999</v>
      </c>
      <c r="F473" s="88">
        <f t="shared" si="29"/>
        <v>164959.7223546</v>
      </c>
      <c r="G473" s="80">
        <f t="shared" si="28"/>
        <v>3.5164498954616684E-3</v>
      </c>
      <c r="H473" s="258" t="s">
        <v>79</v>
      </c>
      <c r="I473" s="82" t="str">
        <f t="shared" si="30"/>
        <v>n/a</v>
      </c>
      <c r="J473" s="258">
        <v>0.32500000000000001</v>
      </c>
      <c r="K473" s="83">
        <f t="shared" si="31"/>
        <v>1.1428462160250424E-3</v>
      </c>
      <c r="L473" s="171"/>
      <c r="M473" s="171"/>
    </row>
    <row r="474" spans="2:13">
      <c r="B474" s="36" t="s">
        <v>1009</v>
      </c>
      <c r="C474" s="79" t="s">
        <v>1010</v>
      </c>
      <c r="D474" s="87">
        <v>110.09</v>
      </c>
      <c r="E474" s="88">
        <v>246.10900000000001</v>
      </c>
      <c r="F474" s="88">
        <f t="shared" si="29"/>
        <v>27094.139810000001</v>
      </c>
      <c r="G474" s="80">
        <f t="shared" si="28"/>
        <v>5.7756635221350159E-4</v>
      </c>
      <c r="H474" s="258">
        <v>1.0718503042964846E-2</v>
      </c>
      <c r="I474" s="82">
        <f t="shared" si="30"/>
        <v>6.1906467037145225E-6</v>
      </c>
      <c r="J474" s="258">
        <v>0.06</v>
      </c>
      <c r="K474" s="83">
        <f t="shared" si="31"/>
        <v>3.4653981132810096E-5</v>
      </c>
      <c r="L474" s="171"/>
      <c r="M474" s="171"/>
    </row>
    <row r="475" spans="2:13">
      <c r="B475" s="36" t="s">
        <v>1011</v>
      </c>
      <c r="C475" s="79" t="s">
        <v>1012</v>
      </c>
      <c r="D475" s="87">
        <v>97.82</v>
      </c>
      <c r="E475" s="88">
        <v>85.780069999999995</v>
      </c>
      <c r="F475" s="88">
        <f t="shared" si="29"/>
        <v>8391.0064473999992</v>
      </c>
      <c r="G475" s="80">
        <f t="shared" si="28"/>
        <v>1.7887126216998696E-4</v>
      </c>
      <c r="H475" s="258">
        <v>4.4980576569208758E-2</v>
      </c>
      <c r="I475" s="82">
        <f t="shared" si="30"/>
        <v>8.0457325040681117E-6</v>
      </c>
      <c r="J475" s="258">
        <v>2.5000000000000001E-2</v>
      </c>
      <c r="K475" s="83">
        <f t="shared" si="31"/>
        <v>4.4717815542496739E-6</v>
      </c>
      <c r="L475" s="171"/>
      <c r="M475" s="171"/>
    </row>
    <row r="476" spans="2:13">
      <c r="B476" s="36" t="s">
        <v>1013</v>
      </c>
      <c r="C476" s="79" t="s">
        <v>1014</v>
      </c>
      <c r="D476" s="87">
        <v>29.64</v>
      </c>
      <c r="E476" s="88">
        <v>282.95058999999998</v>
      </c>
      <c r="F476" s="88">
        <f t="shared" si="29"/>
        <v>8386.6554875999991</v>
      </c>
      <c r="G476" s="80">
        <f t="shared" si="28"/>
        <v>1.7877851266777224E-4</v>
      </c>
      <c r="H476" s="258" t="s">
        <v>79</v>
      </c>
      <c r="I476" s="82" t="str">
        <f t="shared" si="30"/>
        <v>n/a</v>
      </c>
      <c r="J476" s="258">
        <v>0.25</v>
      </c>
      <c r="K476" s="83">
        <f t="shared" si="31"/>
        <v>4.4694628166943059E-5</v>
      </c>
      <c r="L476" s="171"/>
      <c r="M476" s="171"/>
    </row>
    <row r="477" spans="2:13">
      <c r="B477" s="36" t="s">
        <v>1015</v>
      </c>
      <c r="C477" s="79" t="s">
        <v>1016</v>
      </c>
      <c r="D477" s="87">
        <v>109.27</v>
      </c>
      <c r="E477" s="88">
        <v>533.98769000000004</v>
      </c>
      <c r="F477" s="88">
        <f t="shared" si="29"/>
        <v>58348.834886299999</v>
      </c>
      <c r="G477" s="80">
        <f t="shared" si="28"/>
        <v>1.2438233491638645E-3</v>
      </c>
      <c r="H477" s="258">
        <v>3.4044110917909765E-2</v>
      </c>
      <c r="I477" s="82">
        <f t="shared" si="30"/>
        <v>4.2344860061220606E-5</v>
      </c>
      <c r="J477" s="258">
        <v>6.5000000000000002E-2</v>
      </c>
      <c r="K477" s="83">
        <f t="shared" si="31"/>
        <v>8.0848517695651195E-5</v>
      </c>
      <c r="L477" s="171"/>
      <c r="M477" s="171"/>
    </row>
    <row r="478" spans="2:13">
      <c r="B478" s="36" t="s">
        <v>1017</v>
      </c>
      <c r="C478" s="79" t="s">
        <v>1018</v>
      </c>
      <c r="D478" s="87">
        <v>34.85</v>
      </c>
      <c r="E478" s="88">
        <v>612.68958999999995</v>
      </c>
      <c r="F478" s="88">
        <f t="shared" si="29"/>
        <v>21352.232211499999</v>
      </c>
      <c r="G478" s="80">
        <f t="shared" si="28"/>
        <v>4.5516598631634809E-4</v>
      </c>
      <c r="H478" s="258">
        <v>3.3285509325681487E-2</v>
      </c>
      <c r="I478" s="82">
        <f t="shared" si="30"/>
        <v>1.5150431682265816E-5</v>
      </c>
      <c r="J478" s="258">
        <v>7.0000000000000007E-2</v>
      </c>
      <c r="K478" s="83">
        <f t="shared" si="31"/>
        <v>3.1861619042144367E-5</v>
      </c>
      <c r="L478" s="171"/>
      <c r="M478" s="171"/>
    </row>
    <row r="479" spans="2:13">
      <c r="B479" s="36" t="s">
        <v>1019</v>
      </c>
      <c r="C479" s="79" t="s">
        <v>1020</v>
      </c>
      <c r="D479" s="87">
        <v>154.94999999999999</v>
      </c>
      <c r="E479" s="88">
        <v>120.32353999999999</v>
      </c>
      <c r="F479" s="88">
        <f t="shared" si="29"/>
        <v>18644.132522999997</v>
      </c>
      <c r="G479" s="80">
        <f t="shared" si="28"/>
        <v>3.9743736789605856E-4</v>
      </c>
      <c r="H479" s="258" t="s">
        <v>79</v>
      </c>
      <c r="I479" s="82" t="str">
        <f t="shared" si="30"/>
        <v>n/a</v>
      </c>
      <c r="J479" s="258">
        <v>0.28999999999999998</v>
      </c>
      <c r="K479" s="83">
        <f t="shared" si="31"/>
        <v>1.1525683668985697E-4</v>
      </c>
      <c r="L479" s="171"/>
      <c r="M479" s="171"/>
    </row>
    <row r="480" spans="2:13">
      <c r="B480" s="36" t="s">
        <v>1021</v>
      </c>
      <c r="C480" s="79" t="s">
        <v>1022</v>
      </c>
      <c r="D480" s="87">
        <v>147.94999999999999</v>
      </c>
      <c r="E480" s="88">
        <v>100.00821000000001</v>
      </c>
      <c r="F480" s="88">
        <f t="shared" si="29"/>
        <v>14796.214669499999</v>
      </c>
      <c r="G480" s="80">
        <f t="shared" si="28"/>
        <v>3.1541122150985959E-4</v>
      </c>
      <c r="H480" s="258">
        <v>1.1895910780669145E-2</v>
      </c>
      <c r="I480" s="82">
        <f t="shared" si="30"/>
        <v>3.7521037503031623E-6</v>
      </c>
      <c r="J480" s="258">
        <v>0.06</v>
      </c>
      <c r="K480" s="83">
        <f t="shared" si="31"/>
        <v>1.8924673290591574E-5</v>
      </c>
      <c r="L480" s="171"/>
      <c r="M480" s="171"/>
    </row>
    <row r="481" spans="2:13">
      <c r="B481" s="36" t="s">
        <v>1023</v>
      </c>
      <c r="C481" s="79" t="s">
        <v>1024</v>
      </c>
      <c r="D481" s="87">
        <v>72.7</v>
      </c>
      <c r="E481" s="88">
        <v>1283.662</v>
      </c>
      <c r="F481" s="88">
        <f t="shared" si="29"/>
        <v>93322.227400000003</v>
      </c>
      <c r="G481" s="80">
        <f t="shared" si="28"/>
        <v>1.9893518981533923E-3</v>
      </c>
      <c r="H481" s="258">
        <v>1.265474552957359E-2</v>
      </c>
      <c r="I481" s="82">
        <f t="shared" si="30"/>
        <v>2.5174742039905375E-5</v>
      </c>
      <c r="J481" s="258">
        <v>0.11</v>
      </c>
      <c r="K481" s="83">
        <f t="shared" si="31"/>
        <v>2.1882870879687315E-4</v>
      </c>
      <c r="L481" s="171"/>
      <c r="M481" s="171"/>
    </row>
    <row r="482" spans="2:13">
      <c r="B482" s="36" t="s">
        <v>1025</v>
      </c>
      <c r="C482" s="79" t="s">
        <v>1026</v>
      </c>
      <c r="D482" s="87">
        <v>114.18</v>
      </c>
      <c r="E482" s="88">
        <v>62.587229999999998</v>
      </c>
      <c r="F482" s="88">
        <f t="shared" si="29"/>
        <v>7146.2099214</v>
      </c>
      <c r="G482" s="80">
        <f t="shared" si="28"/>
        <v>1.5233590825908312E-4</v>
      </c>
      <c r="H482" s="258" t="s">
        <v>79</v>
      </c>
      <c r="I482" s="82" t="str">
        <f t="shared" si="30"/>
        <v>n/a</v>
      </c>
      <c r="J482" s="258">
        <v>0.02</v>
      </c>
      <c r="K482" s="83">
        <f t="shared" si="31"/>
        <v>3.0467181651816624E-6</v>
      </c>
      <c r="L482" s="171"/>
      <c r="M482" s="171"/>
    </row>
    <row r="483" spans="2:13">
      <c r="B483" s="36" t="s">
        <v>1029</v>
      </c>
      <c r="C483" s="79" t="s">
        <v>1030</v>
      </c>
      <c r="D483" s="87">
        <v>80.709999999999994</v>
      </c>
      <c r="E483" s="88">
        <v>457.29831000000001</v>
      </c>
      <c r="F483" s="88" t="str">
        <f t="shared" si="29"/>
        <v>Excl.</v>
      </c>
      <c r="G483" s="80">
        <f t="shared" si="28"/>
        <v>0</v>
      </c>
      <c r="H483" s="258">
        <v>1.7346053772766697E-3</v>
      </c>
      <c r="I483" s="82">
        <f t="shared" si="30"/>
        <v>0</v>
      </c>
      <c r="J483" s="258" t="s">
        <v>129</v>
      </c>
      <c r="K483" s="83" t="str">
        <f t="shared" si="31"/>
        <v>n/a</v>
      </c>
      <c r="L483" s="171"/>
      <c r="M483" s="171"/>
    </row>
    <row r="484" spans="2:13">
      <c r="B484" s="36" t="s">
        <v>1027</v>
      </c>
      <c r="C484" s="79" t="s">
        <v>1028</v>
      </c>
      <c r="D484" s="87">
        <v>87.48</v>
      </c>
      <c r="E484" s="88">
        <v>164.96968000000001</v>
      </c>
      <c r="F484" s="88">
        <f t="shared" si="29"/>
        <v>14431.547606400001</v>
      </c>
      <c r="G484" s="80">
        <f t="shared" si="28"/>
        <v>3.0763760600170681E-4</v>
      </c>
      <c r="H484" s="258">
        <v>1.1431184270690443E-2</v>
      </c>
      <c r="I484" s="82">
        <f t="shared" si="30"/>
        <v>3.5166621627995744E-6</v>
      </c>
      <c r="J484" s="258">
        <v>0.12</v>
      </c>
      <c r="K484" s="83">
        <f t="shared" si="31"/>
        <v>3.6916512720204818E-5</v>
      </c>
      <c r="L484" s="171"/>
      <c r="M484" s="171"/>
    </row>
    <row r="485" spans="2:13">
      <c r="B485" s="36" t="s">
        <v>1031</v>
      </c>
      <c r="C485" s="79" t="s">
        <v>1032</v>
      </c>
      <c r="D485" s="87">
        <v>484.82</v>
      </c>
      <c r="E485" s="88">
        <v>256.78987000000001</v>
      </c>
      <c r="F485" s="88">
        <f t="shared" si="29"/>
        <v>124496.8647734</v>
      </c>
      <c r="G485" s="80">
        <f t="shared" si="28"/>
        <v>2.6539023033553253E-3</v>
      </c>
      <c r="H485" s="258" t="s">
        <v>79</v>
      </c>
      <c r="I485" s="82" t="str">
        <f t="shared" si="30"/>
        <v>n/a</v>
      </c>
      <c r="J485" s="258">
        <v>0.1</v>
      </c>
      <c r="K485" s="83">
        <f t="shared" si="31"/>
        <v>2.6539023033553255E-4</v>
      </c>
      <c r="L485" s="171"/>
      <c r="M485" s="171"/>
    </row>
    <row r="486" spans="2:13">
      <c r="B486" s="36" t="s">
        <v>1033</v>
      </c>
      <c r="C486" s="79" t="s">
        <v>1034</v>
      </c>
      <c r="D486" s="87">
        <v>9.6999999999999993</v>
      </c>
      <c r="E486" s="88">
        <v>1445.34321</v>
      </c>
      <c r="F486" s="88">
        <f t="shared" si="29"/>
        <v>14019.829136999999</v>
      </c>
      <c r="G486" s="80">
        <f t="shared" si="28"/>
        <v>2.9886099466885615E-4</v>
      </c>
      <c r="H486" s="258">
        <v>5.2577319587628873E-2</v>
      </c>
      <c r="I486" s="82">
        <f t="shared" si="30"/>
        <v>1.5713310028981098E-5</v>
      </c>
      <c r="J486" s="258">
        <v>0.115</v>
      </c>
      <c r="K486" s="83">
        <f t="shared" si="31"/>
        <v>3.4369014386918458E-5</v>
      </c>
      <c r="L486" s="171"/>
      <c r="M486" s="171"/>
    </row>
    <row r="487" spans="2:13">
      <c r="B487" s="36" t="s">
        <v>1035</v>
      </c>
      <c r="C487" s="79" t="s">
        <v>1036</v>
      </c>
      <c r="D487" s="87">
        <v>576.36</v>
      </c>
      <c r="E487" s="88">
        <v>2189.89815</v>
      </c>
      <c r="F487" s="88">
        <f t="shared" si="29"/>
        <v>1262169.6977339999</v>
      </c>
      <c r="G487" s="80">
        <f t="shared" si="28"/>
        <v>2.6905698180740442E-2</v>
      </c>
      <c r="H487" s="258">
        <v>3.6435561107641058E-3</v>
      </c>
      <c r="I487" s="82">
        <f t="shared" si="30"/>
        <v>9.8032421020811529E-5</v>
      </c>
      <c r="J487" s="258">
        <v>0.19</v>
      </c>
      <c r="K487" s="83">
        <f t="shared" si="31"/>
        <v>5.1120826543406845E-3</v>
      </c>
      <c r="L487" s="171"/>
      <c r="M487" s="171"/>
    </row>
    <row r="488" spans="2:13">
      <c r="B488" s="36" t="s">
        <v>1037</v>
      </c>
      <c r="C488" s="79" t="s">
        <v>1038</v>
      </c>
      <c r="D488" s="87">
        <v>266.70999999999998</v>
      </c>
      <c r="E488" s="88">
        <v>1141.74495</v>
      </c>
      <c r="F488" s="88">
        <f t="shared" si="29"/>
        <v>304514.79561450001</v>
      </c>
      <c r="G488" s="80">
        <f t="shared" si="28"/>
        <v>6.4913483480731607E-3</v>
      </c>
      <c r="H488" s="258">
        <v>1.319785534850587E-2</v>
      </c>
      <c r="I488" s="82">
        <f t="shared" si="30"/>
        <v>8.5671876514632102E-5</v>
      </c>
      <c r="J488" s="258">
        <v>0.18</v>
      </c>
      <c r="K488" s="83">
        <f t="shared" si="31"/>
        <v>1.1684427026531689E-3</v>
      </c>
      <c r="L488" s="171"/>
      <c r="M488" s="171"/>
    </row>
    <row r="489" spans="2:13">
      <c r="B489" s="36" t="s">
        <v>1039</v>
      </c>
      <c r="C489" s="79" t="s">
        <v>1040</v>
      </c>
      <c r="D489" s="87">
        <v>626.70000000000005</v>
      </c>
      <c r="E489" s="88">
        <v>65.332089999999994</v>
      </c>
      <c r="F489" s="88">
        <f t="shared" si="29"/>
        <v>40943.620802999998</v>
      </c>
      <c r="G489" s="80">
        <f t="shared" si="28"/>
        <v>8.7279603188854834E-4</v>
      </c>
      <c r="H489" s="258">
        <v>1.1424924206159245E-2</v>
      </c>
      <c r="I489" s="82">
        <f t="shared" si="30"/>
        <v>9.9716285117632133E-6</v>
      </c>
      <c r="J489" s="258">
        <v>9.5000000000000001E-2</v>
      </c>
      <c r="K489" s="83">
        <f t="shared" si="31"/>
        <v>8.2915623029412093E-5</v>
      </c>
      <c r="L489" s="171"/>
      <c r="M489" s="171"/>
    </row>
    <row r="490" spans="2:13">
      <c r="B490" s="36" t="s">
        <v>1043</v>
      </c>
      <c r="C490" s="79" t="s">
        <v>1044</v>
      </c>
      <c r="D490" s="87">
        <v>92.51</v>
      </c>
      <c r="E490" s="88">
        <v>173.09175999999999</v>
      </c>
      <c r="F490" s="88">
        <f t="shared" si="29"/>
        <v>16012.718717600001</v>
      </c>
      <c r="G490" s="80">
        <f t="shared" si="28"/>
        <v>3.4134346407010334E-4</v>
      </c>
      <c r="H490" s="258">
        <v>5.7074910820451838E-2</v>
      </c>
      <c r="I490" s="82">
        <f t="shared" si="30"/>
        <v>1.9482147770945255E-5</v>
      </c>
      <c r="J490" s="258">
        <v>8.5000000000000006E-2</v>
      </c>
      <c r="K490" s="83">
        <f t="shared" si="31"/>
        <v>2.9014194445958785E-5</v>
      </c>
      <c r="L490" s="171"/>
      <c r="M490" s="171"/>
    </row>
    <row r="491" spans="2:13">
      <c r="B491" s="36" t="s">
        <v>1041</v>
      </c>
      <c r="C491" s="79" t="s">
        <v>1042</v>
      </c>
      <c r="D491" s="87">
        <v>211.75</v>
      </c>
      <c r="E491" s="88">
        <v>648.76774999999998</v>
      </c>
      <c r="F491" s="88">
        <f t="shared" si="29"/>
        <v>137376.57106250001</v>
      </c>
      <c r="G491" s="80">
        <f t="shared" si="28"/>
        <v>2.9284592751264394E-3</v>
      </c>
      <c r="H491" s="258">
        <v>2.1345926800472252E-2</v>
      </c>
      <c r="I491" s="82">
        <f t="shared" si="30"/>
        <v>6.2510677325013008E-5</v>
      </c>
      <c r="J491" s="258">
        <v>9.5000000000000001E-2</v>
      </c>
      <c r="K491" s="83">
        <f t="shared" si="31"/>
        <v>2.7820363113701177E-4</v>
      </c>
      <c r="L491" s="171"/>
      <c r="M491" s="171"/>
    </row>
    <row r="492" spans="2:13">
      <c r="B492" s="36" t="s">
        <v>1045</v>
      </c>
      <c r="C492" s="79" t="s">
        <v>1046</v>
      </c>
      <c r="D492" s="87">
        <v>43.6</v>
      </c>
      <c r="E492" s="88">
        <v>645.96200999999996</v>
      </c>
      <c r="F492" s="88">
        <f t="shared" si="29"/>
        <v>28163.943636</v>
      </c>
      <c r="G492" s="80">
        <f t="shared" si="28"/>
        <v>6.0037138303196719E-4</v>
      </c>
      <c r="H492" s="258">
        <v>1.3761467889908256E-2</v>
      </c>
      <c r="I492" s="82">
        <f t="shared" si="30"/>
        <v>8.2619915096142271E-6</v>
      </c>
      <c r="J492" s="258">
        <v>0.28000000000000003</v>
      </c>
      <c r="K492" s="83">
        <f t="shared" si="31"/>
        <v>1.6810398724895082E-4</v>
      </c>
      <c r="L492" s="171"/>
      <c r="M492" s="171"/>
    </row>
    <row r="493" spans="2:13">
      <c r="B493" s="36" t="s">
        <v>1049</v>
      </c>
      <c r="C493" s="79" t="s">
        <v>1050</v>
      </c>
      <c r="D493" s="87">
        <v>69.05</v>
      </c>
      <c r="E493" s="88">
        <v>328.80309</v>
      </c>
      <c r="F493" s="88" t="str">
        <f t="shared" si="29"/>
        <v>Excl.</v>
      </c>
      <c r="G493" s="80">
        <f t="shared" si="28"/>
        <v>0</v>
      </c>
      <c r="H493" s="258" t="s">
        <v>79</v>
      </c>
      <c r="I493" s="82" t="str">
        <f t="shared" si="30"/>
        <v>n/a</v>
      </c>
      <c r="J493" s="258" t="s">
        <v>129</v>
      </c>
      <c r="K493" s="83" t="str">
        <f t="shared" si="31"/>
        <v>n/a</v>
      </c>
      <c r="L493" s="171"/>
      <c r="M493" s="171"/>
    </row>
    <row r="494" spans="2:13">
      <c r="B494" s="36" t="s">
        <v>1047</v>
      </c>
      <c r="C494" s="79" t="s">
        <v>1048</v>
      </c>
      <c r="D494" s="87">
        <v>84.95</v>
      </c>
      <c r="E494" s="88">
        <v>211.70739</v>
      </c>
      <c r="F494" s="88">
        <f t="shared" si="29"/>
        <v>17984.5427805</v>
      </c>
      <c r="G494" s="80">
        <f t="shared" si="28"/>
        <v>3.8337687938434865E-4</v>
      </c>
      <c r="H494" s="258">
        <v>3.3902295467922304E-2</v>
      </c>
      <c r="I494" s="82">
        <f t="shared" si="30"/>
        <v>1.2997356240458198E-5</v>
      </c>
      <c r="J494" s="258">
        <v>0.22500000000000001</v>
      </c>
      <c r="K494" s="83">
        <f t="shared" si="31"/>
        <v>8.6259797861478453E-5</v>
      </c>
      <c r="L494" s="171"/>
      <c r="M494" s="171"/>
    </row>
    <row r="495" spans="2:13">
      <c r="B495" s="36" t="s">
        <v>1051</v>
      </c>
      <c r="C495" s="79" t="s">
        <v>1052</v>
      </c>
      <c r="D495" s="87">
        <v>30.37</v>
      </c>
      <c r="E495" s="88">
        <v>189.34084999999999</v>
      </c>
      <c r="F495" s="88" t="str">
        <f t="shared" si="29"/>
        <v>Excl.</v>
      </c>
      <c r="G495" s="80">
        <f t="shared" si="28"/>
        <v>0</v>
      </c>
      <c r="H495" s="258">
        <v>6.5854461639776093E-3</v>
      </c>
      <c r="I495" s="82">
        <f t="shared" si="30"/>
        <v>0</v>
      </c>
      <c r="J495" s="258" t="s">
        <v>129</v>
      </c>
      <c r="K495" s="83" t="str">
        <f t="shared" si="31"/>
        <v>n/a</v>
      </c>
      <c r="L495" s="171"/>
      <c r="M495" s="171"/>
    </row>
    <row r="496" spans="2:13">
      <c r="B496" s="36" t="s">
        <v>1053</v>
      </c>
      <c r="C496" s="79" t="s">
        <v>1054</v>
      </c>
      <c r="D496" s="87">
        <v>60.71</v>
      </c>
      <c r="E496" s="88">
        <v>496.06004999999999</v>
      </c>
      <c r="F496" s="88">
        <f t="shared" si="29"/>
        <v>30115.805635500001</v>
      </c>
      <c r="G496" s="80">
        <f t="shared" si="28"/>
        <v>6.4197926661789637E-4</v>
      </c>
      <c r="H496" s="258" t="s">
        <v>79</v>
      </c>
      <c r="I496" s="82" t="str">
        <f t="shared" si="30"/>
        <v>n/a</v>
      </c>
      <c r="J496" s="258">
        <v>9.5000000000000001E-2</v>
      </c>
      <c r="K496" s="83">
        <f t="shared" si="31"/>
        <v>6.0988030328700156E-5</v>
      </c>
      <c r="L496" s="171"/>
      <c r="M496" s="171"/>
    </row>
    <row r="497" spans="2:13">
      <c r="B497" s="36" t="s">
        <v>1057</v>
      </c>
      <c r="C497" s="79" t="s">
        <v>1058</v>
      </c>
      <c r="D497" s="87">
        <v>136.94</v>
      </c>
      <c r="E497" s="88">
        <v>570.48046999999997</v>
      </c>
      <c r="F497" s="88">
        <f t="shared" si="29"/>
        <v>78121.595561800001</v>
      </c>
      <c r="G497" s="80">
        <f t="shared" si="28"/>
        <v>1.6653197072923533E-3</v>
      </c>
      <c r="H497" s="258">
        <v>1.3509566233386885E-2</v>
      </c>
      <c r="I497" s="82">
        <f t="shared" si="30"/>
        <v>2.2497746885430508E-5</v>
      </c>
      <c r="J497" s="258">
        <v>0.23499999999999999</v>
      </c>
      <c r="K497" s="83">
        <f t="shared" si="31"/>
        <v>3.9135013121370299E-4</v>
      </c>
      <c r="L497" s="171"/>
      <c r="M497" s="171"/>
    </row>
    <row r="498" spans="2:13">
      <c r="B498" s="36" t="s">
        <v>1055</v>
      </c>
      <c r="C498" s="79" t="s">
        <v>1056</v>
      </c>
      <c r="D498" s="87">
        <v>478.13</v>
      </c>
      <c r="E498" s="88">
        <v>60.974150000000002</v>
      </c>
      <c r="F498" s="88">
        <f t="shared" si="29"/>
        <v>29153.570339500002</v>
      </c>
      <c r="G498" s="80">
        <f t="shared" si="28"/>
        <v>6.214672764318607E-4</v>
      </c>
      <c r="H498" s="258">
        <v>6.6090812122226172E-3</v>
      </c>
      <c r="I498" s="82">
        <f t="shared" si="30"/>
        <v>4.1073277006769705E-6</v>
      </c>
      <c r="J498" s="258">
        <v>0.105</v>
      </c>
      <c r="K498" s="83">
        <f t="shared" si="31"/>
        <v>6.5254064025345364E-5</v>
      </c>
      <c r="L498" s="171"/>
      <c r="M498" s="171"/>
    </row>
    <row r="499" spans="2:13">
      <c r="B499" s="36" t="s">
        <v>1059</v>
      </c>
      <c r="C499" s="79" t="s">
        <v>1060</v>
      </c>
      <c r="D499" s="87">
        <v>82.6</v>
      </c>
      <c r="E499" s="88">
        <v>161.53887</v>
      </c>
      <c r="F499" s="88">
        <f t="shared" si="29"/>
        <v>13343.110661999999</v>
      </c>
      <c r="G499" s="80">
        <f t="shared" si="28"/>
        <v>2.844353726036383E-4</v>
      </c>
      <c r="H499" s="258">
        <v>5.8111380145278455E-3</v>
      </c>
      <c r="I499" s="82">
        <f t="shared" si="30"/>
        <v>1.6528932064133947E-6</v>
      </c>
      <c r="J499" s="258">
        <v>0.15</v>
      </c>
      <c r="K499" s="83">
        <f t="shared" si="31"/>
        <v>4.2665305890545741E-5</v>
      </c>
      <c r="L499" s="171"/>
      <c r="M499" s="171"/>
    </row>
    <row r="500" spans="2:13">
      <c r="B500" s="36" t="s">
        <v>1061</v>
      </c>
      <c r="C500" s="79" t="s">
        <v>1062</v>
      </c>
      <c r="D500" s="87">
        <v>65.25</v>
      </c>
      <c r="E500" s="88">
        <v>989.24244999999996</v>
      </c>
      <c r="F500" s="88">
        <f t="shared" si="29"/>
        <v>64548.0698625</v>
      </c>
      <c r="G500" s="80">
        <f t="shared" si="28"/>
        <v>1.3759725724581467E-3</v>
      </c>
      <c r="H500" s="258" t="s">
        <v>79</v>
      </c>
      <c r="I500" s="82" t="str">
        <f t="shared" si="30"/>
        <v>n/a</v>
      </c>
      <c r="J500" s="258">
        <v>0.115</v>
      </c>
      <c r="K500" s="83">
        <f t="shared" si="31"/>
        <v>1.5823684583268687E-4</v>
      </c>
      <c r="L500" s="171"/>
      <c r="M500" s="171"/>
    </row>
    <row r="501" spans="2:13">
      <c r="B501" s="36" t="s">
        <v>1063</v>
      </c>
      <c r="C501" s="79" t="s">
        <v>1064</v>
      </c>
      <c r="D501" s="87">
        <v>259.16000000000003</v>
      </c>
      <c r="E501" s="88">
        <v>3216.5170400000002</v>
      </c>
      <c r="F501" s="88">
        <f t="shared" si="29"/>
        <v>833592.55608640017</v>
      </c>
      <c r="G501" s="80">
        <f t="shared" si="28"/>
        <v>1.7769710174502525E-2</v>
      </c>
      <c r="H501" s="258" t="s">
        <v>79</v>
      </c>
      <c r="I501" s="82" t="str">
        <f t="shared" si="30"/>
        <v>n/a</v>
      </c>
      <c r="J501" s="258">
        <v>0.16500000000000001</v>
      </c>
      <c r="K501" s="83">
        <f t="shared" si="31"/>
        <v>2.9320021787929166E-3</v>
      </c>
      <c r="L501" s="171"/>
      <c r="M501" s="171"/>
    </row>
    <row r="502" spans="2:13">
      <c r="B502" s="36" t="s">
        <v>1065</v>
      </c>
      <c r="C502" s="79" t="s">
        <v>1066</v>
      </c>
      <c r="D502" s="87">
        <v>946.48</v>
      </c>
      <c r="E502" s="88">
        <v>155.25344000000001</v>
      </c>
      <c r="F502" s="88">
        <f t="shared" si="29"/>
        <v>146944.27589120003</v>
      </c>
      <c r="G502" s="80">
        <f t="shared" si="28"/>
        <v>3.132414241614367E-3</v>
      </c>
      <c r="H502" s="258">
        <v>2.2018426168540276E-2</v>
      </c>
      <c r="I502" s="82">
        <f t="shared" si="30"/>
        <v>6.8970831708270016E-5</v>
      </c>
      <c r="J502" s="258">
        <v>9.5000000000000001E-2</v>
      </c>
      <c r="K502" s="83">
        <f t="shared" si="31"/>
        <v>2.9757935295336485E-4</v>
      </c>
      <c r="L502" s="171"/>
      <c r="M502" s="171"/>
    </row>
    <row r="503" spans="2:13">
      <c r="B503" s="36" t="s">
        <v>1069</v>
      </c>
      <c r="C503" s="79" t="s">
        <v>1070</v>
      </c>
      <c r="D503" s="87">
        <v>115.61</v>
      </c>
      <c r="E503" s="88">
        <v>888.25053000000003</v>
      </c>
      <c r="F503" s="88">
        <f t="shared" si="29"/>
        <v>102690.64377330001</v>
      </c>
      <c r="G503" s="80">
        <f t="shared" si="28"/>
        <v>2.1890586284164086E-3</v>
      </c>
      <c r="H503" s="258">
        <v>6.0548395467520111E-3</v>
      </c>
      <c r="I503" s="82">
        <f t="shared" si="30"/>
        <v>1.3254398753494387E-5</v>
      </c>
      <c r="J503" s="258">
        <v>0.05</v>
      </c>
      <c r="K503" s="83">
        <f t="shared" si="31"/>
        <v>1.0945293142082043E-4</v>
      </c>
      <c r="L503" s="171"/>
      <c r="M503" s="171"/>
    </row>
    <row r="504" spans="2:13">
      <c r="B504" s="36" t="s">
        <v>1067</v>
      </c>
      <c r="C504" s="79" t="s">
        <v>1068</v>
      </c>
      <c r="D504" s="87">
        <v>96.18</v>
      </c>
      <c r="E504" s="88">
        <v>375.71602000000001</v>
      </c>
      <c r="F504" s="88">
        <f t="shared" si="29"/>
        <v>36136.366803600002</v>
      </c>
      <c r="G504" s="80">
        <f t="shared" si="28"/>
        <v>7.7031969656040256E-4</v>
      </c>
      <c r="H504" s="258" t="s">
        <v>79</v>
      </c>
      <c r="I504" s="82" t="str">
        <f t="shared" si="30"/>
        <v>n/a</v>
      </c>
      <c r="J504" s="258">
        <v>0.15</v>
      </c>
      <c r="K504" s="83">
        <f t="shared" si="31"/>
        <v>1.1554795448406038E-4</v>
      </c>
      <c r="L504" s="171"/>
      <c r="M504" s="171"/>
    </row>
    <row r="505" spans="2:13">
      <c r="B505" s="36" t="s">
        <v>1071</v>
      </c>
      <c r="C505" s="79" t="s">
        <v>1072</v>
      </c>
      <c r="D505" s="87">
        <v>34.92</v>
      </c>
      <c r="E505" s="88">
        <v>705.76445999999999</v>
      </c>
      <c r="F505" s="88">
        <f t="shared" si="29"/>
        <v>24645.294943200002</v>
      </c>
      <c r="G505" s="80">
        <f t="shared" si="28"/>
        <v>5.253642743186938E-4</v>
      </c>
      <c r="H505" s="258">
        <v>8.0183276059564712E-2</v>
      </c>
      <c r="I505" s="82">
        <f t="shared" si="30"/>
        <v>4.2125428639528711E-5</v>
      </c>
      <c r="J505" s="258">
        <v>6.5000000000000002E-2</v>
      </c>
      <c r="K505" s="83">
        <f t="shared" si="31"/>
        <v>3.4148677830715099E-5</v>
      </c>
      <c r="L505" s="171"/>
      <c r="M505" s="171"/>
    </row>
    <row r="506" spans="2:13">
      <c r="B506" s="36" t="s">
        <v>1073</v>
      </c>
      <c r="C506" s="79" t="s">
        <v>1074</v>
      </c>
      <c r="D506" s="87">
        <v>363.33</v>
      </c>
      <c r="E506" s="88">
        <v>42.934100000000001</v>
      </c>
      <c r="F506" s="88">
        <f t="shared" si="29"/>
        <v>15599.246552999999</v>
      </c>
      <c r="G506" s="80">
        <f t="shared" si="28"/>
        <v>3.3252946917952913E-4</v>
      </c>
      <c r="H506" s="258">
        <v>2.2018550628904853E-2</v>
      </c>
      <c r="I506" s="82">
        <f t="shared" si="30"/>
        <v>7.321816952732318E-6</v>
      </c>
      <c r="J506" s="258">
        <v>0.14499999999999999</v>
      </c>
      <c r="K506" s="83">
        <f t="shared" si="31"/>
        <v>4.8216773031031718E-5</v>
      </c>
      <c r="L506" s="171"/>
      <c r="M506" s="171"/>
    </row>
    <row r="507" spans="2:13">
      <c r="B507" s="36" t="s">
        <v>1075</v>
      </c>
      <c r="C507" s="79" t="s">
        <v>1076</v>
      </c>
      <c r="D507" s="87">
        <v>497.71</v>
      </c>
      <c r="E507" s="88">
        <v>46.837299999999999</v>
      </c>
      <c r="F507" s="88">
        <f t="shared" si="29"/>
        <v>23311.392582999997</v>
      </c>
      <c r="G507" s="80">
        <f t="shared" si="28"/>
        <v>4.9692944945278869E-4</v>
      </c>
      <c r="H507" s="258" t="s">
        <v>79</v>
      </c>
      <c r="I507" s="82" t="str">
        <f t="shared" si="30"/>
        <v>n/a</v>
      </c>
      <c r="J507" s="258">
        <v>0.08</v>
      </c>
      <c r="K507" s="83">
        <f t="shared" si="31"/>
        <v>3.9754355956223094E-5</v>
      </c>
      <c r="L507" s="171"/>
      <c r="M507" s="171"/>
    </row>
    <row r="508" spans="2:13">
      <c r="B508" s="36" t="s">
        <v>757</v>
      </c>
      <c r="C508" s="79" t="s">
        <v>758</v>
      </c>
      <c r="D508" s="87">
        <v>459.45</v>
      </c>
      <c r="E508" s="88">
        <v>34.297040000000003</v>
      </c>
      <c r="F508" s="88">
        <f t="shared" si="29"/>
        <v>15757.775028</v>
      </c>
      <c r="G508" s="80">
        <f t="shared" si="28"/>
        <v>3.3590882403891186E-4</v>
      </c>
      <c r="H508" s="258">
        <v>1.5148547175971271E-2</v>
      </c>
      <c r="I508" s="82">
        <f t="shared" si="30"/>
        <v>5.0885306677784885E-6</v>
      </c>
      <c r="J508" s="258">
        <v>0.125</v>
      </c>
      <c r="K508" s="83">
        <f t="shared" si="31"/>
        <v>4.1988603004863983E-5</v>
      </c>
      <c r="L508" s="171"/>
      <c r="M508" s="171"/>
    </row>
    <row r="509" spans="2:13">
      <c r="B509" s="36" t="s">
        <v>1077</v>
      </c>
      <c r="C509" s="79" t="s">
        <v>1078</v>
      </c>
      <c r="D509" s="87">
        <v>305.27999999999997</v>
      </c>
      <c r="E509" s="88">
        <v>273.34557000000001</v>
      </c>
      <c r="F509" s="88" t="str">
        <f t="shared" si="29"/>
        <v>Excl.</v>
      </c>
      <c r="G509" s="80">
        <f t="shared" si="28"/>
        <v>0</v>
      </c>
      <c r="H509" s="258">
        <v>3.2756813417190779E-3</v>
      </c>
      <c r="I509" s="82">
        <f t="shared" si="30"/>
        <v>0</v>
      </c>
      <c r="J509" s="258" t="s">
        <v>129</v>
      </c>
      <c r="K509" s="83" t="str">
        <f t="shared" si="31"/>
        <v>n/a</v>
      </c>
      <c r="L509" s="171"/>
      <c r="M509" s="171"/>
    </row>
    <row r="510" spans="2:13">
      <c r="B510" s="36" t="s">
        <v>1051</v>
      </c>
      <c r="C510" s="79" t="s">
        <v>1079</v>
      </c>
      <c r="D510" s="87">
        <v>27.22</v>
      </c>
      <c r="E510" s="88">
        <v>378.05509000000001</v>
      </c>
      <c r="F510" s="88">
        <f t="shared" si="29"/>
        <v>10290.659549800001</v>
      </c>
      <c r="G510" s="80">
        <f t="shared" si="28"/>
        <v>2.193662075905934E-4</v>
      </c>
      <c r="H510" s="258">
        <v>7.3475385745775165E-3</v>
      </c>
      <c r="I510" s="82">
        <f t="shared" si="30"/>
        <v>1.6118016722306641E-6</v>
      </c>
      <c r="J510" s="258">
        <v>0.14499999999999999</v>
      </c>
      <c r="K510" s="83">
        <f t="shared" si="31"/>
        <v>3.1808100100636043E-5</v>
      </c>
      <c r="L510" s="171"/>
      <c r="M510" s="171"/>
    </row>
    <row r="511" spans="2:13">
      <c r="B511" s="36" t="s">
        <v>1080</v>
      </c>
      <c r="C511" s="79" t="s">
        <v>1081</v>
      </c>
      <c r="D511" s="87">
        <v>46.08</v>
      </c>
      <c r="E511" s="88">
        <v>1009.53563</v>
      </c>
      <c r="F511" s="88" t="str">
        <f t="shared" si="29"/>
        <v>Excl.</v>
      </c>
      <c r="G511" s="80">
        <f t="shared" si="28"/>
        <v>0</v>
      </c>
      <c r="H511" s="258">
        <v>3.4722222222222224E-2</v>
      </c>
      <c r="I511" s="82">
        <f t="shared" si="30"/>
        <v>0</v>
      </c>
      <c r="J511" s="258" t="s">
        <v>129</v>
      </c>
      <c r="K511" s="83" t="str">
        <f t="shared" si="31"/>
        <v>n/a</v>
      </c>
      <c r="L511" s="171"/>
      <c r="M511" s="171"/>
    </row>
    <row r="512" spans="2:13">
      <c r="B512" s="36" t="s">
        <v>1082</v>
      </c>
      <c r="C512" s="79" t="s">
        <v>1083</v>
      </c>
      <c r="D512" s="87">
        <v>97.92</v>
      </c>
      <c r="E512" s="88">
        <v>245.87628000000001</v>
      </c>
      <c r="F512" s="88">
        <f t="shared" si="29"/>
        <v>24076.2053376</v>
      </c>
      <c r="G512" s="80">
        <f t="shared" si="28"/>
        <v>5.1323297914217367E-4</v>
      </c>
      <c r="H512" s="258">
        <v>1.0212418300653593E-2</v>
      </c>
      <c r="I512" s="82">
        <f t="shared" si="30"/>
        <v>5.241349868690498E-6</v>
      </c>
      <c r="J512" s="258">
        <v>0.13500000000000001</v>
      </c>
      <c r="K512" s="83">
        <f t="shared" si="31"/>
        <v>6.928645218419345E-5</v>
      </c>
      <c r="L512" s="171"/>
      <c r="M512" s="171"/>
    </row>
    <row r="513" spans="2:13">
      <c r="B513" s="36" t="s">
        <v>1084</v>
      </c>
      <c r="C513" s="79" t="s">
        <v>1085</v>
      </c>
      <c r="D513" s="87">
        <v>104.23</v>
      </c>
      <c r="E513" s="88">
        <v>435.43378000000001</v>
      </c>
      <c r="F513" s="88" t="str">
        <f t="shared" si="29"/>
        <v>Excl.</v>
      </c>
      <c r="G513" s="80">
        <f t="shared" si="28"/>
        <v>0</v>
      </c>
      <c r="H513" s="258">
        <v>6.005948383382903E-2</v>
      </c>
      <c r="I513" s="82">
        <f t="shared" si="30"/>
        <v>0</v>
      </c>
      <c r="J513" s="258" t="s">
        <v>129</v>
      </c>
      <c r="K513" s="83" t="str">
        <f t="shared" si="31"/>
        <v>n/a</v>
      </c>
      <c r="L513" s="171"/>
      <c r="M513" s="171"/>
    </row>
    <row r="514" spans="2:13">
      <c r="B514" s="36" t="s">
        <v>1086</v>
      </c>
      <c r="C514" s="79" t="s">
        <v>1087</v>
      </c>
      <c r="D514" s="87">
        <v>158.86000000000001</v>
      </c>
      <c r="E514" s="88">
        <v>73.210329999999999</v>
      </c>
      <c r="F514" s="88">
        <f t="shared" si="29"/>
        <v>11630.1930238</v>
      </c>
      <c r="G514" s="80">
        <f t="shared" si="28"/>
        <v>2.4792107102864619E-4</v>
      </c>
      <c r="H514" s="258" t="s">
        <v>79</v>
      </c>
      <c r="I514" s="82" t="str">
        <f t="shared" si="30"/>
        <v>n/a</v>
      </c>
      <c r="J514" s="258">
        <v>0.17</v>
      </c>
      <c r="K514" s="83">
        <f t="shared" si="31"/>
        <v>4.2146582074869857E-5</v>
      </c>
      <c r="L514" s="171"/>
      <c r="M514" s="171"/>
    </row>
    <row r="515" spans="2:13">
      <c r="B515" s="36" t="s">
        <v>1088</v>
      </c>
      <c r="C515" s="79" t="s">
        <v>1089</v>
      </c>
      <c r="D515" s="87">
        <v>23.98</v>
      </c>
      <c r="E515" s="88">
        <v>1911.24072</v>
      </c>
      <c r="F515" s="88" t="str">
        <f t="shared" si="29"/>
        <v>Excl.</v>
      </c>
      <c r="G515" s="80">
        <f t="shared" si="28"/>
        <v>0</v>
      </c>
      <c r="H515" s="258">
        <v>3.4195162635529602E-2</v>
      </c>
      <c r="I515" s="82">
        <f t="shared" si="30"/>
        <v>0</v>
      </c>
      <c r="J515" s="258" t="s">
        <v>129</v>
      </c>
      <c r="K515" s="83" t="str">
        <f t="shared" si="31"/>
        <v>n/a</v>
      </c>
      <c r="L515" s="171"/>
      <c r="M515" s="171"/>
    </row>
    <row r="516" spans="2:13">
      <c r="B516" s="36" t="s">
        <v>1090</v>
      </c>
      <c r="C516" s="79" t="s">
        <v>1091</v>
      </c>
      <c r="D516" s="87">
        <v>200.47</v>
      </c>
      <c r="E516" s="88">
        <v>217.58533</v>
      </c>
      <c r="F516" s="88">
        <f t="shared" si="29"/>
        <v>43619.331105099998</v>
      </c>
      <c r="G516" s="80">
        <f t="shared" si="28"/>
        <v>9.2983420507290618E-4</v>
      </c>
      <c r="H516" s="258">
        <v>1.4964832643288272E-2</v>
      </c>
      <c r="I516" s="82">
        <f t="shared" si="30"/>
        <v>1.3914813264921028E-5</v>
      </c>
      <c r="J516" s="258">
        <v>0.22</v>
      </c>
      <c r="K516" s="83">
        <f t="shared" si="31"/>
        <v>2.0456352511603936E-4</v>
      </c>
      <c r="L516" s="171"/>
      <c r="M516" s="171"/>
    </row>
    <row r="517" spans="2:13">
      <c r="B517" s="36" t="s">
        <v>1092</v>
      </c>
      <c r="C517" s="79" t="s">
        <v>1093</v>
      </c>
      <c r="D517" s="87">
        <v>76.42</v>
      </c>
      <c r="E517" s="88">
        <v>133.96805000000001</v>
      </c>
      <c r="F517" s="88">
        <f t="shared" si="29"/>
        <v>10237.838381000001</v>
      </c>
      <c r="G517" s="80">
        <f t="shared" si="28"/>
        <v>2.1824021761647326E-4</v>
      </c>
      <c r="H517" s="258">
        <v>3.5592776760010471E-2</v>
      </c>
      <c r="I517" s="82">
        <f t="shared" si="30"/>
        <v>7.7677753456792368E-6</v>
      </c>
      <c r="J517" s="258">
        <v>0</v>
      </c>
      <c r="K517" s="83">
        <f t="shared" si="31"/>
        <v>0</v>
      </c>
      <c r="L517" s="171"/>
      <c r="M517" s="171"/>
    </row>
    <row r="518" spans="2:13">
      <c r="B518" s="36" t="s">
        <v>1096</v>
      </c>
      <c r="C518" s="79" t="s">
        <v>1097</v>
      </c>
      <c r="D518" s="87">
        <v>42.54</v>
      </c>
      <c r="E518" s="88">
        <v>258.55311999999998</v>
      </c>
      <c r="F518" s="88">
        <f t="shared" si="29"/>
        <v>10998.849724799999</v>
      </c>
      <c r="G518" s="80">
        <f t="shared" si="28"/>
        <v>2.3446271255131649E-4</v>
      </c>
      <c r="H518" s="258">
        <v>2.8208744710860365E-2</v>
      </c>
      <c r="I518" s="82">
        <f t="shared" si="30"/>
        <v>6.6138988025759231E-6</v>
      </c>
      <c r="J518" s="258">
        <v>7.0000000000000007E-2</v>
      </c>
      <c r="K518" s="83">
        <f t="shared" si="31"/>
        <v>1.6412389878592157E-5</v>
      </c>
      <c r="L518" s="171"/>
      <c r="M518" s="171"/>
    </row>
    <row r="519" spans="2:13">
      <c r="B519" s="36" t="s">
        <v>1094</v>
      </c>
      <c r="C519" s="79" t="s">
        <v>1095</v>
      </c>
      <c r="D519" s="87">
        <v>111.81</v>
      </c>
      <c r="E519" s="88">
        <v>151.77364</v>
      </c>
      <c r="F519" s="88">
        <f t="shared" si="29"/>
        <v>16969.810688400001</v>
      </c>
      <c r="G519" s="80">
        <f t="shared" si="28"/>
        <v>3.6174581388390934E-4</v>
      </c>
      <c r="H519" s="258" t="s">
        <v>79</v>
      </c>
      <c r="I519" s="82" t="str">
        <f t="shared" si="30"/>
        <v>n/a</v>
      </c>
      <c r="J519" s="258">
        <v>0.16</v>
      </c>
      <c r="K519" s="83">
        <f t="shared" si="31"/>
        <v>5.7879330221425494E-5</v>
      </c>
      <c r="L519" s="171"/>
      <c r="M519" s="171"/>
    </row>
    <row r="520" spans="2:13">
      <c r="B520" s="36" t="s">
        <v>1098</v>
      </c>
      <c r="C520" s="79" t="s">
        <v>1099</v>
      </c>
      <c r="D520" s="87">
        <v>233.53</v>
      </c>
      <c r="E520" s="88">
        <v>215</v>
      </c>
      <c r="F520" s="88">
        <f t="shared" si="29"/>
        <v>50208.95</v>
      </c>
      <c r="G520" s="80">
        <f t="shared" si="28"/>
        <v>1.0703052506308775E-3</v>
      </c>
      <c r="H520" s="258" t="s">
        <v>79</v>
      </c>
      <c r="I520" s="82" t="str">
        <f t="shared" si="30"/>
        <v>n/a</v>
      </c>
      <c r="J520" s="258">
        <v>0.12</v>
      </c>
      <c r="K520" s="83">
        <f t="shared" si="31"/>
        <v>1.2843663007570529E-4</v>
      </c>
      <c r="L520" s="171"/>
      <c r="M520" s="171"/>
    </row>
    <row r="521" spans="2:13">
      <c r="B521" s="36" t="s">
        <v>1100</v>
      </c>
      <c r="C521" s="79" t="s">
        <v>1101</v>
      </c>
      <c r="D521" s="87">
        <v>164.65</v>
      </c>
      <c r="E521" s="88">
        <v>447.79192</v>
      </c>
      <c r="F521" s="88">
        <f t="shared" si="29"/>
        <v>73728.939628000007</v>
      </c>
      <c r="G521" s="80">
        <f t="shared" si="28"/>
        <v>1.5716813677102467E-3</v>
      </c>
      <c r="H521" s="258">
        <v>1.2146978439113269E-2</v>
      </c>
      <c r="I521" s="82">
        <f t="shared" si="30"/>
        <v>1.909117968673242E-5</v>
      </c>
      <c r="J521" s="258">
        <v>7.4999999999999997E-2</v>
      </c>
      <c r="K521" s="83">
        <f t="shared" si="31"/>
        <v>1.1787610257826849E-4</v>
      </c>
      <c r="L521" s="171"/>
      <c r="M521" s="171"/>
    </row>
    <row r="522" spans="2:13">
      <c r="B522" s="36" t="s">
        <v>1104</v>
      </c>
      <c r="C522" s="79" t="s">
        <v>1105</v>
      </c>
      <c r="D522" s="87">
        <v>815.35</v>
      </c>
      <c r="E522" s="88">
        <v>97.332009999999997</v>
      </c>
      <c r="F522" s="88">
        <f t="shared" si="29"/>
        <v>79359.654353499995</v>
      </c>
      <c r="G522" s="80">
        <f t="shared" si="28"/>
        <v>1.6917114327784713E-3</v>
      </c>
      <c r="H522" s="258">
        <v>2.3008523946771327E-2</v>
      </c>
      <c r="I522" s="82">
        <f t="shared" si="30"/>
        <v>3.8923783012110289E-5</v>
      </c>
      <c r="J522" s="258">
        <v>0.15</v>
      </c>
      <c r="K522" s="83">
        <f t="shared" si="31"/>
        <v>2.537567149167707E-4</v>
      </c>
      <c r="L522" s="171"/>
      <c r="M522" s="171"/>
    </row>
    <row r="523" spans="2:13">
      <c r="B523" s="36" t="s">
        <v>1102</v>
      </c>
      <c r="C523" s="79" t="s">
        <v>1103</v>
      </c>
      <c r="D523" s="87">
        <v>143.29</v>
      </c>
      <c r="E523" s="88">
        <v>336.64425</v>
      </c>
      <c r="F523" s="88">
        <f t="shared" si="29"/>
        <v>48237.754582499998</v>
      </c>
      <c r="G523" s="80">
        <f t="shared" si="28"/>
        <v>1.0282852361639394E-3</v>
      </c>
      <c r="H523" s="258">
        <v>3.4056807872147397E-2</v>
      </c>
      <c r="I523" s="82">
        <f t="shared" si="30"/>
        <v>3.5020112725800997E-5</v>
      </c>
      <c r="J523" s="258">
        <v>0.08</v>
      </c>
      <c r="K523" s="83">
        <f t="shared" si="31"/>
        <v>8.2262818893115148E-5</v>
      </c>
      <c r="L523" s="171"/>
      <c r="M523" s="171"/>
    </row>
    <row r="524" spans="2:13">
      <c r="B524" s="36" t="s">
        <v>1108</v>
      </c>
      <c r="C524" s="79" t="s">
        <v>1109</v>
      </c>
      <c r="D524" s="87">
        <v>329.39</v>
      </c>
      <c r="E524" s="88">
        <v>54.699860000000001</v>
      </c>
      <c r="F524" s="88">
        <f t="shared" si="29"/>
        <v>18017.5868854</v>
      </c>
      <c r="G524" s="80">
        <f t="shared" si="28"/>
        <v>3.8408128126841252E-4</v>
      </c>
      <c r="H524" s="258" t="s">
        <v>79</v>
      </c>
      <c r="I524" s="82" t="str">
        <f t="shared" si="30"/>
        <v>n/a</v>
      </c>
      <c r="J524" s="258">
        <v>0.105</v>
      </c>
      <c r="K524" s="83">
        <f t="shared" si="31"/>
        <v>4.0328534533183311E-5</v>
      </c>
      <c r="L524" s="171"/>
      <c r="M524" s="171"/>
    </row>
    <row r="525" spans="2:13">
      <c r="B525" s="36" t="s">
        <v>1106</v>
      </c>
      <c r="C525" s="79" t="s">
        <v>1107</v>
      </c>
      <c r="D525" s="87">
        <v>38.630000000000003</v>
      </c>
      <c r="E525" s="88">
        <v>715.93466999999998</v>
      </c>
      <c r="F525" s="88" t="str">
        <f>IF(J525="","Excl.",D525*E525)</f>
        <v>Excl.</v>
      </c>
      <c r="G525" s="80">
        <f t="shared" si="28"/>
        <v>0</v>
      </c>
      <c r="H525" s="258">
        <v>2.5886616619207867E-2</v>
      </c>
      <c r="I525" s="82">
        <f t="shared" si="30"/>
        <v>0</v>
      </c>
      <c r="J525" s="258" t="s">
        <v>129</v>
      </c>
      <c r="K525" s="83" t="str">
        <f t="shared" si="31"/>
        <v>n/a</v>
      </c>
      <c r="L525" s="171"/>
      <c r="M525" s="171"/>
    </row>
    <row r="527" spans="2:13">
      <c r="B527" s="190" t="s">
        <v>64</v>
      </c>
      <c r="F527" s="169"/>
    </row>
    <row r="528" spans="2:13">
      <c r="B528" s="84" t="s">
        <v>1110</v>
      </c>
    </row>
    <row r="529" spans="2:2">
      <c r="B529" s="84" t="s">
        <v>1111</v>
      </c>
    </row>
    <row r="530" spans="2:2">
      <c r="B530" s="84" t="s">
        <v>1112</v>
      </c>
    </row>
    <row r="531" spans="2:2">
      <c r="B531" s="84" t="s">
        <v>1113</v>
      </c>
    </row>
    <row r="532" spans="2:2">
      <c r="B532" s="84" t="s">
        <v>1114</v>
      </c>
    </row>
    <row r="533" spans="2:2">
      <c r="B533" s="84" t="s">
        <v>1115</v>
      </c>
    </row>
    <row r="534" spans="2:2">
      <c r="B534" s="84" t="s">
        <v>1404</v>
      </c>
    </row>
    <row r="535" spans="2:2">
      <c r="B535" s="84" t="s">
        <v>1116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tToHeight="0" orientation="portrait" useFirstPageNumber="1" r:id="rId1"/>
  <headerFooter>
    <oddHeader>&amp;R&amp;"Times New Roman,Bold"KyPSC Case No. 2025-00125
Attachment JCN-5
Page &amp;P of 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75BE-5620-481D-849F-D1B4754D24D9}">
  <sheetPr codeName="Sheet11">
    <pageSetUpPr fitToPage="1"/>
  </sheetPr>
  <dimension ref="A1:K535"/>
  <sheetViews>
    <sheetView view="pageLayout" zoomScale="90" zoomScaleNormal="80" zoomScaleSheetLayoutView="85" zoomScalePageLayoutView="90" workbookViewId="0">
      <selection activeCell="I8" sqref="I8"/>
    </sheetView>
  </sheetViews>
  <sheetFormatPr defaultColWidth="9" defaultRowHeight="12.75"/>
  <cols>
    <col min="1" max="1" width="2.42578125" style="36" customWidth="1"/>
    <col min="2" max="2" width="39" style="75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13" customWidth="1"/>
    <col min="7" max="7" width="9.7109375" style="13" customWidth="1"/>
    <col min="8" max="8" width="12.85546875" style="1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6" customFormat="1"/>
    <row r="2" spans="1:11" s="75" customFormat="1">
      <c r="A2" s="36"/>
      <c r="B2" s="304" t="s">
        <v>1117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11" s="36" customFormat="1">
      <c r="B3" s="40"/>
      <c r="C3" s="40"/>
      <c r="D3" s="40"/>
      <c r="E3" s="40"/>
    </row>
    <row r="4" spans="1:11" s="36" customFormat="1">
      <c r="B4" s="38" t="s">
        <v>92</v>
      </c>
      <c r="C4" s="306">
        <f>SUM(I23:I525)</f>
        <v>1.5734000073659545E-2</v>
      </c>
      <c r="D4" s="307"/>
      <c r="E4" s="308"/>
    </row>
    <row r="5" spans="1:11" s="36" customFormat="1">
      <c r="B5" s="38"/>
      <c r="C5" s="38"/>
      <c r="D5" s="38"/>
      <c r="E5" s="38"/>
    </row>
    <row r="6" spans="1:11" s="36" customFormat="1">
      <c r="B6" s="38" t="s">
        <v>93</v>
      </c>
      <c r="C6" s="306">
        <f>SUM(K23:K525)</f>
        <v>0.10152574810121026</v>
      </c>
      <c r="D6" s="307"/>
      <c r="E6" s="308"/>
    </row>
    <row r="7" spans="1:11" s="36" customFormat="1">
      <c r="B7" s="38"/>
      <c r="C7" s="38"/>
      <c r="D7" s="38"/>
      <c r="E7" s="38"/>
    </row>
    <row r="8" spans="1:11" s="36" customFormat="1">
      <c r="B8" s="38" t="s">
        <v>94</v>
      </c>
      <c r="C8" s="309">
        <f>(C4*(1+0.5*C6))+C6</f>
        <v>0.1180584512389212</v>
      </c>
      <c r="D8" s="310"/>
      <c r="E8" s="311"/>
      <c r="I8" s="76"/>
    </row>
    <row r="9" spans="1:11" s="36" customFormat="1">
      <c r="B9" s="38"/>
      <c r="C9" s="77"/>
      <c r="D9" s="78"/>
      <c r="E9" s="78"/>
    </row>
    <row r="10" spans="1:11" s="36" customFormat="1">
      <c r="B10" s="38"/>
      <c r="C10" s="77"/>
      <c r="D10" s="78"/>
      <c r="E10" s="78"/>
    </row>
    <row r="11" spans="1:11" s="36" customFormat="1">
      <c r="B11" s="186" t="s">
        <v>64</v>
      </c>
      <c r="C11" s="79"/>
      <c r="D11" s="80"/>
      <c r="E11" s="80"/>
    </row>
    <row r="12" spans="1:11" s="75" customFormat="1">
      <c r="A12" s="36"/>
      <c r="B12" s="40" t="s">
        <v>95</v>
      </c>
      <c r="C12" s="79"/>
      <c r="D12" s="80"/>
      <c r="E12" s="80"/>
    </row>
    <row r="13" spans="1:11">
      <c r="B13" s="40" t="s">
        <v>96</v>
      </c>
      <c r="C13" s="79"/>
      <c r="D13" s="80"/>
      <c r="E13" s="80"/>
    </row>
    <row r="14" spans="1:11">
      <c r="B14" s="40" t="s">
        <v>97</v>
      </c>
      <c r="C14" s="79"/>
      <c r="D14" s="80"/>
      <c r="E14" s="80"/>
    </row>
    <row r="16" spans="1:11">
      <c r="B16" s="305" t="s">
        <v>98</v>
      </c>
      <c r="C16" s="305"/>
      <c r="D16" s="305"/>
      <c r="E16" s="305"/>
      <c r="F16" s="305"/>
      <c r="G16" s="305"/>
      <c r="H16" s="305"/>
      <c r="I16" s="305"/>
      <c r="J16" s="305"/>
      <c r="K16" s="305"/>
    </row>
    <row r="18" spans="2:11" ht="13.5" thickBot="1">
      <c r="D18" s="81" t="s">
        <v>40</v>
      </c>
      <c r="E18" s="81" t="s">
        <v>41</v>
      </c>
      <c r="F18" s="81" t="s">
        <v>42</v>
      </c>
      <c r="G18" s="81" t="s">
        <v>43</v>
      </c>
      <c r="H18" s="81" t="s">
        <v>99</v>
      </c>
      <c r="I18" s="69" t="s">
        <v>100</v>
      </c>
      <c r="J18" s="69" t="s">
        <v>101</v>
      </c>
      <c r="K18" s="69" t="s">
        <v>102</v>
      </c>
    </row>
    <row r="19" spans="2:11">
      <c r="B19" s="187"/>
      <c r="C19" s="187"/>
      <c r="D19" s="187"/>
      <c r="E19" s="187"/>
      <c r="F19" s="187"/>
      <c r="G19" s="187"/>
      <c r="H19" s="187"/>
      <c r="I19" s="187"/>
      <c r="J19" s="188" t="s">
        <v>103</v>
      </c>
      <c r="K19" s="188" t="s">
        <v>104</v>
      </c>
    </row>
    <row r="20" spans="2:11">
      <c r="E20" s="81" t="s">
        <v>105</v>
      </c>
      <c r="F20" s="81" t="s">
        <v>106</v>
      </c>
      <c r="G20" s="81" t="s">
        <v>107</v>
      </c>
      <c r="H20" s="81" t="s">
        <v>108</v>
      </c>
      <c r="I20" s="81" t="s">
        <v>109</v>
      </c>
      <c r="J20" s="81" t="s">
        <v>110</v>
      </c>
      <c r="K20" s="81" t="s">
        <v>110</v>
      </c>
    </row>
    <row r="21" spans="2:11">
      <c r="B21" s="189" t="s">
        <v>111</v>
      </c>
      <c r="C21" s="189" t="s">
        <v>2</v>
      </c>
      <c r="D21" s="189" t="s">
        <v>112</v>
      </c>
      <c r="E21" s="189" t="s">
        <v>113</v>
      </c>
      <c r="F21" s="189" t="s">
        <v>114</v>
      </c>
      <c r="G21" s="189" t="s">
        <v>115</v>
      </c>
      <c r="H21" s="189" t="s">
        <v>70</v>
      </c>
      <c r="I21" s="189" t="s">
        <v>70</v>
      </c>
      <c r="J21" s="189" t="s">
        <v>116</v>
      </c>
      <c r="K21" s="189" t="s">
        <v>116</v>
      </c>
    </row>
    <row r="22" spans="2:11">
      <c r="F22" s="75"/>
      <c r="G22" s="75"/>
      <c r="H22" s="75"/>
    </row>
    <row r="23" spans="2:11">
      <c r="B23" s="85" t="str">
        <f>'JCN-5 SP500 Total MRP 1'!B23</f>
        <v>LyondellBasell Industries NV</v>
      </c>
      <c r="C23" s="86" t="str">
        <f>'JCN-5 SP500 Total MRP 1'!C23</f>
        <v>LYB</v>
      </c>
      <c r="D23" s="87">
        <f>'JCN-5 SP500 Total MRP 1'!D23</f>
        <v>70.400000000000006</v>
      </c>
      <c r="E23" s="88">
        <f>'JCN-5 SP500 Total MRP 1'!E23</f>
        <v>323.44617</v>
      </c>
      <c r="F23" s="88" t="str">
        <f>IF(OR(J23="",J23&gt;0.2,J23&lt;0),"Excl.",D23*E23)</f>
        <v>Excl.</v>
      </c>
      <c r="G23" s="80" t="str">
        <f t="shared" ref="G23:G86" si="0">IF(F23="Excl.","Excl.",F23/SUM($F$23:$F$525))</f>
        <v>Excl.</v>
      </c>
      <c r="H23" s="82">
        <f>'JCN-5 SP500 Total MRP 1'!H23</f>
        <v>7.6136363636363641E-2</v>
      </c>
      <c r="I23" s="82" t="str">
        <f>IFERROR($H23*$G23, "n/a")</f>
        <v>n/a</v>
      </c>
      <c r="J23" s="82">
        <f>'JCN-5 SP500 Total MRP 1'!J23</f>
        <v>-1.4999999999999999E-2</v>
      </c>
      <c r="K23" s="83" t="str">
        <f>IFERROR($J23*$G23, "n/a")</f>
        <v>n/a</v>
      </c>
    </row>
    <row r="24" spans="2:11">
      <c r="B24" s="85" t="str">
        <f>'JCN-5 SP500 Total MRP 1'!B24</f>
        <v>American Express Co</v>
      </c>
      <c r="C24" s="86" t="str">
        <f>'JCN-5 SP500 Total MRP 1'!C24</f>
        <v>AXP</v>
      </c>
      <c r="D24" s="87">
        <f>'JCN-5 SP500 Total MRP 1'!D24</f>
        <v>269.05</v>
      </c>
      <c r="E24" s="88">
        <f>'JCN-5 SP500 Total MRP 1'!E24</f>
        <v>701.10951999999997</v>
      </c>
      <c r="F24" s="88">
        <f t="shared" ref="F24:F87" si="1">IF(OR(J24="",J24&gt;0.2,J24&lt;0),"Excl.",D24*E24)</f>
        <v>188633.51635600001</v>
      </c>
      <c r="G24" s="80">
        <f t="shared" si="0"/>
        <v>5.0158770611999073E-3</v>
      </c>
      <c r="H24" s="82">
        <f>'JCN-5 SP500 Total MRP 1'!H24</f>
        <v>1.2191042557145511E-2</v>
      </c>
      <c r="I24" s="82">
        <f t="shared" ref="I24:I87" si="2">IFERROR($H24*$G24, "n/a")</f>
        <v>6.1148770714498032E-5</v>
      </c>
      <c r="J24" s="82">
        <f>'JCN-5 SP500 Total MRP 1'!J24</f>
        <v>0.09</v>
      </c>
      <c r="K24" s="83">
        <f t="shared" ref="K24:K87" si="3">IFERROR($J24*$G24, "n/a")</f>
        <v>4.5142893550799163E-4</v>
      </c>
    </row>
    <row r="25" spans="2:11">
      <c r="B25" s="85" t="str">
        <f>'JCN-5 SP500 Total MRP 1'!B25</f>
        <v>Verizon Communications Inc</v>
      </c>
      <c r="C25" s="86" t="str">
        <f>'JCN-5 SP500 Total MRP 1'!C25</f>
        <v>VZ</v>
      </c>
      <c r="D25" s="87">
        <f>'JCN-5 SP500 Total MRP 1'!D25</f>
        <v>45.36</v>
      </c>
      <c r="E25" s="88">
        <f>'JCN-5 SP500 Total MRP 1'!E25</f>
        <v>4209.7039599999998</v>
      </c>
      <c r="F25" s="88">
        <f t="shared" si="1"/>
        <v>190952.17162559999</v>
      </c>
      <c r="G25" s="80">
        <f t="shared" si="0"/>
        <v>5.0775314798010424E-3</v>
      </c>
      <c r="H25" s="82">
        <f>'JCN-5 SP500 Total MRP 1'!H25</f>
        <v>5.9744268077601408E-2</v>
      </c>
      <c r="I25" s="82">
        <f t="shared" si="2"/>
        <v>3.0335340190169364E-4</v>
      </c>
      <c r="J25" s="82">
        <f>'JCN-5 SP500 Total MRP 1'!J25</f>
        <v>5.0000000000000001E-3</v>
      </c>
      <c r="K25" s="83">
        <f t="shared" si="3"/>
        <v>2.5387657399005214E-5</v>
      </c>
    </row>
    <row r="26" spans="2:11">
      <c r="B26" s="85" t="str">
        <f>'JCN-5 SP500 Total MRP 1'!B26</f>
        <v>Texas Pacific Land Corp</v>
      </c>
      <c r="C26" s="86" t="str">
        <f>'JCN-5 SP500 Total MRP 1'!C26</f>
        <v>TPL</v>
      </c>
      <c r="D26" s="87">
        <f>'JCN-5 SP500 Total MRP 1'!D26</f>
        <v>1324.99</v>
      </c>
      <c r="E26" s="88">
        <f>'JCN-5 SP500 Total MRP 1'!E26</f>
        <v>22.9848</v>
      </c>
      <c r="F26" s="88">
        <f t="shared" si="1"/>
        <v>30454.630152000002</v>
      </c>
      <c r="G26" s="80">
        <f t="shared" si="0"/>
        <v>8.0980667559869195E-4</v>
      </c>
      <c r="H26" s="82">
        <f>'JCN-5 SP500 Total MRP 1'!H26</f>
        <v>4.8302251337745952E-3</v>
      </c>
      <c r="I26" s="82">
        <f t="shared" si="2"/>
        <v>3.9115485579752521E-6</v>
      </c>
      <c r="J26" s="82">
        <f>'JCN-5 SP500 Total MRP 1'!J26</f>
        <v>0.105</v>
      </c>
      <c r="K26" s="83">
        <f t="shared" si="3"/>
        <v>8.5029700937862645E-5</v>
      </c>
    </row>
    <row r="27" spans="2:11">
      <c r="B27" s="85" t="str">
        <f>'JCN-5 SP500 Total MRP 1'!B27</f>
        <v>Broadcom Inc</v>
      </c>
      <c r="C27" s="86" t="str">
        <f>'JCN-5 SP500 Total MRP 1'!C27</f>
        <v>AVGO</v>
      </c>
      <c r="D27" s="87">
        <f>'JCN-5 SP500 Total MRP 1'!D27</f>
        <v>167.43</v>
      </c>
      <c r="E27" s="88">
        <f>'JCN-5 SP500 Total MRP 1'!E27</f>
        <v>4701.9487200000003</v>
      </c>
      <c r="F27" s="88" t="str">
        <f t="shared" si="1"/>
        <v>Excl.</v>
      </c>
      <c r="G27" s="80" t="str">
        <f t="shared" si="0"/>
        <v>Excl.</v>
      </c>
      <c r="H27" s="82">
        <f>'JCN-5 SP500 Total MRP 1'!H27</f>
        <v>1.4095442871647853E-2</v>
      </c>
      <c r="I27" s="82" t="str">
        <f t="shared" si="2"/>
        <v>n/a</v>
      </c>
      <c r="J27" s="82">
        <f>'JCN-5 SP500 Total MRP 1'!J27</f>
        <v>0.22</v>
      </c>
      <c r="K27" s="83" t="str">
        <f t="shared" si="3"/>
        <v>n/a</v>
      </c>
    </row>
    <row r="28" spans="2:11">
      <c r="B28" s="85" t="str">
        <f>'JCN-5 SP500 Total MRP 1'!B28</f>
        <v>Boeing Co/The</v>
      </c>
      <c r="C28" s="86" t="str">
        <f>'JCN-5 SP500 Total MRP 1'!C28</f>
        <v>BA</v>
      </c>
      <c r="D28" s="87">
        <f>'JCN-5 SP500 Total MRP 1'!D28</f>
        <v>170.55</v>
      </c>
      <c r="E28" s="88">
        <f>'JCN-5 SP500 Total MRP 1'!E28</f>
        <v>752.40749000000005</v>
      </c>
      <c r="F28" s="88" t="str">
        <f t="shared" si="1"/>
        <v>Excl.</v>
      </c>
      <c r="G28" s="80" t="str">
        <f t="shared" si="0"/>
        <v>Excl.</v>
      </c>
      <c r="H28" s="82" t="str">
        <f>'JCN-5 SP500 Total MRP 1'!H28</f>
        <v>n/a</v>
      </c>
      <c r="I28" s="82" t="str">
        <f t="shared" si="2"/>
        <v>n/a</v>
      </c>
      <c r="J28" s="82" t="str">
        <f>'JCN-5 SP500 Total MRP 1'!J28</f>
        <v/>
      </c>
      <c r="K28" s="83" t="str">
        <f t="shared" si="3"/>
        <v>n/a</v>
      </c>
    </row>
    <row r="29" spans="2:11">
      <c r="B29" s="85" t="str">
        <f>'JCN-5 SP500 Total MRP 1'!B29</f>
        <v>Solventum Corp</v>
      </c>
      <c r="C29" s="86" t="str">
        <f>'JCN-5 SP500 Total MRP 1'!C29</f>
        <v>SOLV</v>
      </c>
      <c r="D29" s="87">
        <f>'JCN-5 SP500 Total MRP 1'!D29</f>
        <v>76.040000000000006</v>
      </c>
      <c r="E29" s="88">
        <f>'JCN-5 SP500 Total MRP 1'!E29</f>
        <v>173.00292999999999</v>
      </c>
      <c r="F29" s="88" t="str">
        <f t="shared" si="1"/>
        <v>Excl.</v>
      </c>
      <c r="G29" s="80" t="str">
        <f t="shared" si="0"/>
        <v>Excl.</v>
      </c>
      <c r="H29" s="82" t="str">
        <f>'JCN-5 SP500 Total MRP 1'!H29</f>
        <v>n/a</v>
      </c>
      <c r="I29" s="82" t="str">
        <f t="shared" si="2"/>
        <v>n/a</v>
      </c>
      <c r="J29" s="82" t="str">
        <f>'JCN-5 SP500 Total MRP 1'!J29</f>
        <v/>
      </c>
      <c r="K29" s="83" t="str">
        <f t="shared" si="3"/>
        <v>n/a</v>
      </c>
    </row>
    <row r="30" spans="2:11">
      <c r="B30" s="85" t="str">
        <f>'JCN-5 SP500 Total MRP 1'!B30</f>
        <v>Caterpillar Inc</v>
      </c>
      <c r="C30" s="86" t="str">
        <f>'JCN-5 SP500 Total MRP 1'!C30</f>
        <v>CAT</v>
      </c>
      <c r="D30" s="87">
        <f>'JCN-5 SP500 Total MRP 1'!D30</f>
        <v>329.8</v>
      </c>
      <c r="E30" s="88">
        <f>'JCN-5 SP500 Total MRP 1'!E30</f>
        <v>477.93202000000002</v>
      </c>
      <c r="F30" s="88">
        <f t="shared" si="1"/>
        <v>157621.98019600002</v>
      </c>
      <c r="G30" s="80">
        <f t="shared" si="0"/>
        <v>4.1912619245984542E-3</v>
      </c>
      <c r="H30" s="82">
        <f>'JCN-5 SP500 Total MRP 1'!H30</f>
        <v>1.7101273499090356E-2</v>
      </c>
      <c r="I30" s="82">
        <f t="shared" si="2"/>
        <v>7.1675916478881982E-5</v>
      </c>
      <c r="J30" s="82">
        <f>'JCN-5 SP500 Total MRP 1'!J30</f>
        <v>0.105</v>
      </c>
      <c r="K30" s="83">
        <f t="shared" si="3"/>
        <v>4.4008250208283766E-4</v>
      </c>
    </row>
    <row r="31" spans="2:11">
      <c r="B31" s="85" t="str">
        <f>'JCN-5 SP500 Total MRP 1'!B31</f>
        <v>JPMorgan Chase &amp; Co</v>
      </c>
      <c r="C31" s="86" t="str">
        <f>'JCN-5 SP500 Total MRP 1'!C31</f>
        <v>JPM</v>
      </c>
      <c r="D31" s="87">
        <f>'JCN-5 SP500 Total MRP 1'!D31</f>
        <v>245.3</v>
      </c>
      <c r="E31" s="88">
        <f>'JCN-5 SP500 Total MRP 1'!E31</f>
        <v>2796.1061</v>
      </c>
      <c r="F31" s="88">
        <f t="shared" si="1"/>
        <v>685884.82633000007</v>
      </c>
      <c r="G31" s="80">
        <f t="shared" si="0"/>
        <v>1.8238084267702306E-2</v>
      </c>
      <c r="H31" s="82">
        <f>'JCN-5 SP500 Total MRP 1'!H31</f>
        <v>2.2829188748471257E-2</v>
      </c>
      <c r="I31" s="82">
        <f t="shared" si="2"/>
        <v>4.1636066815790016E-4</v>
      </c>
      <c r="J31" s="82">
        <f>'JCN-5 SP500 Total MRP 1'!J31</f>
        <v>0.08</v>
      </c>
      <c r="K31" s="83">
        <f t="shared" si="3"/>
        <v>1.4590467414161846E-3</v>
      </c>
    </row>
    <row r="32" spans="2:11">
      <c r="B32" s="85" t="str">
        <f>'JCN-5 SP500 Total MRP 1'!B32</f>
        <v>Chevron Corp</v>
      </c>
      <c r="C32" s="86" t="str">
        <f>'JCN-5 SP500 Total MRP 1'!C32</f>
        <v>CVX</v>
      </c>
      <c r="D32" s="87">
        <f>'JCN-5 SP500 Total MRP 1'!D32</f>
        <v>167.29</v>
      </c>
      <c r="E32" s="88">
        <f>'JCN-5 SP500 Total MRP 1'!E32</f>
        <v>1749.71578</v>
      </c>
      <c r="F32" s="88">
        <f t="shared" si="1"/>
        <v>292709.95283620001</v>
      </c>
      <c r="G32" s="80">
        <f t="shared" si="0"/>
        <v>7.7833312254283402E-3</v>
      </c>
      <c r="H32" s="82">
        <f>'JCN-5 SP500 Total MRP 1'!H32</f>
        <v>4.0887082312152552E-2</v>
      </c>
      <c r="I32" s="82">
        <f t="shared" si="2"/>
        <v>3.1823770447683572E-4</v>
      </c>
      <c r="J32" s="82">
        <f>'JCN-5 SP500 Total MRP 1'!J32</f>
        <v>0.04</v>
      </c>
      <c r="K32" s="83">
        <f t="shared" si="3"/>
        <v>3.1133324901713364E-4</v>
      </c>
    </row>
    <row r="33" spans="2:11">
      <c r="B33" s="85" t="str">
        <f>'JCN-5 SP500 Total MRP 1'!B33</f>
        <v>Coca-Cola Co/The</v>
      </c>
      <c r="C33" s="86" t="str">
        <f>'JCN-5 SP500 Total MRP 1'!C33</f>
        <v>KO</v>
      </c>
      <c r="D33" s="87">
        <f>'JCN-5 SP500 Total MRP 1'!D33</f>
        <v>71.62</v>
      </c>
      <c r="E33" s="88">
        <f>'JCN-5 SP500 Total MRP 1'!E33</f>
        <v>4303.5668100000003</v>
      </c>
      <c r="F33" s="88">
        <f t="shared" si="1"/>
        <v>308221.45493220002</v>
      </c>
      <c r="G33" s="80">
        <f t="shared" si="0"/>
        <v>8.1957912646148275E-3</v>
      </c>
      <c r="H33" s="82">
        <f>'JCN-5 SP500 Total MRP 1'!H33</f>
        <v>2.8483663781066738E-2</v>
      </c>
      <c r="I33" s="82">
        <f t="shared" si="2"/>
        <v>2.3344616280109251E-4</v>
      </c>
      <c r="J33" s="82">
        <f>'JCN-5 SP500 Total MRP 1'!J33</f>
        <v>7.0000000000000007E-2</v>
      </c>
      <c r="K33" s="83">
        <f t="shared" si="3"/>
        <v>5.7370538852303794E-4</v>
      </c>
    </row>
    <row r="34" spans="2:11">
      <c r="B34" s="85" t="str">
        <f>'JCN-5 SP500 Total MRP 1'!B34</f>
        <v>AbbVie Inc</v>
      </c>
      <c r="C34" s="86" t="str">
        <f>'JCN-5 SP500 Total MRP 1'!C34</f>
        <v>ABBV</v>
      </c>
      <c r="D34" s="87">
        <f>'JCN-5 SP500 Total MRP 1'!D34</f>
        <v>209.52</v>
      </c>
      <c r="E34" s="88">
        <f>'JCN-5 SP500 Total MRP 1'!E34</f>
        <v>1768.97828</v>
      </c>
      <c r="F34" s="88">
        <f t="shared" si="1"/>
        <v>370636.3292256</v>
      </c>
      <c r="G34" s="80">
        <f t="shared" si="0"/>
        <v>9.8554397846323718E-3</v>
      </c>
      <c r="H34" s="82">
        <f>'JCN-5 SP500 Total MRP 1'!H34</f>
        <v>3.1309660175639555E-2</v>
      </c>
      <c r="I34" s="82">
        <f t="shared" si="2"/>
        <v>3.0857047053831782E-4</v>
      </c>
      <c r="J34" s="82">
        <f>'JCN-5 SP500 Total MRP 1'!J34</f>
        <v>7.0000000000000007E-2</v>
      </c>
      <c r="K34" s="83">
        <f t="shared" si="3"/>
        <v>6.8988078492426613E-4</v>
      </c>
    </row>
    <row r="35" spans="2:11">
      <c r="B35" s="85" t="str">
        <f>'JCN-5 SP500 Total MRP 1'!B35</f>
        <v>Walt Disney Co/The</v>
      </c>
      <c r="C35" s="86" t="str">
        <f>'JCN-5 SP500 Total MRP 1'!C35</f>
        <v>DIS</v>
      </c>
      <c r="D35" s="87">
        <f>'JCN-5 SP500 Total MRP 1'!D35</f>
        <v>98.7</v>
      </c>
      <c r="E35" s="88">
        <f>'JCN-5 SP500 Total MRP 1'!E35</f>
        <v>1807.7888700000001</v>
      </c>
      <c r="F35" s="88" t="str">
        <f t="shared" si="1"/>
        <v>Excl.</v>
      </c>
      <c r="G35" s="80" t="str">
        <f t="shared" si="0"/>
        <v>Excl.</v>
      </c>
      <c r="H35" s="82">
        <f>'JCN-5 SP500 Total MRP 1'!H35</f>
        <v>1.0131712259371834E-2</v>
      </c>
      <c r="I35" s="82" t="str">
        <f t="shared" si="2"/>
        <v>n/a</v>
      </c>
      <c r="J35" s="82">
        <f>'JCN-5 SP500 Total MRP 1'!J35</f>
        <v>0.31</v>
      </c>
      <c r="K35" s="83" t="str">
        <f t="shared" si="3"/>
        <v>n/a</v>
      </c>
    </row>
    <row r="36" spans="2:11">
      <c r="B36" s="85" t="str">
        <f>'JCN-5 SP500 Total MRP 1'!B36</f>
        <v>Corpay Inc</v>
      </c>
      <c r="C36" s="86" t="str">
        <f>'JCN-5 SP500 Total MRP 1'!C36</f>
        <v>CPAY</v>
      </c>
      <c r="D36" s="87">
        <f>'JCN-5 SP500 Total MRP 1'!D36</f>
        <v>348.72</v>
      </c>
      <c r="E36" s="88">
        <f>'JCN-5 SP500 Total MRP 1'!E36</f>
        <v>70.249920000000003</v>
      </c>
      <c r="F36" s="88">
        <f t="shared" si="1"/>
        <v>24497.552102400005</v>
      </c>
      <c r="G36" s="80">
        <f t="shared" si="0"/>
        <v>6.5140443766142681E-4</v>
      </c>
      <c r="H36" s="82" t="str">
        <f>'JCN-5 SP500 Total MRP 1'!H36</f>
        <v>n/a</v>
      </c>
      <c r="I36" s="82" t="str">
        <f t="shared" si="2"/>
        <v>n/a</v>
      </c>
      <c r="J36" s="82">
        <f>'JCN-5 SP500 Total MRP 1'!J36</f>
        <v>0.155</v>
      </c>
      <c r="K36" s="83">
        <f t="shared" si="3"/>
        <v>1.0096768783752115E-4</v>
      </c>
    </row>
    <row r="37" spans="2:11">
      <c r="B37" s="85" t="str">
        <f>'JCN-5 SP500 Total MRP 1'!B37</f>
        <v>Extra Space Storage Inc</v>
      </c>
      <c r="C37" s="86" t="str">
        <f>'JCN-5 SP500 Total MRP 1'!C37</f>
        <v>EXR</v>
      </c>
      <c r="D37" s="87">
        <f>'JCN-5 SP500 Total MRP 1'!D37</f>
        <v>148.49</v>
      </c>
      <c r="E37" s="88">
        <f>'JCN-5 SP500 Total MRP 1'!E37</f>
        <v>211.99813</v>
      </c>
      <c r="F37" s="88" t="str">
        <f t="shared" si="1"/>
        <v>Excl.</v>
      </c>
      <c r="G37" s="80" t="str">
        <f t="shared" si="0"/>
        <v>Excl.</v>
      </c>
      <c r="H37" s="82">
        <f>'JCN-5 SP500 Total MRP 1'!H37</f>
        <v>4.3639302309919865E-2</v>
      </c>
      <c r="I37" s="82" t="str">
        <f t="shared" si="2"/>
        <v>n/a</v>
      </c>
      <c r="J37" s="82">
        <f>'JCN-5 SP500 Total MRP 1'!J37</f>
        <v>-5.0000000000000001E-3</v>
      </c>
      <c r="K37" s="83" t="str">
        <f t="shared" si="3"/>
        <v>n/a</v>
      </c>
    </row>
    <row r="38" spans="2:11">
      <c r="B38" s="85" t="str">
        <f>'JCN-5 SP500 Total MRP 1'!B38</f>
        <v>Exxon Mobil Corp</v>
      </c>
      <c r="C38" s="86" t="str">
        <f>'JCN-5 SP500 Total MRP 1'!C38</f>
        <v>XOM</v>
      </c>
      <c r="D38" s="87">
        <f>'JCN-5 SP500 Total MRP 1'!D38</f>
        <v>118.93</v>
      </c>
      <c r="E38" s="88">
        <f>'JCN-5 SP500 Total MRP 1'!E38</f>
        <v>4339.1433100000004</v>
      </c>
      <c r="F38" s="88" t="str">
        <f>IF(OR(J38="",J38&gt;0.2,J38&lt;0),"Excl.",D38*E38)</f>
        <v>Excl.</v>
      </c>
      <c r="G38" s="80" t="str">
        <f t="shared" si="0"/>
        <v>Excl.</v>
      </c>
      <c r="H38" s="82">
        <f>'JCN-5 SP500 Total MRP 1'!H38</f>
        <v>3.3296897334566547E-2</v>
      </c>
      <c r="I38" s="82" t="str">
        <f t="shared" si="2"/>
        <v>n/a</v>
      </c>
      <c r="J38" s="82">
        <f>'JCN-5 SP500 Total MRP 1'!J38</f>
        <v>-2.5000000000000001E-2</v>
      </c>
      <c r="K38" s="83" t="str">
        <f t="shared" si="3"/>
        <v>n/a</v>
      </c>
    </row>
    <row r="39" spans="2:11">
      <c r="B39" s="85" t="str">
        <f>'JCN-5 SP500 Total MRP 1'!B39</f>
        <v>Phillips 66</v>
      </c>
      <c r="C39" s="86" t="str">
        <f>'JCN-5 SP500 Total MRP 1'!C39</f>
        <v>PSX</v>
      </c>
      <c r="D39" s="87">
        <f>'JCN-5 SP500 Total MRP 1'!D39</f>
        <v>123.48</v>
      </c>
      <c r="E39" s="88">
        <f>'JCN-5 SP500 Total MRP 1'!E39</f>
        <v>407.69835</v>
      </c>
      <c r="F39" s="88">
        <f t="shared" si="1"/>
        <v>50342.592258000004</v>
      </c>
      <c r="G39" s="80">
        <f t="shared" si="0"/>
        <v>1.33863938172942E-3</v>
      </c>
      <c r="H39" s="82">
        <f>'JCN-5 SP500 Total MRP 1'!H39</f>
        <v>3.7252996436669905E-2</v>
      </c>
      <c r="I39" s="82">
        <f t="shared" si="2"/>
        <v>4.9868328117552088E-5</v>
      </c>
      <c r="J39" s="82">
        <f>'JCN-5 SP500 Total MRP 1'!J39</f>
        <v>0.01</v>
      </c>
      <c r="K39" s="83">
        <f t="shared" si="3"/>
        <v>1.33863938172942E-5</v>
      </c>
    </row>
    <row r="40" spans="2:11">
      <c r="B40" s="85" t="str">
        <f>'JCN-5 SP500 Total MRP 1'!B40</f>
        <v>General Electric Co</v>
      </c>
      <c r="C40" s="86" t="str">
        <f>'JCN-5 SP500 Total MRP 1'!C40</f>
        <v>GE</v>
      </c>
      <c r="D40" s="87">
        <f>'JCN-5 SP500 Total MRP 1'!D40</f>
        <v>200.15</v>
      </c>
      <c r="E40" s="88">
        <f>'JCN-5 SP500 Total MRP 1'!E40</f>
        <v>1066.5787600000001</v>
      </c>
      <c r="F40" s="88" t="str">
        <f t="shared" si="1"/>
        <v>Excl.</v>
      </c>
      <c r="G40" s="80" t="str">
        <f t="shared" si="0"/>
        <v>Excl.</v>
      </c>
      <c r="H40" s="82">
        <f>'JCN-5 SP500 Total MRP 1'!H40</f>
        <v>7.1946040469647761E-3</v>
      </c>
      <c r="I40" s="82" t="str">
        <f t="shared" si="2"/>
        <v>n/a</v>
      </c>
      <c r="J40" s="82">
        <f>'JCN-5 SP500 Total MRP 1'!J40</f>
        <v>0.21</v>
      </c>
      <c r="K40" s="83" t="str">
        <f t="shared" si="3"/>
        <v>n/a</v>
      </c>
    </row>
    <row r="41" spans="2:11">
      <c r="B41" s="85" t="str">
        <f>'JCN-5 SP500 Total MRP 1'!B41</f>
        <v>HP Inc</v>
      </c>
      <c r="C41" s="86" t="str">
        <f>'JCN-5 SP500 Total MRP 1'!C41</f>
        <v>HPQ</v>
      </c>
      <c r="D41" s="87">
        <f>'JCN-5 SP500 Total MRP 1'!D41</f>
        <v>27.69</v>
      </c>
      <c r="E41" s="88">
        <f>'JCN-5 SP500 Total MRP 1'!E41</f>
        <v>942.70303000000001</v>
      </c>
      <c r="F41" s="88">
        <f t="shared" si="1"/>
        <v>26103.446900700001</v>
      </c>
      <c r="G41" s="80">
        <f t="shared" si="0"/>
        <v>6.9410613265761937E-4</v>
      </c>
      <c r="H41" s="82">
        <f>'JCN-5 SP500 Total MRP 1'!H41</f>
        <v>4.1805706031058133E-2</v>
      </c>
      <c r="I41" s="82">
        <f t="shared" si="2"/>
        <v>2.9017596936239076E-5</v>
      </c>
      <c r="J41" s="82">
        <f>'JCN-5 SP500 Total MRP 1'!J41</f>
        <v>5.5E-2</v>
      </c>
      <c r="K41" s="83">
        <f t="shared" si="3"/>
        <v>3.8175837296169064E-5</v>
      </c>
    </row>
    <row r="42" spans="2:11">
      <c r="B42" s="85" t="str">
        <f>'JCN-5 SP500 Total MRP 1'!B42</f>
        <v>Home Depot Inc/The</v>
      </c>
      <c r="C42" s="86" t="str">
        <f>'JCN-5 SP500 Total MRP 1'!C42</f>
        <v>HD</v>
      </c>
      <c r="D42" s="87">
        <f>'JCN-5 SP500 Total MRP 1'!D42</f>
        <v>366.49</v>
      </c>
      <c r="E42" s="88">
        <f>'JCN-5 SP500 Total MRP 1'!E42</f>
        <v>994.03216999999995</v>
      </c>
      <c r="F42" s="88">
        <f t="shared" si="1"/>
        <v>364302.84998329997</v>
      </c>
      <c r="G42" s="80">
        <f t="shared" si="0"/>
        <v>9.6870288157720769E-3</v>
      </c>
      <c r="H42" s="82">
        <f>'JCN-5 SP500 Total MRP 1'!H42</f>
        <v>2.5103004174738736E-2</v>
      </c>
      <c r="I42" s="82">
        <f t="shared" si="2"/>
        <v>2.4317352480314087E-4</v>
      </c>
      <c r="J42" s="82">
        <f>'JCN-5 SP500 Total MRP 1'!J42</f>
        <v>6.5000000000000002E-2</v>
      </c>
      <c r="K42" s="83">
        <f t="shared" si="3"/>
        <v>6.2965687302518505E-4</v>
      </c>
    </row>
    <row r="43" spans="2:11">
      <c r="B43" s="85" t="str">
        <f>'JCN-5 SP500 Total MRP 1'!B43</f>
        <v>Monolithic Power Systems Inc</v>
      </c>
      <c r="C43" s="86" t="str">
        <f>'JCN-5 SP500 Total MRP 1'!C43</f>
        <v>MPWR</v>
      </c>
      <c r="D43" s="87">
        <f>'JCN-5 SP500 Total MRP 1'!D43</f>
        <v>579.98</v>
      </c>
      <c r="E43" s="88">
        <f>'JCN-5 SP500 Total MRP 1'!E43</f>
        <v>47.866</v>
      </c>
      <c r="F43" s="88">
        <f t="shared" si="1"/>
        <v>27761.322680000001</v>
      </c>
      <c r="G43" s="80">
        <f t="shared" si="0"/>
        <v>7.3819003276376968E-4</v>
      </c>
      <c r="H43" s="82">
        <f>'JCN-5 SP500 Total MRP 1'!H43</f>
        <v>1.0758991689368599E-2</v>
      </c>
      <c r="I43" s="82">
        <f t="shared" si="2"/>
        <v>7.9421804276801321E-6</v>
      </c>
      <c r="J43" s="82">
        <f>'JCN-5 SP500 Total MRP 1'!J43</f>
        <v>0.12</v>
      </c>
      <c r="K43" s="83">
        <f t="shared" si="3"/>
        <v>8.8582803931652355E-5</v>
      </c>
    </row>
    <row r="44" spans="2:11">
      <c r="B44" s="85" t="str">
        <f>'JCN-5 SP500 Total MRP 1'!B44</f>
        <v>International Business Machines Corp</v>
      </c>
      <c r="C44" s="86" t="str">
        <f>'JCN-5 SP500 Total MRP 1'!C44</f>
        <v>IBM</v>
      </c>
      <c r="D44" s="87">
        <f>'JCN-5 SP500 Total MRP 1'!D44</f>
        <v>248.66</v>
      </c>
      <c r="E44" s="88">
        <f>'JCN-5 SP500 Total MRP 1'!E44</f>
        <v>927.26432999999997</v>
      </c>
      <c r="F44" s="88">
        <f t="shared" si="1"/>
        <v>230573.54829779998</v>
      </c>
      <c r="G44" s="80">
        <f t="shared" si="0"/>
        <v>6.1310873813311979E-3</v>
      </c>
      <c r="H44" s="82">
        <f>'JCN-5 SP500 Total MRP 1'!H44</f>
        <v>2.6863990991715596E-2</v>
      </c>
      <c r="I44" s="82">
        <f t="shared" si="2"/>
        <v>1.6470547618150245E-4</v>
      </c>
      <c r="J44" s="82">
        <f>'JCN-5 SP500 Total MRP 1'!J44</f>
        <v>0.03</v>
      </c>
      <c r="K44" s="83">
        <f t="shared" si="3"/>
        <v>1.8393262143993593E-4</v>
      </c>
    </row>
    <row r="45" spans="2:11">
      <c r="B45" s="85" t="str">
        <f>'JCN-5 SP500 Total MRP 1'!B45</f>
        <v>Johnson &amp; Johnson</v>
      </c>
      <c r="C45" s="86" t="str">
        <f>'JCN-5 SP500 Total MRP 1'!C45</f>
        <v>JNJ</v>
      </c>
      <c r="D45" s="87">
        <f>'JCN-5 SP500 Total MRP 1'!D45</f>
        <v>165.84</v>
      </c>
      <c r="E45" s="88">
        <f>'JCN-5 SP500 Total MRP 1'!E45</f>
        <v>2409.84773</v>
      </c>
      <c r="F45" s="88">
        <f t="shared" si="1"/>
        <v>399649.1475432</v>
      </c>
      <c r="G45" s="80">
        <f t="shared" si="0"/>
        <v>1.0626907828547579E-2</v>
      </c>
      <c r="H45" s="82">
        <f>'JCN-5 SP500 Total MRP 1'!H45</f>
        <v>2.9908345393150026E-2</v>
      </c>
      <c r="I45" s="82">
        <f t="shared" si="2"/>
        <v>3.1783322979737092E-4</v>
      </c>
      <c r="J45" s="82">
        <f>'JCN-5 SP500 Total MRP 1'!J45</f>
        <v>4.4999999999999998E-2</v>
      </c>
      <c r="K45" s="83">
        <f t="shared" si="3"/>
        <v>4.7821085228464105E-4</v>
      </c>
    </row>
    <row r="46" spans="2:11">
      <c r="B46" s="85" t="str">
        <f>'JCN-5 SP500 Total MRP 1'!B46</f>
        <v>Lululemon Athletica Inc</v>
      </c>
      <c r="C46" s="86" t="str">
        <f>'JCN-5 SP500 Total MRP 1'!C46</f>
        <v>LULU</v>
      </c>
      <c r="D46" s="87">
        <f>'JCN-5 SP500 Total MRP 1'!D46</f>
        <v>283.06</v>
      </c>
      <c r="E46" s="88">
        <f>'JCN-5 SP500 Total MRP 1'!E46</f>
        <v>115.52123</v>
      </c>
      <c r="F46" s="88">
        <f t="shared" si="1"/>
        <v>32699.4393638</v>
      </c>
      <c r="G46" s="80">
        <f t="shared" si="0"/>
        <v>8.6949748373157932E-4</v>
      </c>
      <c r="H46" s="82" t="str">
        <f>'JCN-5 SP500 Total MRP 1'!H46</f>
        <v>n/a</v>
      </c>
      <c r="I46" s="82" t="str">
        <f t="shared" si="2"/>
        <v>n/a</v>
      </c>
      <c r="J46" s="82">
        <f>'JCN-5 SP500 Total MRP 1'!J46</f>
        <v>0.13</v>
      </c>
      <c r="K46" s="83">
        <f t="shared" si="3"/>
        <v>1.1303467288510532E-4</v>
      </c>
    </row>
    <row r="47" spans="2:11">
      <c r="B47" s="85" t="str">
        <f>'JCN-5 SP500 Total MRP 1'!B47</f>
        <v>McDonald's Corp</v>
      </c>
      <c r="C47" s="86" t="str">
        <f>'JCN-5 SP500 Total MRP 1'!C47</f>
        <v>MCD</v>
      </c>
      <c r="D47" s="87">
        <f>'JCN-5 SP500 Total MRP 1'!D47</f>
        <v>312.37</v>
      </c>
      <c r="E47" s="88">
        <f>'JCN-5 SP500 Total MRP 1'!E47</f>
        <v>714.46114</v>
      </c>
      <c r="F47" s="88">
        <f t="shared" si="1"/>
        <v>223176.22630179999</v>
      </c>
      <c r="G47" s="80">
        <f t="shared" si="0"/>
        <v>5.9343882027821388E-3</v>
      </c>
      <c r="H47" s="82">
        <f>'JCN-5 SP500 Total MRP 1'!H47</f>
        <v>2.2665428818388449E-2</v>
      </c>
      <c r="I47" s="82">
        <f t="shared" si="2"/>
        <v>1.3450545339084273E-4</v>
      </c>
      <c r="J47" s="82">
        <f>'JCN-5 SP500 Total MRP 1'!J47</f>
        <v>8.5000000000000006E-2</v>
      </c>
      <c r="K47" s="83">
        <f t="shared" si="3"/>
        <v>5.0442299723648179E-4</v>
      </c>
    </row>
    <row r="48" spans="2:11">
      <c r="B48" s="85" t="str">
        <f>'JCN-5 SP500 Total MRP 1'!B48</f>
        <v>Merck &amp; Co Inc</v>
      </c>
      <c r="C48" s="86" t="str">
        <f>'JCN-5 SP500 Total MRP 1'!C48</f>
        <v>MRK</v>
      </c>
      <c r="D48" s="87">
        <f>'JCN-5 SP500 Total MRP 1'!D48</f>
        <v>89.76</v>
      </c>
      <c r="E48" s="88">
        <f>'JCN-5 SP500 Total MRP 1'!E48</f>
        <v>2526.0362399999999</v>
      </c>
      <c r="F48" s="88">
        <f t="shared" si="1"/>
        <v>226737.01290239999</v>
      </c>
      <c r="G48" s="80">
        <f t="shared" si="0"/>
        <v>6.0290716300691015E-3</v>
      </c>
      <c r="H48" s="82">
        <f>'JCN-5 SP500 Total MRP 1'!H48</f>
        <v>3.6096256684491977E-2</v>
      </c>
      <c r="I48" s="82">
        <f t="shared" si="2"/>
        <v>2.1762691712816275E-4</v>
      </c>
      <c r="J48" s="82">
        <f>'JCN-5 SP500 Total MRP 1'!J48</f>
        <v>0.13500000000000001</v>
      </c>
      <c r="K48" s="83">
        <f t="shared" si="3"/>
        <v>8.1392467005932871E-4</v>
      </c>
    </row>
    <row r="49" spans="2:11">
      <c r="B49" s="85" t="str">
        <f>'JCN-5 SP500 Total MRP 1'!B49</f>
        <v>3M Co</v>
      </c>
      <c r="C49" s="86" t="str">
        <f>'JCN-5 SP500 Total MRP 1'!C49</f>
        <v>MMM</v>
      </c>
      <c r="D49" s="87">
        <f>'JCN-5 SP500 Total MRP 1'!D49</f>
        <v>146.86000000000001</v>
      </c>
      <c r="E49" s="88">
        <f>'JCN-5 SP500 Total MRP 1'!E49</f>
        <v>539.31834000000003</v>
      </c>
      <c r="F49" s="88" t="str">
        <f t="shared" si="1"/>
        <v>Excl.</v>
      </c>
      <c r="G49" s="80" t="str">
        <f t="shared" si="0"/>
        <v>Excl.</v>
      </c>
      <c r="H49" s="82">
        <f>'JCN-5 SP500 Total MRP 1'!H49</f>
        <v>1.988288165599891E-2</v>
      </c>
      <c r="I49" s="82" t="str">
        <f t="shared" si="2"/>
        <v>n/a</v>
      </c>
      <c r="J49" s="82">
        <f>'JCN-5 SP500 Total MRP 1'!J49</f>
        <v>0.255</v>
      </c>
      <c r="K49" s="83" t="str">
        <f t="shared" si="3"/>
        <v>n/a</v>
      </c>
    </row>
    <row r="50" spans="2:11">
      <c r="B50" s="85" t="str">
        <f>'JCN-5 SP500 Total MRP 1'!B50</f>
        <v>American Water Works Co Inc</v>
      </c>
      <c r="C50" s="86" t="str">
        <f>'JCN-5 SP500 Total MRP 1'!C50</f>
        <v>AWK</v>
      </c>
      <c r="D50" s="87">
        <f>'JCN-5 SP500 Total MRP 1'!D50</f>
        <v>147.52000000000001</v>
      </c>
      <c r="E50" s="88">
        <f>'JCN-5 SP500 Total MRP 1'!E50</f>
        <v>195.01095000000001</v>
      </c>
      <c r="F50" s="88">
        <f t="shared" si="1"/>
        <v>28768.015344000003</v>
      </c>
      <c r="G50" s="80">
        <f t="shared" si="0"/>
        <v>7.6495858767691802E-4</v>
      </c>
      <c r="H50" s="82">
        <f>'JCN-5 SP500 Total MRP 1'!H50</f>
        <v>2.0742950108459869E-2</v>
      </c>
      <c r="I50" s="82">
        <f t="shared" si="2"/>
        <v>1.5867497819220236E-5</v>
      </c>
      <c r="J50" s="82">
        <f>'JCN-5 SP500 Total MRP 1'!J50</f>
        <v>4.4999999999999998E-2</v>
      </c>
      <c r="K50" s="83">
        <f t="shared" si="3"/>
        <v>3.4423136445461313E-5</v>
      </c>
    </row>
    <row r="51" spans="2:11">
      <c r="B51" s="85" t="str">
        <f>'JCN-5 SP500 Total MRP 1'!B51</f>
        <v>Bank of America Corp</v>
      </c>
      <c r="C51" s="86" t="str">
        <f>'JCN-5 SP500 Total MRP 1'!C51</f>
        <v>BAC</v>
      </c>
      <c r="D51" s="87">
        <f>'JCN-5 SP500 Total MRP 1'!D51</f>
        <v>41.73</v>
      </c>
      <c r="E51" s="88">
        <f>'JCN-5 SP500 Total MRP 1'!E51</f>
        <v>7602.7983299999996</v>
      </c>
      <c r="F51" s="88">
        <f t="shared" si="1"/>
        <v>317264.77431089996</v>
      </c>
      <c r="G51" s="80">
        <f t="shared" si="0"/>
        <v>8.4362584896604514E-3</v>
      </c>
      <c r="H51" s="82">
        <f>'JCN-5 SP500 Total MRP 1'!H51</f>
        <v>2.4922118380062308E-2</v>
      </c>
      <c r="I51" s="82">
        <f t="shared" si="2"/>
        <v>2.1024943276412342E-4</v>
      </c>
      <c r="J51" s="82">
        <f>'JCN-5 SP500 Total MRP 1'!J51</f>
        <v>7.0000000000000007E-2</v>
      </c>
      <c r="K51" s="83">
        <f t="shared" si="3"/>
        <v>5.9053809427623161E-4</v>
      </c>
    </row>
    <row r="52" spans="2:11">
      <c r="B52" s="85" t="str">
        <f>'JCN-5 SP500 Total MRP 1'!B52</f>
        <v>Pfizer Inc</v>
      </c>
      <c r="C52" s="86" t="str">
        <f>'JCN-5 SP500 Total MRP 1'!C52</f>
        <v>PFE</v>
      </c>
      <c r="D52" s="87">
        <f>'JCN-5 SP500 Total MRP 1'!D52</f>
        <v>25.34</v>
      </c>
      <c r="E52" s="88">
        <f>'JCN-5 SP500 Total MRP 1'!E52</f>
        <v>5671.4547700000003</v>
      </c>
      <c r="F52" s="88">
        <f t="shared" si="1"/>
        <v>143714.6638718</v>
      </c>
      <c r="G52" s="80">
        <f t="shared" si="0"/>
        <v>3.8214581363800564E-3</v>
      </c>
      <c r="H52" s="82">
        <f>'JCN-5 SP500 Total MRP 1'!H52</f>
        <v>6.7876874506708762E-2</v>
      </c>
      <c r="I52" s="82">
        <f t="shared" si="2"/>
        <v>2.593886343557102E-4</v>
      </c>
      <c r="J52" s="82">
        <f>'JCN-5 SP500 Total MRP 1'!J52</f>
        <v>7.4999999999999997E-2</v>
      </c>
      <c r="K52" s="83">
        <f t="shared" si="3"/>
        <v>2.866093602285042E-4</v>
      </c>
    </row>
    <row r="53" spans="2:11">
      <c r="B53" s="85" t="str">
        <f>'JCN-5 SP500 Total MRP 1'!B53</f>
        <v>Procter &amp; Gamble Co/The</v>
      </c>
      <c r="C53" s="86" t="str">
        <f>'JCN-5 SP500 Total MRP 1'!C53</f>
        <v>PG</v>
      </c>
      <c r="D53" s="87">
        <f>'JCN-5 SP500 Total MRP 1'!D53</f>
        <v>170.42</v>
      </c>
      <c r="E53" s="88">
        <f>'JCN-5 SP500 Total MRP 1'!E53</f>
        <v>2344.8518100000001</v>
      </c>
      <c r="F53" s="88">
        <f t="shared" si="1"/>
        <v>399609.64546019997</v>
      </c>
      <c r="G53" s="80">
        <f t="shared" si="0"/>
        <v>1.0625857444735534E-2</v>
      </c>
      <c r="H53" s="82">
        <f>'JCN-5 SP500 Total MRP 1'!H53</f>
        <v>2.362398779485976E-2</v>
      </c>
      <c r="I53" s="82">
        <f t="shared" si="2"/>
        <v>2.5102512658435199E-4</v>
      </c>
      <c r="J53" s="82">
        <f>'JCN-5 SP500 Total MRP 1'!J53</f>
        <v>0.05</v>
      </c>
      <c r="K53" s="83">
        <f t="shared" si="3"/>
        <v>5.3129287223677667E-4</v>
      </c>
    </row>
    <row r="54" spans="2:11">
      <c r="B54" s="85" t="str">
        <f>'JCN-5 SP500 Total MRP 1'!B54</f>
        <v>AT&amp;T Inc</v>
      </c>
      <c r="C54" s="86" t="str">
        <f>'JCN-5 SP500 Total MRP 1'!C54</f>
        <v>T</v>
      </c>
      <c r="D54" s="87">
        <f>'JCN-5 SP500 Total MRP 1'!D54</f>
        <v>28.28</v>
      </c>
      <c r="E54" s="88">
        <f>'JCN-5 SP500 Total MRP 1'!E54</f>
        <v>7178.183</v>
      </c>
      <c r="F54" s="88">
        <f t="shared" si="1"/>
        <v>202999.01524000001</v>
      </c>
      <c r="G54" s="80">
        <f t="shared" si="0"/>
        <v>5.3978641953895757E-3</v>
      </c>
      <c r="H54" s="82">
        <f>'JCN-5 SP500 Total MRP 1'!H54</f>
        <v>3.9250353606789253E-2</v>
      </c>
      <c r="I54" s="82">
        <f t="shared" si="2"/>
        <v>2.1186807839046779E-4</v>
      </c>
      <c r="J54" s="82">
        <f>'JCN-5 SP500 Total MRP 1'!J54</f>
        <v>6.5000000000000002E-2</v>
      </c>
      <c r="K54" s="83">
        <f t="shared" si="3"/>
        <v>3.5086117270032241E-4</v>
      </c>
    </row>
    <row r="55" spans="2:11">
      <c r="B55" s="85" t="str">
        <f>'JCN-5 SP500 Total MRP 1'!B55</f>
        <v>Travelers Cos Inc/The</v>
      </c>
      <c r="C55" s="86" t="str">
        <f>'JCN-5 SP500 Total MRP 1'!C55</f>
        <v>TRV</v>
      </c>
      <c r="D55" s="87">
        <f>'JCN-5 SP500 Total MRP 1'!D55</f>
        <v>264.45999999999998</v>
      </c>
      <c r="E55" s="88">
        <f>'JCN-5 SP500 Total MRP 1'!E55</f>
        <v>226.72658000000001</v>
      </c>
      <c r="F55" s="88">
        <f t="shared" si="1"/>
        <v>59960.111346799997</v>
      </c>
      <c r="G55" s="80">
        <f t="shared" si="0"/>
        <v>1.5943749175719596E-3</v>
      </c>
      <c r="H55" s="82">
        <f>'JCN-5 SP500 Total MRP 1'!H55</f>
        <v>1.5881418740074114E-2</v>
      </c>
      <c r="I55" s="82">
        <f t="shared" si="2"/>
        <v>2.5320935694631441E-5</v>
      </c>
      <c r="J55" s="82">
        <f>'JCN-5 SP500 Total MRP 1'!J55</f>
        <v>0.105</v>
      </c>
      <c r="K55" s="83">
        <f t="shared" si="3"/>
        <v>1.6740936634505575E-4</v>
      </c>
    </row>
    <row r="56" spans="2:11">
      <c r="B56" s="85" t="str">
        <f>'JCN-5 SP500 Total MRP 1'!B56</f>
        <v>RTX Corp</v>
      </c>
      <c r="C56" s="86" t="str">
        <f>'JCN-5 SP500 Total MRP 1'!C56</f>
        <v>RTX</v>
      </c>
      <c r="D56" s="87">
        <f>'JCN-5 SP500 Total MRP 1'!D56</f>
        <v>132.46</v>
      </c>
      <c r="E56" s="88">
        <f>'JCN-5 SP500 Total MRP 1'!E56</f>
        <v>1335.0899199999999</v>
      </c>
      <c r="F56" s="88">
        <f t="shared" si="1"/>
        <v>176846.01080319998</v>
      </c>
      <c r="G56" s="80">
        <f t="shared" si="0"/>
        <v>4.7024402984590132E-3</v>
      </c>
      <c r="H56" s="82">
        <f>'JCN-5 SP500 Total MRP 1'!H56</f>
        <v>1.9024611203382152E-2</v>
      </c>
      <c r="I56" s="82">
        <f t="shared" si="2"/>
        <v>8.9462098385299045E-5</v>
      </c>
      <c r="J56" s="82">
        <f>'JCN-5 SP500 Total MRP 1'!J56</f>
        <v>0.12</v>
      </c>
      <c r="K56" s="83">
        <f t="shared" si="3"/>
        <v>5.6429283581508152E-4</v>
      </c>
    </row>
    <row r="57" spans="2:11">
      <c r="B57" s="85" t="str">
        <f>'JCN-5 SP500 Total MRP 1'!B57</f>
        <v>Analog Devices Inc</v>
      </c>
      <c r="C57" s="86" t="str">
        <f>'JCN-5 SP500 Total MRP 1'!C57</f>
        <v>ADI</v>
      </c>
      <c r="D57" s="87">
        <f>'JCN-5 SP500 Total MRP 1'!D57</f>
        <v>201.67</v>
      </c>
      <c r="E57" s="88">
        <f>'JCN-5 SP500 Total MRP 1'!E57</f>
        <v>495.97647999999998</v>
      </c>
      <c r="F57" s="88">
        <f t="shared" si="1"/>
        <v>100023.57672159999</v>
      </c>
      <c r="G57" s="80">
        <f t="shared" si="0"/>
        <v>2.6596862198666441E-3</v>
      </c>
      <c r="H57" s="82">
        <f>'JCN-5 SP500 Total MRP 1'!H57</f>
        <v>1.9636039073734318E-2</v>
      </c>
      <c r="I57" s="82">
        <f t="shared" si="2"/>
        <v>5.2225702537174149E-5</v>
      </c>
      <c r="J57" s="82">
        <f>'JCN-5 SP500 Total MRP 1'!J57</f>
        <v>0.09</v>
      </c>
      <c r="K57" s="83">
        <f t="shared" si="3"/>
        <v>2.3937175978799795E-4</v>
      </c>
    </row>
    <row r="58" spans="2:11">
      <c r="B58" s="85" t="str">
        <f>'JCN-5 SP500 Total MRP 1'!B58</f>
        <v>Walmart Inc</v>
      </c>
      <c r="C58" s="86" t="str">
        <f>'JCN-5 SP500 Total MRP 1'!C58</f>
        <v>WMT</v>
      </c>
      <c r="D58" s="87">
        <f>'JCN-5 SP500 Total MRP 1'!D58</f>
        <v>87.79</v>
      </c>
      <c r="E58" s="88">
        <f>'JCN-5 SP500 Total MRP 1'!E58</f>
        <v>8016.84944</v>
      </c>
      <c r="F58" s="88">
        <f t="shared" si="1"/>
        <v>703799.21233760007</v>
      </c>
      <c r="G58" s="80">
        <f t="shared" si="0"/>
        <v>1.8714438415029018E-2</v>
      </c>
      <c r="H58" s="82">
        <f>'JCN-5 SP500 Total MRP 1'!H58</f>
        <v>1.0707369859892926E-2</v>
      </c>
      <c r="I58" s="82">
        <f t="shared" si="2"/>
        <v>2.0038241382990403E-4</v>
      </c>
      <c r="J58" s="82">
        <f>'JCN-5 SP500 Total MRP 1'!J58</f>
        <v>9.5000000000000001E-2</v>
      </c>
      <c r="K58" s="83">
        <f t="shared" si="3"/>
        <v>1.7778716494277567E-3</v>
      </c>
    </row>
    <row r="59" spans="2:11">
      <c r="B59" s="85" t="str">
        <f>'JCN-5 SP500 Total MRP 1'!B59</f>
        <v>Cisco Systems Inc</v>
      </c>
      <c r="C59" s="86" t="str">
        <f>'JCN-5 SP500 Total MRP 1'!C59</f>
        <v>CSCO</v>
      </c>
      <c r="D59" s="87">
        <f>'JCN-5 SP500 Total MRP 1'!D59</f>
        <v>61.71</v>
      </c>
      <c r="E59" s="88">
        <f>'JCN-5 SP500 Total MRP 1'!E59</f>
        <v>3978.29243</v>
      </c>
      <c r="F59" s="88">
        <f t="shared" si="1"/>
        <v>245500.42585530001</v>
      </c>
      <c r="G59" s="80">
        <f t="shared" si="0"/>
        <v>6.5280019073516039E-3</v>
      </c>
      <c r="H59" s="82">
        <f>'JCN-5 SP500 Total MRP 1'!H59</f>
        <v>2.6575919624047969E-2</v>
      </c>
      <c r="I59" s="82">
        <f t="shared" si="2"/>
        <v>1.7348765399540807E-4</v>
      </c>
      <c r="J59" s="82">
        <f>'JCN-5 SP500 Total MRP 1'!J59</f>
        <v>5.5E-2</v>
      </c>
      <c r="K59" s="83">
        <f t="shared" si="3"/>
        <v>3.5904010490433823E-4</v>
      </c>
    </row>
    <row r="60" spans="2:11">
      <c r="B60" s="85" t="str">
        <f>'JCN-5 SP500 Total MRP 1'!B60</f>
        <v>Intel Corp</v>
      </c>
      <c r="C60" s="86" t="str">
        <f>'JCN-5 SP500 Total MRP 1'!C60</f>
        <v>INTC</v>
      </c>
      <c r="D60" s="87">
        <f>'JCN-5 SP500 Total MRP 1'!D60</f>
        <v>22.71</v>
      </c>
      <c r="E60" s="88">
        <f>'JCN-5 SP500 Total MRP 1'!E60</f>
        <v>4360.5916399999996</v>
      </c>
      <c r="F60" s="88" t="str">
        <f t="shared" si="1"/>
        <v>Excl.</v>
      </c>
      <c r="G60" s="80" t="str">
        <f t="shared" si="0"/>
        <v>Excl.</v>
      </c>
      <c r="H60" s="82" t="str">
        <f>'JCN-5 SP500 Total MRP 1'!H60</f>
        <v>n/a</v>
      </c>
      <c r="I60" s="82" t="str">
        <f t="shared" si="2"/>
        <v>n/a</v>
      </c>
      <c r="J60" s="82">
        <f>'JCN-5 SP500 Total MRP 1'!J60</f>
        <v>-0.02</v>
      </c>
      <c r="K60" s="83" t="str">
        <f t="shared" si="3"/>
        <v>n/a</v>
      </c>
    </row>
    <row r="61" spans="2:11">
      <c r="B61" s="85" t="str">
        <f>'JCN-5 SP500 Total MRP 1'!B61</f>
        <v>General Motors Co</v>
      </c>
      <c r="C61" s="86" t="str">
        <f>'JCN-5 SP500 Total MRP 1'!C61</f>
        <v>GM</v>
      </c>
      <c r="D61" s="87">
        <f>'JCN-5 SP500 Total MRP 1'!D61</f>
        <v>47.03</v>
      </c>
      <c r="E61" s="88">
        <f>'JCN-5 SP500 Total MRP 1'!E61</f>
        <v>995.00189</v>
      </c>
      <c r="F61" s="88">
        <f t="shared" si="1"/>
        <v>46794.938886700002</v>
      </c>
      <c r="G61" s="80">
        <f t="shared" si="0"/>
        <v>1.2443051747976612E-3</v>
      </c>
      <c r="H61" s="82">
        <f>'JCN-5 SP500 Total MRP 1'!H61</f>
        <v>1.0206251328938976E-2</v>
      </c>
      <c r="I61" s="82">
        <f t="shared" si="2"/>
        <v>1.2699691343884274E-5</v>
      </c>
      <c r="J61" s="82">
        <f>'JCN-5 SP500 Total MRP 1'!J61</f>
        <v>7.4999999999999997E-2</v>
      </c>
      <c r="K61" s="83">
        <f t="shared" si="3"/>
        <v>9.3322888109824585E-5</v>
      </c>
    </row>
    <row r="62" spans="2:11">
      <c r="B62" s="85" t="str">
        <f>'JCN-5 SP500 Total MRP 1'!B62</f>
        <v>Microsoft Corp</v>
      </c>
      <c r="C62" s="86" t="str">
        <f>'JCN-5 SP500 Total MRP 1'!C62</f>
        <v>MSFT</v>
      </c>
      <c r="D62" s="87">
        <f>'JCN-5 SP500 Total MRP 1'!D62</f>
        <v>375.39</v>
      </c>
      <c r="E62" s="88">
        <f>'JCN-5 SP500 Total MRP 1'!E62</f>
        <v>7433.9822400000003</v>
      </c>
      <c r="F62" s="88">
        <f t="shared" si="1"/>
        <v>2790642.5930736</v>
      </c>
      <c r="G62" s="80">
        <f t="shared" si="0"/>
        <v>7.4204841424831275E-2</v>
      </c>
      <c r="H62" s="82">
        <f>'JCN-5 SP500 Total MRP 1'!H62</f>
        <v>8.8441354324835502E-3</v>
      </c>
      <c r="I62" s="82">
        <f t="shared" si="2"/>
        <v>6.5627766730717342E-4</v>
      </c>
      <c r="J62" s="82">
        <f>'JCN-5 SP500 Total MRP 1'!J62</f>
        <v>0.14499999999999999</v>
      </c>
      <c r="K62" s="83">
        <f t="shared" si="3"/>
        <v>1.0759702006600534E-2</v>
      </c>
    </row>
    <row r="63" spans="2:11">
      <c r="B63" s="85" t="str">
        <f>'JCN-5 SP500 Total MRP 1'!B63</f>
        <v>Dollar General Corp</v>
      </c>
      <c r="C63" s="86" t="str">
        <f>'JCN-5 SP500 Total MRP 1'!C63</f>
        <v>DG</v>
      </c>
      <c r="D63" s="87">
        <f>'JCN-5 SP500 Total MRP 1'!D63</f>
        <v>87.93</v>
      </c>
      <c r="E63" s="88">
        <f>'JCN-5 SP500 Total MRP 1'!E63</f>
        <v>219.94708</v>
      </c>
      <c r="F63" s="88" t="str">
        <f t="shared" si="1"/>
        <v>Excl.</v>
      </c>
      <c r="G63" s="80" t="str">
        <f t="shared" si="0"/>
        <v>Excl.</v>
      </c>
      <c r="H63" s="82">
        <f>'JCN-5 SP500 Total MRP 1'!H63</f>
        <v>2.6839531445467982E-2</v>
      </c>
      <c r="I63" s="82" t="str">
        <f t="shared" si="2"/>
        <v>n/a</v>
      </c>
      <c r="J63" s="82">
        <f>'JCN-5 SP500 Total MRP 1'!J63</f>
        <v>-5.0000000000000001E-3</v>
      </c>
      <c r="K63" s="83" t="str">
        <f t="shared" si="3"/>
        <v>n/a</v>
      </c>
    </row>
    <row r="64" spans="2:11">
      <c r="B64" s="85" t="str">
        <f>'JCN-5 SP500 Total MRP 1'!B64</f>
        <v>Cigna Group/The</v>
      </c>
      <c r="C64" s="86" t="str">
        <f>'JCN-5 SP500 Total MRP 1'!C64</f>
        <v>CI</v>
      </c>
      <c r="D64" s="87">
        <f>'JCN-5 SP500 Total MRP 1'!D64</f>
        <v>329</v>
      </c>
      <c r="E64" s="88">
        <f>'JCN-5 SP500 Total MRP 1'!E64</f>
        <v>271.10809999999998</v>
      </c>
      <c r="F64" s="88">
        <f t="shared" si="1"/>
        <v>89194.564899999998</v>
      </c>
      <c r="G64" s="80">
        <f t="shared" si="0"/>
        <v>2.3717363738333659E-3</v>
      </c>
      <c r="H64" s="82">
        <f>'JCN-5 SP500 Total MRP 1'!H64</f>
        <v>1.8358662613981763E-2</v>
      </c>
      <c r="I64" s="82">
        <f t="shared" si="2"/>
        <v>4.3541907896515287E-5</v>
      </c>
      <c r="J64" s="82">
        <f>'JCN-5 SP500 Total MRP 1'!J64</f>
        <v>0.11</v>
      </c>
      <c r="K64" s="83">
        <f t="shared" si="3"/>
        <v>2.6089100112167027E-4</v>
      </c>
    </row>
    <row r="65" spans="2:11">
      <c r="B65" s="85" t="str">
        <f>'JCN-5 SP500 Total MRP 1'!B65</f>
        <v>Kinder Morgan Inc</v>
      </c>
      <c r="C65" s="86" t="str">
        <f>'JCN-5 SP500 Total MRP 1'!C65</f>
        <v>KMI</v>
      </c>
      <c r="D65" s="87">
        <f>'JCN-5 SP500 Total MRP 1'!D65</f>
        <v>28.53</v>
      </c>
      <c r="E65" s="88">
        <f>'JCN-5 SP500 Total MRP 1'!E65</f>
        <v>2221.9630299999999</v>
      </c>
      <c r="F65" s="88">
        <f t="shared" si="1"/>
        <v>63392.605245899998</v>
      </c>
      <c r="G65" s="80">
        <f t="shared" si="0"/>
        <v>1.685646965847365E-3</v>
      </c>
      <c r="H65" s="82">
        <f>'JCN-5 SP500 Total MRP 1'!H65</f>
        <v>4.0308447248510335E-2</v>
      </c>
      <c r="I65" s="82">
        <f t="shared" si="2"/>
        <v>6.7945811802470015E-5</v>
      </c>
      <c r="J65" s="82">
        <f>'JCN-5 SP500 Total MRP 1'!J65</f>
        <v>0.09</v>
      </c>
      <c r="K65" s="83">
        <f t="shared" si="3"/>
        <v>1.5170822692626285E-4</v>
      </c>
    </row>
    <row r="66" spans="2:11">
      <c r="B66" s="85" t="str">
        <f>'JCN-5 SP500 Total MRP 1'!B66</f>
        <v>Citigroup Inc</v>
      </c>
      <c r="C66" s="86" t="str">
        <f>'JCN-5 SP500 Total MRP 1'!C66</f>
        <v>C</v>
      </c>
      <c r="D66" s="87">
        <f>'JCN-5 SP500 Total MRP 1'!D66</f>
        <v>70.989999999999995</v>
      </c>
      <c r="E66" s="88">
        <f>'JCN-5 SP500 Total MRP 1'!E66</f>
        <v>1882.16004</v>
      </c>
      <c r="F66" s="88">
        <f t="shared" si="1"/>
        <v>133614.54123959999</v>
      </c>
      <c r="G66" s="80">
        <f t="shared" si="0"/>
        <v>3.5528898861304677E-3</v>
      </c>
      <c r="H66" s="82">
        <f>'JCN-5 SP500 Total MRP 1'!H66</f>
        <v>3.1553739963375127E-2</v>
      </c>
      <c r="I66" s="82">
        <f t="shared" si="2"/>
        <v>1.1210696358546625E-4</v>
      </c>
      <c r="J66" s="82">
        <f>'JCN-5 SP500 Total MRP 1'!J66</f>
        <v>0.03</v>
      </c>
      <c r="K66" s="83">
        <f t="shared" si="3"/>
        <v>1.0658669658391403E-4</v>
      </c>
    </row>
    <row r="67" spans="2:11">
      <c r="B67" s="85" t="str">
        <f>'JCN-5 SP500 Total MRP 1'!B67</f>
        <v>American International Group Inc</v>
      </c>
      <c r="C67" s="86" t="str">
        <f>'JCN-5 SP500 Total MRP 1'!C67</f>
        <v>AIG</v>
      </c>
      <c r="D67" s="87">
        <f>'JCN-5 SP500 Total MRP 1'!D67</f>
        <v>86.94</v>
      </c>
      <c r="E67" s="88">
        <f>'JCN-5 SP500 Total MRP 1'!E67</f>
        <v>593.33295999999996</v>
      </c>
      <c r="F67" s="88">
        <f t="shared" si="1"/>
        <v>51584.367542399996</v>
      </c>
      <c r="G67" s="80">
        <f t="shared" si="0"/>
        <v>1.371658922925015E-3</v>
      </c>
      <c r="H67" s="82">
        <f>'JCN-5 SP500 Total MRP 1'!H67</f>
        <v>1.8403496664366231E-2</v>
      </c>
      <c r="I67" s="82">
        <f t="shared" si="2"/>
        <v>2.5243320412698691E-5</v>
      </c>
      <c r="J67" s="82">
        <f>'JCN-5 SP500 Total MRP 1'!J67</f>
        <v>0.125</v>
      </c>
      <c r="K67" s="83">
        <f t="shared" si="3"/>
        <v>1.7145736536562688E-4</v>
      </c>
    </row>
    <row r="68" spans="2:11">
      <c r="B68" s="85" t="str">
        <f>'JCN-5 SP500 Total MRP 1'!B68</f>
        <v>Altria Group Inc</v>
      </c>
      <c r="C68" s="86" t="str">
        <f>'JCN-5 SP500 Total MRP 1'!C68</f>
        <v>MO</v>
      </c>
      <c r="D68" s="87">
        <f>'JCN-5 SP500 Total MRP 1'!D68</f>
        <v>60.02</v>
      </c>
      <c r="E68" s="88">
        <f>'JCN-5 SP500 Total MRP 1'!E68</f>
        <v>1690.66164</v>
      </c>
      <c r="F68" s="88">
        <f t="shared" si="1"/>
        <v>101473.5116328</v>
      </c>
      <c r="G68" s="80">
        <f t="shared" si="0"/>
        <v>2.6982408489792963E-3</v>
      </c>
      <c r="H68" s="82">
        <f>'JCN-5 SP500 Total MRP 1'!H68</f>
        <v>6.797734088637121E-2</v>
      </c>
      <c r="I68" s="82">
        <f t="shared" si="2"/>
        <v>1.8341923798459729E-4</v>
      </c>
      <c r="J68" s="82">
        <f>'JCN-5 SP500 Total MRP 1'!J68</f>
        <v>0.06</v>
      </c>
      <c r="K68" s="83">
        <f t="shared" si="3"/>
        <v>1.6189445093875776E-4</v>
      </c>
    </row>
    <row r="69" spans="2:11">
      <c r="B69" s="85" t="str">
        <f>'JCN-5 SP500 Total MRP 1'!B69</f>
        <v>HCA Healthcare Inc</v>
      </c>
      <c r="C69" s="86" t="str">
        <f>'JCN-5 SP500 Total MRP 1'!C69</f>
        <v>HCA</v>
      </c>
      <c r="D69" s="87">
        <f>'JCN-5 SP500 Total MRP 1'!D69</f>
        <v>345.55</v>
      </c>
      <c r="E69" s="88">
        <f>'JCN-5 SP500 Total MRP 1'!E69</f>
        <v>246.20330000000001</v>
      </c>
      <c r="F69" s="88">
        <f t="shared" si="1"/>
        <v>85075.550315</v>
      </c>
      <c r="G69" s="80">
        <f t="shared" si="0"/>
        <v>2.2622093334072218E-3</v>
      </c>
      <c r="H69" s="82">
        <f>'JCN-5 SP500 Total MRP 1'!H69</f>
        <v>8.3345391405006512E-3</v>
      </c>
      <c r="I69" s="82">
        <f t="shared" si="2"/>
        <v>1.8854472233288378E-5</v>
      </c>
      <c r="J69" s="82">
        <f>'JCN-5 SP500 Total MRP 1'!J69</f>
        <v>0.1</v>
      </c>
      <c r="K69" s="83">
        <f t="shared" si="3"/>
        <v>2.2622093334072219E-4</v>
      </c>
    </row>
    <row r="70" spans="2:11">
      <c r="B70" s="85" t="str">
        <f>'JCN-5 SP500 Total MRP 1'!B70</f>
        <v>International Paper Co</v>
      </c>
      <c r="C70" s="86" t="str">
        <f>'JCN-5 SP500 Total MRP 1'!C70</f>
        <v>IP</v>
      </c>
      <c r="D70" s="87">
        <f>'JCN-5 SP500 Total MRP 1'!D70</f>
        <v>53.35</v>
      </c>
      <c r="E70" s="88">
        <f>'JCN-5 SP500 Total MRP 1'!E70</f>
        <v>526.12561000000005</v>
      </c>
      <c r="F70" s="88">
        <f t="shared" si="1"/>
        <v>28068.801293500004</v>
      </c>
      <c r="G70" s="80">
        <f t="shared" si="0"/>
        <v>7.4636607143419107E-4</v>
      </c>
      <c r="H70" s="82">
        <f>'JCN-5 SP500 Total MRP 1'!H70</f>
        <v>3.4676663542642927E-2</v>
      </c>
      <c r="I70" s="82">
        <f t="shared" si="2"/>
        <v>2.5881485138767641E-5</v>
      </c>
      <c r="J70" s="82">
        <f>'JCN-5 SP500 Total MRP 1'!J70</f>
        <v>0.08</v>
      </c>
      <c r="K70" s="83">
        <f t="shared" si="3"/>
        <v>5.9709285714735285E-5</v>
      </c>
    </row>
    <row r="71" spans="2:11">
      <c r="B71" s="85" t="str">
        <f>'JCN-5 SP500 Total MRP 1'!B71</f>
        <v>Hewlett Packard Enterprise Co</v>
      </c>
      <c r="C71" s="86" t="str">
        <f>'JCN-5 SP500 Total MRP 1'!C71</f>
        <v>HPE</v>
      </c>
      <c r="D71" s="87">
        <f>'JCN-5 SP500 Total MRP 1'!D71</f>
        <v>15.43</v>
      </c>
      <c r="E71" s="88">
        <f>'JCN-5 SP500 Total MRP 1'!E71</f>
        <v>1313.5782400000001</v>
      </c>
      <c r="F71" s="88">
        <f t="shared" si="1"/>
        <v>20268.512243199999</v>
      </c>
      <c r="G71" s="80">
        <f t="shared" si="0"/>
        <v>5.3895175994837265E-4</v>
      </c>
      <c r="H71" s="82">
        <f>'JCN-5 SP500 Total MRP 1'!H71</f>
        <v>3.3700583279325992E-2</v>
      </c>
      <c r="I71" s="82">
        <f t="shared" si="2"/>
        <v>1.8162988669679443E-5</v>
      </c>
      <c r="J71" s="82">
        <f>'JCN-5 SP500 Total MRP 1'!J71</f>
        <v>5.5E-2</v>
      </c>
      <c r="K71" s="83">
        <f t="shared" si="3"/>
        <v>2.9642346797160496E-5</v>
      </c>
    </row>
    <row r="72" spans="2:11">
      <c r="B72" s="85" t="str">
        <f>'JCN-5 SP500 Total MRP 1'!B72</f>
        <v>Abbott Laboratories</v>
      </c>
      <c r="C72" s="86" t="str">
        <f>'JCN-5 SP500 Total MRP 1'!C72</f>
        <v>ABT</v>
      </c>
      <c r="D72" s="87">
        <f>'JCN-5 SP500 Total MRP 1'!D72</f>
        <v>132.65</v>
      </c>
      <c r="E72" s="88">
        <f>'JCN-5 SP500 Total MRP 1'!E72</f>
        <v>1734.32341</v>
      </c>
      <c r="F72" s="88">
        <f t="shared" si="1"/>
        <v>230058.0003365</v>
      </c>
      <c r="G72" s="80">
        <f t="shared" si="0"/>
        <v>6.1173786553158672E-3</v>
      </c>
      <c r="H72" s="82">
        <f>'JCN-5 SP500 Total MRP 1'!H72</f>
        <v>1.7791179796456839E-2</v>
      </c>
      <c r="I72" s="82">
        <f t="shared" si="2"/>
        <v>1.0883538353973197E-4</v>
      </c>
      <c r="J72" s="82">
        <f>'JCN-5 SP500 Total MRP 1'!J72</f>
        <v>4.4999999999999998E-2</v>
      </c>
      <c r="K72" s="83">
        <f t="shared" si="3"/>
        <v>2.7528203948921399E-4</v>
      </c>
    </row>
    <row r="73" spans="2:11">
      <c r="B73" s="85" t="str">
        <f>'JCN-5 SP500 Total MRP 1'!B73</f>
        <v>Aflac Inc</v>
      </c>
      <c r="C73" s="86" t="str">
        <f>'JCN-5 SP500 Total MRP 1'!C73</f>
        <v>AFL</v>
      </c>
      <c r="D73" s="87">
        <f>'JCN-5 SP500 Total MRP 1'!D73</f>
        <v>111.19</v>
      </c>
      <c r="E73" s="88">
        <f>'JCN-5 SP500 Total MRP 1'!E73</f>
        <v>545.81460000000004</v>
      </c>
      <c r="F73" s="88">
        <f t="shared" si="1"/>
        <v>60689.125374000003</v>
      </c>
      <c r="G73" s="80">
        <f t="shared" si="0"/>
        <v>1.6137598328667814E-3</v>
      </c>
      <c r="H73" s="82">
        <f>'JCN-5 SP500 Total MRP 1'!H73</f>
        <v>2.0865185718140122E-2</v>
      </c>
      <c r="I73" s="82">
        <f t="shared" si="2"/>
        <v>3.3671398617240158E-5</v>
      </c>
      <c r="J73" s="82">
        <f>'JCN-5 SP500 Total MRP 1'!J73</f>
        <v>8.5000000000000006E-2</v>
      </c>
      <c r="K73" s="83">
        <f t="shared" si="3"/>
        <v>1.3716958579367643E-4</v>
      </c>
    </row>
    <row r="74" spans="2:11">
      <c r="B74" s="85" t="str">
        <f>'JCN-5 SP500 Total MRP 1'!B74</f>
        <v>Air Products and Chemicals Inc</v>
      </c>
      <c r="C74" s="86" t="str">
        <f>'JCN-5 SP500 Total MRP 1'!C74</f>
        <v>APD</v>
      </c>
      <c r="D74" s="87">
        <f>'JCN-5 SP500 Total MRP 1'!D74</f>
        <v>294.92</v>
      </c>
      <c r="E74" s="88">
        <f>'JCN-5 SP500 Total MRP 1'!E74</f>
        <v>222.47567000000001</v>
      </c>
      <c r="F74" s="88">
        <f t="shared" si="1"/>
        <v>65612.524596400006</v>
      </c>
      <c r="G74" s="80">
        <f t="shared" si="0"/>
        <v>1.7446759378083841E-3</v>
      </c>
      <c r="H74" s="82">
        <f>'JCN-5 SP500 Total MRP 1'!H74</f>
        <v>2.4277770242777705E-2</v>
      </c>
      <c r="I74" s="82">
        <f t="shared" si="2"/>
        <v>4.235684156621467E-5</v>
      </c>
      <c r="J74" s="82">
        <f>'JCN-5 SP500 Total MRP 1'!J74</f>
        <v>0.105</v>
      </c>
      <c r="K74" s="83">
        <f t="shared" si="3"/>
        <v>1.8319097346988032E-4</v>
      </c>
    </row>
    <row r="75" spans="2:11">
      <c r="B75" s="85" t="str">
        <f>'JCN-5 SP500 Total MRP 1'!B75</f>
        <v>Super Micro Computer Inc</v>
      </c>
      <c r="C75" s="86" t="str">
        <f>'JCN-5 SP500 Total MRP 1'!C75</f>
        <v>SMCI</v>
      </c>
      <c r="D75" s="87">
        <f>'JCN-5 SP500 Total MRP 1'!D75</f>
        <v>34.24</v>
      </c>
      <c r="E75" s="88">
        <f>'JCN-5 SP500 Total MRP 1'!E75</f>
        <v>593.48135000000002</v>
      </c>
      <c r="F75" s="88" t="str">
        <f t="shared" si="1"/>
        <v>Excl.</v>
      </c>
      <c r="G75" s="80" t="str">
        <f t="shared" si="0"/>
        <v>Excl.</v>
      </c>
      <c r="H75" s="82" t="str">
        <f>'JCN-5 SP500 Total MRP 1'!H75</f>
        <v>n/a</v>
      </c>
      <c r="I75" s="82" t="str">
        <f t="shared" si="2"/>
        <v>n/a</v>
      </c>
      <c r="J75" s="82">
        <f>'JCN-5 SP500 Total MRP 1'!J75</f>
        <v>0.39</v>
      </c>
      <c r="K75" s="83" t="str">
        <f t="shared" si="3"/>
        <v>n/a</v>
      </c>
    </row>
    <row r="76" spans="2:11">
      <c r="B76" s="85" t="str">
        <f>'JCN-5 SP500 Total MRP 1'!B76</f>
        <v>Royal Caribbean Cruises Ltd</v>
      </c>
      <c r="C76" s="86" t="str">
        <f>'JCN-5 SP500 Total MRP 1'!C76</f>
        <v>RCL</v>
      </c>
      <c r="D76" s="87">
        <f>'JCN-5 SP500 Total MRP 1'!D76</f>
        <v>205.44</v>
      </c>
      <c r="E76" s="88">
        <f>'JCN-5 SP500 Total MRP 1'!E76</f>
        <v>269.12875000000003</v>
      </c>
      <c r="F76" s="88" t="str">
        <f t="shared" si="1"/>
        <v>Excl.</v>
      </c>
      <c r="G76" s="80" t="str">
        <f t="shared" si="0"/>
        <v>Excl.</v>
      </c>
      <c r="H76" s="82">
        <f>'JCN-5 SP500 Total MRP 1'!H76</f>
        <v>1.4602803738317759E-2</v>
      </c>
      <c r="I76" s="82" t="str">
        <f t="shared" si="2"/>
        <v>n/a</v>
      </c>
      <c r="J76" s="82" t="str">
        <f>'JCN-5 SP500 Total MRP 1'!J76</f>
        <v/>
      </c>
      <c r="K76" s="83" t="str">
        <f t="shared" si="3"/>
        <v>n/a</v>
      </c>
    </row>
    <row r="77" spans="2:11">
      <c r="B77" s="85" t="str">
        <f>'JCN-5 SP500 Total MRP 1'!B77</f>
        <v>Hess Corp</v>
      </c>
      <c r="C77" s="86" t="str">
        <f>'JCN-5 SP500 Total MRP 1'!C77</f>
        <v>HES</v>
      </c>
      <c r="D77" s="87">
        <f>'JCN-5 SP500 Total MRP 1'!D77</f>
        <v>159.72999999999999</v>
      </c>
      <c r="E77" s="88">
        <f>'JCN-5 SP500 Total MRP 1'!E77</f>
        <v>308.29165999999998</v>
      </c>
      <c r="F77" s="88">
        <f t="shared" si="1"/>
        <v>49243.426851799995</v>
      </c>
      <c r="G77" s="80">
        <f t="shared" si="0"/>
        <v>1.3094119217640439E-3</v>
      </c>
      <c r="H77" s="82">
        <f>'JCN-5 SP500 Total MRP 1'!H77</f>
        <v>1.2521129405872411E-2</v>
      </c>
      <c r="I77" s="82">
        <f t="shared" si="2"/>
        <v>1.6395316117999675E-5</v>
      </c>
      <c r="J77" s="82">
        <f>'JCN-5 SP500 Total MRP 1'!J77</f>
        <v>7.4999999999999997E-2</v>
      </c>
      <c r="K77" s="83">
        <f t="shared" si="3"/>
        <v>9.8205894132303285E-5</v>
      </c>
    </row>
    <row r="78" spans="2:11">
      <c r="B78" s="85" t="str">
        <f>'JCN-5 SP500 Total MRP 1'!B78</f>
        <v>Lennox International Inc</v>
      </c>
      <c r="C78" s="86" t="str">
        <f>'JCN-5 SP500 Total MRP 1'!C78</f>
        <v>LII</v>
      </c>
      <c r="D78" s="87">
        <f>'JCN-5 SP500 Total MRP 1'!D78</f>
        <v>560.83000000000004</v>
      </c>
      <c r="E78" s="88">
        <f>'JCN-5 SP500 Total MRP 1'!E78</f>
        <v>35.579659999999997</v>
      </c>
      <c r="F78" s="88">
        <f t="shared" si="1"/>
        <v>19954.140717800001</v>
      </c>
      <c r="G78" s="80">
        <f t="shared" si="0"/>
        <v>5.3059243466297454E-4</v>
      </c>
      <c r="H78" s="82">
        <f>'JCN-5 SP500 Total MRP 1'!H78</f>
        <v>8.2021289873936837E-3</v>
      </c>
      <c r="I78" s="82">
        <f t="shared" si="2"/>
        <v>4.3519875888409727E-6</v>
      </c>
      <c r="J78" s="82">
        <f>'JCN-5 SP500 Total MRP 1'!J78</f>
        <v>0.125</v>
      </c>
      <c r="K78" s="83">
        <f t="shared" si="3"/>
        <v>6.6324054332871817E-5</v>
      </c>
    </row>
    <row r="79" spans="2:11">
      <c r="B79" s="85" t="str">
        <f>'JCN-5 SP500 Total MRP 1'!B79</f>
        <v>Archer-Daniels-Midland Co</v>
      </c>
      <c r="C79" s="86" t="str">
        <f>'JCN-5 SP500 Total MRP 1'!C79</f>
        <v>ADM</v>
      </c>
      <c r="D79" s="87">
        <f>'JCN-5 SP500 Total MRP 1'!D79</f>
        <v>48.01</v>
      </c>
      <c r="E79" s="88">
        <f>'JCN-5 SP500 Total MRP 1'!E79</f>
        <v>480.15568000000002</v>
      </c>
      <c r="F79" s="88">
        <f t="shared" si="1"/>
        <v>23052.274196800001</v>
      </c>
      <c r="G79" s="80">
        <f t="shared" si="0"/>
        <v>6.1297364108932274E-4</v>
      </c>
      <c r="H79" s="82">
        <f>'JCN-5 SP500 Total MRP 1'!H79</f>
        <v>4.2491147677567176E-2</v>
      </c>
      <c r="I79" s="82">
        <f t="shared" si="2"/>
        <v>2.6045953505982472E-5</v>
      </c>
      <c r="J79" s="82">
        <f>'JCN-5 SP500 Total MRP 1'!J79</f>
        <v>0.03</v>
      </c>
      <c r="K79" s="83">
        <f t="shared" si="3"/>
        <v>1.8389209232679681E-5</v>
      </c>
    </row>
    <row r="80" spans="2:11">
      <c r="B80" s="85" t="str">
        <f>'JCN-5 SP500 Total MRP 1'!B80</f>
        <v>Automatic Data Processing Inc</v>
      </c>
      <c r="C80" s="86" t="str">
        <f>'JCN-5 SP500 Total MRP 1'!C80</f>
        <v>ADP</v>
      </c>
      <c r="D80" s="87">
        <f>'JCN-5 SP500 Total MRP 1'!D80</f>
        <v>305.52999999999997</v>
      </c>
      <c r="E80" s="88">
        <f>'JCN-5 SP500 Total MRP 1'!E80</f>
        <v>406.87088999999997</v>
      </c>
      <c r="F80" s="88">
        <f t="shared" si="1"/>
        <v>124311.26302169998</v>
      </c>
      <c r="G80" s="80">
        <f t="shared" si="0"/>
        <v>3.3055102013926918E-3</v>
      </c>
      <c r="H80" s="82">
        <f>'JCN-5 SP500 Total MRP 1'!H80</f>
        <v>2.016168625012274E-2</v>
      </c>
      <c r="I80" s="82">
        <f t="shared" si="2"/>
        <v>6.6644659577059481E-5</v>
      </c>
      <c r="J80" s="82">
        <f>'JCN-5 SP500 Total MRP 1'!J80</f>
        <v>8.5000000000000006E-2</v>
      </c>
      <c r="K80" s="83">
        <f t="shared" si="3"/>
        <v>2.8096836711837881E-4</v>
      </c>
    </row>
    <row r="81" spans="2:11">
      <c r="B81" s="85" t="str">
        <f>'JCN-5 SP500 Total MRP 1'!B81</f>
        <v>Verisk Analytics Inc</v>
      </c>
      <c r="C81" s="86" t="str">
        <f>'JCN-5 SP500 Total MRP 1'!C81</f>
        <v>VRSK</v>
      </c>
      <c r="D81" s="87">
        <f>'JCN-5 SP500 Total MRP 1'!D81</f>
        <v>297.62</v>
      </c>
      <c r="E81" s="88">
        <f>'JCN-5 SP500 Total MRP 1'!E81</f>
        <v>140.27617000000001</v>
      </c>
      <c r="F81" s="88">
        <f t="shared" si="1"/>
        <v>41748.9937154</v>
      </c>
      <c r="G81" s="80">
        <f t="shared" si="0"/>
        <v>1.1101305004040081E-3</v>
      </c>
      <c r="H81" s="82">
        <f>'JCN-5 SP500 Total MRP 1'!H81</f>
        <v>6.0479806464619314E-3</v>
      </c>
      <c r="I81" s="82">
        <f t="shared" si="2"/>
        <v>6.7140477814905405E-6</v>
      </c>
      <c r="J81" s="82">
        <f>'JCN-5 SP500 Total MRP 1'!J81</f>
        <v>0.11</v>
      </c>
      <c r="K81" s="83">
        <f t="shared" si="3"/>
        <v>1.2211435504444089E-4</v>
      </c>
    </row>
    <row r="82" spans="2:11">
      <c r="B82" s="85" t="str">
        <f>'JCN-5 SP500 Total MRP 1'!B82</f>
        <v>AutoZone Inc</v>
      </c>
      <c r="C82" s="86" t="str">
        <f>'JCN-5 SP500 Total MRP 1'!C82</f>
        <v>AZO</v>
      </c>
      <c r="D82" s="87">
        <f>'JCN-5 SP500 Total MRP 1'!D82</f>
        <v>3812.78</v>
      </c>
      <c r="E82" s="88">
        <f>'JCN-5 SP500 Total MRP 1'!E82</f>
        <v>16.728660000000001</v>
      </c>
      <c r="F82" s="88">
        <f t="shared" si="1"/>
        <v>63782.700274800009</v>
      </c>
      <c r="G82" s="80">
        <f t="shared" si="0"/>
        <v>1.6960198239955157E-3</v>
      </c>
      <c r="H82" s="82" t="str">
        <f>'JCN-5 SP500 Total MRP 1'!H82</f>
        <v>n/a</v>
      </c>
      <c r="I82" s="82" t="str">
        <f t="shared" si="2"/>
        <v>n/a</v>
      </c>
      <c r="J82" s="82">
        <f>'JCN-5 SP500 Total MRP 1'!J82</f>
        <v>0.115</v>
      </c>
      <c r="K82" s="83">
        <f t="shared" si="3"/>
        <v>1.950422797594843E-4</v>
      </c>
    </row>
    <row r="83" spans="2:11">
      <c r="B83" s="85" t="str">
        <f>'JCN-5 SP500 Total MRP 1'!B83</f>
        <v>Linde PLC</v>
      </c>
      <c r="C83" s="86" t="str">
        <f>'JCN-5 SP500 Total MRP 1'!C83</f>
        <v>LIN</v>
      </c>
      <c r="D83" s="87">
        <f>'JCN-5 SP500 Total MRP 1'!D83</f>
        <v>465.64</v>
      </c>
      <c r="E83" s="88">
        <f>'JCN-5 SP500 Total MRP 1'!E83</f>
        <v>472.91162000000003</v>
      </c>
      <c r="F83" s="88">
        <f t="shared" si="1"/>
        <v>220206.56673680001</v>
      </c>
      <c r="G83" s="80">
        <f t="shared" si="0"/>
        <v>5.8554231939151845E-3</v>
      </c>
      <c r="H83" s="82">
        <f>'JCN-5 SP500 Total MRP 1'!H83</f>
        <v>1.2885490937204707E-2</v>
      </c>
      <c r="I83" s="82">
        <f t="shared" si="2"/>
        <v>7.5450002498692352E-5</v>
      </c>
      <c r="J83" s="82">
        <f>'JCN-5 SP500 Total MRP 1'!J83</f>
        <v>7.0000000000000007E-2</v>
      </c>
      <c r="K83" s="83">
        <f t="shared" si="3"/>
        <v>4.0987962357406297E-4</v>
      </c>
    </row>
    <row r="84" spans="2:11">
      <c r="B84" s="85" t="str">
        <f>'JCN-5 SP500 Total MRP 1'!B84</f>
        <v>Avery Dennison Corp</v>
      </c>
      <c r="C84" s="86" t="str">
        <f>'JCN-5 SP500 Total MRP 1'!C84</f>
        <v>AVY</v>
      </c>
      <c r="D84" s="87">
        <f>'JCN-5 SP500 Total MRP 1'!D84</f>
        <v>177.97</v>
      </c>
      <c r="E84" s="88">
        <f>'JCN-5 SP500 Total MRP 1'!E84</f>
        <v>78.965999999999994</v>
      </c>
      <c r="F84" s="88">
        <f t="shared" si="1"/>
        <v>14053.579019999999</v>
      </c>
      <c r="G84" s="80">
        <f t="shared" si="0"/>
        <v>3.7369300003475288E-4</v>
      </c>
      <c r="H84" s="82">
        <f>'JCN-5 SP500 Total MRP 1'!H84</f>
        <v>1.9778614373208967E-2</v>
      </c>
      <c r="I84" s="82">
        <f t="shared" si="2"/>
        <v>7.3911297416549424E-6</v>
      </c>
      <c r="J84" s="82">
        <f>'JCN-5 SP500 Total MRP 1'!J84</f>
        <v>0.02</v>
      </c>
      <c r="K84" s="83">
        <f t="shared" si="3"/>
        <v>7.4738600006950578E-6</v>
      </c>
    </row>
    <row r="85" spans="2:11">
      <c r="B85" s="85" t="str">
        <f>'JCN-5 SP500 Total MRP 1'!B85</f>
        <v>Enphase Energy Inc</v>
      </c>
      <c r="C85" s="86" t="str">
        <f>'JCN-5 SP500 Total MRP 1'!C85</f>
        <v>ENPH</v>
      </c>
      <c r="D85" s="87">
        <f>'JCN-5 SP500 Total MRP 1'!D85</f>
        <v>62.05</v>
      </c>
      <c r="E85" s="88">
        <f>'JCN-5 SP500 Total MRP 1'!E85</f>
        <v>132.47050999999999</v>
      </c>
      <c r="F85" s="88">
        <f t="shared" si="1"/>
        <v>8219.7951454999984</v>
      </c>
      <c r="G85" s="80">
        <f t="shared" si="0"/>
        <v>2.1856922732790046E-4</v>
      </c>
      <c r="H85" s="82" t="str">
        <f>'JCN-5 SP500 Total MRP 1'!H85</f>
        <v>n/a</v>
      </c>
      <c r="I85" s="82" t="str">
        <f t="shared" si="2"/>
        <v>n/a</v>
      </c>
      <c r="J85" s="82">
        <f>'JCN-5 SP500 Total MRP 1'!J85</f>
        <v>6.5000000000000002E-2</v>
      </c>
      <c r="K85" s="83">
        <f t="shared" si="3"/>
        <v>1.420699977631353E-5</v>
      </c>
    </row>
    <row r="86" spans="2:11">
      <c r="B86" s="85" t="str">
        <f>'JCN-5 SP500 Total MRP 1'!B86</f>
        <v>MSCI Inc</v>
      </c>
      <c r="C86" s="86" t="str">
        <f>'JCN-5 SP500 Total MRP 1'!C86</f>
        <v>MSCI</v>
      </c>
      <c r="D86" s="87">
        <f>'JCN-5 SP500 Total MRP 1'!D86</f>
        <v>565.5</v>
      </c>
      <c r="E86" s="88">
        <f>'JCN-5 SP500 Total MRP 1'!E86</f>
        <v>77.60163</v>
      </c>
      <c r="F86" s="88">
        <f t="shared" si="1"/>
        <v>43883.721765000002</v>
      </c>
      <c r="G86" s="80">
        <f t="shared" si="0"/>
        <v>1.1668941851549239E-3</v>
      </c>
      <c r="H86" s="82">
        <f>'JCN-5 SP500 Total MRP 1'!H86</f>
        <v>1.273209549071618E-2</v>
      </c>
      <c r="I86" s="82">
        <f t="shared" si="2"/>
        <v>1.4857008192953938E-5</v>
      </c>
      <c r="J86" s="82">
        <f>'JCN-5 SP500 Total MRP 1'!J86</f>
        <v>9.5000000000000001E-2</v>
      </c>
      <c r="K86" s="83">
        <f t="shared" si="3"/>
        <v>1.1085494758971777E-4</v>
      </c>
    </row>
    <row r="87" spans="2:11">
      <c r="B87" s="85" t="str">
        <f>'JCN-5 SP500 Total MRP 1'!B87</f>
        <v>Ball Corp</v>
      </c>
      <c r="C87" s="86" t="str">
        <f>'JCN-5 SP500 Total MRP 1'!C87</f>
        <v>BALL</v>
      </c>
      <c r="D87" s="87">
        <f>'JCN-5 SP500 Total MRP 1'!D87</f>
        <v>52.07</v>
      </c>
      <c r="E87" s="88">
        <f>'JCN-5 SP500 Total MRP 1'!E87</f>
        <v>282.37887000000001</v>
      </c>
      <c r="F87" s="88">
        <f t="shared" si="1"/>
        <v>14703.467760900001</v>
      </c>
      <c r="G87" s="80">
        <f t="shared" ref="G87:G150" si="4">IF(F87="Excl.","Excl.",F87/SUM($F$23:$F$525))</f>
        <v>3.9097392704488397E-4</v>
      </c>
      <c r="H87" s="82">
        <f>'JCN-5 SP500 Total MRP 1'!H87</f>
        <v>1.5363933166890725E-2</v>
      </c>
      <c r="I87" s="82">
        <f t="shared" si="2"/>
        <v>6.0068972851144073E-6</v>
      </c>
      <c r="J87" s="82">
        <f>'JCN-5 SP500 Total MRP 1'!J87</f>
        <v>0.105</v>
      </c>
      <c r="K87" s="83">
        <f t="shared" si="3"/>
        <v>4.1052262339712819E-5</v>
      </c>
    </row>
    <row r="88" spans="2:11">
      <c r="B88" s="85" t="str">
        <f>'JCN-5 SP500 Total MRP 1'!B88</f>
        <v>Axon Enterprise Inc</v>
      </c>
      <c r="C88" s="86" t="str">
        <f>'JCN-5 SP500 Total MRP 1'!C88</f>
        <v>AXON</v>
      </c>
      <c r="D88" s="87">
        <f>'JCN-5 SP500 Total MRP 1'!D88</f>
        <v>525.95000000000005</v>
      </c>
      <c r="E88" s="88">
        <f>'JCN-5 SP500 Total MRP 1'!E88</f>
        <v>76.623270000000005</v>
      </c>
      <c r="F88" s="88" t="str">
        <f t="shared" ref="F88:F151" si="5">IF(OR(J88="",J88&gt;0.2,J88&lt;0),"Excl.",D88*E88)</f>
        <v>Excl.</v>
      </c>
      <c r="G88" s="80" t="str">
        <f t="shared" si="4"/>
        <v>Excl.</v>
      </c>
      <c r="H88" s="82" t="str">
        <f>'JCN-5 SP500 Total MRP 1'!H88</f>
        <v>n/a</v>
      </c>
      <c r="I88" s="82" t="str">
        <f t="shared" ref="I88:I151" si="6">IFERROR($H88*$G88, "n/a")</f>
        <v>n/a</v>
      </c>
      <c r="J88" s="82">
        <f>'JCN-5 SP500 Total MRP 1'!J88</f>
        <v>0.26</v>
      </c>
      <c r="K88" s="83" t="str">
        <f t="shared" ref="K88:K151" si="7">IFERROR($J88*$G88, "n/a")</f>
        <v>n/a</v>
      </c>
    </row>
    <row r="89" spans="2:11">
      <c r="B89" s="85" t="str">
        <f>'JCN-5 SP500 Total MRP 1'!B89</f>
        <v>Dayforce Inc</v>
      </c>
      <c r="C89" s="86" t="str">
        <f>'JCN-5 SP500 Total MRP 1'!C89</f>
        <v>DAY</v>
      </c>
      <c r="D89" s="87">
        <f>'JCN-5 SP500 Total MRP 1'!D89</f>
        <v>58.33</v>
      </c>
      <c r="E89" s="88">
        <f>'JCN-5 SP500 Total MRP 1'!E89</f>
        <v>158.26236</v>
      </c>
      <c r="F89" s="88" t="str">
        <f t="shared" si="5"/>
        <v>Excl.</v>
      </c>
      <c r="G89" s="80" t="str">
        <f t="shared" si="4"/>
        <v>Excl.</v>
      </c>
      <c r="H89" s="82" t="str">
        <f>'JCN-5 SP500 Total MRP 1'!H89</f>
        <v>n/a</v>
      </c>
      <c r="I89" s="82" t="str">
        <f t="shared" si="6"/>
        <v>n/a</v>
      </c>
      <c r="J89" s="82" t="str">
        <f>'JCN-5 SP500 Total MRP 1'!J89</f>
        <v/>
      </c>
      <c r="K89" s="83" t="str">
        <f t="shared" si="7"/>
        <v>n/a</v>
      </c>
    </row>
    <row r="90" spans="2:11">
      <c r="B90" s="85" t="str">
        <f>'JCN-5 SP500 Total MRP 1'!B90</f>
        <v>Carrier Global Corp</v>
      </c>
      <c r="C90" s="86" t="str">
        <f>'JCN-5 SP500 Total MRP 1'!C90</f>
        <v>CARR</v>
      </c>
      <c r="D90" s="87">
        <f>'JCN-5 SP500 Total MRP 1'!D90</f>
        <v>63.4</v>
      </c>
      <c r="E90" s="88">
        <f>'JCN-5 SP500 Total MRP 1'!E90</f>
        <v>863.98757000000001</v>
      </c>
      <c r="F90" s="88">
        <f t="shared" si="5"/>
        <v>54776.811937999999</v>
      </c>
      <c r="G90" s="80">
        <f t="shared" si="4"/>
        <v>1.4565479125509401E-3</v>
      </c>
      <c r="H90" s="82">
        <f>'JCN-5 SP500 Total MRP 1'!H90</f>
        <v>1.4195583596214511E-2</v>
      </c>
      <c r="I90" s="82">
        <f t="shared" si="6"/>
        <v>2.0676547654508612E-5</v>
      </c>
      <c r="J90" s="82">
        <f>'JCN-5 SP500 Total MRP 1'!J90</f>
        <v>0.13</v>
      </c>
      <c r="K90" s="83">
        <f t="shared" si="7"/>
        <v>1.8935122863162222E-4</v>
      </c>
    </row>
    <row r="91" spans="2:11">
      <c r="B91" s="85" t="str">
        <f>'JCN-5 SP500 Total MRP 1'!B91</f>
        <v>Bank of New York Mellon Corp/The</v>
      </c>
      <c r="C91" s="86" t="str">
        <f>'JCN-5 SP500 Total MRP 1'!C91</f>
        <v>BK</v>
      </c>
      <c r="D91" s="87">
        <f>'JCN-5 SP500 Total MRP 1'!D91</f>
        <v>83.87</v>
      </c>
      <c r="E91" s="88">
        <f>'JCN-5 SP500 Total MRP 1'!E91</f>
        <v>717.97392000000002</v>
      </c>
      <c r="F91" s="88">
        <f t="shared" si="5"/>
        <v>60216.472670400006</v>
      </c>
      <c r="G91" s="80">
        <f t="shared" si="4"/>
        <v>1.6011917171909484E-3</v>
      </c>
      <c r="H91" s="82">
        <f>'JCN-5 SP500 Total MRP 1'!H91</f>
        <v>2.2415643257422197E-2</v>
      </c>
      <c r="I91" s="82">
        <f t="shared" si="6"/>
        <v>3.5891742319291552E-5</v>
      </c>
      <c r="J91" s="82">
        <f>'JCN-5 SP500 Total MRP 1'!J91</f>
        <v>0.105</v>
      </c>
      <c r="K91" s="83">
        <f t="shared" si="7"/>
        <v>1.6812513030504958E-4</v>
      </c>
    </row>
    <row r="92" spans="2:11">
      <c r="B92" s="85" t="str">
        <f>'JCN-5 SP500 Total MRP 1'!B92</f>
        <v>Otis Worldwide Corp</v>
      </c>
      <c r="C92" s="86" t="str">
        <f>'JCN-5 SP500 Total MRP 1'!C92</f>
        <v>OTIS</v>
      </c>
      <c r="D92" s="87">
        <f>'JCN-5 SP500 Total MRP 1'!D92</f>
        <v>103.2</v>
      </c>
      <c r="E92" s="88">
        <f>'JCN-5 SP500 Total MRP 1'!E92</f>
        <v>396.51855999999998</v>
      </c>
      <c r="F92" s="88">
        <f t="shared" si="5"/>
        <v>40920.715391999998</v>
      </c>
      <c r="G92" s="80">
        <f t="shared" si="4"/>
        <v>1.0881060886086488E-3</v>
      </c>
      <c r="H92" s="82">
        <f>'JCN-5 SP500 Total MRP 1'!H92</f>
        <v>1.5116279069767442E-2</v>
      </c>
      <c r="I92" s="82">
        <f t="shared" si="6"/>
        <v>1.6448115292921436E-5</v>
      </c>
      <c r="J92" s="82">
        <f>'JCN-5 SP500 Total MRP 1'!J92</f>
        <v>0.1</v>
      </c>
      <c r="K92" s="83">
        <f t="shared" si="7"/>
        <v>1.0881060886086488E-4</v>
      </c>
    </row>
    <row r="93" spans="2:11">
      <c r="B93" s="85" t="str">
        <f>'JCN-5 SP500 Total MRP 1'!B93</f>
        <v>Baxter International Inc</v>
      </c>
      <c r="C93" s="86" t="str">
        <f>'JCN-5 SP500 Total MRP 1'!C93</f>
        <v>BAX</v>
      </c>
      <c r="D93" s="87">
        <f>'JCN-5 SP500 Total MRP 1'!D93</f>
        <v>34.229999999999997</v>
      </c>
      <c r="E93" s="88">
        <f>'JCN-5 SP500 Total MRP 1'!E93</f>
        <v>512.92407000000003</v>
      </c>
      <c r="F93" s="88">
        <f t="shared" si="5"/>
        <v>17557.390916100001</v>
      </c>
      <c r="G93" s="80">
        <f t="shared" si="4"/>
        <v>4.6686143614257258E-4</v>
      </c>
      <c r="H93" s="82">
        <f>'JCN-5 SP500 Total MRP 1'!H93</f>
        <v>1.9865614957639499E-2</v>
      </c>
      <c r="I93" s="82">
        <f t="shared" si="6"/>
        <v>9.2744895289789473E-6</v>
      </c>
      <c r="J93" s="82">
        <f>'JCN-5 SP500 Total MRP 1'!J93</f>
        <v>3.5000000000000003E-2</v>
      </c>
      <c r="K93" s="83">
        <f t="shared" si="7"/>
        <v>1.6340150264990042E-5</v>
      </c>
    </row>
    <row r="94" spans="2:11">
      <c r="B94" s="85" t="str">
        <f>'JCN-5 SP500 Total MRP 1'!B94</f>
        <v>Becton Dickinson &amp; Co</v>
      </c>
      <c r="C94" s="86" t="str">
        <f>'JCN-5 SP500 Total MRP 1'!C94</f>
        <v>BDX</v>
      </c>
      <c r="D94" s="87">
        <f>'JCN-5 SP500 Total MRP 1'!D94</f>
        <v>229.06</v>
      </c>
      <c r="E94" s="88">
        <f>'JCN-5 SP500 Total MRP 1'!E94</f>
        <v>287.13542000000001</v>
      </c>
      <c r="F94" s="88">
        <f t="shared" si="5"/>
        <v>65771.239305199997</v>
      </c>
      <c r="G94" s="80">
        <f t="shared" si="4"/>
        <v>1.7488962560345603E-3</v>
      </c>
      <c r="H94" s="82">
        <f>'JCN-5 SP500 Total MRP 1'!H94</f>
        <v>1.8161180476730987E-2</v>
      </c>
      <c r="I94" s="82">
        <f t="shared" si="6"/>
        <v>3.1762020540922775E-5</v>
      </c>
      <c r="J94" s="82">
        <f>'JCN-5 SP500 Total MRP 1'!J94</f>
        <v>7.0000000000000007E-2</v>
      </c>
      <c r="K94" s="83">
        <f t="shared" si="7"/>
        <v>1.2242273792241923E-4</v>
      </c>
    </row>
    <row r="95" spans="2:11">
      <c r="B95" s="85" t="str">
        <f>'JCN-5 SP500 Total MRP 1'!B95</f>
        <v>Berkshire Hathaway Inc</v>
      </c>
      <c r="C95" s="86" t="str">
        <f>'JCN-5 SP500 Total MRP 1'!C95</f>
        <v>BRK/B</v>
      </c>
      <c r="D95" s="87">
        <f>'JCN-5 SP500 Total MRP 1'!D95</f>
        <v>532.58000000000004</v>
      </c>
      <c r="E95" s="88">
        <f>'JCN-5 SP500 Total MRP 1'!E95</f>
        <v>1339.9056399999999</v>
      </c>
      <c r="F95" s="88">
        <f t="shared" si="5"/>
        <v>713606.94575120008</v>
      </c>
      <c r="G95" s="80">
        <f t="shared" si="4"/>
        <v>1.8975231862566715E-2</v>
      </c>
      <c r="H95" s="82" t="str">
        <f>'JCN-5 SP500 Total MRP 1'!H95</f>
        <v>n/a</v>
      </c>
      <c r="I95" s="82" t="str">
        <f t="shared" si="6"/>
        <v>n/a</v>
      </c>
      <c r="J95" s="82">
        <f>'JCN-5 SP500 Total MRP 1'!J95</f>
        <v>0.09</v>
      </c>
      <c r="K95" s="83">
        <f t="shared" si="7"/>
        <v>1.7077708676310043E-3</v>
      </c>
    </row>
    <row r="96" spans="2:11">
      <c r="B96" s="85" t="str">
        <f>'JCN-5 SP500 Total MRP 1'!B96</f>
        <v>Best Buy Co Inc</v>
      </c>
      <c r="C96" s="86" t="str">
        <f>'JCN-5 SP500 Total MRP 1'!C96</f>
        <v>BBY</v>
      </c>
      <c r="D96" s="87">
        <f>'JCN-5 SP500 Total MRP 1'!D96</f>
        <v>73.61</v>
      </c>
      <c r="E96" s="88">
        <f>'JCN-5 SP500 Total MRP 1'!E96</f>
        <v>211.36966000000001</v>
      </c>
      <c r="F96" s="88">
        <f t="shared" si="5"/>
        <v>15558.920672600001</v>
      </c>
      <c r="G96" s="80">
        <f t="shared" si="4"/>
        <v>4.1372092725790427E-4</v>
      </c>
      <c r="H96" s="82">
        <f>'JCN-5 SP500 Total MRP 1'!H96</f>
        <v>5.1623420730878958E-2</v>
      </c>
      <c r="I96" s="82">
        <f t="shared" si="6"/>
        <v>2.135768949300416E-5</v>
      </c>
      <c r="J96" s="82">
        <f>'JCN-5 SP500 Total MRP 1'!J96</f>
        <v>0.01</v>
      </c>
      <c r="K96" s="83">
        <f t="shared" si="7"/>
        <v>4.1372092725790424E-6</v>
      </c>
    </row>
    <row r="97" spans="2:11">
      <c r="B97" s="85" t="str">
        <f>'JCN-5 SP500 Total MRP 1'!B97</f>
        <v>Boston Scientific Corp</v>
      </c>
      <c r="C97" s="86" t="str">
        <f>'JCN-5 SP500 Total MRP 1'!C97</f>
        <v>BSX</v>
      </c>
      <c r="D97" s="87">
        <f>'JCN-5 SP500 Total MRP 1'!D97</f>
        <v>100.88</v>
      </c>
      <c r="E97" s="88">
        <f>'JCN-5 SP500 Total MRP 1'!E97</f>
        <v>1479.0702000000001</v>
      </c>
      <c r="F97" s="88">
        <f t="shared" si="5"/>
        <v>149208.601776</v>
      </c>
      <c r="G97" s="80">
        <f t="shared" si="4"/>
        <v>3.9675452032050546E-3</v>
      </c>
      <c r="H97" s="82" t="str">
        <f>'JCN-5 SP500 Total MRP 1'!H97</f>
        <v>n/a</v>
      </c>
      <c r="I97" s="82" t="str">
        <f t="shared" si="6"/>
        <v>n/a</v>
      </c>
      <c r="J97" s="82">
        <f>'JCN-5 SP500 Total MRP 1'!J97</f>
        <v>0.125</v>
      </c>
      <c r="K97" s="83">
        <f t="shared" si="7"/>
        <v>4.9594315040063183E-4</v>
      </c>
    </row>
    <row r="98" spans="2:11">
      <c r="B98" s="85" t="str">
        <f>'JCN-5 SP500 Total MRP 1'!B98</f>
        <v>Bristol-Myers Squibb Co</v>
      </c>
      <c r="C98" s="86" t="str">
        <f>'JCN-5 SP500 Total MRP 1'!C98</f>
        <v>BMY</v>
      </c>
      <c r="D98" s="87">
        <f>'JCN-5 SP500 Total MRP 1'!D98</f>
        <v>60.99</v>
      </c>
      <c r="E98" s="88">
        <f>'JCN-5 SP500 Total MRP 1'!E98</f>
        <v>2034.7632000000001</v>
      </c>
      <c r="F98" s="88">
        <f t="shared" si="5"/>
        <v>124100.20756800001</v>
      </c>
      <c r="G98" s="80">
        <f t="shared" si="4"/>
        <v>3.2998981117211145E-3</v>
      </c>
      <c r="H98" s="82">
        <f>'JCN-5 SP500 Total MRP 1'!H98</f>
        <v>4.0662403672733237E-2</v>
      </c>
      <c r="I98" s="82">
        <f t="shared" si="6"/>
        <v>1.3418178909769412E-4</v>
      </c>
      <c r="J98" s="82">
        <f>'JCN-5 SP500 Total MRP 1'!J98</f>
        <v>2.5000000000000001E-2</v>
      </c>
      <c r="K98" s="83">
        <f t="shared" si="7"/>
        <v>8.2497452793027864E-5</v>
      </c>
    </row>
    <row r="99" spans="2:11">
      <c r="B99" s="85" t="str">
        <f>'JCN-5 SP500 Total MRP 1'!B99</f>
        <v>Brown-Forman Corp</v>
      </c>
      <c r="C99" s="86" t="str">
        <f>'JCN-5 SP500 Total MRP 1'!C99</f>
        <v>BF/B</v>
      </c>
      <c r="D99" s="87">
        <f>'JCN-5 SP500 Total MRP 1'!D99</f>
        <v>33.94</v>
      </c>
      <c r="E99" s="88">
        <f>'JCN-5 SP500 Total MRP 1'!E99</f>
        <v>303.53996000000001</v>
      </c>
      <c r="F99" s="88">
        <f t="shared" si="5"/>
        <v>10302.1462424</v>
      </c>
      <c r="G99" s="80">
        <f t="shared" si="4"/>
        <v>2.7394017784654069E-4</v>
      </c>
      <c r="H99" s="82">
        <f>'JCN-5 SP500 Total MRP 1'!H99</f>
        <v>2.6694166175604009E-2</v>
      </c>
      <c r="I99" s="82">
        <f t="shared" si="6"/>
        <v>7.3126046296100728E-6</v>
      </c>
      <c r="J99" s="82">
        <f>'JCN-5 SP500 Total MRP 1'!J99</f>
        <v>0.14000000000000001</v>
      </c>
      <c r="K99" s="83">
        <f t="shared" si="7"/>
        <v>3.8351624898515697E-5</v>
      </c>
    </row>
    <row r="100" spans="2:11">
      <c r="B100" s="85" t="str">
        <f>'JCN-5 SP500 Total MRP 1'!B100</f>
        <v>Coterra Energy Inc</v>
      </c>
      <c r="C100" s="86" t="str">
        <f>'JCN-5 SP500 Total MRP 1'!C100</f>
        <v>CTRA</v>
      </c>
      <c r="D100" s="87">
        <f>'JCN-5 SP500 Total MRP 1'!D100</f>
        <v>28.9</v>
      </c>
      <c r="E100" s="88">
        <f>'JCN-5 SP500 Total MRP 1'!E100</f>
        <v>764.09613000000002</v>
      </c>
      <c r="F100" s="88">
        <f t="shared" si="5"/>
        <v>22082.378156999999</v>
      </c>
      <c r="G100" s="80">
        <f t="shared" si="4"/>
        <v>5.8718353023436642E-4</v>
      </c>
      <c r="H100" s="82">
        <f>'JCN-5 SP500 Total MRP 1'!H100</f>
        <v>3.0449826989619379E-2</v>
      </c>
      <c r="I100" s="82">
        <f t="shared" si="6"/>
        <v>1.7879636906790396E-5</v>
      </c>
      <c r="J100" s="82">
        <f>'JCN-5 SP500 Total MRP 1'!J100</f>
        <v>7.0000000000000007E-2</v>
      </c>
      <c r="K100" s="83">
        <f t="shared" si="7"/>
        <v>4.1102847116405655E-5</v>
      </c>
    </row>
    <row r="101" spans="2:11">
      <c r="B101" s="85" t="str">
        <f>'JCN-5 SP500 Total MRP 1'!B101</f>
        <v>Hilton Worldwide Holdings Inc</v>
      </c>
      <c r="C101" s="86" t="str">
        <f>'JCN-5 SP500 Total MRP 1'!C101</f>
        <v>HLT</v>
      </c>
      <c r="D101" s="87">
        <f>'JCN-5 SP500 Total MRP 1'!D101</f>
        <v>227.55</v>
      </c>
      <c r="E101" s="88">
        <f>'JCN-5 SP500 Total MRP 1'!E101</f>
        <v>239.61402000000001</v>
      </c>
      <c r="F101" s="88" t="str">
        <f t="shared" si="5"/>
        <v>Excl.</v>
      </c>
      <c r="G101" s="80" t="str">
        <f t="shared" si="4"/>
        <v>Excl.</v>
      </c>
      <c r="H101" s="82">
        <f>'JCN-5 SP500 Total MRP 1'!H101</f>
        <v>2.6367831245880024E-3</v>
      </c>
      <c r="I101" s="82" t="str">
        <f t="shared" si="6"/>
        <v>n/a</v>
      </c>
      <c r="J101" s="82" t="str">
        <f>'JCN-5 SP500 Total MRP 1'!J101</f>
        <v/>
      </c>
      <c r="K101" s="83" t="str">
        <f t="shared" si="7"/>
        <v>n/a</v>
      </c>
    </row>
    <row r="102" spans="2:11">
      <c r="B102" s="85" t="str">
        <f>'JCN-5 SP500 Total MRP 1'!B102</f>
        <v>Carnival Corp</v>
      </c>
      <c r="C102" s="86" t="str">
        <f>'JCN-5 SP500 Total MRP 1'!C102</f>
        <v>CCL</v>
      </c>
      <c r="D102" s="87">
        <f>'JCN-5 SP500 Total MRP 1'!D102</f>
        <v>19.53</v>
      </c>
      <c r="E102" s="88">
        <f>'JCN-5 SP500 Total MRP 1'!E102</f>
        <v>1166.60698</v>
      </c>
      <c r="F102" s="88" t="str">
        <f t="shared" si="5"/>
        <v>Excl.</v>
      </c>
      <c r="G102" s="80" t="str">
        <f t="shared" si="4"/>
        <v>Excl.</v>
      </c>
      <c r="H102" s="82" t="str">
        <f>'JCN-5 SP500 Total MRP 1'!H102</f>
        <v>n/a</v>
      </c>
      <c r="I102" s="82" t="str">
        <f t="shared" si="6"/>
        <v>n/a</v>
      </c>
      <c r="J102" s="82" t="str">
        <f>'JCN-5 SP500 Total MRP 1'!J102</f>
        <v/>
      </c>
      <c r="K102" s="83" t="str">
        <f t="shared" si="7"/>
        <v>n/a</v>
      </c>
    </row>
    <row r="103" spans="2:11">
      <c r="B103" s="85" t="str">
        <f>'JCN-5 SP500 Total MRP 1'!B103</f>
        <v>Builders FirstSource Inc</v>
      </c>
      <c r="C103" s="86" t="str">
        <f>'JCN-5 SP500 Total MRP 1'!C103</f>
        <v>BLDR</v>
      </c>
      <c r="D103" s="87">
        <f>'JCN-5 SP500 Total MRP 1'!D103</f>
        <v>124.94</v>
      </c>
      <c r="E103" s="88">
        <f>'JCN-5 SP500 Total MRP 1'!E103</f>
        <v>113.62137</v>
      </c>
      <c r="F103" s="88">
        <f t="shared" si="5"/>
        <v>14195.8539678</v>
      </c>
      <c r="G103" s="80">
        <f t="shared" si="4"/>
        <v>3.7747617526701983E-4</v>
      </c>
      <c r="H103" s="82" t="str">
        <f>'JCN-5 SP500 Total MRP 1'!H103</f>
        <v>n/a</v>
      </c>
      <c r="I103" s="82" t="str">
        <f t="shared" si="6"/>
        <v>n/a</v>
      </c>
      <c r="J103" s="82">
        <f>'JCN-5 SP500 Total MRP 1'!J103</f>
        <v>4.4999999999999998E-2</v>
      </c>
      <c r="K103" s="83">
        <f t="shared" si="7"/>
        <v>1.6986427887015892E-5</v>
      </c>
    </row>
    <row r="104" spans="2:11">
      <c r="B104" s="85" t="str">
        <f>'JCN-5 SP500 Total MRP 1'!B104</f>
        <v>UDR Inc</v>
      </c>
      <c r="C104" s="86" t="str">
        <f>'JCN-5 SP500 Total MRP 1'!C104</f>
        <v>UDR</v>
      </c>
      <c r="D104" s="87">
        <f>'JCN-5 SP500 Total MRP 1'!D104</f>
        <v>45.17</v>
      </c>
      <c r="E104" s="88">
        <f>'JCN-5 SP500 Total MRP 1'!E104</f>
        <v>331.13335999999998</v>
      </c>
      <c r="F104" s="88">
        <f t="shared" si="5"/>
        <v>14957.2938712</v>
      </c>
      <c r="G104" s="80">
        <f t="shared" si="4"/>
        <v>3.9772331383882244E-4</v>
      </c>
      <c r="H104" s="82">
        <f>'JCN-5 SP500 Total MRP 1'!H104</f>
        <v>3.8078370599955724E-2</v>
      </c>
      <c r="I104" s="82">
        <f t="shared" si="6"/>
        <v>1.514465574059718E-5</v>
      </c>
      <c r="J104" s="82">
        <f>'JCN-5 SP500 Total MRP 1'!J104</f>
        <v>7.4999999999999997E-2</v>
      </c>
      <c r="K104" s="83">
        <f t="shared" si="7"/>
        <v>2.9829248537911682E-5</v>
      </c>
    </row>
    <row r="105" spans="2:11">
      <c r="B105" s="85" t="str">
        <f>'JCN-5 SP500 Total MRP 1'!B105</f>
        <v>Clorox Co/The</v>
      </c>
      <c r="C105" s="86" t="str">
        <f>'JCN-5 SP500 Total MRP 1'!C105</f>
        <v>CLX</v>
      </c>
      <c r="D105" s="87">
        <f>'JCN-5 SP500 Total MRP 1'!D105</f>
        <v>147.25</v>
      </c>
      <c r="E105" s="88">
        <f>'JCN-5 SP500 Total MRP 1'!E105</f>
        <v>123.18987</v>
      </c>
      <c r="F105" s="88">
        <f t="shared" si="5"/>
        <v>18139.7083575</v>
      </c>
      <c r="G105" s="80">
        <f t="shared" si="4"/>
        <v>4.8234560222863818E-4</v>
      </c>
      <c r="H105" s="82">
        <f>'JCN-5 SP500 Total MRP 1'!H105</f>
        <v>3.3140916808149408E-2</v>
      </c>
      <c r="I105" s="82">
        <f t="shared" si="6"/>
        <v>1.5985375476236024E-5</v>
      </c>
      <c r="J105" s="82">
        <f>'JCN-5 SP500 Total MRP 1'!J105</f>
        <v>0.1</v>
      </c>
      <c r="K105" s="83">
        <f t="shared" si="7"/>
        <v>4.8234560222863819E-5</v>
      </c>
    </row>
    <row r="106" spans="2:11">
      <c r="B106" s="85" t="str">
        <f>'JCN-5 SP500 Total MRP 1'!B106</f>
        <v>Paycom Software Inc</v>
      </c>
      <c r="C106" s="86" t="str">
        <f>'JCN-5 SP500 Total MRP 1'!C106</f>
        <v>PAYC</v>
      </c>
      <c r="D106" s="87">
        <f>'JCN-5 SP500 Total MRP 1'!D106</f>
        <v>218.48</v>
      </c>
      <c r="E106" s="88">
        <f>'JCN-5 SP500 Total MRP 1'!E106</f>
        <v>57.264719999999997</v>
      </c>
      <c r="F106" s="88">
        <f t="shared" si="5"/>
        <v>12511.196025599998</v>
      </c>
      <c r="G106" s="80">
        <f t="shared" si="4"/>
        <v>3.3268012156730594E-4</v>
      </c>
      <c r="H106" s="82">
        <f>'JCN-5 SP500 Total MRP 1'!H106</f>
        <v>6.8656169901135126E-3</v>
      </c>
      <c r="I106" s="82">
        <f t="shared" si="6"/>
        <v>2.2840542949055243E-6</v>
      </c>
      <c r="J106" s="82">
        <f>'JCN-5 SP500 Total MRP 1'!J106</f>
        <v>0.125</v>
      </c>
      <c r="K106" s="83">
        <f t="shared" si="7"/>
        <v>4.1585015195913242E-5</v>
      </c>
    </row>
    <row r="107" spans="2:11">
      <c r="B107" s="85" t="str">
        <f>'JCN-5 SP500 Total MRP 1'!B107</f>
        <v>CMS Energy Corp</v>
      </c>
      <c r="C107" s="86" t="str">
        <f>'JCN-5 SP500 Total MRP 1'!C107</f>
        <v>CMS</v>
      </c>
      <c r="D107" s="87">
        <f>'JCN-5 SP500 Total MRP 1'!D107</f>
        <v>75.11</v>
      </c>
      <c r="E107" s="88">
        <f>'JCN-5 SP500 Total MRP 1'!E107</f>
        <v>299.11468000000002</v>
      </c>
      <c r="F107" s="88">
        <f t="shared" si="5"/>
        <v>22466.5036148</v>
      </c>
      <c r="G107" s="80">
        <f t="shared" si="4"/>
        <v>5.9739765394696109E-4</v>
      </c>
      <c r="H107" s="82">
        <f>'JCN-5 SP500 Total MRP 1'!H107</f>
        <v>2.8890959925442682E-2</v>
      </c>
      <c r="I107" s="82">
        <f t="shared" si="6"/>
        <v>1.7259391679735129E-5</v>
      </c>
      <c r="J107" s="82">
        <f>'JCN-5 SP500 Total MRP 1'!J107</f>
        <v>0.06</v>
      </c>
      <c r="K107" s="83">
        <f t="shared" si="7"/>
        <v>3.5843859236817665E-5</v>
      </c>
    </row>
    <row r="108" spans="2:11">
      <c r="B108" s="85" t="str">
        <f>'JCN-5 SP500 Total MRP 1'!B108</f>
        <v>Colgate-Palmolive Co</v>
      </c>
      <c r="C108" s="86" t="str">
        <f>'JCN-5 SP500 Total MRP 1'!C108</f>
        <v>CL</v>
      </c>
      <c r="D108" s="87">
        <f>'JCN-5 SP500 Total MRP 1'!D108</f>
        <v>93.7</v>
      </c>
      <c r="E108" s="88">
        <f>'JCN-5 SP500 Total MRP 1'!E108</f>
        <v>811.08434999999997</v>
      </c>
      <c r="F108" s="88">
        <f t="shared" si="5"/>
        <v>75998.603594999993</v>
      </c>
      <c r="G108" s="80">
        <f t="shared" si="4"/>
        <v>2.0208479374151274E-3</v>
      </c>
      <c r="H108" s="82">
        <f>'JCN-5 SP500 Total MRP 1'!H108</f>
        <v>2.2198505869797224E-2</v>
      </c>
      <c r="I108" s="82">
        <f t="shared" si="6"/>
        <v>4.4859804800677319E-5</v>
      </c>
      <c r="J108" s="82">
        <f>'JCN-5 SP500 Total MRP 1'!J108</f>
        <v>0.1</v>
      </c>
      <c r="K108" s="83">
        <f t="shared" si="7"/>
        <v>2.0208479374151276E-4</v>
      </c>
    </row>
    <row r="109" spans="2:11">
      <c r="B109" s="85" t="str">
        <f>'JCN-5 SP500 Total MRP 1'!B109</f>
        <v>EPAM Systems Inc</v>
      </c>
      <c r="C109" s="86" t="str">
        <f>'JCN-5 SP500 Total MRP 1'!C109</f>
        <v>EPAM</v>
      </c>
      <c r="D109" s="87">
        <f>'JCN-5 SP500 Total MRP 1'!D109</f>
        <v>168.84</v>
      </c>
      <c r="E109" s="88">
        <f>'JCN-5 SP500 Total MRP 1'!E109</f>
        <v>56.888129999999997</v>
      </c>
      <c r="F109" s="88" t="str">
        <f t="shared" si="5"/>
        <v>Excl.</v>
      </c>
      <c r="G109" s="80" t="str">
        <f t="shared" si="4"/>
        <v>Excl.</v>
      </c>
      <c r="H109" s="82" t="str">
        <f>'JCN-5 SP500 Total MRP 1'!H109</f>
        <v>n/a</v>
      </c>
      <c r="I109" s="82" t="str">
        <f t="shared" si="6"/>
        <v>n/a</v>
      </c>
      <c r="J109" s="82">
        <f>'JCN-5 SP500 Total MRP 1'!J109</f>
        <v>0.20499999999999999</v>
      </c>
      <c r="K109" s="83" t="str">
        <f t="shared" si="7"/>
        <v>n/a</v>
      </c>
    </row>
    <row r="110" spans="2:11">
      <c r="B110" s="85" t="str">
        <f>'JCN-5 SP500 Total MRP 1'!B110</f>
        <v>Conagra Brands Inc</v>
      </c>
      <c r="C110" s="86" t="str">
        <f>'JCN-5 SP500 Total MRP 1'!C110</f>
        <v>CAG</v>
      </c>
      <c r="D110" s="87">
        <f>'JCN-5 SP500 Total MRP 1'!D110</f>
        <v>26.67</v>
      </c>
      <c r="E110" s="88">
        <f>'JCN-5 SP500 Total MRP 1'!E110</f>
        <v>477.32046000000003</v>
      </c>
      <c r="F110" s="88">
        <f t="shared" si="5"/>
        <v>12730.136668200001</v>
      </c>
      <c r="G110" s="80">
        <f t="shared" si="4"/>
        <v>3.3850188308771982E-4</v>
      </c>
      <c r="H110" s="82">
        <f>'JCN-5 SP500 Total MRP 1'!H110</f>
        <v>5.2493438320209966E-2</v>
      </c>
      <c r="I110" s="82">
        <f t="shared" si="6"/>
        <v>1.7769127721140144E-5</v>
      </c>
      <c r="J110" s="82">
        <f>'JCN-5 SP500 Total MRP 1'!J110</f>
        <v>0.02</v>
      </c>
      <c r="K110" s="83">
        <f t="shared" si="7"/>
        <v>6.770037661754396E-6</v>
      </c>
    </row>
    <row r="111" spans="2:11">
      <c r="B111" s="85" t="str">
        <f>'JCN-5 SP500 Total MRP 1'!B111</f>
        <v>Airbnb Inc</v>
      </c>
      <c r="C111" s="86" t="str">
        <f>'JCN-5 SP500 Total MRP 1'!C111</f>
        <v>ABNB</v>
      </c>
      <c r="D111" s="87">
        <f>'JCN-5 SP500 Total MRP 1'!D111</f>
        <v>119.46</v>
      </c>
      <c r="E111" s="88">
        <f>'JCN-5 SP500 Total MRP 1'!E111</f>
        <v>440.00213000000002</v>
      </c>
      <c r="F111" s="88" t="str">
        <f t="shared" si="5"/>
        <v>Excl.</v>
      </c>
      <c r="G111" s="80" t="str">
        <f t="shared" si="4"/>
        <v>Excl.</v>
      </c>
      <c r="H111" s="82" t="str">
        <f>'JCN-5 SP500 Total MRP 1'!H111</f>
        <v>n/a</v>
      </c>
      <c r="I111" s="82" t="str">
        <f t="shared" si="6"/>
        <v>n/a</v>
      </c>
      <c r="J111" s="82">
        <f>'JCN-5 SP500 Total MRP 1'!J111</f>
        <v>0.23</v>
      </c>
      <c r="K111" s="83" t="str">
        <f t="shared" si="7"/>
        <v>n/a</v>
      </c>
    </row>
    <row r="112" spans="2:11">
      <c r="B112" s="85" t="str">
        <f>'JCN-5 SP500 Total MRP 1'!B112</f>
        <v>Consolidated Edison Inc</v>
      </c>
      <c r="C112" s="86" t="str">
        <f>'JCN-5 SP500 Total MRP 1'!C112</f>
        <v>ED</v>
      </c>
      <c r="D112" s="87">
        <f>'JCN-5 SP500 Total MRP 1'!D112</f>
        <v>110.59</v>
      </c>
      <c r="E112" s="88">
        <f>'JCN-5 SP500 Total MRP 1'!E112</f>
        <v>353.07173</v>
      </c>
      <c r="F112" s="88">
        <f t="shared" si="5"/>
        <v>39046.202620700002</v>
      </c>
      <c r="G112" s="80">
        <f t="shared" si="4"/>
        <v>1.0382616824176235E-3</v>
      </c>
      <c r="H112" s="82">
        <f>'JCN-5 SP500 Total MRP 1'!H112</f>
        <v>3.0744190252283206E-2</v>
      </c>
      <c r="I112" s="82">
        <f t="shared" si="6"/>
        <v>3.1920514695903057E-5</v>
      </c>
      <c r="J112" s="82">
        <f>'JCN-5 SP500 Total MRP 1'!J112</f>
        <v>0.06</v>
      </c>
      <c r="K112" s="83">
        <f t="shared" si="7"/>
        <v>6.2295700945057408E-5</v>
      </c>
    </row>
    <row r="113" spans="2:11">
      <c r="B113" s="85" t="str">
        <f>'JCN-5 SP500 Total MRP 1'!B113</f>
        <v>Corning Inc</v>
      </c>
      <c r="C113" s="86" t="str">
        <f>'JCN-5 SP500 Total MRP 1'!C113</f>
        <v>GLW</v>
      </c>
      <c r="D113" s="87">
        <f>'JCN-5 SP500 Total MRP 1'!D113</f>
        <v>45.78</v>
      </c>
      <c r="E113" s="88">
        <f>'JCN-5 SP500 Total MRP 1'!E113</f>
        <v>856.77701999999999</v>
      </c>
      <c r="F113" s="88" t="str">
        <f t="shared" si="5"/>
        <v>Excl.</v>
      </c>
      <c r="G113" s="80" t="str">
        <f t="shared" si="4"/>
        <v>Excl.</v>
      </c>
      <c r="H113" s="82">
        <f>'JCN-5 SP500 Total MRP 1'!H113</f>
        <v>2.4464831804281342E-2</v>
      </c>
      <c r="I113" s="82" t="str">
        <f t="shared" si="6"/>
        <v>n/a</v>
      </c>
      <c r="J113" s="82">
        <f>'JCN-5 SP500 Total MRP 1'!J113</f>
        <v>0.23</v>
      </c>
      <c r="K113" s="83" t="str">
        <f t="shared" si="7"/>
        <v>n/a</v>
      </c>
    </row>
    <row r="114" spans="2:11">
      <c r="B114" s="85" t="str">
        <f>'JCN-5 SP500 Total MRP 1'!B114</f>
        <v>GoDaddy Inc</v>
      </c>
      <c r="C114" s="86" t="str">
        <f>'JCN-5 SP500 Total MRP 1'!C114</f>
        <v>GDDY</v>
      </c>
      <c r="D114" s="87">
        <f>'JCN-5 SP500 Total MRP 1'!D114</f>
        <v>180.14</v>
      </c>
      <c r="E114" s="88">
        <f>'JCN-5 SP500 Total MRP 1'!E114</f>
        <v>141.35590999999999</v>
      </c>
      <c r="F114" s="88">
        <f t="shared" si="5"/>
        <v>25463.853627399996</v>
      </c>
      <c r="G114" s="80">
        <f t="shared" si="4"/>
        <v>6.7709896823627273E-4</v>
      </c>
      <c r="H114" s="82" t="str">
        <f>'JCN-5 SP500 Total MRP 1'!H114</f>
        <v>n/a</v>
      </c>
      <c r="I114" s="82" t="str">
        <f t="shared" si="6"/>
        <v>n/a</v>
      </c>
      <c r="J114" s="82">
        <f>'JCN-5 SP500 Total MRP 1'!J114</f>
        <v>0.125</v>
      </c>
      <c r="K114" s="83">
        <f t="shared" si="7"/>
        <v>8.4637371029534092E-5</v>
      </c>
    </row>
    <row r="115" spans="2:11">
      <c r="B115" s="85" t="str">
        <f>'JCN-5 SP500 Total MRP 1'!B115</f>
        <v>Cummins Inc</v>
      </c>
      <c r="C115" s="86" t="str">
        <f>'JCN-5 SP500 Total MRP 1'!C115</f>
        <v>CMI</v>
      </c>
      <c r="D115" s="87">
        <f>'JCN-5 SP500 Total MRP 1'!D115</f>
        <v>313.44</v>
      </c>
      <c r="E115" s="88">
        <f>'JCN-5 SP500 Total MRP 1'!E115</f>
        <v>137.48115999999999</v>
      </c>
      <c r="F115" s="88">
        <f t="shared" si="5"/>
        <v>43092.094790399999</v>
      </c>
      <c r="G115" s="80">
        <f t="shared" si="4"/>
        <v>1.1458443544587209E-3</v>
      </c>
      <c r="H115" s="82">
        <f>'JCN-5 SP500 Total MRP 1'!H115</f>
        <v>2.3226135783563043E-2</v>
      </c>
      <c r="I115" s="82">
        <f t="shared" si="6"/>
        <v>2.6613536563487391E-5</v>
      </c>
      <c r="J115" s="82">
        <f>'JCN-5 SP500 Total MRP 1'!J115</f>
        <v>8.5000000000000006E-2</v>
      </c>
      <c r="K115" s="83">
        <f t="shared" si="7"/>
        <v>9.7396770128991287E-5</v>
      </c>
    </row>
    <row r="116" spans="2:11">
      <c r="B116" s="85" t="str">
        <f>'JCN-5 SP500 Total MRP 1'!B116</f>
        <v>Caesars Entertainment Inc</v>
      </c>
      <c r="C116" s="86" t="str">
        <f>'JCN-5 SP500 Total MRP 1'!C116</f>
        <v>CZR</v>
      </c>
      <c r="D116" s="87">
        <f>'JCN-5 SP500 Total MRP 1'!D116</f>
        <v>25</v>
      </c>
      <c r="E116" s="88">
        <f>'JCN-5 SP500 Total MRP 1'!E116</f>
        <v>212.01330999999999</v>
      </c>
      <c r="F116" s="88" t="str">
        <f t="shared" si="5"/>
        <v>Excl.</v>
      </c>
      <c r="G116" s="80" t="str">
        <f t="shared" si="4"/>
        <v>Excl.</v>
      </c>
      <c r="H116" s="82" t="str">
        <f>'JCN-5 SP500 Total MRP 1'!H116</f>
        <v>n/a</v>
      </c>
      <c r="I116" s="82" t="str">
        <f t="shared" si="6"/>
        <v>n/a</v>
      </c>
      <c r="J116" s="82" t="str">
        <f>'JCN-5 SP500 Total MRP 1'!J116</f>
        <v/>
      </c>
      <c r="K116" s="83" t="str">
        <f t="shared" si="7"/>
        <v>n/a</v>
      </c>
    </row>
    <row r="117" spans="2:11">
      <c r="B117" s="85" t="str">
        <f>'JCN-5 SP500 Total MRP 1'!B117</f>
        <v>Danaher Corp</v>
      </c>
      <c r="C117" s="86" t="str">
        <f>'JCN-5 SP500 Total MRP 1'!C117</f>
        <v>DHR</v>
      </c>
      <c r="D117" s="87">
        <f>'JCN-5 SP500 Total MRP 1'!D117</f>
        <v>205</v>
      </c>
      <c r="E117" s="88">
        <f>'JCN-5 SP500 Total MRP 1'!E117</f>
        <v>715.45028000000002</v>
      </c>
      <c r="F117" s="88">
        <f t="shared" si="5"/>
        <v>146667.30739999999</v>
      </c>
      <c r="G117" s="80">
        <f t="shared" si="4"/>
        <v>3.8999706787378428E-3</v>
      </c>
      <c r="H117" s="82">
        <f>'JCN-5 SP500 Total MRP 1'!H117</f>
        <v>6.2439024390243906E-3</v>
      </c>
      <c r="I117" s="82">
        <f t="shared" si="6"/>
        <v>2.4351036433094823E-5</v>
      </c>
      <c r="J117" s="82">
        <f>'JCN-5 SP500 Total MRP 1'!J117</f>
        <v>0.02</v>
      </c>
      <c r="K117" s="83">
        <f t="shared" si="7"/>
        <v>7.7999413574756862E-5</v>
      </c>
    </row>
    <row r="118" spans="2:11">
      <c r="B118" s="85" t="str">
        <f>'JCN-5 SP500 Total MRP 1'!B118</f>
        <v>Target Corp</v>
      </c>
      <c r="C118" s="86" t="str">
        <f>'JCN-5 SP500 Total MRP 1'!C118</f>
        <v>TGT</v>
      </c>
      <c r="D118" s="87">
        <f>'JCN-5 SP500 Total MRP 1'!D118</f>
        <v>104.36</v>
      </c>
      <c r="E118" s="88">
        <f>'JCN-5 SP500 Total MRP 1'!E118</f>
        <v>455.57646</v>
      </c>
      <c r="F118" s="88">
        <f t="shared" si="5"/>
        <v>47543.9593656</v>
      </c>
      <c r="G118" s="80">
        <f t="shared" si="4"/>
        <v>1.2642220735071834E-3</v>
      </c>
      <c r="H118" s="82">
        <f>'JCN-5 SP500 Total MRP 1'!H118</f>
        <v>4.292832502874664E-2</v>
      </c>
      <c r="I118" s="82">
        <f t="shared" si="6"/>
        <v>5.4270936080032397E-5</v>
      </c>
      <c r="J118" s="82">
        <f>'JCN-5 SP500 Total MRP 1'!J118</f>
        <v>0.08</v>
      </c>
      <c r="K118" s="83">
        <f t="shared" si="7"/>
        <v>1.0113776588057468E-4</v>
      </c>
    </row>
    <row r="119" spans="2:11">
      <c r="B119" s="85" t="str">
        <f>'JCN-5 SP500 Total MRP 1'!B119</f>
        <v>Williams-Sonoma Inc</v>
      </c>
      <c r="C119" s="86" t="str">
        <f>'JCN-5 SP500 Total MRP 1'!C119</f>
        <v>WSM</v>
      </c>
      <c r="D119" s="87">
        <f>'JCN-5 SP500 Total MRP 1'!D119</f>
        <v>158.1</v>
      </c>
      <c r="E119" s="88">
        <f>'JCN-5 SP500 Total MRP 1'!E119</f>
        <v>123.5095</v>
      </c>
      <c r="F119" s="88">
        <f t="shared" si="5"/>
        <v>19526.85195</v>
      </c>
      <c r="G119" s="80">
        <f t="shared" si="4"/>
        <v>5.1923057294126667E-4</v>
      </c>
      <c r="H119" s="82">
        <f>'JCN-5 SP500 Total MRP 1'!H119</f>
        <v>1.6698292220113854E-2</v>
      </c>
      <c r="I119" s="82">
        <f t="shared" si="6"/>
        <v>8.6702638365904128E-6</v>
      </c>
      <c r="J119" s="82">
        <f>'JCN-5 SP500 Total MRP 1'!J119</f>
        <v>0.05</v>
      </c>
      <c r="K119" s="83">
        <f t="shared" si="7"/>
        <v>2.5961528647063334E-5</v>
      </c>
    </row>
    <row r="120" spans="2:11">
      <c r="B120" s="85" t="str">
        <f>'JCN-5 SP500 Total MRP 1'!B120</f>
        <v>Deere &amp; Co</v>
      </c>
      <c r="C120" s="86" t="str">
        <f>'JCN-5 SP500 Total MRP 1'!C120</f>
        <v>DE</v>
      </c>
      <c r="D120" s="87">
        <f>'JCN-5 SP500 Total MRP 1'!D120</f>
        <v>469.35</v>
      </c>
      <c r="E120" s="88">
        <f>'JCN-5 SP500 Total MRP 1'!E120</f>
        <v>271.41392999999999</v>
      </c>
      <c r="F120" s="88">
        <f t="shared" si="5"/>
        <v>127388.12804550001</v>
      </c>
      <c r="G120" s="80">
        <f t="shared" si="4"/>
        <v>3.3873258669828961E-3</v>
      </c>
      <c r="H120" s="82">
        <f>'JCN-5 SP500 Total MRP 1'!H120</f>
        <v>1.3806327900287635E-2</v>
      </c>
      <c r="I120" s="82">
        <f t="shared" si="6"/>
        <v>4.676653162469196E-5</v>
      </c>
      <c r="J120" s="82">
        <f>'JCN-5 SP500 Total MRP 1'!J120</f>
        <v>0.03</v>
      </c>
      <c r="K120" s="83">
        <f t="shared" si="7"/>
        <v>1.0161977600948688E-4</v>
      </c>
    </row>
    <row r="121" spans="2:11">
      <c r="B121" s="85" t="str">
        <f>'JCN-5 SP500 Total MRP 1'!B121</f>
        <v>Dominion Energy Inc</v>
      </c>
      <c r="C121" s="86" t="str">
        <f>'JCN-5 SP500 Total MRP 1'!C121</f>
        <v>D</v>
      </c>
      <c r="D121" s="87">
        <f>'JCN-5 SP500 Total MRP 1'!D121</f>
        <v>56.07</v>
      </c>
      <c r="E121" s="88">
        <f>'JCN-5 SP500 Total MRP 1'!E121</f>
        <v>852.21519000000001</v>
      </c>
      <c r="F121" s="88">
        <f t="shared" si="5"/>
        <v>47783.705703300002</v>
      </c>
      <c r="G121" s="80">
        <f t="shared" si="4"/>
        <v>1.270597070798262E-3</v>
      </c>
      <c r="H121" s="82">
        <f>'JCN-5 SP500 Total MRP 1'!H121</f>
        <v>4.7619047619047616E-2</v>
      </c>
      <c r="I121" s="82">
        <f t="shared" si="6"/>
        <v>6.0504622418964854E-5</v>
      </c>
      <c r="J121" s="82">
        <f>'JCN-5 SP500 Total MRP 1'!J121</f>
        <v>3.5000000000000003E-2</v>
      </c>
      <c r="K121" s="83">
        <f t="shared" si="7"/>
        <v>4.4470897477939174E-5</v>
      </c>
    </row>
    <row r="122" spans="2:11">
      <c r="B122" s="85" t="str">
        <f>'JCN-5 SP500 Total MRP 1'!B122</f>
        <v>Dover Corp</v>
      </c>
      <c r="C122" s="86" t="str">
        <f>'JCN-5 SP500 Total MRP 1'!C122</f>
        <v>DOV</v>
      </c>
      <c r="D122" s="87">
        <f>'JCN-5 SP500 Total MRP 1'!D122</f>
        <v>175.68</v>
      </c>
      <c r="E122" s="88">
        <f>'JCN-5 SP500 Total MRP 1'!E122</f>
        <v>137.06227000000001</v>
      </c>
      <c r="F122" s="88">
        <f t="shared" si="5"/>
        <v>24079.099593600004</v>
      </c>
      <c r="G122" s="80">
        <f t="shared" si="4"/>
        <v>6.4027753730650633E-4</v>
      </c>
      <c r="H122" s="82">
        <f>'JCN-5 SP500 Total MRP 1'!H122</f>
        <v>1.1725865209471767E-2</v>
      </c>
      <c r="I122" s="82">
        <f t="shared" si="6"/>
        <v>7.5078080991086237E-6</v>
      </c>
      <c r="J122" s="82">
        <f>'JCN-5 SP500 Total MRP 1'!J122</f>
        <v>0.05</v>
      </c>
      <c r="K122" s="83">
        <f t="shared" si="7"/>
        <v>3.2013876865325318E-5</v>
      </c>
    </row>
    <row r="123" spans="2:11">
      <c r="B123" s="85" t="str">
        <f>'JCN-5 SP500 Total MRP 1'!B123</f>
        <v>Alliant Energy Corp</v>
      </c>
      <c r="C123" s="86" t="str">
        <f>'JCN-5 SP500 Total MRP 1'!C123</f>
        <v>LNT</v>
      </c>
      <c r="D123" s="87">
        <f>'JCN-5 SP500 Total MRP 1'!D123</f>
        <v>64.349999999999994</v>
      </c>
      <c r="E123" s="88">
        <f>'JCN-5 SP500 Total MRP 1'!E123</f>
        <v>256.69238000000001</v>
      </c>
      <c r="F123" s="88">
        <f t="shared" si="5"/>
        <v>16518.154652999998</v>
      </c>
      <c r="G123" s="80">
        <f t="shared" si="4"/>
        <v>4.3922752763072176E-4</v>
      </c>
      <c r="H123" s="82">
        <f>'JCN-5 SP500 Total MRP 1'!H123</f>
        <v>3.1546231546231547E-2</v>
      </c>
      <c r="I123" s="82">
        <f t="shared" si="6"/>
        <v>1.3855973288117563E-5</v>
      </c>
      <c r="J123" s="82">
        <f>'JCN-5 SP500 Total MRP 1'!J123</f>
        <v>0.06</v>
      </c>
      <c r="K123" s="83">
        <f t="shared" si="7"/>
        <v>2.6353651657843304E-5</v>
      </c>
    </row>
    <row r="124" spans="2:11">
      <c r="B124" s="85" t="str">
        <f>'JCN-5 SP500 Total MRP 1'!B124</f>
        <v>Steel Dynamics Inc</v>
      </c>
      <c r="C124" s="86" t="str">
        <f>'JCN-5 SP500 Total MRP 1'!C124</f>
        <v>STLD</v>
      </c>
      <c r="D124" s="87">
        <f>'JCN-5 SP500 Total MRP 1'!D124</f>
        <v>125.08</v>
      </c>
      <c r="E124" s="88">
        <f>'JCN-5 SP500 Total MRP 1'!E124</f>
        <v>149.89679000000001</v>
      </c>
      <c r="F124" s="88">
        <f t="shared" si="5"/>
        <v>18749.090493200001</v>
      </c>
      <c r="G124" s="80">
        <f t="shared" si="4"/>
        <v>4.985494345857368E-4</v>
      </c>
      <c r="H124" s="82">
        <f>'JCN-5 SP500 Total MRP 1'!H124</f>
        <v>1.5989766549408379E-2</v>
      </c>
      <c r="I124" s="82">
        <f t="shared" si="6"/>
        <v>7.9716890723654757E-6</v>
      </c>
      <c r="J124" s="82">
        <f>'JCN-5 SP500 Total MRP 1'!J124</f>
        <v>5.0000000000000001E-3</v>
      </c>
      <c r="K124" s="83">
        <f t="shared" si="7"/>
        <v>2.4927471729286838E-6</v>
      </c>
    </row>
    <row r="125" spans="2:11">
      <c r="B125" s="85" t="str">
        <f>'JCN-5 SP500 Total MRP 1'!B125</f>
        <v>Duke Energy Corp</v>
      </c>
      <c r="C125" s="86" t="str">
        <f>'JCN-5 SP500 Total MRP 1'!C125</f>
        <v>DUK</v>
      </c>
      <c r="D125" s="87">
        <f>'JCN-5 SP500 Total MRP 1'!D125</f>
        <v>121.97</v>
      </c>
      <c r="E125" s="88">
        <f>'JCN-5 SP500 Total MRP 1'!E125</f>
        <v>777.02167999999995</v>
      </c>
      <c r="F125" s="88">
        <f t="shared" si="5"/>
        <v>94773.334309599988</v>
      </c>
      <c r="G125" s="80">
        <f t="shared" si="4"/>
        <v>2.5200791606927613E-3</v>
      </c>
      <c r="H125" s="82">
        <f>'JCN-5 SP500 Total MRP 1'!H125</f>
        <v>3.4270722308764448E-2</v>
      </c>
      <c r="I125" s="82">
        <f t="shared" si="6"/>
        <v>8.6364933112205805E-5</v>
      </c>
      <c r="J125" s="82">
        <f>'JCN-5 SP500 Total MRP 1'!J125</f>
        <v>0.06</v>
      </c>
      <c r="K125" s="83">
        <f t="shared" si="7"/>
        <v>1.5120474964156567E-4</v>
      </c>
    </row>
    <row r="126" spans="2:11">
      <c r="B126" s="85" t="str">
        <f>'JCN-5 SP500 Total MRP 1'!B126</f>
        <v>Regency Centers Corp</v>
      </c>
      <c r="C126" s="86" t="str">
        <f>'JCN-5 SP500 Total MRP 1'!C126</f>
        <v>REG</v>
      </c>
      <c r="D126" s="87">
        <f>'JCN-5 SP500 Total MRP 1'!D126</f>
        <v>73.760000000000005</v>
      </c>
      <c r="E126" s="88">
        <f>'JCN-5 SP500 Total MRP 1'!E126</f>
        <v>181.52587</v>
      </c>
      <c r="F126" s="88">
        <f t="shared" si="5"/>
        <v>13389.348171200001</v>
      </c>
      <c r="G126" s="80">
        <f t="shared" si="4"/>
        <v>3.5603070787056779E-4</v>
      </c>
      <c r="H126" s="82">
        <f>'JCN-5 SP500 Total MRP 1'!H126</f>
        <v>3.8232104121475048E-2</v>
      </c>
      <c r="I126" s="82">
        <f t="shared" si="6"/>
        <v>1.3611803093750014E-5</v>
      </c>
      <c r="J126" s="82">
        <f>'JCN-5 SP500 Total MRP 1'!J126</f>
        <v>0.1</v>
      </c>
      <c r="K126" s="83">
        <f t="shared" si="7"/>
        <v>3.5603070787056783E-5</v>
      </c>
    </row>
    <row r="127" spans="2:11">
      <c r="B127" s="85" t="str">
        <f>'JCN-5 SP500 Total MRP 1'!B127</f>
        <v>Eaton Corp PLC</v>
      </c>
      <c r="C127" s="86" t="str">
        <f>'JCN-5 SP500 Total MRP 1'!C127</f>
        <v>ETN</v>
      </c>
      <c r="D127" s="87">
        <f>'JCN-5 SP500 Total MRP 1'!D127</f>
        <v>271.83</v>
      </c>
      <c r="E127" s="88">
        <f>'JCN-5 SP500 Total MRP 1'!E127</f>
        <v>391.76938000000001</v>
      </c>
      <c r="F127" s="88">
        <f t="shared" si="5"/>
        <v>106494.6705654</v>
      </c>
      <c r="G127" s="80">
        <f t="shared" si="4"/>
        <v>2.831756442587464E-3</v>
      </c>
      <c r="H127" s="82">
        <f>'JCN-5 SP500 Total MRP 1'!H127</f>
        <v>1.5303682448589193E-2</v>
      </c>
      <c r="I127" s="82">
        <f t="shared" si="6"/>
        <v>4.333630136910514E-5</v>
      </c>
      <c r="J127" s="82">
        <f>'JCN-5 SP500 Total MRP 1'!J127</f>
        <v>0.11</v>
      </c>
      <c r="K127" s="83">
        <f t="shared" si="7"/>
        <v>3.1149320868462105E-4</v>
      </c>
    </row>
    <row r="128" spans="2:11">
      <c r="B128" s="85" t="str">
        <f>'JCN-5 SP500 Total MRP 1'!B128</f>
        <v>Ecolab Inc</v>
      </c>
      <c r="C128" s="86" t="str">
        <f>'JCN-5 SP500 Total MRP 1'!C128</f>
        <v>ECL</v>
      </c>
      <c r="D128" s="87">
        <f>'JCN-5 SP500 Total MRP 1'!D128</f>
        <v>253.52</v>
      </c>
      <c r="E128" s="88">
        <f>'JCN-5 SP500 Total MRP 1'!E128</f>
        <v>283.63254999999998</v>
      </c>
      <c r="F128" s="88">
        <f t="shared" si="5"/>
        <v>71906.524076000002</v>
      </c>
      <c r="G128" s="80">
        <f t="shared" si="4"/>
        <v>1.9120371163666484E-3</v>
      </c>
      <c r="H128" s="82">
        <f>'JCN-5 SP500 Total MRP 1'!H128</f>
        <v>1.0255601136005049E-2</v>
      </c>
      <c r="I128" s="82">
        <f t="shared" si="6"/>
        <v>1.9609090022693616E-5</v>
      </c>
      <c r="J128" s="82">
        <f>'JCN-5 SP500 Total MRP 1'!J128</f>
        <v>0.105</v>
      </c>
      <c r="K128" s="83">
        <f t="shared" si="7"/>
        <v>2.0076389721849808E-4</v>
      </c>
    </row>
    <row r="129" spans="2:11">
      <c r="B129" s="85" t="str">
        <f>'JCN-5 SP500 Total MRP 1'!B129</f>
        <v>Revvity Inc</v>
      </c>
      <c r="C129" s="86" t="str">
        <f>'JCN-5 SP500 Total MRP 1'!C129</f>
        <v>RVTY</v>
      </c>
      <c r="D129" s="87">
        <f>'JCN-5 SP500 Total MRP 1'!D129</f>
        <v>105.8</v>
      </c>
      <c r="E129" s="88">
        <f>'JCN-5 SP500 Total MRP 1'!E129</f>
        <v>120.14729</v>
      </c>
      <c r="F129" s="88" t="str">
        <f t="shared" si="5"/>
        <v>Excl.</v>
      </c>
      <c r="G129" s="80" t="str">
        <f t="shared" si="4"/>
        <v>Excl.</v>
      </c>
      <c r="H129" s="82">
        <f>'JCN-5 SP500 Total MRP 1'!H129</f>
        <v>2.6465028355387526E-3</v>
      </c>
      <c r="I129" s="82" t="str">
        <f t="shared" si="6"/>
        <v>n/a</v>
      </c>
      <c r="J129" s="82">
        <f>'JCN-5 SP500 Total MRP 1'!J129</f>
        <v>-1.4999999999999999E-2</v>
      </c>
      <c r="K129" s="83" t="str">
        <f t="shared" si="7"/>
        <v>n/a</v>
      </c>
    </row>
    <row r="130" spans="2:11">
      <c r="B130" s="85" t="str">
        <f>'JCN-5 SP500 Total MRP 1'!B130</f>
        <v>Dell Technologies Inc</v>
      </c>
      <c r="C130" s="86" t="str">
        <f>'JCN-5 SP500 Total MRP 1'!C130</f>
        <v>DELL</v>
      </c>
      <c r="D130" s="87">
        <f>'JCN-5 SP500 Total MRP 1'!D130</f>
        <v>91.15</v>
      </c>
      <c r="E130" s="88">
        <f>'JCN-5 SP500 Total MRP 1'!E130</f>
        <v>358.71035999999998</v>
      </c>
      <c r="F130" s="88">
        <f t="shared" si="5"/>
        <v>32696.449314000001</v>
      </c>
      <c r="G130" s="80">
        <f t="shared" si="4"/>
        <v>8.6941797653427211E-4</v>
      </c>
      <c r="H130" s="82">
        <f>'JCN-5 SP500 Total MRP 1'!H130</f>
        <v>2.303894679100384E-2</v>
      </c>
      <c r="I130" s="82">
        <f t="shared" si="6"/>
        <v>2.0030474500515319E-5</v>
      </c>
      <c r="J130" s="82">
        <f>'JCN-5 SP500 Total MRP 1'!J130</f>
        <v>2.5000000000000001E-2</v>
      </c>
      <c r="K130" s="83">
        <f t="shared" si="7"/>
        <v>2.1735449413356804E-5</v>
      </c>
    </row>
    <row r="131" spans="2:11">
      <c r="B131" s="85" t="str">
        <f>'JCN-5 SP500 Total MRP 1'!B131</f>
        <v>Emerson Electric Co</v>
      </c>
      <c r="C131" s="86" t="str">
        <f>'JCN-5 SP500 Total MRP 1'!C131</f>
        <v>EMR</v>
      </c>
      <c r="D131" s="87">
        <f>'JCN-5 SP500 Total MRP 1'!D131</f>
        <v>109.64</v>
      </c>
      <c r="E131" s="88">
        <f>'JCN-5 SP500 Total MRP 1'!E131</f>
        <v>563.9</v>
      </c>
      <c r="F131" s="88">
        <f t="shared" si="5"/>
        <v>61825.995999999999</v>
      </c>
      <c r="G131" s="80">
        <f t="shared" si="4"/>
        <v>1.6439898969861581E-3</v>
      </c>
      <c r="H131" s="82">
        <f>'JCN-5 SP500 Total MRP 1'!H131</f>
        <v>1.924480116745713E-2</v>
      </c>
      <c r="I131" s="82">
        <f t="shared" si="6"/>
        <v>3.1638258688806945E-5</v>
      </c>
      <c r="J131" s="82">
        <f>'JCN-5 SP500 Total MRP 1'!J131</f>
        <v>0.11</v>
      </c>
      <c r="K131" s="83">
        <f t="shared" si="7"/>
        <v>1.8083888866847738E-4</v>
      </c>
    </row>
    <row r="132" spans="2:11">
      <c r="B132" s="85" t="str">
        <f>'JCN-5 SP500 Total MRP 1'!B132</f>
        <v>EOG Resources Inc</v>
      </c>
      <c r="C132" s="86" t="str">
        <f>'JCN-5 SP500 Total MRP 1'!C132</f>
        <v>EOG</v>
      </c>
      <c r="D132" s="87">
        <f>'JCN-5 SP500 Total MRP 1'!D132</f>
        <v>128.24</v>
      </c>
      <c r="E132" s="88">
        <f>'JCN-5 SP500 Total MRP 1'!E132</f>
        <v>551.5444</v>
      </c>
      <c r="F132" s="88">
        <f t="shared" si="5"/>
        <v>70730.053855999999</v>
      </c>
      <c r="G132" s="80">
        <f t="shared" si="4"/>
        <v>1.8807540755599126E-3</v>
      </c>
      <c r="H132" s="82">
        <f>'JCN-5 SP500 Total MRP 1'!H132</f>
        <v>3.0411728009981282E-2</v>
      </c>
      <c r="I132" s="82">
        <f t="shared" si="6"/>
        <v>5.7196981399591848E-5</v>
      </c>
      <c r="J132" s="82">
        <f>'JCN-5 SP500 Total MRP 1'!J132</f>
        <v>7.0000000000000007E-2</v>
      </c>
      <c r="K132" s="83">
        <f t="shared" si="7"/>
        <v>1.3165278528919389E-4</v>
      </c>
    </row>
    <row r="133" spans="2:11">
      <c r="B133" s="85" t="str">
        <f>'JCN-5 SP500 Total MRP 1'!B133</f>
        <v>Aon PLC</v>
      </c>
      <c r="C133" s="86" t="str">
        <f>'JCN-5 SP500 Total MRP 1'!C133</f>
        <v>AON</v>
      </c>
      <c r="D133" s="87">
        <f>'JCN-5 SP500 Total MRP 1'!D133</f>
        <v>399.09</v>
      </c>
      <c r="E133" s="88">
        <f>'JCN-5 SP500 Total MRP 1'!E133</f>
        <v>216.00111000000001</v>
      </c>
      <c r="F133" s="88">
        <f t="shared" si="5"/>
        <v>86203.882989899997</v>
      </c>
      <c r="G133" s="80">
        <f t="shared" si="4"/>
        <v>2.2922123683437714E-3</v>
      </c>
      <c r="H133" s="82">
        <f>'JCN-5 SP500 Total MRP 1'!H133</f>
        <v>6.7653912651281676E-3</v>
      </c>
      <c r="I133" s="82">
        <f t="shared" si="6"/>
        <v>1.5507713534611702E-5</v>
      </c>
      <c r="J133" s="82">
        <f>'JCN-5 SP500 Total MRP 1'!J133</f>
        <v>0.125</v>
      </c>
      <c r="K133" s="83">
        <f t="shared" si="7"/>
        <v>2.8652654604297142E-4</v>
      </c>
    </row>
    <row r="134" spans="2:11">
      <c r="B134" s="85" t="str">
        <f>'JCN-5 SP500 Total MRP 1'!B134</f>
        <v>Entergy Corp</v>
      </c>
      <c r="C134" s="86" t="str">
        <f>'JCN-5 SP500 Total MRP 1'!C134</f>
        <v>ETR</v>
      </c>
      <c r="D134" s="87">
        <f>'JCN-5 SP500 Total MRP 1'!D134</f>
        <v>85.49</v>
      </c>
      <c r="E134" s="88">
        <f>'JCN-5 SP500 Total MRP 1'!E134</f>
        <v>446.34088000000003</v>
      </c>
      <c r="F134" s="88">
        <f t="shared" si="5"/>
        <v>38157.681831200003</v>
      </c>
      <c r="G134" s="80">
        <f t="shared" si="4"/>
        <v>1.0146353877243659E-3</v>
      </c>
      <c r="H134" s="82">
        <f>'JCN-5 SP500 Total MRP 1'!H134</f>
        <v>2.8073458884080013E-2</v>
      </c>
      <c r="I134" s="82">
        <f t="shared" si="6"/>
        <v>2.8484324839612569E-5</v>
      </c>
      <c r="J134" s="82">
        <f>'JCN-5 SP500 Total MRP 1'!J134</f>
        <v>0.03</v>
      </c>
      <c r="K134" s="83">
        <f t="shared" si="7"/>
        <v>3.0439061631730977E-5</v>
      </c>
    </row>
    <row r="135" spans="2:11">
      <c r="B135" s="85" t="str">
        <f>'JCN-5 SP500 Total MRP 1'!B135</f>
        <v>Equifax Inc</v>
      </c>
      <c r="C135" s="86" t="str">
        <f>'JCN-5 SP500 Total MRP 1'!C135</f>
        <v>EFX</v>
      </c>
      <c r="D135" s="87">
        <f>'JCN-5 SP500 Total MRP 1'!D135</f>
        <v>243.56</v>
      </c>
      <c r="E135" s="88">
        <f>'JCN-5 SP500 Total MRP 1'!E135</f>
        <v>124.79868999999999</v>
      </c>
      <c r="F135" s="88">
        <f t="shared" si="5"/>
        <v>30395.968936399997</v>
      </c>
      <c r="G135" s="80">
        <f t="shared" si="4"/>
        <v>8.0824683908928361E-4</v>
      </c>
      <c r="H135" s="82">
        <f>'JCN-5 SP500 Total MRP 1'!H135</f>
        <v>6.4049926096239121E-3</v>
      </c>
      <c r="I135" s="82">
        <f t="shared" si="6"/>
        <v>5.1768150311187491E-6</v>
      </c>
      <c r="J135" s="82">
        <f>'JCN-5 SP500 Total MRP 1'!J135</f>
        <v>7.0000000000000007E-2</v>
      </c>
      <c r="K135" s="83">
        <f t="shared" si="7"/>
        <v>5.6577278736249858E-5</v>
      </c>
    </row>
    <row r="136" spans="2:11">
      <c r="B136" s="85" t="str">
        <f>'JCN-5 SP500 Total MRP 1'!B136</f>
        <v>EQT Corp</v>
      </c>
      <c r="C136" s="86" t="str">
        <f>'JCN-5 SP500 Total MRP 1'!C136</f>
        <v>EQT</v>
      </c>
      <c r="D136" s="87">
        <f>'JCN-5 SP500 Total MRP 1'!D136</f>
        <v>53.43</v>
      </c>
      <c r="E136" s="88">
        <f>'JCN-5 SP500 Total MRP 1'!E136</f>
        <v>597.44100000000003</v>
      </c>
      <c r="F136" s="88" t="str">
        <f t="shared" si="5"/>
        <v>Excl.</v>
      </c>
      <c r="G136" s="80" t="str">
        <f t="shared" si="4"/>
        <v>Excl.</v>
      </c>
      <c r="H136" s="82">
        <f>'JCN-5 SP500 Total MRP 1'!H136</f>
        <v>1.1791128579449748E-2</v>
      </c>
      <c r="I136" s="82" t="str">
        <f t="shared" si="6"/>
        <v>n/a</v>
      </c>
      <c r="J136" s="82" t="str">
        <f>'JCN-5 SP500 Total MRP 1'!J136</f>
        <v/>
      </c>
      <c r="K136" s="83" t="str">
        <f t="shared" si="7"/>
        <v>n/a</v>
      </c>
    </row>
    <row r="137" spans="2:11">
      <c r="B137" s="85" t="str">
        <f>'JCN-5 SP500 Total MRP 1'!B137</f>
        <v>IQVIA Holdings Inc</v>
      </c>
      <c r="C137" s="86" t="str">
        <f>'JCN-5 SP500 Total MRP 1'!C137</f>
        <v>IQV</v>
      </c>
      <c r="D137" s="87">
        <f>'JCN-5 SP500 Total MRP 1'!D137</f>
        <v>176.3</v>
      </c>
      <c r="E137" s="88">
        <f>'JCN-5 SP500 Total MRP 1'!E137</f>
        <v>176.31504000000001</v>
      </c>
      <c r="F137" s="88">
        <f t="shared" si="5"/>
        <v>31084.341552000005</v>
      </c>
      <c r="G137" s="80">
        <f t="shared" si="4"/>
        <v>8.2655107514895587E-4</v>
      </c>
      <c r="H137" s="82" t="str">
        <f>'JCN-5 SP500 Total MRP 1'!H137</f>
        <v>n/a</v>
      </c>
      <c r="I137" s="82" t="str">
        <f t="shared" si="6"/>
        <v>n/a</v>
      </c>
      <c r="J137" s="82">
        <f>'JCN-5 SP500 Total MRP 1'!J137</f>
        <v>0.09</v>
      </c>
      <c r="K137" s="83">
        <f t="shared" si="7"/>
        <v>7.438959676340602E-5</v>
      </c>
    </row>
    <row r="138" spans="2:11">
      <c r="B138" s="85" t="str">
        <f>'JCN-5 SP500 Total MRP 1'!B138</f>
        <v>Gartner Inc</v>
      </c>
      <c r="C138" s="86" t="str">
        <f>'JCN-5 SP500 Total MRP 1'!C138</f>
        <v>IT</v>
      </c>
      <c r="D138" s="87">
        <f>'JCN-5 SP500 Total MRP 1'!D138</f>
        <v>419.74</v>
      </c>
      <c r="E138" s="88">
        <f>'JCN-5 SP500 Total MRP 1'!E138</f>
        <v>76.818190000000001</v>
      </c>
      <c r="F138" s="88">
        <f t="shared" si="5"/>
        <v>32243.6670706</v>
      </c>
      <c r="G138" s="80">
        <f t="shared" si="4"/>
        <v>8.5737822817851038E-4</v>
      </c>
      <c r="H138" s="82" t="str">
        <f>'JCN-5 SP500 Total MRP 1'!H138</f>
        <v>n/a</v>
      </c>
      <c r="I138" s="82" t="str">
        <f t="shared" si="6"/>
        <v>n/a</v>
      </c>
      <c r="J138" s="82">
        <f>'JCN-5 SP500 Total MRP 1'!J138</f>
        <v>0.08</v>
      </c>
      <c r="K138" s="83">
        <f t="shared" si="7"/>
        <v>6.8590258254280827E-5</v>
      </c>
    </row>
    <row r="139" spans="2:11">
      <c r="B139" s="85" t="str">
        <f>'JCN-5 SP500 Total MRP 1'!B139</f>
        <v>FedEx Corp</v>
      </c>
      <c r="C139" s="86" t="str">
        <f>'JCN-5 SP500 Total MRP 1'!C139</f>
        <v>FDX</v>
      </c>
      <c r="D139" s="87">
        <f>'JCN-5 SP500 Total MRP 1'!D139</f>
        <v>243.78</v>
      </c>
      <c r="E139" s="88">
        <f>'JCN-5 SP500 Total MRP 1'!E139</f>
        <v>239.59891999999999</v>
      </c>
      <c r="F139" s="88">
        <f t="shared" si="5"/>
        <v>58409.424717599999</v>
      </c>
      <c r="G139" s="80">
        <f t="shared" si="4"/>
        <v>1.5531412405310539E-3</v>
      </c>
      <c r="H139" s="82">
        <f>'JCN-5 SP500 Total MRP 1'!H139</f>
        <v>2.2643366970219049E-2</v>
      </c>
      <c r="I139" s="82">
        <f t="shared" si="6"/>
        <v>3.5168347065925904E-5</v>
      </c>
      <c r="J139" s="82">
        <f>'JCN-5 SP500 Total MRP 1'!J139</f>
        <v>0.09</v>
      </c>
      <c r="K139" s="83">
        <f t="shared" si="7"/>
        <v>1.3978271164779484E-4</v>
      </c>
    </row>
    <row r="140" spans="2:11">
      <c r="B140" s="85" t="str">
        <f>'JCN-5 SP500 Total MRP 1'!B140</f>
        <v>Brown &amp; Brown Inc</v>
      </c>
      <c r="C140" s="86" t="str">
        <f>'JCN-5 SP500 Total MRP 1'!C140</f>
        <v>BRO</v>
      </c>
      <c r="D140" s="87">
        <f>'JCN-5 SP500 Total MRP 1'!D140</f>
        <v>124.4</v>
      </c>
      <c r="E140" s="88">
        <f>'JCN-5 SP500 Total MRP 1'!E140</f>
        <v>286.62761</v>
      </c>
      <c r="F140" s="88">
        <f t="shared" si="5"/>
        <v>35656.474684000001</v>
      </c>
      <c r="G140" s="80">
        <f t="shared" si="4"/>
        <v>9.4812680644301651E-4</v>
      </c>
      <c r="H140" s="82">
        <f>'JCN-5 SP500 Total MRP 1'!H140</f>
        <v>4.8231511254019288E-3</v>
      </c>
      <c r="I140" s="82">
        <f t="shared" si="6"/>
        <v>4.5729588735193721E-6</v>
      </c>
      <c r="J140" s="82">
        <f>'JCN-5 SP500 Total MRP 1'!J140</f>
        <v>0.125</v>
      </c>
      <c r="K140" s="83">
        <f t="shared" si="7"/>
        <v>1.1851585080537706E-4</v>
      </c>
    </row>
    <row r="141" spans="2:11">
      <c r="B141" s="85" t="str">
        <f>'JCN-5 SP500 Total MRP 1'!B141</f>
        <v>Ford Motor Co</v>
      </c>
      <c r="C141" s="86" t="str">
        <f>'JCN-5 SP500 Total MRP 1'!C141</f>
        <v>F</v>
      </c>
      <c r="D141" s="87">
        <f>'JCN-5 SP500 Total MRP 1'!D141</f>
        <v>10.029999999999999</v>
      </c>
      <c r="E141" s="88">
        <f>'JCN-5 SP500 Total MRP 1'!E141</f>
        <v>3905.6954000000001</v>
      </c>
      <c r="F141" s="88">
        <f t="shared" si="5"/>
        <v>39174.124861999997</v>
      </c>
      <c r="G141" s="80">
        <f t="shared" si="4"/>
        <v>1.0416632106727769E-3</v>
      </c>
      <c r="H141" s="82">
        <f>'JCN-5 SP500 Total MRP 1'!H141</f>
        <v>1.4955134596211365E-2</v>
      </c>
      <c r="I141" s="82">
        <f t="shared" si="6"/>
        <v>1.5578213519533054E-5</v>
      </c>
      <c r="J141" s="82">
        <f>'JCN-5 SP500 Total MRP 1'!J141</f>
        <v>0.17</v>
      </c>
      <c r="K141" s="83">
        <f t="shared" si="7"/>
        <v>1.770827458143721E-4</v>
      </c>
    </row>
    <row r="142" spans="2:11">
      <c r="B142" s="85" t="str">
        <f>'JCN-5 SP500 Total MRP 1'!B142</f>
        <v>NextEra Energy Inc</v>
      </c>
      <c r="C142" s="86" t="str">
        <f>'JCN-5 SP500 Total MRP 1'!C142</f>
        <v>NEE</v>
      </c>
      <c r="D142" s="87">
        <f>'JCN-5 SP500 Total MRP 1'!D142</f>
        <v>70.89</v>
      </c>
      <c r="E142" s="88">
        <f>'JCN-5 SP500 Total MRP 1'!E142</f>
        <v>2057.02628</v>
      </c>
      <c r="F142" s="88">
        <f t="shared" si="5"/>
        <v>145822.5929892</v>
      </c>
      <c r="G142" s="80">
        <f t="shared" si="4"/>
        <v>3.8775092216317771E-3</v>
      </c>
      <c r="H142" s="82">
        <f>'JCN-5 SP500 Total MRP 1'!H142</f>
        <v>3.1965016222316261E-2</v>
      </c>
      <c r="I142" s="82">
        <f t="shared" si="6"/>
        <v>1.2394464517164066E-4</v>
      </c>
      <c r="J142" s="82">
        <f>'JCN-5 SP500 Total MRP 1'!J142</f>
        <v>8.5000000000000006E-2</v>
      </c>
      <c r="K142" s="83">
        <f t="shared" si="7"/>
        <v>3.2958828383870109E-4</v>
      </c>
    </row>
    <row r="143" spans="2:11">
      <c r="B143" s="85" t="str">
        <f>'JCN-5 SP500 Total MRP 1'!B143</f>
        <v>Franklin Resources Inc</v>
      </c>
      <c r="C143" s="86" t="str">
        <f>'JCN-5 SP500 Total MRP 1'!C143</f>
        <v>BEN</v>
      </c>
      <c r="D143" s="87">
        <f>'JCN-5 SP500 Total MRP 1'!D143</f>
        <v>19.25</v>
      </c>
      <c r="E143" s="88">
        <f>'JCN-5 SP500 Total MRP 1'!E143</f>
        <v>525.39797999999996</v>
      </c>
      <c r="F143" s="88">
        <f t="shared" si="5"/>
        <v>10113.911114999999</v>
      </c>
      <c r="G143" s="80">
        <f t="shared" si="4"/>
        <v>2.6893489418392886E-4</v>
      </c>
      <c r="H143" s="82">
        <f>'JCN-5 SP500 Total MRP 1'!H143</f>
        <v>6.6493506493506493E-2</v>
      </c>
      <c r="I143" s="82">
        <f t="shared" si="6"/>
        <v>1.7882424132749554E-5</v>
      </c>
      <c r="J143" s="82">
        <f>'JCN-5 SP500 Total MRP 1'!J143</f>
        <v>0.04</v>
      </c>
      <c r="K143" s="83">
        <f t="shared" si="7"/>
        <v>1.0757395767357155E-5</v>
      </c>
    </row>
    <row r="144" spans="2:11">
      <c r="B144" s="85" t="str">
        <f>'JCN-5 SP500 Total MRP 1'!B144</f>
        <v>Garmin Ltd</v>
      </c>
      <c r="C144" s="86" t="str">
        <f>'JCN-5 SP500 Total MRP 1'!C144</f>
        <v>GRMN</v>
      </c>
      <c r="D144" s="87">
        <f>'JCN-5 SP500 Total MRP 1'!D144</f>
        <v>217.13</v>
      </c>
      <c r="E144" s="88">
        <f>'JCN-5 SP500 Total MRP 1'!E144</f>
        <v>192.40378000000001</v>
      </c>
      <c r="F144" s="88">
        <f t="shared" si="5"/>
        <v>41776.6327514</v>
      </c>
      <c r="G144" s="80">
        <f t="shared" si="4"/>
        <v>1.1108654387614336E-3</v>
      </c>
      <c r="H144" s="82">
        <f>'JCN-5 SP500 Total MRP 1'!H144</f>
        <v>1.6579929074747847E-2</v>
      </c>
      <c r="I144" s="82">
        <f t="shared" si="6"/>
        <v>1.8418070186253218E-5</v>
      </c>
      <c r="J144" s="82">
        <f>'JCN-5 SP500 Total MRP 1'!J144</f>
        <v>7.0000000000000007E-2</v>
      </c>
      <c r="K144" s="83">
        <f t="shared" si="7"/>
        <v>7.7760580713300364E-5</v>
      </c>
    </row>
    <row r="145" spans="2:11">
      <c r="B145" s="85" t="str">
        <f>'JCN-5 SP500 Total MRP 1'!B145</f>
        <v>Freeport-McMoRan Inc</v>
      </c>
      <c r="C145" s="86" t="str">
        <f>'JCN-5 SP500 Total MRP 1'!C145</f>
        <v>FCX</v>
      </c>
      <c r="D145" s="87">
        <f>'JCN-5 SP500 Total MRP 1'!D145</f>
        <v>37.86</v>
      </c>
      <c r="E145" s="88">
        <f>'JCN-5 SP500 Total MRP 1'!E145</f>
        <v>1437.0730100000001</v>
      </c>
      <c r="F145" s="88">
        <f t="shared" si="5"/>
        <v>54407.584158600002</v>
      </c>
      <c r="G145" s="80">
        <f t="shared" si="4"/>
        <v>1.4467299269414527E-3</v>
      </c>
      <c r="H145" s="82">
        <f>'JCN-5 SP500 Total MRP 1'!H145</f>
        <v>1.5847860538827259E-2</v>
      </c>
      <c r="I145" s="82">
        <f t="shared" si="6"/>
        <v>2.2927574119515891E-5</v>
      </c>
      <c r="J145" s="82">
        <f>'JCN-5 SP500 Total MRP 1'!J145</f>
        <v>0.17499999999999999</v>
      </c>
      <c r="K145" s="83">
        <f t="shared" si="7"/>
        <v>2.5317773721475424E-4</v>
      </c>
    </row>
    <row r="146" spans="2:11">
      <c r="B146" s="85" t="str">
        <f>'JCN-5 SP500 Total MRP 1'!B146</f>
        <v>Expand Energy Corp</v>
      </c>
      <c r="C146" s="86" t="str">
        <f>'JCN-5 SP500 Total MRP 1'!C146</f>
        <v>EXE</v>
      </c>
      <c r="D146" s="87">
        <f>'JCN-5 SP500 Total MRP 1'!D146</f>
        <v>111.32</v>
      </c>
      <c r="E146" s="88">
        <f>'JCN-5 SP500 Total MRP 1'!E146</f>
        <v>232.69994</v>
      </c>
      <c r="F146" s="88" t="str">
        <f t="shared" si="5"/>
        <v>Excl.</v>
      </c>
      <c r="G146" s="80" t="str">
        <f t="shared" si="4"/>
        <v>Excl.</v>
      </c>
      <c r="H146" s="82">
        <f>'JCN-5 SP500 Total MRP 1'!H146</f>
        <v>2.0661157024793389E-2</v>
      </c>
      <c r="I146" s="82" t="str">
        <f t="shared" si="6"/>
        <v>n/a</v>
      </c>
      <c r="J146" s="82" t="str">
        <f>'JCN-5 SP500 Total MRP 1'!J146</f>
        <v/>
      </c>
      <c r="K146" s="83" t="str">
        <f t="shared" si="7"/>
        <v>n/a</v>
      </c>
    </row>
    <row r="147" spans="2:11">
      <c r="B147" s="85" t="str">
        <f>'JCN-5 SP500 Total MRP 1'!B147</f>
        <v>Dexcom Inc</v>
      </c>
      <c r="C147" s="86" t="str">
        <f>'JCN-5 SP500 Total MRP 1'!C147</f>
        <v>DXCM</v>
      </c>
      <c r="D147" s="87">
        <f>'JCN-5 SP500 Total MRP 1'!D147</f>
        <v>68.290000000000006</v>
      </c>
      <c r="E147" s="88">
        <f>'JCN-5 SP500 Total MRP 1'!E147</f>
        <v>392.10750000000002</v>
      </c>
      <c r="F147" s="88" t="str">
        <f t="shared" si="5"/>
        <v>Excl.</v>
      </c>
      <c r="G147" s="80" t="str">
        <f t="shared" si="4"/>
        <v>Excl.</v>
      </c>
      <c r="H147" s="82" t="str">
        <f>'JCN-5 SP500 Total MRP 1'!H147</f>
        <v>n/a</v>
      </c>
      <c r="I147" s="82" t="str">
        <f t="shared" si="6"/>
        <v>n/a</v>
      </c>
      <c r="J147" s="82" t="str">
        <f>'JCN-5 SP500 Total MRP 1'!J147</f>
        <v/>
      </c>
      <c r="K147" s="83" t="str">
        <f t="shared" si="7"/>
        <v>n/a</v>
      </c>
    </row>
    <row r="148" spans="2:11">
      <c r="B148" s="85" t="str">
        <f>'JCN-5 SP500 Total MRP 1'!B148</f>
        <v>General Dynamics Corp</v>
      </c>
      <c r="C148" s="86" t="str">
        <f>'JCN-5 SP500 Total MRP 1'!C148</f>
        <v>GD</v>
      </c>
      <c r="D148" s="87">
        <f>'JCN-5 SP500 Total MRP 1'!D148</f>
        <v>272.58</v>
      </c>
      <c r="E148" s="88">
        <f>'JCN-5 SP500 Total MRP 1'!E148</f>
        <v>268.38182</v>
      </c>
      <c r="F148" s="88">
        <f t="shared" si="5"/>
        <v>73155.516495599994</v>
      </c>
      <c r="G148" s="80">
        <f t="shared" si="4"/>
        <v>1.9452485654670346E-3</v>
      </c>
      <c r="H148" s="82">
        <f>'JCN-5 SP500 Total MRP 1'!H148</f>
        <v>2.2011886418666079E-2</v>
      </c>
      <c r="I148" s="82">
        <f t="shared" si="6"/>
        <v>4.2818590479133493E-5</v>
      </c>
      <c r="J148" s="82">
        <f>'JCN-5 SP500 Total MRP 1'!J148</f>
        <v>9.5000000000000001E-2</v>
      </c>
      <c r="K148" s="83">
        <f t="shared" si="7"/>
        <v>1.8479861371936828E-4</v>
      </c>
    </row>
    <row r="149" spans="2:11">
      <c r="B149" s="85" t="str">
        <f>'JCN-5 SP500 Total MRP 1'!B149</f>
        <v>General Mills Inc</v>
      </c>
      <c r="C149" s="86" t="str">
        <f>'JCN-5 SP500 Total MRP 1'!C149</f>
        <v>GIS</v>
      </c>
      <c r="D149" s="87">
        <f>'JCN-5 SP500 Total MRP 1'!D149</f>
        <v>59.79</v>
      </c>
      <c r="E149" s="88">
        <f>'JCN-5 SP500 Total MRP 1'!E149</f>
        <v>547.60053000000005</v>
      </c>
      <c r="F149" s="88">
        <f t="shared" si="5"/>
        <v>32741.035688700002</v>
      </c>
      <c r="G149" s="80">
        <f t="shared" si="4"/>
        <v>8.7060355467764796E-4</v>
      </c>
      <c r="H149" s="82">
        <f>'JCN-5 SP500 Total MRP 1'!H149</f>
        <v>4.0140491721023581E-2</v>
      </c>
      <c r="I149" s="82">
        <f t="shared" si="6"/>
        <v>3.4946454778831829E-5</v>
      </c>
      <c r="J149" s="82">
        <f>'JCN-5 SP500 Total MRP 1'!J149</f>
        <v>4.4999999999999998E-2</v>
      </c>
      <c r="K149" s="83">
        <f t="shared" si="7"/>
        <v>3.9177159960494159E-5</v>
      </c>
    </row>
    <row r="150" spans="2:11">
      <c r="B150" s="85" t="str">
        <f>'JCN-5 SP500 Total MRP 1'!B150</f>
        <v>Genuine Parts Co</v>
      </c>
      <c r="C150" s="86" t="str">
        <f>'JCN-5 SP500 Total MRP 1'!C150</f>
        <v>GPC</v>
      </c>
      <c r="D150" s="87">
        <f>'JCN-5 SP500 Total MRP 1'!D150</f>
        <v>119.14</v>
      </c>
      <c r="E150" s="88">
        <f>'JCN-5 SP500 Total MRP 1'!E150</f>
        <v>138.78202999999999</v>
      </c>
      <c r="F150" s="88">
        <f t="shared" si="5"/>
        <v>16534.4910542</v>
      </c>
      <c r="G150" s="80">
        <f t="shared" si="4"/>
        <v>4.3966192222625591E-4</v>
      </c>
      <c r="H150" s="82">
        <f>'JCN-5 SP500 Total MRP 1'!H150</f>
        <v>3.4581165015947622E-2</v>
      </c>
      <c r="I150" s="82">
        <f t="shared" si="6"/>
        <v>1.5204021483734885E-5</v>
      </c>
      <c r="J150" s="82">
        <f>'JCN-5 SP500 Total MRP 1'!J150</f>
        <v>3.5000000000000003E-2</v>
      </c>
      <c r="K150" s="83">
        <f t="shared" si="7"/>
        <v>1.538816727791896E-5</v>
      </c>
    </row>
    <row r="151" spans="2:11">
      <c r="B151" s="85" t="str">
        <f>'JCN-5 SP500 Total MRP 1'!B151</f>
        <v>Atmos Energy Corp</v>
      </c>
      <c r="C151" s="86" t="str">
        <f>'JCN-5 SP500 Total MRP 1'!C151</f>
        <v>ATO</v>
      </c>
      <c r="D151" s="87">
        <f>'JCN-5 SP500 Total MRP 1'!D151</f>
        <v>154.58000000000001</v>
      </c>
      <c r="E151" s="88">
        <f>'JCN-5 SP500 Total MRP 1'!E151</f>
        <v>158.72819999999999</v>
      </c>
      <c r="F151" s="88">
        <f t="shared" si="5"/>
        <v>24536.205156</v>
      </c>
      <c r="G151" s="80">
        <f t="shared" ref="G151:G214" si="8">IF(F151="Excl.","Excl.",F151/SUM($F$23:$F$525))</f>
        <v>6.5243224527824313E-4</v>
      </c>
      <c r="H151" s="82">
        <f>'JCN-5 SP500 Total MRP 1'!H151</f>
        <v>2.2512614827273899E-2</v>
      </c>
      <c r="I151" s="82">
        <f t="shared" si="6"/>
        <v>1.4687955838842577E-5</v>
      </c>
      <c r="J151" s="82">
        <f>'JCN-5 SP500 Total MRP 1'!J151</f>
        <v>0.06</v>
      </c>
      <c r="K151" s="83">
        <f t="shared" si="7"/>
        <v>3.9145934716694587E-5</v>
      </c>
    </row>
    <row r="152" spans="2:11">
      <c r="B152" s="85" t="str">
        <f>'JCN-5 SP500 Total MRP 1'!B152</f>
        <v>WW Grainger Inc</v>
      </c>
      <c r="C152" s="86" t="str">
        <f>'JCN-5 SP500 Total MRP 1'!C152</f>
        <v>GWW</v>
      </c>
      <c r="D152" s="87">
        <f>'JCN-5 SP500 Total MRP 1'!D152</f>
        <v>987.83</v>
      </c>
      <c r="E152" s="88">
        <f>'JCN-5 SP500 Total MRP 1'!E152</f>
        <v>48.171430000000001</v>
      </c>
      <c r="F152" s="88">
        <f t="shared" ref="F152:F215" si="9">IF(OR(J152="",J152&gt;0.2,J152&lt;0),"Excl.",D152*E152)</f>
        <v>47585.1836969</v>
      </c>
      <c r="G152" s="80">
        <f t="shared" si="8"/>
        <v>1.2653182529228327E-3</v>
      </c>
      <c r="H152" s="82">
        <f>'JCN-5 SP500 Total MRP 1'!H152</f>
        <v>8.3010234554528606E-3</v>
      </c>
      <c r="I152" s="82">
        <f t="shared" ref="I152:I215" si="10">IFERROR($H152*$G152, "n/a")</f>
        <v>1.050343649612507E-5</v>
      </c>
      <c r="J152" s="82">
        <f>'JCN-5 SP500 Total MRP 1'!J152</f>
        <v>0.05</v>
      </c>
      <c r="K152" s="83">
        <f t="shared" ref="K152:K215" si="11">IFERROR($J152*$G152, "n/a")</f>
        <v>6.3265912646141641E-5</v>
      </c>
    </row>
    <row r="153" spans="2:11">
      <c r="B153" s="85" t="str">
        <f>'JCN-5 SP500 Total MRP 1'!B153</f>
        <v>Halliburton Co</v>
      </c>
      <c r="C153" s="86" t="str">
        <f>'JCN-5 SP500 Total MRP 1'!C153</f>
        <v>HAL</v>
      </c>
      <c r="D153" s="87">
        <f>'JCN-5 SP500 Total MRP 1'!D153</f>
        <v>25.37</v>
      </c>
      <c r="E153" s="88">
        <f>'JCN-5 SP500 Total MRP 1'!E153</f>
        <v>868.09162000000003</v>
      </c>
      <c r="F153" s="88">
        <f t="shared" si="9"/>
        <v>22023.4843994</v>
      </c>
      <c r="G153" s="80">
        <f t="shared" si="8"/>
        <v>5.8561751029527877E-4</v>
      </c>
      <c r="H153" s="82">
        <f>'JCN-5 SP500 Total MRP 1'!H153</f>
        <v>2.6803310997240835E-2</v>
      </c>
      <c r="I153" s="82">
        <f t="shared" si="10"/>
        <v>1.5696488253874245E-5</v>
      </c>
      <c r="J153" s="82">
        <f>'JCN-5 SP500 Total MRP 1'!J153</f>
        <v>0.16</v>
      </c>
      <c r="K153" s="83">
        <f t="shared" si="11"/>
        <v>9.3698801647244608E-5</v>
      </c>
    </row>
    <row r="154" spans="2:11">
      <c r="B154" s="85" t="str">
        <f>'JCN-5 SP500 Total MRP 1'!B154</f>
        <v>L3Harris Technologies Inc</v>
      </c>
      <c r="C154" s="86" t="str">
        <f>'JCN-5 SP500 Total MRP 1'!C154</f>
        <v>LHX</v>
      </c>
      <c r="D154" s="87">
        <f>'JCN-5 SP500 Total MRP 1'!D154</f>
        <v>209.31</v>
      </c>
      <c r="E154" s="88">
        <f>'JCN-5 SP500 Total MRP 1'!E154</f>
        <v>187.71635000000001</v>
      </c>
      <c r="F154" s="88">
        <f t="shared" si="9"/>
        <v>39290.909218500004</v>
      </c>
      <c r="G154" s="80">
        <f t="shared" si="8"/>
        <v>1.0447685759662378E-3</v>
      </c>
      <c r="H154" s="82">
        <f>'JCN-5 SP500 Total MRP 1'!H154</f>
        <v>2.2932492475275904E-2</v>
      </c>
      <c r="I154" s="82">
        <f t="shared" si="10"/>
        <v>2.3959147506750469E-5</v>
      </c>
      <c r="J154" s="82">
        <f>'JCN-5 SP500 Total MRP 1'!J154</f>
        <v>0.09</v>
      </c>
      <c r="K154" s="83">
        <f t="shared" si="11"/>
        <v>9.4029171836961398E-5</v>
      </c>
    </row>
    <row r="155" spans="2:11">
      <c r="B155" s="85" t="str">
        <f>'JCN-5 SP500 Total MRP 1'!B155</f>
        <v>Healthpeak Properties Inc</v>
      </c>
      <c r="C155" s="86" t="str">
        <f>'JCN-5 SP500 Total MRP 1'!C155</f>
        <v>DOC</v>
      </c>
      <c r="D155" s="87">
        <f>'JCN-5 SP500 Total MRP 1'!D155</f>
        <v>20.22</v>
      </c>
      <c r="E155" s="88">
        <f>'JCN-5 SP500 Total MRP 1'!E155</f>
        <v>698.59612000000004</v>
      </c>
      <c r="F155" s="88">
        <f t="shared" si="9"/>
        <v>14125.6135464</v>
      </c>
      <c r="G155" s="80">
        <f t="shared" si="8"/>
        <v>3.7560844080882118E-4</v>
      </c>
      <c r="H155" s="82">
        <f>'JCN-5 SP500 Total MRP 1'!H155</f>
        <v>6.0336300692383785E-2</v>
      </c>
      <c r="I155" s="82">
        <f t="shared" si="10"/>
        <v>2.2662823827238471E-5</v>
      </c>
      <c r="J155" s="82">
        <f>'JCN-5 SP500 Total MRP 1'!J155</f>
        <v>0.06</v>
      </c>
      <c r="K155" s="83">
        <f t="shared" si="11"/>
        <v>2.2536506448529268E-5</v>
      </c>
    </row>
    <row r="156" spans="2:11">
      <c r="B156" s="85" t="str">
        <f>'JCN-5 SP500 Total MRP 1'!B156</f>
        <v>Insulet Corp</v>
      </c>
      <c r="C156" s="86" t="str">
        <f>'JCN-5 SP500 Total MRP 1'!C156</f>
        <v>PODD</v>
      </c>
      <c r="D156" s="87">
        <f>'JCN-5 SP500 Total MRP 1'!D156</f>
        <v>262.61</v>
      </c>
      <c r="E156" s="88">
        <f>'JCN-5 SP500 Total MRP 1'!E156</f>
        <v>70.226100000000002</v>
      </c>
      <c r="F156" s="88" t="str">
        <f t="shared" si="9"/>
        <v>Excl.</v>
      </c>
      <c r="G156" s="80" t="str">
        <f t="shared" si="8"/>
        <v>Excl.</v>
      </c>
      <c r="H156" s="82" t="str">
        <f>'JCN-5 SP500 Total MRP 1'!H156</f>
        <v>n/a</v>
      </c>
      <c r="I156" s="82" t="str">
        <f t="shared" si="10"/>
        <v>n/a</v>
      </c>
      <c r="J156" s="82" t="str">
        <f>'JCN-5 SP500 Total MRP 1'!J156</f>
        <v/>
      </c>
      <c r="K156" s="83" t="str">
        <f t="shared" si="11"/>
        <v>n/a</v>
      </c>
    </row>
    <row r="157" spans="2:11">
      <c r="B157" s="85" t="str">
        <f>'JCN-5 SP500 Total MRP 1'!B157</f>
        <v>Fortive Corp</v>
      </c>
      <c r="C157" s="86" t="str">
        <f>'JCN-5 SP500 Total MRP 1'!C157</f>
        <v>FTV</v>
      </c>
      <c r="D157" s="87">
        <f>'JCN-5 SP500 Total MRP 1'!D157</f>
        <v>73.180000000000007</v>
      </c>
      <c r="E157" s="88">
        <f>'JCN-5 SP500 Total MRP 1'!E157</f>
        <v>340.29012999999998</v>
      </c>
      <c r="F157" s="88">
        <f t="shared" si="9"/>
        <v>24902.431713400001</v>
      </c>
      <c r="G157" s="80">
        <f t="shared" si="8"/>
        <v>6.6217042661500028E-4</v>
      </c>
      <c r="H157" s="82">
        <f>'JCN-5 SP500 Total MRP 1'!H157</f>
        <v>4.3727794479365943E-3</v>
      </c>
      <c r="I157" s="82">
        <f t="shared" si="10"/>
        <v>2.8955252325334801E-6</v>
      </c>
      <c r="J157" s="82">
        <f>'JCN-5 SP500 Total MRP 1'!J157</f>
        <v>0.105</v>
      </c>
      <c r="K157" s="83">
        <f t="shared" si="11"/>
        <v>6.9527894794575024E-5</v>
      </c>
    </row>
    <row r="158" spans="2:11">
      <c r="B158" s="85" t="str">
        <f>'JCN-5 SP500 Total MRP 1'!B158</f>
        <v>Hershey Co/The</v>
      </c>
      <c r="C158" s="86" t="str">
        <f>'JCN-5 SP500 Total MRP 1'!C158</f>
        <v>HSY</v>
      </c>
      <c r="D158" s="87">
        <f>'JCN-5 SP500 Total MRP 1'!D158</f>
        <v>171.03</v>
      </c>
      <c r="E158" s="88">
        <f>'JCN-5 SP500 Total MRP 1'!E158</f>
        <v>147.94945999999999</v>
      </c>
      <c r="F158" s="88">
        <f t="shared" si="9"/>
        <v>25303.796143799998</v>
      </c>
      <c r="G158" s="80">
        <f t="shared" si="8"/>
        <v>6.7284294483188763E-4</v>
      </c>
      <c r="H158" s="82">
        <f>'JCN-5 SP500 Total MRP 1'!H158</f>
        <v>3.2041162369175001E-2</v>
      </c>
      <c r="I158" s="82">
        <f t="shared" si="10"/>
        <v>2.1558670044312368E-5</v>
      </c>
      <c r="J158" s="82">
        <f>'JCN-5 SP500 Total MRP 1'!J158</f>
        <v>7.0000000000000007E-2</v>
      </c>
      <c r="K158" s="83">
        <f t="shared" si="11"/>
        <v>4.7099006138232139E-5</v>
      </c>
    </row>
    <row r="159" spans="2:11">
      <c r="B159" s="85" t="str">
        <f>'JCN-5 SP500 Total MRP 1'!B159</f>
        <v>Synchrony Financial</v>
      </c>
      <c r="C159" s="86" t="str">
        <f>'JCN-5 SP500 Total MRP 1'!C159</f>
        <v>SYF</v>
      </c>
      <c r="D159" s="87">
        <f>'JCN-5 SP500 Total MRP 1'!D159</f>
        <v>52.94</v>
      </c>
      <c r="E159" s="88">
        <f>'JCN-5 SP500 Total MRP 1'!E159</f>
        <v>388.74948999999998</v>
      </c>
      <c r="F159" s="88" t="str">
        <f t="shared" si="9"/>
        <v>Excl.</v>
      </c>
      <c r="G159" s="80" t="str">
        <f t="shared" si="8"/>
        <v>Excl.</v>
      </c>
      <c r="H159" s="82">
        <f>'JCN-5 SP500 Total MRP 1'!H159</f>
        <v>1.8889308651303362E-2</v>
      </c>
      <c r="I159" s="82" t="str">
        <f t="shared" si="10"/>
        <v>n/a</v>
      </c>
      <c r="J159" s="82">
        <f>'JCN-5 SP500 Total MRP 1'!J159</f>
        <v>0.47</v>
      </c>
      <c r="K159" s="83" t="str">
        <f t="shared" si="11"/>
        <v>n/a</v>
      </c>
    </row>
    <row r="160" spans="2:11">
      <c r="B160" s="85" t="str">
        <f>'JCN-5 SP500 Total MRP 1'!B160</f>
        <v>Hormel Foods Corp</v>
      </c>
      <c r="C160" s="86" t="str">
        <f>'JCN-5 SP500 Total MRP 1'!C160</f>
        <v>HRL</v>
      </c>
      <c r="D160" s="87">
        <f>'JCN-5 SP500 Total MRP 1'!D160</f>
        <v>30.94</v>
      </c>
      <c r="E160" s="88">
        <f>'JCN-5 SP500 Total MRP 1'!E160</f>
        <v>549.91250000000002</v>
      </c>
      <c r="F160" s="88">
        <f t="shared" si="9"/>
        <v>17014.292750000001</v>
      </c>
      <c r="G160" s="80">
        <f t="shared" si="8"/>
        <v>4.5242013384410077E-4</v>
      </c>
      <c r="H160" s="82">
        <f>'JCN-5 SP500 Total MRP 1'!H160</f>
        <v>3.749191984486102E-2</v>
      </c>
      <c r="I160" s="82">
        <f t="shared" si="10"/>
        <v>1.6962099394284322E-5</v>
      </c>
      <c r="J160" s="82">
        <f>'JCN-5 SP500 Total MRP 1'!J160</f>
        <v>0.06</v>
      </c>
      <c r="K160" s="83">
        <f t="shared" si="11"/>
        <v>2.7145208030646046E-5</v>
      </c>
    </row>
    <row r="161" spans="2:11">
      <c r="B161" s="85" t="str">
        <f>'JCN-5 SP500 Total MRP 1'!B161</f>
        <v>Arthur J Gallagher &amp; Co</v>
      </c>
      <c r="C161" s="86" t="str">
        <f>'JCN-5 SP500 Total MRP 1'!C161</f>
        <v>AJG</v>
      </c>
      <c r="D161" s="87">
        <f>'JCN-5 SP500 Total MRP 1'!D161</f>
        <v>345.24</v>
      </c>
      <c r="E161" s="88">
        <f>'JCN-5 SP500 Total MRP 1'!E161</f>
        <v>255.73480000000001</v>
      </c>
      <c r="F161" s="88">
        <f t="shared" si="9"/>
        <v>88289.882352000001</v>
      </c>
      <c r="G161" s="80">
        <f t="shared" si="8"/>
        <v>2.3476803283975318E-3</v>
      </c>
      <c r="H161" s="82">
        <f>'JCN-5 SP500 Total MRP 1'!H161</f>
        <v>7.5309929324527854E-3</v>
      </c>
      <c r="I161" s="82">
        <f t="shared" si="10"/>
        <v>1.7680363960820246E-5</v>
      </c>
      <c r="J161" s="82">
        <f>'JCN-5 SP500 Total MRP 1'!J161</f>
        <v>0.16500000000000001</v>
      </c>
      <c r="K161" s="83">
        <f t="shared" si="11"/>
        <v>3.8736725418559277E-4</v>
      </c>
    </row>
    <row r="162" spans="2:11">
      <c r="B162" s="85" t="str">
        <f>'JCN-5 SP500 Total MRP 1'!B162</f>
        <v>Mondelez International Inc</v>
      </c>
      <c r="C162" s="86" t="str">
        <f>'JCN-5 SP500 Total MRP 1'!C162</f>
        <v>MDLZ</v>
      </c>
      <c r="D162" s="87">
        <f>'JCN-5 SP500 Total MRP 1'!D162</f>
        <v>67.849999999999994</v>
      </c>
      <c r="E162" s="88">
        <f>'JCN-5 SP500 Total MRP 1'!E162</f>
        <v>1293.5251699999999</v>
      </c>
      <c r="F162" s="88">
        <f t="shared" si="9"/>
        <v>87765.682784499979</v>
      </c>
      <c r="G162" s="80">
        <f t="shared" si="8"/>
        <v>2.3337415510428648E-3</v>
      </c>
      <c r="H162" s="82">
        <f>'JCN-5 SP500 Total MRP 1'!H162</f>
        <v>2.7708179808400884E-2</v>
      </c>
      <c r="I162" s="82">
        <f t="shared" si="10"/>
        <v>6.4663730522632065E-5</v>
      </c>
      <c r="J162" s="82">
        <f>'JCN-5 SP500 Total MRP 1'!J162</f>
        <v>7.4999999999999997E-2</v>
      </c>
      <c r="K162" s="83">
        <f t="shared" si="11"/>
        <v>1.7503061632821485E-4</v>
      </c>
    </row>
    <row r="163" spans="2:11">
      <c r="B163" s="85" t="str">
        <f>'JCN-5 SP500 Total MRP 1'!B163</f>
        <v>CenterPoint Energy Inc</v>
      </c>
      <c r="C163" s="86" t="str">
        <f>'JCN-5 SP500 Total MRP 1'!C163</f>
        <v>CNP</v>
      </c>
      <c r="D163" s="87">
        <f>'JCN-5 SP500 Total MRP 1'!D163</f>
        <v>36.229999999999997</v>
      </c>
      <c r="E163" s="88">
        <f>'JCN-5 SP500 Total MRP 1'!E163</f>
        <v>652.72675000000004</v>
      </c>
      <c r="F163" s="88">
        <f t="shared" si="9"/>
        <v>23648.290152499998</v>
      </c>
      <c r="G163" s="80">
        <f t="shared" si="8"/>
        <v>6.288220587939618E-4</v>
      </c>
      <c r="H163" s="82">
        <f>'JCN-5 SP500 Total MRP 1'!H163</f>
        <v>2.428926304167817E-2</v>
      </c>
      <c r="I163" s="82">
        <f t="shared" si="10"/>
        <v>1.5273624392456153E-5</v>
      </c>
      <c r="J163" s="82">
        <f>'JCN-5 SP500 Total MRP 1'!J163</f>
        <v>6.5000000000000002E-2</v>
      </c>
      <c r="K163" s="83">
        <f t="shared" si="11"/>
        <v>4.0873433821607516E-5</v>
      </c>
    </row>
    <row r="164" spans="2:11">
      <c r="B164" s="85" t="str">
        <f>'JCN-5 SP500 Total MRP 1'!B164</f>
        <v>Humana Inc</v>
      </c>
      <c r="C164" s="86" t="str">
        <f>'JCN-5 SP500 Total MRP 1'!C164</f>
        <v>HUM</v>
      </c>
      <c r="D164" s="87">
        <f>'JCN-5 SP500 Total MRP 1'!D164</f>
        <v>264.60000000000002</v>
      </c>
      <c r="E164" s="88">
        <f>'JCN-5 SP500 Total MRP 1'!E164</f>
        <v>120.69262999999999</v>
      </c>
      <c r="F164" s="88">
        <f t="shared" si="9"/>
        <v>31935.269898000002</v>
      </c>
      <c r="G164" s="80">
        <f t="shared" si="8"/>
        <v>8.491777644769068E-4</v>
      </c>
      <c r="H164" s="82">
        <f>'JCN-5 SP500 Total MRP 1'!H164</f>
        <v>1.3378684807256234E-2</v>
      </c>
      <c r="I164" s="82">
        <f t="shared" si="10"/>
        <v>1.1360881656267005E-5</v>
      </c>
      <c r="J164" s="82">
        <f>'JCN-5 SP500 Total MRP 1'!J164</f>
        <v>0.02</v>
      </c>
      <c r="K164" s="83">
        <f t="shared" si="11"/>
        <v>1.6983555289538136E-5</v>
      </c>
    </row>
    <row r="165" spans="2:11">
      <c r="B165" s="85" t="str">
        <f>'JCN-5 SP500 Total MRP 1'!B165</f>
        <v>Willis Towers Watson PLC</v>
      </c>
      <c r="C165" s="86" t="str">
        <f>'JCN-5 SP500 Total MRP 1'!C165</f>
        <v>WTW</v>
      </c>
      <c r="D165" s="87">
        <f>'JCN-5 SP500 Total MRP 1'!D165</f>
        <v>337.95</v>
      </c>
      <c r="E165" s="88">
        <f>'JCN-5 SP500 Total MRP 1'!E165</f>
        <v>99.38082</v>
      </c>
      <c r="F165" s="88">
        <f t="shared" si="9"/>
        <v>33585.748118999996</v>
      </c>
      <c r="G165" s="80">
        <f t="shared" si="8"/>
        <v>8.9306495912104447E-4</v>
      </c>
      <c r="H165" s="82">
        <f>'JCN-5 SP500 Total MRP 1'!H165</f>
        <v>1.0889184790649507E-2</v>
      </c>
      <c r="I165" s="82">
        <f t="shared" si="10"/>
        <v>9.7247493699229009E-6</v>
      </c>
      <c r="J165" s="82">
        <f>'JCN-5 SP500 Total MRP 1'!J165</f>
        <v>9.5000000000000001E-2</v>
      </c>
      <c r="K165" s="83">
        <f t="shared" si="11"/>
        <v>8.4841171116499222E-5</v>
      </c>
    </row>
    <row r="166" spans="2:11">
      <c r="B166" s="85" t="str">
        <f>'JCN-5 SP500 Total MRP 1'!B166</f>
        <v>Illinois Tool Works Inc</v>
      </c>
      <c r="C166" s="86" t="str">
        <f>'JCN-5 SP500 Total MRP 1'!C166</f>
        <v>ITW</v>
      </c>
      <c r="D166" s="87">
        <f>'JCN-5 SP500 Total MRP 1'!D166</f>
        <v>248.01</v>
      </c>
      <c r="E166" s="88">
        <f>'JCN-5 SP500 Total MRP 1'!E166</f>
        <v>293.36597999999998</v>
      </c>
      <c r="F166" s="88">
        <f t="shared" si="9"/>
        <v>72757.696699799999</v>
      </c>
      <c r="G166" s="80">
        <f t="shared" si="8"/>
        <v>1.9346703011861601E-3</v>
      </c>
      <c r="H166" s="82">
        <f>'JCN-5 SP500 Total MRP 1'!H166</f>
        <v>2.4192572880125801E-2</v>
      </c>
      <c r="I166" s="82">
        <f t="shared" si="10"/>
        <v>4.6804652260461111E-5</v>
      </c>
      <c r="J166" s="82">
        <f>'JCN-5 SP500 Total MRP 1'!J166</f>
        <v>0.09</v>
      </c>
      <c r="K166" s="83">
        <f t="shared" si="11"/>
        <v>1.7412032710675441E-4</v>
      </c>
    </row>
    <row r="167" spans="2:11">
      <c r="B167" s="85" t="str">
        <f>'JCN-5 SP500 Total MRP 1'!B167</f>
        <v>CDW Corp/DE</v>
      </c>
      <c r="C167" s="86" t="str">
        <f>'JCN-5 SP500 Total MRP 1'!C167</f>
        <v>CDW</v>
      </c>
      <c r="D167" s="87">
        <f>'JCN-5 SP500 Total MRP 1'!D167</f>
        <v>160.26</v>
      </c>
      <c r="E167" s="88">
        <f>'JCN-5 SP500 Total MRP 1'!E167</f>
        <v>132.49226999999999</v>
      </c>
      <c r="F167" s="88">
        <f t="shared" si="9"/>
        <v>21233.211190199996</v>
      </c>
      <c r="G167" s="80">
        <f t="shared" si="8"/>
        <v>5.6460367702385625E-4</v>
      </c>
      <c r="H167" s="82">
        <f>'JCN-5 SP500 Total MRP 1'!H167</f>
        <v>1.5599650567827281E-2</v>
      </c>
      <c r="I167" s="82">
        <f t="shared" si="10"/>
        <v>8.8076200708825697E-6</v>
      </c>
      <c r="J167" s="82">
        <f>'JCN-5 SP500 Total MRP 1'!J167</f>
        <v>7.0000000000000007E-2</v>
      </c>
      <c r="K167" s="83">
        <f t="shared" si="11"/>
        <v>3.9522257391669941E-5</v>
      </c>
    </row>
    <row r="168" spans="2:11">
      <c r="B168" s="85" t="str">
        <f>'JCN-5 SP500 Total MRP 1'!B168</f>
        <v>Trane Technologies PLC</v>
      </c>
      <c r="C168" s="86" t="str">
        <f>'JCN-5 SP500 Total MRP 1'!C168</f>
        <v>TT</v>
      </c>
      <c r="D168" s="87">
        <f>'JCN-5 SP500 Total MRP 1'!D168</f>
        <v>336.92</v>
      </c>
      <c r="E168" s="88">
        <f>'JCN-5 SP500 Total MRP 1'!E168</f>
        <v>224.29096000000001</v>
      </c>
      <c r="F168" s="88">
        <f t="shared" si="9"/>
        <v>75568.110243200004</v>
      </c>
      <c r="G168" s="80">
        <f t="shared" si="8"/>
        <v>2.0094008639045136E-3</v>
      </c>
      <c r="H168" s="82">
        <f>'JCN-5 SP500 Total MRP 1'!H168</f>
        <v>1.1159919268669119E-2</v>
      </c>
      <c r="I168" s="82">
        <f t="shared" si="10"/>
        <v>2.2424751419568357E-5</v>
      </c>
      <c r="J168" s="82">
        <f>'JCN-5 SP500 Total MRP 1'!J168</f>
        <v>0.14000000000000001</v>
      </c>
      <c r="K168" s="83">
        <f t="shared" si="11"/>
        <v>2.8131612094663193E-4</v>
      </c>
    </row>
    <row r="169" spans="2:11">
      <c r="B169" s="85" t="str">
        <f>'JCN-5 SP500 Total MRP 1'!B169</f>
        <v>Interpublic Group of Cos Inc/The</v>
      </c>
      <c r="C169" s="86" t="str">
        <f>'JCN-5 SP500 Total MRP 1'!C169</f>
        <v>IPG</v>
      </c>
      <c r="D169" s="87">
        <f>'JCN-5 SP500 Total MRP 1'!D169</f>
        <v>27.16</v>
      </c>
      <c r="E169" s="88">
        <f>'JCN-5 SP500 Total MRP 1'!E169</f>
        <v>372.64915999999999</v>
      </c>
      <c r="F169" s="88">
        <f t="shared" si="9"/>
        <v>10121.1511856</v>
      </c>
      <c r="G169" s="80">
        <f t="shared" si="8"/>
        <v>2.6912741195460685E-4</v>
      </c>
      <c r="H169" s="82">
        <f>'JCN-5 SP500 Total MRP 1'!H169</f>
        <v>4.8600883652430052E-2</v>
      </c>
      <c r="I169" s="82">
        <f t="shared" si="10"/>
        <v>1.307983003608546E-5</v>
      </c>
      <c r="J169" s="82">
        <f>'JCN-5 SP500 Total MRP 1'!J169</f>
        <v>8.5000000000000006E-2</v>
      </c>
      <c r="K169" s="83">
        <f t="shared" si="11"/>
        <v>2.2875830016141582E-5</v>
      </c>
    </row>
    <row r="170" spans="2:11">
      <c r="B170" s="85" t="str">
        <f>'JCN-5 SP500 Total MRP 1'!B170</f>
        <v>International Flavors &amp; Fragrances Inc</v>
      </c>
      <c r="C170" s="86" t="str">
        <f>'JCN-5 SP500 Total MRP 1'!C170</f>
        <v>IFF</v>
      </c>
      <c r="D170" s="87">
        <f>'JCN-5 SP500 Total MRP 1'!D170</f>
        <v>77.61</v>
      </c>
      <c r="E170" s="88">
        <f>'JCN-5 SP500 Total MRP 1'!E170</f>
        <v>255.73500999999999</v>
      </c>
      <c r="F170" s="88">
        <f t="shared" si="9"/>
        <v>19847.594126100001</v>
      </c>
      <c r="G170" s="80">
        <f t="shared" si="8"/>
        <v>5.277592976066284E-4</v>
      </c>
      <c r="H170" s="82">
        <f>'JCN-5 SP500 Total MRP 1'!H170</f>
        <v>2.0615900012884939E-2</v>
      </c>
      <c r="I170" s="82">
        <f t="shared" si="10"/>
        <v>1.0880232910328637E-5</v>
      </c>
      <c r="J170" s="82">
        <f>'JCN-5 SP500 Total MRP 1'!J170</f>
        <v>5.0000000000000001E-3</v>
      </c>
      <c r="K170" s="83">
        <f t="shared" si="11"/>
        <v>2.6387964880331419E-6</v>
      </c>
    </row>
    <row r="171" spans="2:11">
      <c r="B171" s="85" t="str">
        <f>'JCN-5 SP500 Total MRP 1'!B171</f>
        <v>Generac Holdings Inc</v>
      </c>
      <c r="C171" s="86" t="str">
        <f>'JCN-5 SP500 Total MRP 1'!C171</f>
        <v>GNRC</v>
      </c>
      <c r="D171" s="87">
        <f>'JCN-5 SP500 Total MRP 1'!D171</f>
        <v>126.65</v>
      </c>
      <c r="E171" s="88">
        <f>'JCN-5 SP500 Total MRP 1'!E171</f>
        <v>59.61403</v>
      </c>
      <c r="F171" s="88">
        <f t="shared" si="9"/>
        <v>7550.1168995000007</v>
      </c>
      <c r="G171" s="80">
        <f t="shared" si="8"/>
        <v>2.0076208564181412E-4</v>
      </c>
      <c r="H171" s="82" t="str">
        <f>'JCN-5 SP500 Total MRP 1'!H171</f>
        <v>n/a</v>
      </c>
      <c r="I171" s="82" t="str">
        <f t="shared" si="10"/>
        <v>n/a</v>
      </c>
      <c r="J171" s="82">
        <f>'JCN-5 SP500 Total MRP 1'!J171</f>
        <v>0.18</v>
      </c>
      <c r="K171" s="83">
        <f t="shared" si="11"/>
        <v>3.6137175415526542E-5</v>
      </c>
    </row>
    <row r="172" spans="2:11">
      <c r="B172" s="85" t="str">
        <f>'JCN-5 SP500 Total MRP 1'!B172</f>
        <v>NXP Semiconductors NV</v>
      </c>
      <c r="C172" s="86" t="str">
        <f>'JCN-5 SP500 Total MRP 1'!C172</f>
        <v>NXPI</v>
      </c>
      <c r="D172" s="87">
        <f>'JCN-5 SP500 Total MRP 1'!D172</f>
        <v>190.06</v>
      </c>
      <c r="E172" s="88">
        <f>'JCN-5 SP500 Total MRP 1'!E172</f>
        <v>253.62011999999999</v>
      </c>
      <c r="F172" s="88">
        <f t="shared" si="9"/>
        <v>48203.040007199997</v>
      </c>
      <c r="G172" s="80">
        <f t="shared" si="8"/>
        <v>1.2817474186078033E-3</v>
      </c>
      <c r="H172" s="82">
        <f>'JCN-5 SP500 Total MRP 1'!H172</f>
        <v>2.13406292749658E-2</v>
      </c>
      <c r="I172" s="82">
        <f t="shared" si="10"/>
        <v>2.7353296484653533E-5</v>
      </c>
      <c r="J172" s="82">
        <f>'JCN-5 SP500 Total MRP 1'!J172</f>
        <v>6.5000000000000002E-2</v>
      </c>
      <c r="K172" s="83">
        <f t="shared" si="11"/>
        <v>8.3313582209507215E-5</v>
      </c>
    </row>
    <row r="173" spans="2:11">
      <c r="B173" s="85" t="str">
        <f>'JCN-5 SP500 Total MRP 1'!B173</f>
        <v>Kellanova</v>
      </c>
      <c r="C173" s="86" t="str">
        <f>'JCN-5 SP500 Total MRP 1'!C173</f>
        <v>K</v>
      </c>
      <c r="D173" s="87">
        <f>'JCN-5 SP500 Total MRP 1'!D173</f>
        <v>82.49</v>
      </c>
      <c r="E173" s="88">
        <f>'JCN-5 SP500 Total MRP 1'!E173</f>
        <v>345.21591999999998</v>
      </c>
      <c r="F173" s="88">
        <f t="shared" si="9"/>
        <v>28476.861240799997</v>
      </c>
      <c r="G173" s="80">
        <f t="shared" si="8"/>
        <v>7.572166274159482E-4</v>
      </c>
      <c r="H173" s="82">
        <f>'JCN-5 SP500 Total MRP 1'!H173</f>
        <v>2.7639713904715722E-2</v>
      </c>
      <c r="I173" s="82">
        <f t="shared" si="10"/>
        <v>2.0929250945670526E-5</v>
      </c>
      <c r="J173" s="82">
        <f>'JCN-5 SP500 Total MRP 1'!J173</f>
        <v>2.5000000000000001E-2</v>
      </c>
      <c r="K173" s="83">
        <f t="shared" si="11"/>
        <v>1.8930415685398707E-5</v>
      </c>
    </row>
    <row r="174" spans="2:11">
      <c r="B174" s="85" t="str">
        <f>'JCN-5 SP500 Total MRP 1'!B174</f>
        <v>Broadridge Financial Solutions Inc</v>
      </c>
      <c r="C174" s="86" t="str">
        <f>'JCN-5 SP500 Total MRP 1'!C174</f>
        <v>BR</v>
      </c>
      <c r="D174" s="87">
        <f>'JCN-5 SP500 Total MRP 1'!D174</f>
        <v>242.46</v>
      </c>
      <c r="E174" s="88">
        <f>'JCN-5 SP500 Total MRP 1'!E174</f>
        <v>117.01869000000001</v>
      </c>
      <c r="F174" s="88">
        <f t="shared" si="9"/>
        <v>28372.351577400004</v>
      </c>
      <c r="G174" s="80">
        <f t="shared" si="8"/>
        <v>7.5443765349101526E-4</v>
      </c>
      <c r="H174" s="82">
        <f>'JCN-5 SP500 Total MRP 1'!H174</f>
        <v>1.4517858615854161E-2</v>
      </c>
      <c r="I174" s="82">
        <f t="shared" si="10"/>
        <v>1.0952819187859333E-5</v>
      </c>
      <c r="J174" s="82">
        <f>'JCN-5 SP500 Total MRP 1'!J174</f>
        <v>9.5000000000000001E-2</v>
      </c>
      <c r="K174" s="83">
        <f t="shared" si="11"/>
        <v>7.1671577081646452E-5</v>
      </c>
    </row>
    <row r="175" spans="2:11">
      <c r="B175" s="85" t="str">
        <f>'JCN-5 SP500 Total MRP 1'!B175</f>
        <v>Kimberly-Clark Corp</v>
      </c>
      <c r="C175" s="86" t="str">
        <f>'JCN-5 SP500 Total MRP 1'!C175</f>
        <v>KMB</v>
      </c>
      <c r="D175" s="87">
        <f>'JCN-5 SP500 Total MRP 1'!D175</f>
        <v>142.22</v>
      </c>
      <c r="E175" s="88">
        <f>'JCN-5 SP500 Total MRP 1'!E175</f>
        <v>331.65170999999998</v>
      </c>
      <c r="F175" s="88">
        <f t="shared" si="9"/>
        <v>47167.506196199996</v>
      </c>
      <c r="G175" s="80">
        <f t="shared" si="8"/>
        <v>1.2542119604928776E-3</v>
      </c>
      <c r="H175" s="82">
        <f>'JCN-5 SP500 Total MRP 1'!H175</f>
        <v>3.5438053719589371E-2</v>
      </c>
      <c r="I175" s="82">
        <f t="shared" si="10"/>
        <v>4.4446830831698098E-5</v>
      </c>
      <c r="J175" s="82">
        <f>'JCN-5 SP500 Total MRP 1'!J175</f>
        <v>6.5000000000000002E-2</v>
      </c>
      <c r="K175" s="83">
        <f t="shared" si="11"/>
        <v>8.152377743203704E-5</v>
      </c>
    </row>
    <row r="176" spans="2:11">
      <c r="B176" s="85" t="str">
        <f>'JCN-5 SP500 Total MRP 1'!B176</f>
        <v>Kimco Realty Corp</v>
      </c>
      <c r="C176" s="86" t="str">
        <f>'JCN-5 SP500 Total MRP 1'!C176</f>
        <v>KIM</v>
      </c>
      <c r="D176" s="87">
        <f>'JCN-5 SP500 Total MRP 1'!D176</f>
        <v>21.24</v>
      </c>
      <c r="E176" s="88">
        <f>'JCN-5 SP500 Total MRP 1'!E176</f>
        <v>679.49863000000005</v>
      </c>
      <c r="F176" s="88" t="str">
        <f t="shared" si="9"/>
        <v>Excl.</v>
      </c>
      <c r="G176" s="80" t="str">
        <f t="shared" si="8"/>
        <v>Excl.</v>
      </c>
      <c r="H176" s="82">
        <f>'JCN-5 SP500 Total MRP 1'!H176</f>
        <v>4.708097928436912E-2</v>
      </c>
      <c r="I176" s="82" t="str">
        <f t="shared" si="10"/>
        <v>n/a</v>
      </c>
      <c r="J176" s="82">
        <f>'JCN-5 SP500 Total MRP 1'!J176</f>
        <v>0.27500000000000002</v>
      </c>
      <c r="K176" s="83" t="str">
        <f t="shared" si="11"/>
        <v>n/a</v>
      </c>
    </row>
    <row r="177" spans="2:11">
      <c r="B177" s="85" t="str">
        <f>'JCN-5 SP500 Total MRP 1'!B177</f>
        <v>Oracle Corp</v>
      </c>
      <c r="C177" s="86" t="str">
        <f>'JCN-5 SP500 Total MRP 1'!C177</f>
        <v>ORCL</v>
      </c>
      <c r="D177" s="87">
        <f>'JCN-5 SP500 Total MRP 1'!D177</f>
        <v>139.81</v>
      </c>
      <c r="E177" s="88">
        <f>'JCN-5 SP500 Total MRP 1'!E177</f>
        <v>2804.2339999999999</v>
      </c>
      <c r="F177" s="88">
        <f t="shared" si="9"/>
        <v>392059.95554</v>
      </c>
      <c r="G177" s="80">
        <f t="shared" si="8"/>
        <v>1.042510671272651E-2</v>
      </c>
      <c r="H177" s="82">
        <f>'JCN-5 SP500 Total MRP 1'!H177</f>
        <v>1.4305128388527287E-2</v>
      </c>
      <c r="I177" s="82">
        <f t="shared" si="10"/>
        <v>1.4913248998965037E-4</v>
      </c>
      <c r="J177" s="82">
        <f>'JCN-5 SP500 Total MRP 1'!J177</f>
        <v>0.1</v>
      </c>
      <c r="K177" s="83">
        <f t="shared" si="11"/>
        <v>1.0425106712726509E-3</v>
      </c>
    </row>
    <row r="178" spans="2:11">
      <c r="B178" s="85" t="str">
        <f>'JCN-5 SP500 Total MRP 1'!B178</f>
        <v>Kroger Co/The</v>
      </c>
      <c r="C178" s="86" t="str">
        <f>'JCN-5 SP500 Total MRP 1'!C178</f>
        <v>KR</v>
      </c>
      <c r="D178" s="87">
        <f>'JCN-5 SP500 Total MRP 1'!D178</f>
        <v>67.69</v>
      </c>
      <c r="E178" s="88">
        <f>'JCN-5 SP500 Total MRP 1'!E178</f>
        <v>723.60613000000001</v>
      </c>
      <c r="F178" s="88">
        <f t="shared" si="9"/>
        <v>48980.898939699997</v>
      </c>
      <c r="G178" s="80">
        <f t="shared" si="8"/>
        <v>1.3024311489000001E-3</v>
      </c>
      <c r="H178" s="82">
        <f>'JCN-5 SP500 Total MRP 1'!H178</f>
        <v>1.890973555916679E-2</v>
      </c>
      <c r="I178" s="82">
        <f t="shared" si="10"/>
        <v>2.4628628609720787E-5</v>
      </c>
      <c r="J178" s="82">
        <f>'JCN-5 SP500 Total MRP 1'!J178</f>
        <v>0.05</v>
      </c>
      <c r="K178" s="83">
        <f t="shared" si="11"/>
        <v>6.5121557445000007E-5</v>
      </c>
    </row>
    <row r="179" spans="2:11">
      <c r="B179" s="85" t="str">
        <f>'JCN-5 SP500 Total MRP 1'!B179</f>
        <v>Lennar Corp</v>
      </c>
      <c r="C179" s="86" t="str">
        <f>'JCN-5 SP500 Total MRP 1'!C179</f>
        <v>LEN</v>
      </c>
      <c r="D179" s="87">
        <f>'JCN-5 SP500 Total MRP 1'!D179</f>
        <v>114.78</v>
      </c>
      <c r="E179" s="88">
        <f>'JCN-5 SP500 Total MRP 1'!E179</f>
        <v>232.68540999999999</v>
      </c>
      <c r="F179" s="88">
        <f t="shared" si="9"/>
        <v>26707.631359799998</v>
      </c>
      <c r="G179" s="80">
        <f t="shared" si="8"/>
        <v>7.1017175571165699E-4</v>
      </c>
      <c r="H179" s="82">
        <f>'JCN-5 SP500 Total MRP 1'!H179</f>
        <v>1.7424638438752395E-2</v>
      </c>
      <c r="I179" s="82">
        <f t="shared" si="10"/>
        <v>1.2374486072689615E-5</v>
      </c>
      <c r="J179" s="82">
        <f>'JCN-5 SP500 Total MRP 1'!J179</f>
        <v>0.04</v>
      </c>
      <c r="K179" s="83">
        <f t="shared" si="11"/>
        <v>2.8406870228466279E-5</v>
      </c>
    </row>
    <row r="180" spans="2:11">
      <c r="B180" s="85" t="str">
        <f>'JCN-5 SP500 Total MRP 1'!B180</f>
        <v>Eli Lilly &amp; Co</v>
      </c>
      <c r="C180" s="86" t="str">
        <f>'JCN-5 SP500 Total MRP 1'!C180</f>
        <v>LLY</v>
      </c>
      <c r="D180" s="87">
        <f>'JCN-5 SP500 Total MRP 1'!D180</f>
        <v>825.91</v>
      </c>
      <c r="E180" s="88">
        <f>'JCN-5 SP500 Total MRP 1'!E180</f>
        <v>947.98915</v>
      </c>
      <c r="F180" s="88" t="str">
        <f t="shared" si="9"/>
        <v>Excl.</v>
      </c>
      <c r="G180" s="80" t="str">
        <f t="shared" si="8"/>
        <v>Excl.</v>
      </c>
      <c r="H180" s="82">
        <f>'JCN-5 SP500 Total MRP 1'!H180</f>
        <v>7.2647140729619449E-3</v>
      </c>
      <c r="I180" s="82" t="str">
        <f t="shared" si="10"/>
        <v>n/a</v>
      </c>
      <c r="J180" s="82">
        <f>'JCN-5 SP500 Total MRP 1'!J180</f>
        <v>0.26500000000000001</v>
      </c>
      <c r="K180" s="83" t="str">
        <f t="shared" si="11"/>
        <v>n/a</v>
      </c>
    </row>
    <row r="181" spans="2:11">
      <c r="B181" s="85" t="str">
        <f>'JCN-5 SP500 Total MRP 1'!B181</f>
        <v>Charter Communications Inc</v>
      </c>
      <c r="C181" s="86" t="str">
        <f>'JCN-5 SP500 Total MRP 1'!C181</f>
        <v>CHTR</v>
      </c>
      <c r="D181" s="87">
        <f>'JCN-5 SP500 Total MRP 1'!D181</f>
        <v>368.53</v>
      </c>
      <c r="E181" s="88">
        <f>'JCN-5 SP500 Total MRP 1'!E181</f>
        <v>142.01418000000001</v>
      </c>
      <c r="F181" s="88">
        <f t="shared" si="9"/>
        <v>52336.485755399997</v>
      </c>
      <c r="G181" s="80">
        <f t="shared" si="8"/>
        <v>1.3916581922212394E-3</v>
      </c>
      <c r="H181" s="82" t="str">
        <f>'JCN-5 SP500 Total MRP 1'!H181</f>
        <v>n/a</v>
      </c>
      <c r="I181" s="82" t="str">
        <f t="shared" si="10"/>
        <v>n/a</v>
      </c>
      <c r="J181" s="82">
        <f>'JCN-5 SP500 Total MRP 1'!J181</f>
        <v>0.09</v>
      </c>
      <c r="K181" s="83">
        <f t="shared" si="11"/>
        <v>1.2524923729991154E-4</v>
      </c>
    </row>
    <row r="182" spans="2:11">
      <c r="B182" s="85" t="str">
        <f>'JCN-5 SP500 Total MRP 1'!B182</f>
        <v>Loews Corp</v>
      </c>
      <c r="C182" s="86" t="str">
        <f>'JCN-5 SP500 Total MRP 1'!C182</f>
        <v>L</v>
      </c>
      <c r="D182" s="87">
        <f>'JCN-5 SP500 Total MRP 1'!D182</f>
        <v>91.91</v>
      </c>
      <c r="E182" s="88">
        <f>'JCN-5 SP500 Total MRP 1'!E182</f>
        <v>212.8613</v>
      </c>
      <c r="F182" s="88">
        <f t="shared" si="9"/>
        <v>19564.082082999998</v>
      </c>
      <c r="G182" s="80">
        <f t="shared" si="8"/>
        <v>5.2022054425552493E-4</v>
      </c>
      <c r="H182" s="82">
        <f>'JCN-5 SP500 Total MRP 1'!H182</f>
        <v>2.7200522250027202E-3</v>
      </c>
      <c r="I182" s="82">
        <f t="shared" si="10"/>
        <v>1.4150270488943667E-6</v>
      </c>
      <c r="J182" s="82">
        <f>'JCN-5 SP500 Total MRP 1'!J182</f>
        <v>0.155</v>
      </c>
      <c r="K182" s="83">
        <f t="shared" si="11"/>
        <v>8.0634184359606358E-5</v>
      </c>
    </row>
    <row r="183" spans="2:11">
      <c r="B183" s="85" t="str">
        <f>'JCN-5 SP500 Total MRP 1'!B183</f>
        <v>Lowe's Cos Inc</v>
      </c>
      <c r="C183" s="86" t="str">
        <f>'JCN-5 SP500 Total MRP 1'!C183</f>
        <v>LOW</v>
      </c>
      <c r="D183" s="87">
        <f>'JCN-5 SP500 Total MRP 1'!D183</f>
        <v>233.23</v>
      </c>
      <c r="E183" s="88">
        <f>'JCN-5 SP500 Total MRP 1'!E183</f>
        <v>559.70654000000002</v>
      </c>
      <c r="F183" s="88">
        <f t="shared" si="9"/>
        <v>130540.35632419999</v>
      </c>
      <c r="G183" s="80">
        <f t="shared" si="8"/>
        <v>3.4711454862119476E-3</v>
      </c>
      <c r="H183" s="82">
        <f>'JCN-5 SP500 Total MRP 1'!H183</f>
        <v>1.9723020194657635E-2</v>
      </c>
      <c r="I183" s="82">
        <f t="shared" si="10"/>
        <v>6.8461472523152937E-5</v>
      </c>
      <c r="J183" s="82">
        <f>'JCN-5 SP500 Total MRP 1'!J183</f>
        <v>6.5000000000000002E-2</v>
      </c>
      <c r="K183" s="83">
        <f t="shared" si="11"/>
        <v>2.2562445660377661E-4</v>
      </c>
    </row>
    <row r="184" spans="2:11">
      <c r="B184" s="85" t="str">
        <f>'JCN-5 SP500 Total MRP 1'!B184</f>
        <v>Hubbell Inc</v>
      </c>
      <c r="C184" s="86" t="str">
        <f>'JCN-5 SP500 Total MRP 1'!C184</f>
        <v>HUBB</v>
      </c>
      <c r="D184" s="87">
        <f>'JCN-5 SP500 Total MRP 1'!D184</f>
        <v>330.91</v>
      </c>
      <c r="E184" s="88">
        <f>'JCN-5 SP500 Total MRP 1'!E184</f>
        <v>53.573360000000001</v>
      </c>
      <c r="F184" s="88">
        <f t="shared" si="9"/>
        <v>17727.960557600003</v>
      </c>
      <c r="G184" s="80">
        <f t="shared" si="8"/>
        <v>4.7139698405931874E-4</v>
      </c>
      <c r="H184" s="82">
        <f>'JCN-5 SP500 Total MRP 1'!H184</f>
        <v>1.5956000120878788E-2</v>
      </c>
      <c r="I184" s="82">
        <f t="shared" si="10"/>
        <v>7.521610334632386E-6</v>
      </c>
      <c r="J184" s="82">
        <f>'JCN-5 SP500 Total MRP 1'!J184</f>
        <v>0.06</v>
      </c>
      <c r="K184" s="83">
        <f t="shared" si="11"/>
        <v>2.8283819043559124E-5</v>
      </c>
    </row>
    <row r="185" spans="2:11">
      <c r="B185" s="85" t="str">
        <f>'JCN-5 SP500 Total MRP 1'!B185</f>
        <v>IDEX Corp</v>
      </c>
      <c r="C185" s="86" t="str">
        <f>'JCN-5 SP500 Total MRP 1'!C185</f>
        <v>IEX</v>
      </c>
      <c r="D185" s="87">
        <f>'JCN-5 SP500 Total MRP 1'!D185</f>
        <v>180.97</v>
      </c>
      <c r="E185" s="88">
        <f>'JCN-5 SP500 Total MRP 1'!E185</f>
        <v>75.544110000000003</v>
      </c>
      <c r="F185" s="88">
        <f t="shared" si="9"/>
        <v>13671.217586700001</v>
      </c>
      <c r="G185" s="80">
        <f t="shared" si="8"/>
        <v>3.6352578277969492E-4</v>
      </c>
      <c r="H185" s="82">
        <f>'JCN-5 SP500 Total MRP 1'!H185</f>
        <v>1.5251146598883792E-2</v>
      </c>
      <c r="I185" s="82">
        <f t="shared" si="10"/>
        <v>5.5441850056471119E-6</v>
      </c>
      <c r="J185" s="82">
        <f>'JCN-5 SP500 Total MRP 1'!J185</f>
        <v>5.5E-2</v>
      </c>
      <c r="K185" s="83">
        <f t="shared" si="11"/>
        <v>1.9993918052883219E-5</v>
      </c>
    </row>
    <row r="186" spans="2:11">
      <c r="B186" s="85" t="str">
        <f>'JCN-5 SP500 Total MRP 1'!B186</f>
        <v>Marsh &amp; McLennan Cos Inc</v>
      </c>
      <c r="C186" s="86" t="str">
        <f>'JCN-5 SP500 Total MRP 1'!C186</f>
        <v>MMC</v>
      </c>
      <c r="D186" s="87">
        <f>'JCN-5 SP500 Total MRP 1'!D186</f>
        <v>244.03</v>
      </c>
      <c r="E186" s="88">
        <f>'JCN-5 SP500 Total MRP 1'!E186</f>
        <v>492.90312</v>
      </c>
      <c r="F186" s="88">
        <f t="shared" si="9"/>
        <v>120283.14837359999</v>
      </c>
      <c r="G186" s="80">
        <f t="shared" si="8"/>
        <v>3.1984002441931615E-3</v>
      </c>
      <c r="H186" s="82">
        <f>'JCN-5 SP500 Total MRP 1'!H186</f>
        <v>1.335901323607753E-2</v>
      </c>
      <c r="I186" s="82">
        <f t="shared" si="10"/>
        <v>4.2727471196450049E-5</v>
      </c>
      <c r="J186" s="82">
        <f>'JCN-5 SP500 Total MRP 1'!J186</f>
        <v>0.125</v>
      </c>
      <c r="K186" s="83">
        <f t="shared" si="11"/>
        <v>3.9980003052414518E-4</v>
      </c>
    </row>
    <row r="187" spans="2:11">
      <c r="B187" s="85" t="str">
        <f>'JCN-5 SP500 Total MRP 1'!B187</f>
        <v>Masco Corp</v>
      </c>
      <c r="C187" s="86" t="str">
        <f>'JCN-5 SP500 Total MRP 1'!C187</f>
        <v>MAS</v>
      </c>
      <c r="D187" s="87">
        <f>'JCN-5 SP500 Total MRP 1'!D187</f>
        <v>69.540000000000006</v>
      </c>
      <c r="E187" s="88">
        <f>'JCN-5 SP500 Total MRP 1'!E187</f>
        <v>211.65232</v>
      </c>
      <c r="F187" s="88">
        <f t="shared" si="9"/>
        <v>14718.302332800002</v>
      </c>
      <c r="G187" s="80">
        <f t="shared" si="8"/>
        <v>3.9136838710873343E-4</v>
      </c>
      <c r="H187" s="82">
        <f>'JCN-5 SP500 Total MRP 1'!H187</f>
        <v>1.7831463905665802E-2</v>
      </c>
      <c r="I187" s="82">
        <f t="shared" si="10"/>
        <v>6.9786712685480212E-6</v>
      </c>
      <c r="J187" s="82">
        <f>'JCN-5 SP500 Total MRP 1'!J187</f>
        <v>0.1</v>
      </c>
      <c r="K187" s="83">
        <f t="shared" si="11"/>
        <v>3.9136838710873348E-5</v>
      </c>
    </row>
    <row r="188" spans="2:11">
      <c r="B188" s="85" t="str">
        <f>'JCN-5 SP500 Total MRP 1'!B188</f>
        <v>S&amp;P Global Inc</v>
      </c>
      <c r="C188" s="86" t="str">
        <f>'JCN-5 SP500 Total MRP 1'!C188</f>
        <v>SPGI</v>
      </c>
      <c r="D188" s="87">
        <f>'JCN-5 SP500 Total MRP 1'!D188</f>
        <v>508.1</v>
      </c>
      <c r="E188" s="88">
        <f>'JCN-5 SP500 Total MRP 1'!E188</f>
        <v>313.84007000000003</v>
      </c>
      <c r="F188" s="88">
        <f t="shared" si="9"/>
        <v>159462.13956700001</v>
      </c>
      <c r="G188" s="80">
        <f t="shared" si="8"/>
        <v>4.2401928535036413E-3</v>
      </c>
      <c r="H188" s="82">
        <f>'JCN-5 SP500 Total MRP 1'!H188</f>
        <v>7.5575674079905522E-3</v>
      </c>
      <c r="I188" s="82">
        <f t="shared" si="10"/>
        <v>3.2045543313233578E-5</v>
      </c>
      <c r="J188" s="82">
        <f>'JCN-5 SP500 Total MRP 1'!J188</f>
        <v>8.5000000000000006E-2</v>
      </c>
      <c r="K188" s="83">
        <f t="shared" si="11"/>
        <v>3.6041639254780954E-4</v>
      </c>
    </row>
    <row r="189" spans="2:11">
      <c r="B189" s="85" t="str">
        <f>'JCN-5 SP500 Total MRP 1'!B189</f>
        <v>Medtronic PLC</v>
      </c>
      <c r="C189" s="86" t="str">
        <f>'JCN-5 SP500 Total MRP 1'!C189</f>
        <v>MDT</v>
      </c>
      <c r="D189" s="87">
        <f>'JCN-5 SP500 Total MRP 1'!D189</f>
        <v>89.86</v>
      </c>
      <c r="E189" s="88">
        <f>'JCN-5 SP500 Total MRP 1'!E189</f>
        <v>1282.54351</v>
      </c>
      <c r="F189" s="88">
        <f t="shared" si="9"/>
        <v>115249.3598086</v>
      </c>
      <c r="G189" s="80">
        <f t="shared" si="8"/>
        <v>3.0645488211699973E-3</v>
      </c>
      <c r="H189" s="82">
        <f>'JCN-5 SP500 Total MRP 1'!H189</f>
        <v>3.1159581571333184E-2</v>
      </c>
      <c r="I189" s="82">
        <f t="shared" si="10"/>
        <v>9.5490058972579487E-5</v>
      </c>
      <c r="J189" s="82">
        <f>'JCN-5 SP500 Total MRP 1'!J189</f>
        <v>0.06</v>
      </c>
      <c r="K189" s="83">
        <f t="shared" si="11"/>
        <v>1.8387292927019984E-4</v>
      </c>
    </row>
    <row r="190" spans="2:11">
      <c r="B190" s="85" t="str">
        <f>'JCN-5 SP500 Total MRP 1'!B190</f>
        <v>Viatris Inc</v>
      </c>
      <c r="C190" s="86" t="str">
        <f>'JCN-5 SP500 Total MRP 1'!C190</f>
        <v>VTRS</v>
      </c>
      <c r="D190" s="87">
        <f>'JCN-5 SP500 Total MRP 1'!D190</f>
        <v>8.7100000000000009</v>
      </c>
      <c r="E190" s="88">
        <f>'JCN-5 SP500 Total MRP 1'!E190</f>
        <v>1193.68875</v>
      </c>
      <c r="F190" s="88" t="str">
        <f t="shared" si="9"/>
        <v>Excl.</v>
      </c>
      <c r="G190" s="80" t="str">
        <f t="shared" si="8"/>
        <v>Excl.</v>
      </c>
      <c r="H190" s="82">
        <f>'JCN-5 SP500 Total MRP 1'!H190</f>
        <v>5.5109070034443167E-2</v>
      </c>
      <c r="I190" s="82" t="str">
        <f t="shared" si="10"/>
        <v>n/a</v>
      </c>
      <c r="J190" s="82">
        <f>'JCN-5 SP500 Total MRP 1'!J190</f>
        <v>-0.02</v>
      </c>
      <c r="K190" s="83" t="str">
        <f t="shared" si="11"/>
        <v>n/a</v>
      </c>
    </row>
    <row r="191" spans="2:11">
      <c r="B191" s="85" t="str">
        <f>'JCN-5 SP500 Total MRP 1'!B191</f>
        <v>CVS Health Corp</v>
      </c>
      <c r="C191" s="86" t="str">
        <f>'JCN-5 SP500 Total MRP 1'!C191</f>
        <v>CVS</v>
      </c>
      <c r="D191" s="87">
        <f>'JCN-5 SP500 Total MRP 1'!D191</f>
        <v>67.75</v>
      </c>
      <c r="E191" s="88">
        <f>'JCN-5 SP500 Total MRP 1'!E191</f>
        <v>1260.7950599999999</v>
      </c>
      <c r="F191" s="88">
        <f t="shared" si="9"/>
        <v>85418.865314999988</v>
      </c>
      <c r="G191" s="80">
        <f t="shared" si="8"/>
        <v>2.2713382828459623E-3</v>
      </c>
      <c r="H191" s="82">
        <f>'JCN-5 SP500 Total MRP 1'!H191</f>
        <v>3.9261992619926203E-2</v>
      </c>
      <c r="I191" s="82">
        <f t="shared" si="10"/>
        <v>8.9177266898454025E-5</v>
      </c>
      <c r="J191" s="82">
        <f>'JCN-5 SP500 Total MRP 1'!J191</f>
        <v>5.0000000000000001E-3</v>
      </c>
      <c r="K191" s="83">
        <f t="shared" si="11"/>
        <v>1.1356691414229812E-5</v>
      </c>
    </row>
    <row r="192" spans="2:11">
      <c r="B192" s="85" t="str">
        <f>'JCN-5 SP500 Total MRP 1'!B192</f>
        <v>DuPont de Nemours Inc</v>
      </c>
      <c r="C192" s="86" t="str">
        <f>'JCN-5 SP500 Total MRP 1'!C192</f>
        <v>DD</v>
      </c>
      <c r="D192" s="87">
        <f>'JCN-5 SP500 Total MRP 1'!D192</f>
        <v>74.680000000000007</v>
      </c>
      <c r="E192" s="88">
        <f>'JCN-5 SP500 Total MRP 1'!E192</f>
        <v>418.04912999999999</v>
      </c>
      <c r="F192" s="88">
        <f t="shared" si="9"/>
        <v>31219.909028400001</v>
      </c>
      <c r="G192" s="80">
        <f t="shared" si="8"/>
        <v>8.301558947391085E-4</v>
      </c>
      <c r="H192" s="82">
        <f>'JCN-5 SP500 Total MRP 1'!H192</f>
        <v>2.1960364220674881E-2</v>
      </c>
      <c r="I192" s="82">
        <f t="shared" si="10"/>
        <v>1.823052580841106E-5</v>
      </c>
      <c r="J192" s="82">
        <f>'JCN-5 SP500 Total MRP 1'!J192</f>
        <v>0.105</v>
      </c>
      <c r="K192" s="83">
        <f t="shared" si="11"/>
        <v>8.7166368947606392E-5</v>
      </c>
    </row>
    <row r="193" spans="2:11">
      <c r="B193" s="85" t="str">
        <f>'JCN-5 SP500 Total MRP 1'!B193</f>
        <v>Micron Technology Inc</v>
      </c>
      <c r="C193" s="86" t="str">
        <f>'JCN-5 SP500 Total MRP 1'!C193</f>
        <v>MU</v>
      </c>
      <c r="D193" s="87">
        <f>'JCN-5 SP500 Total MRP 1'!D193</f>
        <v>86.89</v>
      </c>
      <c r="E193" s="88">
        <f>'JCN-5 SP500 Total MRP 1'!E193</f>
        <v>1117.5715299999999</v>
      </c>
      <c r="F193" s="88" t="str">
        <f t="shared" si="9"/>
        <v>Excl.</v>
      </c>
      <c r="G193" s="80" t="str">
        <f t="shared" si="8"/>
        <v>Excl.</v>
      </c>
      <c r="H193" s="82">
        <f>'JCN-5 SP500 Total MRP 1'!H193</f>
        <v>5.2940499482103812E-3</v>
      </c>
      <c r="I193" s="82" t="str">
        <f t="shared" si="10"/>
        <v>n/a</v>
      </c>
      <c r="J193" s="82">
        <f>'JCN-5 SP500 Total MRP 1'!J193</f>
        <v>0.39</v>
      </c>
      <c r="K193" s="83" t="str">
        <f t="shared" si="11"/>
        <v>n/a</v>
      </c>
    </row>
    <row r="194" spans="2:11">
      <c r="B194" s="85" t="str">
        <f>'JCN-5 SP500 Total MRP 1'!B194</f>
        <v>Motorola Solutions Inc</v>
      </c>
      <c r="C194" s="86" t="str">
        <f>'JCN-5 SP500 Total MRP 1'!C194</f>
        <v>MSI</v>
      </c>
      <c r="D194" s="87">
        <f>'JCN-5 SP500 Total MRP 1'!D194</f>
        <v>437.81</v>
      </c>
      <c r="E194" s="88">
        <f>'JCN-5 SP500 Total MRP 1'!E194</f>
        <v>166.96355</v>
      </c>
      <c r="F194" s="88">
        <f t="shared" si="9"/>
        <v>73098.311825500001</v>
      </c>
      <c r="G194" s="80">
        <f t="shared" si="8"/>
        <v>1.9437274593662156E-3</v>
      </c>
      <c r="H194" s="82">
        <f>'JCN-5 SP500 Total MRP 1'!H194</f>
        <v>9.9586578652840277E-3</v>
      </c>
      <c r="I194" s="82">
        <f t="shared" si="10"/>
        <v>1.9356916751185902E-5</v>
      </c>
      <c r="J194" s="82">
        <f>'JCN-5 SP500 Total MRP 1'!J194</f>
        <v>0.1</v>
      </c>
      <c r="K194" s="83">
        <f t="shared" si="11"/>
        <v>1.9437274593662156E-4</v>
      </c>
    </row>
    <row r="195" spans="2:11">
      <c r="B195" s="85" t="str">
        <f>'JCN-5 SP500 Total MRP 1'!B195</f>
        <v>Cboe Global Markets Inc</v>
      </c>
      <c r="C195" s="86" t="str">
        <f>'JCN-5 SP500 Total MRP 1'!C195</f>
        <v>CBOE</v>
      </c>
      <c r="D195" s="87">
        <f>'JCN-5 SP500 Total MRP 1'!D195</f>
        <v>226.29</v>
      </c>
      <c r="E195" s="88">
        <f>'JCN-5 SP500 Total MRP 1'!E195</f>
        <v>104.7017</v>
      </c>
      <c r="F195" s="88">
        <f t="shared" si="9"/>
        <v>23692.947692999998</v>
      </c>
      <c r="G195" s="80">
        <f t="shared" si="8"/>
        <v>6.3000952927816151E-4</v>
      </c>
      <c r="H195" s="82">
        <f>'JCN-5 SP500 Total MRP 1'!H195</f>
        <v>1.1136152724380222E-2</v>
      </c>
      <c r="I195" s="82">
        <f t="shared" si="10"/>
        <v>7.0158823358564994E-6</v>
      </c>
      <c r="J195" s="82">
        <f>'JCN-5 SP500 Total MRP 1'!J195</f>
        <v>0.125</v>
      </c>
      <c r="K195" s="83">
        <f t="shared" si="11"/>
        <v>7.8751191159770188E-5</v>
      </c>
    </row>
    <row r="196" spans="2:11">
      <c r="B196" s="85" t="str">
        <f>'JCN-5 SP500 Total MRP 1'!B196</f>
        <v>Newmont Corp</v>
      </c>
      <c r="C196" s="86" t="str">
        <f>'JCN-5 SP500 Total MRP 1'!C196</f>
        <v>NEM</v>
      </c>
      <c r="D196" s="87">
        <f>'JCN-5 SP500 Total MRP 1'!D196</f>
        <v>48.28</v>
      </c>
      <c r="E196" s="88">
        <f>'JCN-5 SP500 Total MRP 1'!E196</f>
        <v>1127.2575300000001</v>
      </c>
      <c r="F196" s="88">
        <f t="shared" si="9"/>
        <v>54423.993548400009</v>
      </c>
      <c r="G196" s="80">
        <f t="shared" si="8"/>
        <v>1.4471662623471437E-3</v>
      </c>
      <c r="H196" s="82">
        <f>'JCN-5 SP500 Total MRP 1'!H196</f>
        <v>2.0712510356255178E-2</v>
      </c>
      <c r="I196" s="82">
        <f t="shared" si="10"/>
        <v>2.9974446196088312E-5</v>
      </c>
      <c r="J196" s="82">
        <f>'JCN-5 SP500 Total MRP 1'!J196</f>
        <v>0.125</v>
      </c>
      <c r="K196" s="83">
        <f t="shared" si="11"/>
        <v>1.8089578279339297E-4</v>
      </c>
    </row>
    <row r="197" spans="2:11">
      <c r="B197" s="85" t="str">
        <f>'JCN-5 SP500 Total MRP 1'!B197</f>
        <v>NIKE Inc</v>
      </c>
      <c r="C197" s="86" t="str">
        <f>'JCN-5 SP500 Total MRP 1'!C197</f>
        <v>NKE</v>
      </c>
      <c r="D197" s="87">
        <f>'JCN-5 SP500 Total MRP 1'!D197</f>
        <v>63.48</v>
      </c>
      <c r="E197" s="88">
        <f>'JCN-5 SP500 Total MRP 1'!E197</f>
        <v>1181.2391399999999</v>
      </c>
      <c r="F197" s="88">
        <f t="shared" si="9"/>
        <v>74985.060607199994</v>
      </c>
      <c r="G197" s="80">
        <f t="shared" si="8"/>
        <v>1.9938972283298361E-3</v>
      </c>
      <c r="H197" s="82">
        <f>'JCN-5 SP500 Total MRP 1'!H197</f>
        <v>2.5204788909892882E-2</v>
      </c>
      <c r="I197" s="82">
        <f t="shared" si="10"/>
        <v>5.0255758748074006E-5</v>
      </c>
      <c r="J197" s="82">
        <f>'JCN-5 SP500 Total MRP 1'!J197</f>
        <v>0.105</v>
      </c>
      <c r="K197" s="83">
        <f t="shared" si="11"/>
        <v>2.0935920897463279E-4</v>
      </c>
    </row>
    <row r="198" spans="2:11">
      <c r="B198" s="85" t="str">
        <f>'JCN-5 SP500 Total MRP 1'!B198</f>
        <v>NiSource Inc</v>
      </c>
      <c r="C198" s="86" t="str">
        <f>'JCN-5 SP500 Total MRP 1'!C198</f>
        <v>NI</v>
      </c>
      <c r="D198" s="87">
        <f>'JCN-5 SP500 Total MRP 1'!D198</f>
        <v>40.090000000000003</v>
      </c>
      <c r="E198" s="88">
        <f>'JCN-5 SP500 Total MRP 1'!E198</f>
        <v>470.60543999999999</v>
      </c>
      <c r="F198" s="88">
        <f t="shared" si="9"/>
        <v>18866.572089600002</v>
      </c>
      <c r="G198" s="80">
        <f t="shared" si="8"/>
        <v>5.0167333990160763E-4</v>
      </c>
      <c r="H198" s="82">
        <f>'JCN-5 SP500 Total MRP 1'!H198</f>
        <v>2.7937141431778497E-2</v>
      </c>
      <c r="I198" s="82">
        <f t="shared" si="10"/>
        <v>1.4015319049383899E-5</v>
      </c>
      <c r="J198" s="82">
        <f>'JCN-5 SP500 Total MRP 1'!J198</f>
        <v>0.08</v>
      </c>
      <c r="K198" s="83">
        <f t="shared" si="11"/>
        <v>4.0133867192128609E-5</v>
      </c>
    </row>
    <row r="199" spans="2:11">
      <c r="B199" s="85" t="str">
        <f>'JCN-5 SP500 Total MRP 1'!B199</f>
        <v>Norfolk Southern Corp</v>
      </c>
      <c r="C199" s="86" t="str">
        <f>'JCN-5 SP500 Total MRP 1'!C199</f>
        <v>NSC</v>
      </c>
      <c r="D199" s="87">
        <f>'JCN-5 SP500 Total MRP 1'!D199</f>
        <v>236.85</v>
      </c>
      <c r="E199" s="88">
        <f>'JCN-5 SP500 Total MRP 1'!E199</f>
        <v>246.55806999999999</v>
      </c>
      <c r="F199" s="88">
        <f t="shared" si="9"/>
        <v>58397.278879499994</v>
      </c>
      <c r="G199" s="80">
        <f t="shared" si="8"/>
        <v>1.5528182754933886E-3</v>
      </c>
      <c r="H199" s="82">
        <f>'JCN-5 SP500 Total MRP 1'!H199</f>
        <v>2.2799240025332491E-2</v>
      </c>
      <c r="I199" s="82">
        <f t="shared" si="10"/>
        <v>3.5403076578696637E-5</v>
      </c>
      <c r="J199" s="82">
        <f>'JCN-5 SP500 Total MRP 1'!J199</f>
        <v>0.12</v>
      </c>
      <c r="K199" s="83">
        <f t="shared" si="11"/>
        <v>1.8633819305920662E-4</v>
      </c>
    </row>
    <row r="200" spans="2:11">
      <c r="B200" s="85" t="str">
        <f>'JCN-5 SP500 Total MRP 1'!B200</f>
        <v>Principal Financial Group Inc</v>
      </c>
      <c r="C200" s="86" t="str">
        <f>'JCN-5 SP500 Total MRP 1'!C200</f>
        <v>PFG</v>
      </c>
      <c r="D200" s="87">
        <f>'JCN-5 SP500 Total MRP 1'!D200</f>
        <v>84.37</v>
      </c>
      <c r="E200" s="88">
        <f>'JCN-5 SP500 Total MRP 1'!E200</f>
        <v>225.57132999999999</v>
      </c>
      <c r="F200" s="88">
        <f t="shared" si="9"/>
        <v>19031.4531121</v>
      </c>
      <c r="G200" s="80">
        <f t="shared" si="8"/>
        <v>5.0605762406574371E-4</v>
      </c>
      <c r="H200" s="82">
        <f>'JCN-5 SP500 Total MRP 1'!H200</f>
        <v>3.5557662676306744E-2</v>
      </c>
      <c r="I200" s="82">
        <f t="shared" si="10"/>
        <v>1.7994226291302964E-5</v>
      </c>
      <c r="J200" s="82">
        <f>'JCN-5 SP500 Total MRP 1'!J200</f>
        <v>0.04</v>
      </c>
      <c r="K200" s="83">
        <f t="shared" si="11"/>
        <v>2.0242304962629748E-5</v>
      </c>
    </row>
    <row r="201" spans="2:11">
      <c r="B201" s="85" t="str">
        <f>'JCN-5 SP500 Total MRP 1'!B201</f>
        <v>Eversource Energy</v>
      </c>
      <c r="C201" s="86" t="str">
        <f>'JCN-5 SP500 Total MRP 1'!C201</f>
        <v>ES</v>
      </c>
      <c r="D201" s="87">
        <f>'JCN-5 SP500 Total MRP 1'!D201</f>
        <v>62.11</v>
      </c>
      <c r="E201" s="88">
        <f>'JCN-5 SP500 Total MRP 1'!E201</f>
        <v>367.08190000000002</v>
      </c>
      <c r="F201" s="88">
        <f t="shared" si="9"/>
        <v>22799.456808999999</v>
      </c>
      <c r="G201" s="80">
        <f t="shared" si="8"/>
        <v>6.0625107682484036E-4</v>
      </c>
      <c r="H201" s="82">
        <f>'JCN-5 SP500 Total MRP 1'!H201</f>
        <v>4.8462405409756881E-2</v>
      </c>
      <c r="I201" s="82">
        <f t="shared" si="10"/>
        <v>2.9380385465187079E-5</v>
      </c>
      <c r="J201" s="82">
        <f>'JCN-5 SP500 Total MRP 1'!J201</f>
        <v>5.5E-2</v>
      </c>
      <c r="K201" s="83">
        <f t="shared" si="11"/>
        <v>3.3343809225366223E-5</v>
      </c>
    </row>
    <row r="202" spans="2:11">
      <c r="B202" s="85" t="str">
        <f>'JCN-5 SP500 Total MRP 1'!B202</f>
        <v>Northrop Grumman Corp</v>
      </c>
      <c r="C202" s="86" t="str">
        <f>'JCN-5 SP500 Total MRP 1'!C202</f>
        <v>NOC</v>
      </c>
      <c r="D202" s="87">
        <f>'JCN-5 SP500 Total MRP 1'!D202</f>
        <v>512.01</v>
      </c>
      <c r="E202" s="88">
        <f>'JCN-5 SP500 Total MRP 1'!E202</f>
        <v>144.75566000000001</v>
      </c>
      <c r="F202" s="88">
        <f t="shared" si="9"/>
        <v>74116.345476600007</v>
      </c>
      <c r="G202" s="80">
        <f t="shared" si="8"/>
        <v>1.9707975778516557E-3</v>
      </c>
      <c r="H202" s="82">
        <f>'JCN-5 SP500 Total MRP 1'!H202</f>
        <v>1.6093435675084471E-2</v>
      </c>
      <c r="I202" s="82">
        <f t="shared" si="10"/>
        <v>3.17169040477679E-5</v>
      </c>
      <c r="J202" s="82">
        <f>'JCN-5 SP500 Total MRP 1'!J202</f>
        <v>7.4999999999999997E-2</v>
      </c>
      <c r="K202" s="83">
        <f t="shared" si="11"/>
        <v>1.4780981833887417E-4</v>
      </c>
    </row>
    <row r="203" spans="2:11">
      <c r="B203" s="85" t="str">
        <f>'JCN-5 SP500 Total MRP 1'!B203</f>
        <v>Wells Fargo &amp; Co</v>
      </c>
      <c r="C203" s="86" t="str">
        <f>'JCN-5 SP500 Total MRP 1'!C203</f>
        <v>WFC</v>
      </c>
      <c r="D203" s="87">
        <f>'JCN-5 SP500 Total MRP 1'!D203</f>
        <v>71.790000000000006</v>
      </c>
      <c r="E203" s="88">
        <f>'JCN-5 SP500 Total MRP 1'!E203</f>
        <v>3265.1588299999999</v>
      </c>
      <c r="F203" s="88">
        <f t="shared" si="9"/>
        <v>234405.75240570001</v>
      </c>
      <c r="G203" s="80">
        <f t="shared" si="8"/>
        <v>6.2329879610901803E-3</v>
      </c>
      <c r="H203" s="82">
        <f>'JCN-5 SP500 Total MRP 1'!H203</f>
        <v>2.2287226633235825E-2</v>
      </c>
      <c r="I203" s="82">
        <f t="shared" si="10"/>
        <v>1.3891601529104734E-4</v>
      </c>
      <c r="J203" s="82">
        <f>'JCN-5 SP500 Total MRP 1'!J203</f>
        <v>9.5000000000000001E-2</v>
      </c>
      <c r="K203" s="83">
        <f t="shared" si="11"/>
        <v>5.9213385630356712E-4</v>
      </c>
    </row>
    <row r="204" spans="2:11">
      <c r="B204" s="85" t="str">
        <f>'JCN-5 SP500 Total MRP 1'!B204</f>
        <v>Nucor Corp</v>
      </c>
      <c r="C204" s="86" t="str">
        <f>'JCN-5 SP500 Total MRP 1'!C204</f>
        <v>NUE</v>
      </c>
      <c r="D204" s="87">
        <f>'JCN-5 SP500 Total MRP 1'!D204</f>
        <v>120.34</v>
      </c>
      <c r="E204" s="88">
        <f>'JCN-5 SP500 Total MRP 1'!E204</f>
        <v>230.74614</v>
      </c>
      <c r="F204" s="88" t="str">
        <f t="shared" si="9"/>
        <v>Excl.</v>
      </c>
      <c r="G204" s="80" t="str">
        <f t="shared" si="8"/>
        <v>Excl.</v>
      </c>
      <c r="H204" s="82">
        <f>'JCN-5 SP500 Total MRP 1'!H204</f>
        <v>1.8281535648994516E-2</v>
      </c>
      <c r="I204" s="82" t="str">
        <f t="shared" si="10"/>
        <v>n/a</v>
      </c>
      <c r="J204" s="82" t="str">
        <f>'JCN-5 SP500 Total MRP 1'!J204</f>
        <v/>
      </c>
      <c r="K204" s="83" t="str">
        <f t="shared" si="11"/>
        <v>n/a</v>
      </c>
    </row>
    <row r="205" spans="2:11">
      <c r="B205" s="85" t="str">
        <f>'JCN-5 SP500 Total MRP 1'!B205</f>
        <v>Occidental Petroleum Corp</v>
      </c>
      <c r="C205" s="86" t="str">
        <f>'JCN-5 SP500 Total MRP 1'!C205</f>
        <v>OXY</v>
      </c>
      <c r="D205" s="87">
        <f>'JCN-5 SP500 Total MRP 1'!D205</f>
        <v>49.36</v>
      </c>
      <c r="E205" s="88">
        <f>'JCN-5 SP500 Total MRP 1'!E205</f>
        <v>939.78255999999999</v>
      </c>
      <c r="F205" s="88">
        <f t="shared" si="9"/>
        <v>46387.667161600002</v>
      </c>
      <c r="G205" s="80">
        <f t="shared" si="8"/>
        <v>1.2334755781116245E-3</v>
      </c>
      <c r="H205" s="82">
        <f>'JCN-5 SP500 Total MRP 1'!H205</f>
        <v>1.9448946515397081E-2</v>
      </c>
      <c r="I205" s="82">
        <f t="shared" si="10"/>
        <v>2.398980054674148E-5</v>
      </c>
      <c r="J205" s="82">
        <f>'JCN-5 SP500 Total MRP 1'!J205</f>
        <v>0.06</v>
      </c>
      <c r="K205" s="83">
        <f t="shared" si="11"/>
        <v>7.4008534686697465E-5</v>
      </c>
    </row>
    <row r="206" spans="2:11">
      <c r="B206" s="85" t="str">
        <f>'JCN-5 SP500 Total MRP 1'!B206</f>
        <v>Omnicom Group Inc</v>
      </c>
      <c r="C206" s="86" t="str">
        <f>'JCN-5 SP500 Total MRP 1'!C206</f>
        <v>OMC</v>
      </c>
      <c r="D206" s="87">
        <f>'JCN-5 SP500 Total MRP 1'!D206</f>
        <v>82.91</v>
      </c>
      <c r="E206" s="88">
        <f>'JCN-5 SP500 Total MRP 1'!E206</f>
        <v>196.55629999999999</v>
      </c>
      <c r="F206" s="88">
        <f t="shared" si="9"/>
        <v>16296.482832999998</v>
      </c>
      <c r="G206" s="80">
        <f t="shared" si="8"/>
        <v>4.3333314248363036E-4</v>
      </c>
      <c r="H206" s="82">
        <f>'JCN-5 SP500 Total MRP 1'!H206</f>
        <v>3.3771559522373658E-2</v>
      </c>
      <c r="I206" s="82">
        <f t="shared" si="10"/>
        <v>1.4634336014403148E-5</v>
      </c>
      <c r="J206" s="82">
        <f>'JCN-5 SP500 Total MRP 1'!J206</f>
        <v>7.0000000000000007E-2</v>
      </c>
      <c r="K206" s="83">
        <f t="shared" si="11"/>
        <v>3.0333319973854127E-5</v>
      </c>
    </row>
    <row r="207" spans="2:11">
      <c r="B207" s="85" t="str">
        <f>'JCN-5 SP500 Total MRP 1'!B207</f>
        <v>ONEOK Inc</v>
      </c>
      <c r="C207" s="86" t="str">
        <f>'JCN-5 SP500 Total MRP 1'!C207</f>
        <v>OKE</v>
      </c>
      <c r="D207" s="87">
        <f>'JCN-5 SP500 Total MRP 1'!D207</f>
        <v>99.22</v>
      </c>
      <c r="E207" s="88">
        <f>'JCN-5 SP500 Total MRP 1'!E207</f>
        <v>624.33959000000004</v>
      </c>
      <c r="F207" s="88">
        <f t="shared" si="9"/>
        <v>61946.974119800005</v>
      </c>
      <c r="G207" s="80">
        <f t="shared" si="8"/>
        <v>1.6472067769327033E-3</v>
      </c>
      <c r="H207" s="82">
        <f>'JCN-5 SP500 Total MRP 1'!H207</f>
        <v>4.1523886313243302E-2</v>
      </c>
      <c r="I207" s="82">
        <f t="shared" si="10"/>
        <v>6.8398426939757492E-5</v>
      </c>
      <c r="J207" s="82">
        <f>'JCN-5 SP500 Total MRP 1'!J207</f>
        <v>0.14499999999999999</v>
      </c>
      <c r="K207" s="83">
        <f t="shared" si="11"/>
        <v>2.3884498265524197E-4</v>
      </c>
    </row>
    <row r="208" spans="2:11">
      <c r="B208" s="85" t="str">
        <f>'JCN-5 SP500 Total MRP 1'!B208</f>
        <v>Raymond James Financial Inc</v>
      </c>
      <c r="C208" s="86" t="str">
        <f>'JCN-5 SP500 Total MRP 1'!C208</f>
        <v>RJF</v>
      </c>
      <c r="D208" s="87">
        <f>'JCN-5 SP500 Total MRP 1'!D208</f>
        <v>138.91</v>
      </c>
      <c r="E208" s="88">
        <f>'JCN-5 SP500 Total MRP 1'!E208</f>
        <v>204.91003000000001</v>
      </c>
      <c r="F208" s="88">
        <f t="shared" si="9"/>
        <v>28464.052267300001</v>
      </c>
      <c r="G208" s="80">
        <f t="shared" si="8"/>
        <v>7.5687602921475211E-4</v>
      </c>
      <c r="H208" s="82">
        <f>'JCN-5 SP500 Total MRP 1'!H208</f>
        <v>1.4397811532647038E-2</v>
      </c>
      <c r="I208" s="82">
        <f t="shared" si="10"/>
        <v>1.0897358422212255E-5</v>
      </c>
      <c r="J208" s="82">
        <f>'JCN-5 SP500 Total MRP 1'!J208</f>
        <v>0.1</v>
      </c>
      <c r="K208" s="83">
        <f t="shared" si="11"/>
        <v>7.5687602921475219E-5</v>
      </c>
    </row>
    <row r="209" spans="2:11">
      <c r="B209" s="85" t="str">
        <f>'JCN-5 SP500 Total MRP 1'!B209</f>
        <v>PG&amp;E Corp</v>
      </c>
      <c r="C209" s="86" t="str">
        <f>'JCN-5 SP500 Total MRP 1'!C209</f>
        <v>PCG</v>
      </c>
      <c r="D209" s="87">
        <f>'JCN-5 SP500 Total MRP 1'!D209</f>
        <v>17.18</v>
      </c>
      <c r="E209" s="88">
        <f>'JCN-5 SP500 Total MRP 1'!E209</f>
        <v>2193.5767999999998</v>
      </c>
      <c r="F209" s="88">
        <f t="shared" si="9"/>
        <v>37685.649423999996</v>
      </c>
      <c r="G209" s="80">
        <f t="shared" si="8"/>
        <v>1.0020837660976497E-3</v>
      </c>
      <c r="H209" s="82">
        <f>'JCN-5 SP500 Total MRP 1'!H209</f>
        <v>5.8207217694994182E-3</v>
      </c>
      <c r="I209" s="82">
        <f t="shared" si="10"/>
        <v>5.832850792186553E-6</v>
      </c>
      <c r="J209" s="82">
        <f>'JCN-5 SP500 Total MRP 1'!J209</f>
        <v>0.09</v>
      </c>
      <c r="K209" s="83">
        <f t="shared" si="11"/>
        <v>9.0187538948788466E-5</v>
      </c>
    </row>
    <row r="210" spans="2:11">
      <c r="B210" s="85" t="str">
        <f>'JCN-5 SP500 Total MRP 1'!B210</f>
        <v>Parker-Hannifin Corp</v>
      </c>
      <c r="C210" s="86" t="str">
        <f>'JCN-5 SP500 Total MRP 1'!C210</f>
        <v>PH</v>
      </c>
      <c r="D210" s="87">
        <f>'JCN-5 SP500 Total MRP 1'!D210</f>
        <v>607.85</v>
      </c>
      <c r="E210" s="88">
        <f>'JCN-5 SP500 Total MRP 1'!E210</f>
        <v>128.76483999999999</v>
      </c>
      <c r="F210" s="88">
        <f t="shared" si="9"/>
        <v>78269.707993999997</v>
      </c>
      <c r="G210" s="80">
        <f t="shared" si="8"/>
        <v>2.0812379501689341E-3</v>
      </c>
      <c r="H210" s="82">
        <f>'JCN-5 SP500 Total MRP 1'!H210</f>
        <v>1.0726330509171669E-2</v>
      </c>
      <c r="I210" s="82">
        <f t="shared" si="10"/>
        <v>2.2324046121742945E-5</v>
      </c>
      <c r="J210" s="82">
        <f>'JCN-5 SP500 Total MRP 1'!J210</f>
        <v>0.1</v>
      </c>
      <c r="K210" s="83">
        <f t="shared" si="11"/>
        <v>2.0812379501689341E-4</v>
      </c>
    </row>
    <row r="211" spans="2:11">
      <c r="B211" s="85" t="str">
        <f>'JCN-5 SP500 Total MRP 1'!B211</f>
        <v>Rollins Inc</v>
      </c>
      <c r="C211" s="86" t="str">
        <f>'JCN-5 SP500 Total MRP 1'!C211</f>
        <v>ROL</v>
      </c>
      <c r="D211" s="87">
        <f>'JCN-5 SP500 Total MRP 1'!D211</f>
        <v>54.03</v>
      </c>
      <c r="E211" s="88">
        <f>'JCN-5 SP500 Total MRP 1'!E211</f>
        <v>485.07562999999999</v>
      </c>
      <c r="F211" s="88">
        <f t="shared" si="9"/>
        <v>26208.636288900001</v>
      </c>
      <c r="G211" s="80">
        <f t="shared" si="8"/>
        <v>6.9690318086806718E-4</v>
      </c>
      <c r="H211" s="82">
        <f>'JCN-5 SP500 Total MRP 1'!H211</f>
        <v>1.2215435868961688E-2</v>
      </c>
      <c r="I211" s="82">
        <f t="shared" si="10"/>
        <v>8.5129761127692815E-6</v>
      </c>
      <c r="J211" s="82">
        <f>'JCN-5 SP500 Total MRP 1'!J211</f>
        <v>9.5000000000000001E-2</v>
      </c>
      <c r="K211" s="83">
        <f t="shared" si="11"/>
        <v>6.6205802182466388E-5</v>
      </c>
    </row>
    <row r="212" spans="2:11">
      <c r="B212" s="85" t="str">
        <f>'JCN-5 SP500 Total MRP 1'!B212</f>
        <v>PPL Corp</v>
      </c>
      <c r="C212" s="86" t="str">
        <f>'JCN-5 SP500 Total MRP 1'!C212</f>
        <v>PPL</v>
      </c>
      <c r="D212" s="87">
        <f>'JCN-5 SP500 Total MRP 1'!D212</f>
        <v>36.11</v>
      </c>
      <c r="E212" s="88">
        <f>'JCN-5 SP500 Total MRP 1'!E212</f>
        <v>738.29408000000001</v>
      </c>
      <c r="F212" s="88">
        <f t="shared" si="9"/>
        <v>26659.799228799999</v>
      </c>
      <c r="G212" s="80">
        <f t="shared" si="8"/>
        <v>7.0889987098350291E-4</v>
      </c>
      <c r="H212" s="82">
        <f>'JCN-5 SP500 Total MRP 1'!H212</f>
        <v>3.018554417058987E-2</v>
      </c>
      <c r="I212" s="82">
        <f t="shared" si="10"/>
        <v>2.1398528368097986E-5</v>
      </c>
      <c r="J212" s="82">
        <f>'JCN-5 SP500 Total MRP 1'!J212</f>
        <v>7.4999999999999997E-2</v>
      </c>
      <c r="K212" s="83">
        <f t="shared" si="11"/>
        <v>5.3167490323762719E-5</v>
      </c>
    </row>
    <row r="213" spans="2:11">
      <c r="B213" s="85" t="str">
        <f>'JCN-5 SP500 Total MRP 1'!B213</f>
        <v>Aptiv PLC</v>
      </c>
      <c r="C213" s="86" t="str">
        <f>'JCN-5 SP500 Total MRP 1'!C213</f>
        <v>APTV</v>
      </c>
      <c r="D213" s="87">
        <f>'JCN-5 SP500 Total MRP 1'!D213</f>
        <v>59.5</v>
      </c>
      <c r="E213" s="88">
        <f>'JCN-5 SP500 Total MRP 1'!E213</f>
        <v>229.44637</v>
      </c>
      <c r="F213" s="88" t="str">
        <f t="shared" si="9"/>
        <v>Excl.</v>
      </c>
      <c r="G213" s="80" t="str">
        <f t="shared" si="8"/>
        <v>Excl.</v>
      </c>
      <c r="H213" s="82" t="str">
        <f>'JCN-5 SP500 Total MRP 1'!H213</f>
        <v>n/a</v>
      </c>
      <c r="I213" s="82" t="str">
        <f t="shared" si="10"/>
        <v>n/a</v>
      </c>
      <c r="J213" s="82" t="str">
        <f>'JCN-5 SP500 Total MRP 1'!J213</f>
        <v/>
      </c>
      <c r="K213" s="83" t="str">
        <f t="shared" si="11"/>
        <v>n/a</v>
      </c>
    </row>
    <row r="214" spans="2:11">
      <c r="B214" s="85" t="str">
        <f>'JCN-5 SP500 Total MRP 1'!B214</f>
        <v>ConocoPhillips</v>
      </c>
      <c r="C214" s="86" t="str">
        <f>'JCN-5 SP500 Total MRP 1'!C214</f>
        <v>COP</v>
      </c>
      <c r="D214" s="87">
        <f>'JCN-5 SP500 Total MRP 1'!D214</f>
        <v>105.02</v>
      </c>
      <c r="E214" s="88">
        <f>'JCN-5 SP500 Total MRP 1'!E214</f>
        <v>1264.16535</v>
      </c>
      <c r="F214" s="88">
        <f t="shared" si="9"/>
        <v>132762.64505699999</v>
      </c>
      <c r="G214" s="80">
        <f t="shared" si="8"/>
        <v>3.5302374614533875E-3</v>
      </c>
      <c r="H214" s="82">
        <f>'JCN-5 SP500 Total MRP 1'!H214</f>
        <v>2.9708626928204154E-2</v>
      </c>
      <c r="I214" s="82">
        <f t="shared" si="10"/>
        <v>1.0487850771028918E-4</v>
      </c>
      <c r="J214" s="82">
        <f>'JCN-5 SP500 Total MRP 1'!J214</f>
        <v>0.04</v>
      </c>
      <c r="K214" s="83">
        <f t="shared" si="11"/>
        <v>1.4120949845813549E-4</v>
      </c>
    </row>
    <row r="215" spans="2:11">
      <c r="B215" s="85" t="str">
        <f>'JCN-5 SP500 Total MRP 1'!B215</f>
        <v>PulteGroup Inc</v>
      </c>
      <c r="C215" s="86" t="str">
        <f>'JCN-5 SP500 Total MRP 1'!C215</f>
        <v>PHM</v>
      </c>
      <c r="D215" s="87">
        <f>'JCN-5 SP500 Total MRP 1'!D215</f>
        <v>102.8</v>
      </c>
      <c r="E215" s="88">
        <f>'JCN-5 SP500 Total MRP 1'!E215</f>
        <v>201.58539999999999</v>
      </c>
      <c r="F215" s="88">
        <f t="shared" si="9"/>
        <v>20722.97912</v>
      </c>
      <c r="G215" s="80">
        <f t="shared" ref="G215:G278" si="12">IF(F215="Excl.","Excl.",F215/SUM($F$23:$F$525))</f>
        <v>5.5103630370524246E-4</v>
      </c>
      <c r="H215" s="82">
        <f>'JCN-5 SP500 Total MRP 1'!H215</f>
        <v>8.5603112840466934E-3</v>
      </c>
      <c r="I215" s="82">
        <f t="shared" si="10"/>
        <v>4.7170422885273678E-6</v>
      </c>
      <c r="J215" s="82">
        <f>'JCN-5 SP500 Total MRP 1'!J215</f>
        <v>8.5000000000000006E-2</v>
      </c>
      <c r="K215" s="83">
        <f t="shared" si="11"/>
        <v>4.6838085814945612E-5</v>
      </c>
    </row>
    <row r="216" spans="2:11">
      <c r="B216" s="85" t="str">
        <f>'JCN-5 SP500 Total MRP 1'!B216</f>
        <v>Pinnacle West Capital Corp</v>
      </c>
      <c r="C216" s="86" t="str">
        <f>'JCN-5 SP500 Total MRP 1'!C216</f>
        <v>PNW</v>
      </c>
      <c r="D216" s="87">
        <f>'JCN-5 SP500 Total MRP 1'!D216</f>
        <v>95.25</v>
      </c>
      <c r="E216" s="88">
        <f>'JCN-5 SP500 Total MRP 1'!E216</f>
        <v>119.24351</v>
      </c>
      <c r="F216" s="88">
        <f t="shared" ref="F216:F279" si="13">IF(OR(J216="",J216&gt;0.2,J216&lt;0),"Excl.",D216*E216)</f>
        <v>11357.944327499999</v>
      </c>
      <c r="G216" s="80">
        <f t="shared" si="12"/>
        <v>3.0201447502667395E-4</v>
      </c>
      <c r="H216" s="82">
        <f>'JCN-5 SP500 Total MRP 1'!H216</f>
        <v>3.7585301837270345E-2</v>
      </c>
      <c r="I216" s="82">
        <f t="shared" ref="I216:I279" si="14">IFERROR($H216*$G216, "n/a")</f>
        <v>1.1351305203102286E-5</v>
      </c>
      <c r="J216" s="82">
        <f>'JCN-5 SP500 Total MRP 1'!J216</f>
        <v>0.04</v>
      </c>
      <c r="K216" s="83">
        <f t="shared" ref="K216:K279" si="15">IFERROR($J216*$G216, "n/a")</f>
        <v>1.2080579001066958E-5</v>
      </c>
    </row>
    <row r="217" spans="2:11">
      <c r="B217" s="85" t="str">
        <f>'JCN-5 SP500 Total MRP 1'!B217</f>
        <v>PNC Financial Services Group Inc/The</v>
      </c>
      <c r="C217" s="86" t="str">
        <f>'JCN-5 SP500 Total MRP 1'!C217</f>
        <v>PNC</v>
      </c>
      <c r="D217" s="87">
        <f>'JCN-5 SP500 Total MRP 1'!D217</f>
        <v>175.77</v>
      </c>
      <c r="E217" s="88">
        <f>'JCN-5 SP500 Total MRP 1'!E217</f>
        <v>395.74957999999998</v>
      </c>
      <c r="F217" s="88">
        <f t="shared" si="13"/>
        <v>69560.903676600006</v>
      </c>
      <c r="G217" s="80">
        <f t="shared" si="12"/>
        <v>1.8496656789735778E-3</v>
      </c>
      <c r="H217" s="82">
        <f>'JCN-5 SP500 Total MRP 1'!H217</f>
        <v>3.641121920691813E-2</v>
      </c>
      <c r="I217" s="82">
        <f t="shared" si="14"/>
        <v>6.7348582496619996E-5</v>
      </c>
      <c r="J217" s="82">
        <f>'JCN-5 SP500 Total MRP 1'!J217</f>
        <v>7.0000000000000007E-2</v>
      </c>
      <c r="K217" s="83">
        <f t="shared" si="15"/>
        <v>1.2947659752815044E-4</v>
      </c>
    </row>
    <row r="218" spans="2:11">
      <c r="B218" s="85" t="str">
        <f>'JCN-5 SP500 Total MRP 1'!B218</f>
        <v>PPG Industries Inc</v>
      </c>
      <c r="C218" s="86" t="str">
        <f>'JCN-5 SP500 Total MRP 1'!C218</f>
        <v>PPG</v>
      </c>
      <c r="D218" s="87">
        <f>'JCN-5 SP500 Total MRP 1'!D218</f>
        <v>109.35</v>
      </c>
      <c r="E218" s="88">
        <f>'JCN-5 SP500 Total MRP 1'!E218</f>
        <v>226.97489999999999</v>
      </c>
      <c r="F218" s="88">
        <f t="shared" si="13"/>
        <v>24819.705314999999</v>
      </c>
      <c r="G218" s="80">
        <f t="shared" si="12"/>
        <v>6.5997068262408016E-4</v>
      </c>
      <c r="H218" s="82">
        <f>'JCN-5 SP500 Total MRP 1'!H218</f>
        <v>2.487425697302241E-2</v>
      </c>
      <c r="I218" s="82">
        <f t="shared" si="14"/>
        <v>1.6416280354252387E-5</v>
      </c>
      <c r="J218" s="82">
        <f>'JCN-5 SP500 Total MRP 1'!J218</f>
        <v>0.05</v>
      </c>
      <c r="K218" s="83">
        <f t="shared" si="15"/>
        <v>3.2998534131204007E-5</v>
      </c>
    </row>
    <row r="219" spans="2:11">
      <c r="B219" s="85" t="str">
        <f>'JCN-5 SP500 Total MRP 1'!B219</f>
        <v>DoorDash Inc</v>
      </c>
      <c r="C219" s="86" t="str">
        <f>'JCN-5 SP500 Total MRP 1'!C219</f>
        <v>DASH</v>
      </c>
      <c r="D219" s="87">
        <f>'JCN-5 SP500 Total MRP 1'!D219</f>
        <v>182.77</v>
      </c>
      <c r="E219" s="88">
        <f>'JCN-5 SP500 Total MRP 1'!E219</f>
        <v>394.48502000000002</v>
      </c>
      <c r="F219" s="88" t="str">
        <f t="shared" si="13"/>
        <v>Excl.</v>
      </c>
      <c r="G219" s="80" t="str">
        <f t="shared" si="12"/>
        <v>Excl.</v>
      </c>
      <c r="H219" s="82" t="str">
        <f>'JCN-5 SP500 Total MRP 1'!H219</f>
        <v>n/a</v>
      </c>
      <c r="I219" s="82" t="str">
        <f t="shared" si="14"/>
        <v>n/a</v>
      </c>
      <c r="J219" s="82" t="str">
        <f>'JCN-5 SP500 Total MRP 1'!J219</f>
        <v/>
      </c>
      <c r="K219" s="83" t="str">
        <f t="shared" si="15"/>
        <v>n/a</v>
      </c>
    </row>
    <row r="220" spans="2:11">
      <c r="B220" s="85" t="str">
        <f>'JCN-5 SP500 Total MRP 1'!B220</f>
        <v>Progressive Corp/The</v>
      </c>
      <c r="C220" s="86" t="str">
        <f>'JCN-5 SP500 Total MRP 1'!C220</f>
        <v>PGR</v>
      </c>
      <c r="D220" s="87">
        <f>'JCN-5 SP500 Total MRP 1'!D220</f>
        <v>283.01</v>
      </c>
      <c r="E220" s="88">
        <f>'JCN-5 SP500 Total MRP 1'!E220</f>
        <v>586.23611000000005</v>
      </c>
      <c r="F220" s="88" t="str">
        <f t="shared" si="13"/>
        <v>Excl.</v>
      </c>
      <c r="G220" s="80" t="str">
        <f t="shared" si="12"/>
        <v>Excl.</v>
      </c>
      <c r="H220" s="82">
        <f>'JCN-5 SP500 Total MRP 1'!H220</f>
        <v>1.4133776191654005E-3</v>
      </c>
      <c r="I220" s="82" t="str">
        <f t="shared" si="14"/>
        <v>n/a</v>
      </c>
      <c r="J220" s="82">
        <f>'JCN-5 SP500 Total MRP 1'!J220</f>
        <v>0.23499999999999999</v>
      </c>
      <c r="K220" s="83" t="str">
        <f t="shared" si="15"/>
        <v>n/a</v>
      </c>
    </row>
    <row r="221" spans="2:11">
      <c r="B221" s="85" t="str">
        <f>'JCN-5 SP500 Total MRP 1'!B221</f>
        <v>Veralto Corp</v>
      </c>
      <c r="C221" s="86" t="str">
        <f>'JCN-5 SP500 Total MRP 1'!C221</f>
        <v>VLTO</v>
      </c>
      <c r="D221" s="87">
        <f>'JCN-5 SP500 Total MRP 1'!D221</f>
        <v>97.45</v>
      </c>
      <c r="E221" s="88">
        <f>'JCN-5 SP500 Total MRP 1'!E221</f>
        <v>248.05176</v>
      </c>
      <c r="F221" s="88">
        <f t="shared" si="13"/>
        <v>24172.644012000001</v>
      </c>
      <c r="G221" s="80">
        <f t="shared" si="12"/>
        <v>6.4276493886440504E-4</v>
      </c>
      <c r="H221" s="82">
        <f>'JCN-5 SP500 Total MRP 1'!H221</f>
        <v>4.5151359671626477E-3</v>
      </c>
      <c r="I221" s="82">
        <f t="shared" si="14"/>
        <v>2.9021710938977757E-6</v>
      </c>
      <c r="J221" s="82">
        <f>'JCN-5 SP500 Total MRP 1'!J221</f>
        <v>0.06</v>
      </c>
      <c r="K221" s="83">
        <f t="shared" si="15"/>
        <v>3.8565896331864302E-5</v>
      </c>
    </row>
    <row r="222" spans="2:11">
      <c r="B222" s="85" t="str">
        <f>'JCN-5 SP500 Total MRP 1'!B222</f>
        <v>Public Service Enterprise Group Inc</v>
      </c>
      <c r="C222" s="86" t="str">
        <f>'JCN-5 SP500 Total MRP 1'!C222</f>
        <v>PEG</v>
      </c>
      <c r="D222" s="87">
        <f>'JCN-5 SP500 Total MRP 1'!D222</f>
        <v>82.3</v>
      </c>
      <c r="E222" s="88">
        <f>'JCN-5 SP500 Total MRP 1'!E222</f>
        <v>498.56146999999999</v>
      </c>
      <c r="F222" s="88">
        <f t="shared" si="13"/>
        <v>41031.608980999998</v>
      </c>
      <c r="G222" s="80">
        <f t="shared" si="12"/>
        <v>1.0910548149010088E-3</v>
      </c>
      <c r="H222" s="82">
        <f>'JCN-5 SP500 Total MRP 1'!H222</f>
        <v>3.0619684082624547E-2</v>
      </c>
      <c r="I222" s="82">
        <f t="shared" si="14"/>
        <v>3.3407753749095292E-5</v>
      </c>
      <c r="J222" s="82">
        <f>'JCN-5 SP500 Total MRP 1'!J222</f>
        <v>0.06</v>
      </c>
      <c r="K222" s="83">
        <f t="shared" si="15"/>
        <v>6.5463288894060522E-5</v>
      </c>
    </row>
    <row r="223" spans="2:11">
      <c r="B223" s="85" t="str">
        <f>'JCN-5 SP500 Total MRP 1'!B223</f>
        <v>Cooper Cos Inc/The</v>
      </c>
      <c r="C223" s="86" t="str">
        <f>'JCN-5 SP500 Total MRP 1'!C223</f>
        <v>COO</v>
      </c>
      <c r="D223" s="87">
        <f>'JCN-5 SP500 Total MRP 1'!D223</f>
        <v>84.35</v>
      </c>
      <c r="E223" s="88">
        <f>'JCN-5 SP500 Total MRP 1'!E223</f>
        <v>199.98117999999999</v>
      </c>
      <c r="F223" s="88">
        <f t="shared" si="13"/>
        <v>16868.412532999999</v>
      </c>
      <c r="G223" s="80">
        <f t="shared" si="12"/>
        <v>4.4854109236585021E-4</v>
      </c>
      <c r="H223" s="82" t="str">
        <f>'JCN-5 SP500 Total MRP 1'!H223</f>
        <v>n/a</v>
      </c>
      <c r="I223" s="82" t="str">
        <f t="shared" si="14"/>
        <v>n/a</v>
      </c>
      <c r="J223" s="82">
        <f>'JCN-5 SP500 Total MRP 1'!J223</f>
        <v>8.5000000000000006E-2</v>
      </c>
      <c r="K223" s="83">
        <f t="shared" si="15"/>
        <v>3.8125992851097267E-5</v>
      </c>
    </row>
    <row r="224" spans="2:11">
      <c r="B224" s="85" t="str">
        <f>'JCN-5 SP500 Total MRP 1'!B224</f>
        <v>Edison International</v>
      </c>
      <c r="C224" s="86" t="str">
        <f>'JCN-5 SP500 Total MRP 1'!C224</f>
        <v>EIX</v>
      </c>
      <c r="D224" s="87">
        <f>'JCN-5 SP500 Total MRP 1'!D224</f>
        <v>58.92</v>
      </c>
      <c r="E224" s="88">
        <f>'JCN-5 SP500 Total MRP 1'!E224</f>
        <v>385.02352999999999</v>
      </c>
      <c r="F224" s="88">
        <f t="shared" si="13"/>
        <v>22685.5863876</v>
      </c>
      <c r="G224" s="80">
        <f t="shared" si="12"/>
        <v>6.0322319479367734E-4</v>
      </c>
      <c r="H224" s="82">
        <f>'JCN-5 SP500 Total MRP 1'!H224</f>
        <v>5.6177868295994561E-2</v>
      </c>
      <c r="I224" s="82">
        <f t="shared" si="14"/>
        <v>3.3887793190208281E-5</v>
      </c>
      <c r="J224" s="82">
        <f>'JCN-5 SP500 Total MRP 1'!J224</f>
        <v>6.5000000000000002E-2</v>
      </c>
      <c r="K224" s="83">
        <f t="shared" si="15"/>
        <v>3.9209507661589026E-5</v>
      </c>
    </row>
    <row r="225" spans="2:11">
      <c r="B225" s="85" t="str">
        <f>'JCN-5 SP500 Total MRP 1'!B225</f>
        <v>Schlumberger NV</v>
      </c>
      <c r="C225" s="86" t="str">
        <f>'JCN-5 SP500 Total MRP 1'!C225</f>
        <v>SLB</v>
      </c>
      <c r="D225" s="87">
        <f>'JCN-5 SP500 Total MRP 1'!D225</f>
        <v>41.8</v>
      </c>
      <c r="E225" s="88">
        <f>'JCN-5 SP500 Total MRP 1'!E225</f>
        <v>1359.85528</v>
      </c>
      <c r="F225" s="88">
        <f t="shared" si="13"/>
        <v>56841.950703999995</v>
      </c>
      <c r="G225" s="80">
        <f t="shared" si="12"/>
        <v>1.5114611769838893E-3</v>
      </c>
      <c r="H225" s="82">
        <f>'JCN-5 SP500 Total MRP 1'!H225</f>
        <v>2.7272727272727271E-2</v>
      </c>
      <c r="I225" s="82">
        <f t="shared" si="14"/>
        <v>4.1221668463196977E-5</v>
      </c>
      <c r="J225" s="82">
        <f>'JCN-5 SP500 Total MRP 1'!J225</f>
        <v>0.18</v>
      </c>
      <c r="K225" s="83">
        <f t="shared" si="15"/>
        <v>2.7206301185710006E-4</v>
      </c>
    </row>
    <row r="226" spans="2:11">
      <c r="B226" s="85" t="str">
        <f>'JCN-5 SP500 Total MRP 1'!B226</f>
        <v>Charles Schwab Corp/The</v>
      </c>
      <c r="C226" s="86" t="str">
        <f>'JCN-5 SP500 Total MRP 1'!C226</f>
        <v>SCHW</v>
      </c>
      <c r="D226" s="87">
        <f>'JCN-5 SP500 Total MRP 1'!D226</f>
        <v>78.28</v>
      </c>
      <c r="E226" s="88">
        <f>'JCN-5 SP500 Total MRP 1'!E226</f>
        <v>1813.5676699999999</v>
      </c>
      <c r="F226" s="88">
        <f t="shared" si="13"/>
        <v>141966.0772076</v>
      </c>
      <c r="G226" s="80">
        <f t="shared" si="12"/>
        <v>3.7749621800520819E-3</v>
      </c>
      <c r="H226" s="82">
        <f>'JCN-5 SP500 Total MRP 1'!H226</f>
        <v>1.3796627491057742E-2</v>
      </c>
      <c r="I226" s="82">
        <f t="shared" si="14"/>
        <v>5.2081746991009818E-5</v>
      </c>
      <c r="J226" s="82">
        <f>'JCN-5 SP500 Total MRP 1'!J226</f>
        <v>0.1</v>
      </c>
      <c r="K226" s="83">
        <f t="shared" si="15"/>
        <v>3.7749621800520824E-4</v>
      </c>
    </row>
    <row r="227" spans="2:11">
      <c r="B227" s="85" t="str">
        <f>'JCN-5 SP500 Total MRP 1'!B227</f>
        <v>Sherwin-Williams Co/The</v>
      </c>
      <c r="C227" s="86" t="str">
        <f>'JCN-5 SP500 Total MRP 1'!C227</f>
        <v>SHW</v>
      </c>
      <c r="D227" s="87">
        <f>'JCN-5 SP500 Total MRP 1'!D227</f>
        <v>349.19</v>
      </c>
      <c r="E227" s="88">
        <f>'JCN-5 SP500 Total MRP 1'!E227</f>
        <v>251.51015000000001</v>
      </c>
      <c r="F227" s="88">
        <f t="shared" si="13"/>
        <v>87824.829278500009</v>
      </c>
      <c r="G227" s="80">
        <f t="shared" si="12"/>
        <v>2.335314291392704E-3</v>
      </c>
      <c r="H227" s="82">
        <f>'JCN-5 SP500 Total MRP 1'!H227</f>
        <v>9.0495145909103934E-3</v>
      </c>
      <c r="I227" s="82">
        <f t="shared" si="14"/>
        <v>2.1133460754319842E-5</v>
      </c>
      <c r="J227" s="82">
        <f>'JCN-5 SP500 Total MRP 1'!J227</f>
        <v>0.12</v>
      </c>
      <c r="K227" s="83">
        <f t="shared" si="15"/>
        <v>2.8023771496712448E-4</v>
      </c>
    </row>
    <row r="228" spans="2:11">
      <c r="B228" s="85" t="str">
        <f>'JCN-5 SP500 Total MRP 1'!B228</f>
        <v>West Pharmaceutical Services Inc</v>
      </c>
      <c r="C228" s="86" t="str">
        <f>'JCN-5 SP500 Total MRP 1'!C228</f>
        <v>WST</v>
      </c>
      <c r="D228" s="87">
        <f>'JCN-5 SP500 Total MRP 1'!D228</f>
        <v>223.88</v>
      </c>
      <c r="E228" s="88">
        <f>'JCN-5 SP500 Total MRP 1'!E228</f>
        <v>72.292730000000006</v>
      </c>
      <c r="F228" s="88">
        <f t="shared" si="13"/>
        <v>16184.896392400002</v>
      </c>
      <c r="G228" s="80">
        <f t="shared" si="12"/>
        <v>4.3036599285635967E-4</v>
      </c>
      <c r="H228" s="82">
        <f>'JCN-5 SP500 Total MRP 1'!H228</f>
        <v>3.7520100053600141E-3</v>
      </c>
      <c r="I228" s="82">
        <f t="shared" si="14"/>
        <v>1.6147375111637579E-6</v>
      </c>
      <c r="J228" s="82">
        <f>'JCN-5 SP500 Total MRP 1'!J228</f>
        <v>7.4999999999999997E-2</v>
      </c>
      <c r="K228" s="83">
        <f t="shared" si="15"/>
        <v>3.2277449464226975E-5</v>
      </c>
    </row>
    <row r="229" spans="2:11">
      <c r="B229" s="85" t="str">
        <f>'JCN-5 SP500 Total MRP 1'!B229</f>
        <v>J M Smucker Co/The</v>
      </c>
      <c r="C229" s="86" t="str">
        <f>'JCN-5 SP500 Total MRP 1'!C229</f>
        <v>SJM</v>
      </c>
      <c r="D229" s="87">
        <f>'JCN-5 SP500 Total MRP 1'!D229</f>
        <v>118.41</v>
      </c>
      <c r="E229" s="88">
        <f>'JCN-5 SP500 Total MRP 1'!E229</f>
        <v>106.41661999999999</v>
      </c>
      <c r="F229" s="88">
        <f t="shared" si="13"/>
        <v>12600.791974199999</v>
      </c>
      <c r="G229" s="80">
        <f t="shared" si="12"/>
        <v>3.3506253097174635E-4</v>
      </c>
      <c r="H229" s="82">
        <f>'JCN-5 SP500 Total MRP 1'!H229</f>
        <v>3.6483405117811001E-2</v>
      </c>
      <c r="I229" s="82">
        <f t="shared" si="14"/>
        <v>1.2224222057241317E-5</v>
      </c>
      <c r="J229" s="82">
        <f>'JCN-5 SP500 Total MRP 1'!J229</f>
        <v>6.5000000000000002E-2</v>
      </c>
      <c r="K229" s="83">
        <f t="shared" si="15"/>
        <v>2.1779064513163515E-5</v>
      </c>
    </row>
    <row r="230" spans="2:11">
      <c r="B230" s="85" t="str">
        <f>'JCN-5 SP500 Total MRP 1'!B230</f>
        <v>Snap-on Inc</v>
      </c>
      <c r="C230" s="86" t="str">
        <f>'JCN-5 SP500 Total MRP 1'!C230</f>
        <v>SNA</v>
      </c>
      <c r="D230" s="87">
        <f>'JCN-5 SP500 Total MRP 1'!D230</f>
        <v>337.01</v>
      </c>
      <c r="E230" s="88">
        <f>'JCN-5 SP500 Total MRP 1'!E230</f>
        <v>52.417769999999997</v>
      </c>
      <c r="F230" s="88">
        <f t="shared" si="13"/>
        <v>17665.3126677</v>
      </c>
      <c r="G230" s="80">
        <f t="shared" si="12"/>
        <v>4.6973113951614135E-4</v>
      </c>
      <c r="H230" s="82">
        <f>'JCN-5 SP500 Total MRP 1'!H230</f>
        <v>2.5399839767365956E-2</v>
      </c>
      <c r="I230" s="82">
        <f t="shared" si="14"/>
        <v>1.1931095677452213E-5</v>
      </c>
      <c r="J230" s="82">
        <f>'JCN-5 SP500 Total MRP 1'!J230</f>
        <v>4.4999999999999998E-2</v>
      </c>
      <c r="K230" s="83">
        <f t="shared" si="15"/>
        <v>2.1137901278226361E-5</v>
      </c>
    </row>
    <row r="231" spans="2:11">
      <c r="B231" s="85" t="str">
        <f>'JCN-5 SP500 Total MRP 1'!B231</f>
        <v>AMETEK Inc</v>
      </c>
      <c r="C231" s="86" t="str">
        <f>'JCN-5 SP500 Total MRP 1'!C231</f>
        <v>AME</v>
      </c>
      <c r="D231" s="87">
        <f>'JCN-5 SP500 Total MRP 1'!D231</f>
        <v>172.14</v>
      </c>
      <c r="E231" s="88">
        <f>'JCN-5 SP500 Total MRP 1'!E231</f>
        <v>230.74691000000001</v>
      </c>
      <c r="F231" s="88">
        <f t="shared" si="13"/>
        <v>39720.773087399997</v>
      </c>
      <c r="G231" s="80">
        <f t="shared" si="12"/>
        <v>1.0561989111532515E-3</v>
      </c>
      <c r="H231" s="82">
        <f>'JCN-5 SP500 Total MRP 1'!H231</f>
        <v>7.2034390612292325E-3</v>
      </c>
      <c r="I231" s="82">
        <f t="shared" si="14"/>
        <v>7.6082644930291154E-6</v>
      </c>
      <c r="J231" s="82">
        <f>'JCN-5 SP500 Total MRP 1'!J231</f>
        <v>0.1</v>
      </c>
      <c r="K231" s="83">
        <f t="shared" si="15"/>
        <v>1.0561989111532516E-4</v>
      </c>
    </row>
    <row r="232" spans="2:11">
      <c r="B232" s="85" t="str">
        <f>'JCN-5 SP500 Total MRP 1'!B232</f>
        <v>Uber Technologies Inc</v>
      </c>
      <c r="C232" s="86" t="str">
        <f>'JCN-5 SP500 Total MRP 1'!C232</f>
        <v>UBER</v>
      </c>
      <c r="D232" s="87">
        <f>'JCN-5 SP500 Total MRP 1'!D232</f>
        <v>72.86</v>
      </c>
      <c r="E232" s="88">
        <f>'JCN-5 SP500 Total MRP 1'!E232</f>
        <v>2091.2581100000002</v>
      </c>
      <c r="F232" s="88" t="str">
        <f t="shared" si="13"/>
        <v>Excl.</v>
      </c>
      <c r="G232" s="80" t="str">
        <f t="shared" si="12"/>
        <v>Excl.</v>
      </c>
      <c r="H232" s="82" t="str">
        <f>'JCN-5 SP500 Total MRP 1'!H232</f>
        <v>n/a</v>
      </c>
      <c r="I232" s="82" t="str">
        <f t="shared" si="14"/>
        <v>n/a</v>
      </c>
      <c r="J232" s="82" t="str">
        <f>'JCN-5 SP500 Total MRP 1'!J232</f>
        <v/>
      </c>
      <c r="K232" s="83" t="str">
        <f t="shared" si="15"/>
        <v>n/a</v>
      </c>
    </row>
    <row r="233" spans="2:11">
      <c r="B233" s="85" t="str">
        <f>'JCN-5 SP500 Total MRP 1'!B233</f>
        <v>Southern Co/The</v>
      </c>
      <c r="C233" s="86" t="str">
        <f>'JCN-5 SP500 Total MRP 1'!C233</f>
        <v>SO</v>
      </c>
      <c r="D233" s="87">
        <f>'JCN-5 SP500 Total MRP 1'!D233</f>
        <v>91.95</v>
      </c>
      <c r="E233" s="88">
        <f>'JCN-5 SP500 Total MRP 1'!E233</f>
        <v>1094.6334199999999</v>
      </c>
      <c r="F233" s="88">
        <f t="shared" si="13"/>
        <v>100651.54296899999</v>
      </c>
      <c r="G233" s="80">
        <f t="shared" si="12"/>
        <v>2.6763842147743831E-3</v>
      </c>
      <c r="H233" s="82">
        <f>'JCN-5 SP500 Total MRP 1'!H233</f>
        <v>3.1321370309951059E-2</v>
      </c>
      <c r="I233" s="82">
        <f t="shared" si="14"/>
        <v>8.3828021082656045E-5</v>
      </c>
      <c r="J233" s="82">
        <f>'JCN-5 SP500 Total MRP 1'!J233</f>
        <v>6.5000000000000002E-2</v>
      </c>
      <c r="K233" s="83">
        <f t="shared" si="15"/>
        <v>1.7396497396033491E-4</v>
      </c>
    </row>
    <row r="234" spans="2:11">
      <c r="B234" s="85" t="str">
        <f>'JCN-5 SP500 Total MRP 1'!B234</f>
        <v>Truist Financial Corp</v>
      </c>
      <c r="C234" s="86" t="str">
        <f>'JCN-5 SP500 Total MRP 1'!C234</f>
        <v>TFC</v>
      </c>
      <c r="D234" s="87">
        <f>'JCN-5 SP500 Total MRP 1'!D234</f>
        <v>41.15</v>
      </c>
      <c r="E234" s="88">
        <f>'JCN-5 SP500 Total MRP 1'!E234</f>
        <v>1305.3907099999999</v>
      </c>
      <c r="F234" s="88">
        <f t="shared" si="13"/>
        <v>53716.827716499996</v>
      </c>
      <c r="G234" s="80">
        <f t="shared" si="12"/>
        <v>1.4283623035215159E-3</v>
      </c>
      <c r="H234" s="82">
        <f>'JCN-5 SP500 Total MRP 1'!H234</f>
        <v>5.0546780072904009E-2</v>
      </c>
      <c r="I234" s="82">
        <f t="shared" si="14"/>
        <v>7.2199115220528625E-5</v>
      </c>
      <c r="J234" s="82">
        <f>'JCN-5 SP500 Total MRP 1'!J234</f>
        <v>0.02</v>
      </c>
      <c r="K234" s="83">
        <f t="shared" si="15"/>
        <v>2.8567246070430321E-5</v>
      </c>
    </row>
    <row r="235" spans="2:11">
      <c r="B235" s="85" t="str">
        <f>'JCN-5 SP500 Total MRP 1'!B235</f>
        <v>Southwest Airlines Co</v>
      </c>
      <c r="C235" s="86" t="str">
        <f>'JCN-5 SP500 Total MRP 1'!C235</f>
        <v>LUV</v>
      </c>
      <c r="D235" s="87">
        <f>'JCN-5 SP500 Total MRP 1'!D235</f>
        <v>33.58</v>
      </c>
      <c r="E235" s="88">
        <f>'JCN-5 SP500 Total MRP 1'!E235</f>
        <v>592.66107999999997</v>
      </c>
      <c r="F235" s="88" t="str">
        <f t="shared" si="13"/>
        <v>Excl.</v>
      </c>
      <c r="G235" s="80" t="str">
        <f t="shared" si="12"/>
        <v>Excl.</v>
      </c>
      <c r="H235" s="82">
        <f>'JCN-5 SP500 Total MRP 1'!H235</f>
        <v>2.1441334127456815E-2</v>
      </c>
      <c r="I235" s="82" t="str">
        <f t="shared" si="14"/>
        <v>n/a</v>
      </c>
      <c r="J235" s="82" t="str">
        <f>'JCN-5 SP500 Total MRP 1'!J235</f>
        <v/>
      </c>
      <c r="K235" s="83" t="str">
        <f t="shared" si="15"/>
        <v>n/a</v>
      </c>
    </row>
    <row r="236" spans="2:11">
      <c r="B236" s="85" t="str">
        <f>'JCN-5 SP500 Total MRP 1'!B236</f>
        <v>W R Berkley Corp</v>
      </c>
      <c r="C236" s="86" t="str">
        <f>'JCN-5 SP500 Total MRP 1'!C236</f>
        <v>WRB</v>
      </c>
      <c r="D236" s="87">
        <f>'JCN-5 SP500 Total MRP 1'!D236</f>
        <v>71.16</v>
      </c>
      <c r="E236" s="88">
        <f>'JCN-5 SP500 Total MRP 1'!E236</f>
        <v>379.22606000000002</v>
      </c>
      <c r="F236" s="88">
        <f t="shared" si="13"/>
        <v>26985.726429599999</v>
      </c>
      <c r="G236" s="80">
        <f t="shared" si="12"/>
        <v>7.1756646853040175E-4</v>
      </c>
      <c r="H236" s="82">
        <f>'JCN-5 SP500 Total MRP 1'!H236</f>
        <v>4.4969083754918494E-3</v>
      </c>
      <c r="I236" s="82">
        <f t="shared" si="14"/>
        <v>3.2268306623064724E-6</v>
      </c>
      <c r="J236" s="82">
        <f>'JCN-5 SP500 Total MRP 1'!J236</f>
        <v>0.14499999999999999</v>
      </c>
      <c r="K236" s="83">
        <f t="shared" si="15"/>
        <v>1.0404713793690825E-4</v>
      </c>
    </row>
    <row r="237" spans="2:11">
      <c r="B237" s="85" t="str">
        <f>'JCN-5 SP500 Total MRP 1'!B237</f>
        <v>Stanley Black &amp; Decker Inc</v>
      </c>
      <c r="C237" s="86" t="str">
        <f>'JCN-5 SP500 Total MRP 1'!C237</f>
        <v>SWK</v>
      </c>
      <c r="D237" s="87">
        <f>'JCN-5 SP500 Total MRP 1'!D237</f>
        <v>76.88</v>
      </c>
      <c r="E237" s="88">
        <f>'JCN-5 SP500 Total MRP 1'!E237</f>
        <v>154.53752</v>
      </c>
      <c r="F237" s="88">
        <f t="shared" si="13"/>
        <v>11880.8445376</v>
      </c>
      <c r="G237" s="80">
        <f t="shared" si="12"/>
        <v>3.1591870169754457E-4</v>
      </c>
      <c r="H237" s="82">
        <f>'JCN-5 SP500 Total MRP 1'!H237</f>
        <v>4.2663891779396466E-2</v>
      </c>
      <c r="I237" s="82">
        <f t="shared" si="14"/>
        <v>1.3478321300311476E-5</v>
      </c>
      <c r="J237" s="82">
        <f>'JCN-5 SP500 Total MRP 1'!J237</f>
        <v>9.5000000000000001E-2</v>
      </c>
      <c r="K237" s="83">
        <f t="shared" si="15"/>
        <v>3.0012276661266735E-5</v>
      </c>
    </row>
    <row r="238" spans="2:11">
      <c r="B238" s="85" t="str">
        <f>'JCN-5 SP500 Total MRP 1'!B238</f>
        <v>Public Storage</v>
      </c>
      <c r="C238" s="86" t="str">
        <f>'JCN-5 SP500 Total MRP 1'!C238</f>
        <v>PSA</v>
      </c>
      <c r="D238" s="87">
        <f>'JCN-5 SP500 Total MRP 1'!D238</f>
        <v>299.29000000000002</v>
      </c>
      <c r="E238" s="88">
        <f>'JCN-5 SP500 Total MRP 1'!E238</f>
        <v>175.41552999999999</v>
      </c>
      <c r="F238" s="88">
        <f t="shared" si="13"/>
        <v>52500.113973699998</v>
      </c>
      <c r="G238" s="80">
        <f t="shared" si="12"/>
        <v>1.3960091635787739E-3</v>
      </c>
      <c r="H238" s="82">
        <f>'JCN-5 SP500 Total MRP 1'!H238</f>
        <v>4.0094891242607504E-2</v>
      </c>
      <c r="I238" s="82">
        <f t="shared" si="14"/>
        <v>5.5972835587374411E-5</v>
      </c>
      <c r="J238" s="82">
        <f>'JCN-5 SP500 Total MRP 1'!J238</f>
        <v>7.0000000000000007E-2</v>
      </c>
      <c r="K238" s="83">
        <f t="shared" si="15"/>
        <v>9.7720641450514185E-5</v>
      </c>
    </row>
    <row r="239" spans="2:11">
      <c r="B239" s="85" t="str">
        <f>'JCN-5 SP500 Total MRP 1'!B239</f>
        <v>Arista Networks Inc</v>
      </c>
      <c r="C239" s="86" t="str">
        <f>'JCN-5 SP500 Total MRP 1'!C239</f>
        <v>ANET</v>
      </c>
      <c r="D239" s="87">
        <f>'JCN-5 SP500 Total MRP 1'!D239</f>
        <v>77.48</v>
      </c>
      <c r="E239" s="88">
        <f>'JCN-5 SP500 Total MRP 1'!E239</f>
        <v>1261.1225999999999</v>
      </c>
      <c r="F239" s="88">
        <f t="shared" si="13"/>
        <v>97711.779047999997</v>
      </c>
      <c r="G239" s="80">
        <f t="shared" si="12"/>
        <v>2.598214148809762E-3</v>
      </c>
      <c r="H239" s="82" t="str">
        <f>'JCN-5 SP500 Total MRP 1'!H239</f>
        <v>n/a</v>
      </c>
      <c r="I239" s="82" t="str">
        <f t="shared" si="14"/>
        <v>n/a</v>
      </c>
      <c r="J239" s="82">
        <f>'JCN-5 SP500 Total MRP 1'!J239</f>
        <v>0.16</v>
      </c>
      <c r="K239" s="83">
        <f t="shared" si="15"/>
        <v>4.1571426380956195E-4</v>
      </c>
    </row>
    <row r="240" spans="2:11">
      <c r="B240" s="85" t="str">
        <f>'JCN-5 SP500 Total MRP 1'!B240</f>
        <v>Sysco Corp</v>
      </c>
      <c r="C240" s="86" t="str">
        <f>'JCN-5 SP500 Total MRP 1'!C240</f>
        <v>SYY</v>
      </c>
      <c r="D240" s="87">
        <f>'JCN-5 SP500 Total MRP 1'!D240</f>
        <v>75.040000000000006</v>
      </c>
      <c r="E240" s="88">
        <f>'JCN-5 SP500 Total MRP 1'!E240</f>
        <v>489.22964000000002</v>
      </c>
      <c r="F240" s="88">
        <f t="shared" si="13"/>
        <v>36711.792185600003</v>
      </c>
      <c r="G240" s="80">
        <f t="shared" si="12"/>
        <v>9.7618832462289477E-4</v>
      </c>
      <c r="H240" s="82">
        <f>'JCN-5 SP500 Total MRP 1'!H240</f>
        <v>2.7185501066098083E-2</v>
      </c>
      <c r="I240" s="82">
        <f t="shared" si="14"/>
        <v>2.6538168739748207E-5</v>
      </c>
      <c r="J240" s="82">
        <f>'JCN-5 SP500 Total MRP 1'!J240</f>
        <v>9.5000000000000001E-2</v>
      </c>
      <c r="K240" s="83">
        <f t="shared" si="15"/>
        <v>9.2737890839175E-5</v>
      </c>
    </row>
    <row r="241" spans="2:11">
      <c r="B241" s="85" t="str">
        <f>'JCN-5 SP500 Total MRP 1'!B241</f>
        <v>Corteva Inc</v>
      </c>
      <c r="C241" s="86" t="str">
        <f>'JCN-5 SP500 Total MRP 1'!C241</f>
        <v>CTVA</v>
      </c>
      <c r="D241" s="87">
        <f>'JCN-5 SP500 Total MRP 1'!D241</f>
        <v>62.93</v>
      </c>
      <c r="E241" s="88">
        <f>'JCN-5 SP500 Total MRP 1'!E241</f>
        <v>683.01458000000002</v>
      </c>
      <c r="F241" s="88">
        <f t="shared" si="13"/>
        <v>42982.1075194</v>
      </c>
      <c r="G241" s="80">
        <f t="shared" si="12"/>
        <v>1.1429197276994353E-3</v>
      </c>
      <c r="H241" s="82">
        <f>'JCN-5 SP500 Total MRP 1'!H241</f>
        <v>1.0805657079294454E-2</v>
      </c>
      <c r="I241" s="82">
        <f t="shared" si="14"/>
        <v>1.2349998646680693E-5</v>
      </c>
      <c r="J241" s="82">
        <f>'JCN-5 SP500 Total MRP 1'!J241</f>
        <v>9.5000000000000001E-2</v>
      </c>
      <c r="K241" s="83">
        <f t="shared" si="15"/>
        <v>1.0857737413144635E-4</v>
      </c>
    </row>
    <row r="242" spans="2:11">
      <c r="B242" s="85" t="str">
        <f>'JCN-5 SP500 Total MRP 1'!B242</f>
        <v>Texas Instruments Inc</v>
      </c>
      <c r="C242" s="86" t="str">
        <f>'JCN-5 SP500 Total MRP 1'!C242</f>
        <v>TXN</v>
      </c>
      <c r="D242" s="87">
        <f>'JCN-5 SP500 Total MRP 1'!D242</f>
        <v>179.7</v>
      </c>
      <c r="E242" s="88">
        <f>'JCN-5 SP500 Total MRP 1'!E242</f>
        <v>909.91782000000001</v>
      </c>
      <c r="F242" s="88">
        <f t="shared" si="13"/>
        <v>163512.232254</v>
      </c>
      <c r="G242" s="80">
        <f t="shared" si="12"/>
        <v>4.3478872197906882E-3</v>
      </c>
      <c r="H242" s="82">
        <f>'JCN-5 SP500 Total MRP 1'!H242</f>
        <v>3.0272676683361158E-2</v>
      </c>
      <c r="I242" s="82">
        <f t="shared" si="14"/>
        <v>1.3162218406044152E-4</v>
      </c>
      <c r="J242" s="82">
        <f>'JCN-5 SP500 Total MRP 1'!J242</f>
        <v>6.5000000000000002E-2</v>
      </c>
      <c r="K242" s="83">
        <f t="shared" si="15"/>
        <v>2.8261266928639476E-4</v>
      </c>
    </row>
    <row r="243" spans="2:11">
      <c r="B243" s="85" t="str">
        <f>'JCN-5 SP500 Total MRP 1'!B243</f>
        <v>Textron Inc</v>
      </c>
      <c r="C243" s="86" t="str">
        <f>'JCN-5 SP500 Total MRP 1'!C243</f>
        <v>TXT</v>
      </c>
      <c r="D243" s="87">
        <f>'JCN-5 SP500 Total MRP 1'!D243</f>
        <v>72.25</v>
      </c>
      <c r="E243" s="88">
        <f>'JCN-5 SP500 Total MRP 1'!E243</f>
        <v>181.62092000000001</v>
      </c>
      <c r="F243" s="88">
        <f t="shared" si="13"/>
        <v>13122.111470000002</v>
      </c>
      <c r="G243" s="80">
        <f t="shared" si="12"/>
        <v>3.4892472551200287E-4</v>
      </c>
      <c r="H243" s="82">
        <f>'JCN-5 SP500 Total MRP 1'!H243</f>
        <v>1.1072664359861593E-3</v>
      </c>
      <c r="I243" s="82">
        <f t="shared" si="14"/>
        <v>3.8635263724512435E-7</v>
      </c>
      <c r="J243" s="82">
        <f>'JCN-5 SP500 Total MRP 1'!J243</f>
        <v>0.12</v>
      </c>
      <c r="K243" s="83">
        <f t="shared" si="15"/>
        <v>4.1870967061440344E-5</v>
      </c>
    </row>
    <row r="244" spans="2:11">
      <c r="B244" s="85" t="str">
        <f>'JCN-5 SP500 Total MRP 1'!B244</f>
        <v>Thermo Fisher Scientific Inc</v>
      </c>
      <c r="C244" s="86" t="str">
        <f>'JCN-5 SP500 Total MRP 1'!C244</f>
        <v>TMO</v>
      </c>
      <c r="D244" s="87">
        <f>'JCN-5 SP500 Total MRP 1'!D244</f>
        <v>497.6</v>
      </c>
      <c r="E244" s="88">
        <f>'JCN-5 SP500 Total MRP 1'!E244</f>
        <v>377.26118000000002</v>
      </c>
      <c r="F244" s="88">
        <f t="shared" si="13"/>
        <v>187725.16316800003</v>
      </c>
      <c r="G244" s="80">
        <f t="shared" si="12"/>
        <v>4.9917234112697526E-3</v>
      </c>
      <c r="H244" s="82">
        <f>'JCN-5 SP500 Total MRP 1'!H244</f>
        <v>3.4565916398713826E-3</v>
      </c>
      <c r="I244" s="82">
        <f t="shared" si="14"/>
        <v>1.7254349411945288E-5</v>
      </c>
      <c r="J244" s="82">
        <f>'JCN-5 SP500 Total MRP 1'!J244</f>
        <v>0.06</v>
      </c>
      <c r="K244" s="83">
        <f t="shared" si="15"/>
        <v>2.9950340467618515E-4</v>
      </c>
    </row>
    <row r="245" spans="2:11">
      <c r="B245" s="85" t="str">
        <f>'JCN-5 SP500 Total MRP 1'!B245</f>
        <v>TJX Cos Inc/The</v>
      </c>
      <c r="C245" s="86" t="str">
        <f>'JCN-5 SP500 Total MRP 1'!C245</f>
        <v>TJX</v>
      </c>
      <c r="D245" s="87">
        <f>'JCN-5 SP500 Total MRP 1'!D245</f>
        <v>121.8</v>
      </c>
      <c r="E245" s="88">
        <f>'JCN-5 SP500 Total MRP 1'!E245</f>
        <v>1124.1580300000001</v>
      </c>
      <c r="F245" s="88">
        <f t="shared" si="13"/>
        <v>136922.44805400001</v>
      </c>
      <c r="G245" s="80">
        <f t="shared" si="12"/>
        <v>3.6408490899424903E-3</v>
      </c>
      <c r="H245" s="82">
        <f>'JCN-5 SP500 Total MRP 1'!H245</f>
        <v>1.3957307060755337E-2</v>
      </c>
      <c r="I245" s="82">
        <f t="shared" si="14"/>
        <v>5.0816448710198964E-5</v>
      </c>
      <c r="J245" s="82">
        <f>'JCN-5 SP500 Total MRP 1'!J245</f>
        <v>0.125</v>
      </c>
      <c r="K245" s="83">
        <f t="shared" si="15"/>
        <v>4.5510613624281129E-4</v>
      </c>
    </row>
    <row r="246" spans="2:11">
      <c r="B246" s="85" t="str">
        <f>'JCN-5 SP500 Total MRP 1'!B246</f>
        <v>Globe Life Inc</v>
      </c>
      <c r="C246" s="86" t="str">
        <f>'JCN-5 SP500 Total MRP 1'!C246</f>
        <v>GL</v>
      </c>
      <c r="D246" s="87">
        <f>'JCN-5 SP500 Total MRP 1'!D246</f>
        <v>131.72</v>
      </c>
      <c r="E246" s="88">
        <f>'JCN-5 SP500 Total MRP 1'!E246</f>
        <v>83.242750000000001</v>
      </c>
      <c r="F246" s="88">
        <f t="shared" si="13"/>
        <v>10964.73503</v>
      </c>
      <c r="G246" s="80">
        <f t="shared" si="12"/>
        <v>2.9155880662966137E-4</v>
      </c>
      <c r="H246" s="82">
        <f>'JCN-5 SP500 Total MRP 1'!H246</f>
        <v>8.1992104464014576E-3</v>
      </c>
      <c r="I246" s="82">
        <f t="shared" si="14"/>
        <v>2.3905520130582622E-6</v>
      </c>
      <c r="J246" s="82">
        <f>'JCN-5 SP500 Total MRP 1'!J246</f>
        <v>0.09</v>
      </c>
      <c r="K246" s="83">
        <f t="shared" si="15"/>
        <v>2.6240292596669522E-5</v>
      </c>
    </row>
    <row r="247" spans="2:11">
      <c r="B247" s="85" t="str">
        <f>'JCN-5 SP500 Total MRP 1'!B247</f>
        <v>Johnson Controls International plc</v>
      </c>
      <c r="C247" s="86" t="str">
        <f>'JCN-5 SP500 Total MRP 1'!C247</f>
        <v>JCI</v>
      </c>
      <c r="D247" s="87">
        <f>'JCN-5 SP500 Total MRP 1'!D247</f>
        <v>80.11</v>
      </c>
      <c r="E247" s="88">
        <f>'JCN-5 SP500 Total MRP 1'!E247</f>
        <v>660.13918999999999</v>
      </c>
      <c r="F247" s="88">
        <f t="shared" si="13"/>
        <v>52883.750510899998</v>
      </c>
      <c r="G247" s="80">
        <f t="shared" si="12"/>
        <v>1.4062102866026804E-3</v>
      </c>
      <c r="H247" s="82">
        <f>'JCN-5 SP500 Total MRP 1'!H247</f>
        <v>1.8474597428535765E-2</v>
      </c>
      <c r="I247" s="82">
        <f t="shared" si="14"/>
        <v>2.5979168944850419E-5</v>
      </c>
      <c r="J247" s="82">
        <f>'JCN-5 SP500 Total MRP 1'!J247</f>
        <v>0.115</v>
      </c>
      <c r="K247" s="83">
        <f t="shared" si="15"/>
        <v>1.6171418295930824E-4</v>
      </c>
    </row>
    <row r="248" spans="2:11">
      <c r="B248" s="85" t="str">
        <f>'JCN-5 SP500 Total MRP 1'!B248</f>
        <v>Ulta Beauty Inc</v>
      </c>
      <c r="C248" s="86" t="str">
        <f>'JCN-5 SP500 Total MRP 1'!C248</f>
        <v>ULTA</v>
      </c>
      <c r="D248" s="87">
        <f>'JCN-5 SP500 Total MRP 1'!D248</f>
        <v>366.54</v>
      </c>
      <c r="E248" s="88">
        <f>'JCN-5 SP500 Total MRP 1'!E248</f>
        <v>45.309489999999997</v>
      </c>
      <c r="F248" s="88">
        <f t="shared" si="13"/>
        <v>16607.7404646</v>
      </c>
      <c r="G248" s="80">
        <f t="shared" si="12"/>
        <v>4.4160966748632086E-4</v>
      </c>
      <c r="H248" s="82" t="str">
        <f>'JCN-5 SP500 Total MRP 1'!H248</f>
        <v>n/a</v>
      </c>
      <c r="I248" s="82" t="str">
        <f t="shared" si="14"/>
        <v>n/a</v>
      </c>
      <c r="J248" s="82">
        <f>'JCN-5 SP500 Total MRP 1'!J248</f>
        <v>0.06</v>
      </c>
      <c r="K248" s="83">
        <f t="shared" si="15"/>
        <v>2.649658004917925E-5</v>
      </c>
    </row>
    <row r="249" spans="2:11">
      <c r="B249" s="85" t="str">
        <f>'JCN-5 SP500 Total MRP 1'!B249</f>
        <v>Union Pacific Corp</v>
      </c>
      <c r="C249" s="86" t="str">
        <f>'JCN-5 SP500 Total MRP 1'!C249</f>
        <v>UNP</v>
      </c>
      <c r="D249" s="87">
        <f>'JCN-5 SP500 Total MRP 1'!D249</f>
        <v>236.24</v>
      </c>
      <c r="E249" s="88">
        <f>'JCN-5 SP500 Total MRP 1'!E249</f>
        <v>599.31817999999998</v>
      </c>
      <c r="F249" s="88">
        <f t="shared" si="13"/>
        <v>141582.9268432</v>
      </c>
      <c r="G249" s="80">
        <f t="shared" si="12"/>
        <v>3.764773984651232E-3</v>
      </c>
      <c r="H249" s="82">
        <f>'JCN-5 SP500 Total MRP 1'!H249</f>
        <v>2.268879105993905E-2</v>
      </c>
      <c r="I249" s="82">
        <f t="shared" si="14"/>
        <v>8.541817032564599E-5</v>
      </c>
      <c r="J249" s="82">
        <f>'JCN-5 SP500 Total MRP 1'!J249</f>
        <v>0.08</v>
      </c>
      <c r="K249" s="83">
        <f t="shared" si="15"/>
        <v>3.0118191877209858E-4</v>
      </c>
    </row>
    <row r="250" spans="2:11">
      <c r="B250" s="85" t="str">
        <f>'JCN-5 SP500 Total MRP 1'!B250</f>
        <v>Keysight Technologies Inc</v>
      </c>
      <c r="C250" s="86" t="str">
        <f>'JCN-5 SP500 Total MRP 1'!C250</f>
        <v>KEYS</v>
      </c>
      <c r="D250" s="87">
        <f>'JCN-5 SP500 Total MRP 1'!D250</f>
        <v>149.77000000000001</v>
      </c>
      <c r="E250" s="88">
        <f>'JCN-5 SP500 Total MRP 1'!E250</f>
        <v>172.81050999999999</v>
      </c>
      <c r="F250" s="88">
        <f t="shared" si="13"/>
        <v>25881.830082700002</v>
      </c>
      <c r="G250" s="80">
        <f t="shared" si="12"/>
        <v>6.8821321004632465E-4</v>
      </c>
      <c r="H250" s="82" t="str">
        <f>'JCN-5 SP500 Total MRP 1'!H250</f>
        <v>n/a</v>
      </c>
      <c r="I250" s="82" t="str">
        <f t="shared" si="14"/>
        <v>n/a</v>
      </c>
      <c r="J250" s="82">
        <f>'JCN-5 SP500 Total MRP 1'!J250</f>
        <v>5.5E-2</v>
      </c>
      <c r="K250" s="83">
        <f t="shared" si="15"/>
        <v>3.7851726552547855E-5</v>
      </c>
    </row>
    <row r="251" spans="2:11">
      <c r="B251" s="85" t="str">
        <f>'JCN-5 SP500 Total MRP 1'!B251</f>
        <v>UnitedHealth Group Inc</v>
      </c>
      <c r="C251" s="86" t="str">
        <f>'JCN-5 SP500 Total MRP 1'!C251</f>
        <v>UNH</v>
      </c>
      <c r="D251" s="87">
        <f>'JCN-5 SP500 Total MRP 1'!D251</f>
        <v>523.75</v>
      </c>
      <c r="E251" s="88">
        <f>'JCN-5 SP500 Total MRP 1'!E251</f>
        <v>914.71232999999995</v>
      </c>
      <c r="F251" s="88">
        <f t="shared" si="13"/>
        <v>479080.58283749997</v>
      </c>
      <c r="G251" s="80">
        <f t="shared" si="12"/>
        <v>1.2739036796545746E-2</v>
      </c>
      <c r="H251" s="82">
        <f>'JCN-5 SP500 Total MRP 1'!H251</f>
        <v>1.6038186157517901E-2</v>
      </c>
      <c r="I251" s="82">
        <f t="shared" si="14"/>
        <v>2.0431104361047118E-4</v>
      </c>
      <c r="J251" s="82">
        <f>'JCN-5 SP500 Total MRP 1'!J251</f>
        <v>0.11</v>
      </c>
      <c r="K251" s="83">
        <f t="shared" si="15"/>
        <v>1.401294047620032E-3</v>
      </c>
    </row>
    <row r="252" spans="2:11">
      <c r="B252" s="85" t="str">
        <f>'JCN-5 SP500 Total MRP 1'!B252</f>
        <v>Blackstone Inc</v>
      </c>
      <c r="C252" s="86" t="str">
        <f>'JCN-5 SP500 Total MRP 1'!C252</f>
        <v>BX</v>
      </c>
      <c r="D252" s="87">
        <f>'JCN-5 SP500 Total MRP 1'!D252</f>
        <v>139.78</v>
      </c>
      <c r="E252" s="88">
        <f>'JCN-5 SP500 Total MRP 1'!E252</f>
        <v>729.41593</v>
      </c>
      <c r="F252" s="88">
        <f t="shared" si="13"/>
        <v>101957.7586954</v>
      </c>
      <c r="G252" s="80">
        <f t="shared" si="12"/>
        <v>2.7111172655364937E-3</v>
      </c>
      <c r="H252" s="82">
        <f>'JCN-5 SP500 Total MRP 1'!H252</f>
        <v>4.1207611961654032E-2</v>
      </c>
      <c r="I252" s="82">
        <f t="shared" si="14"/>
        <v>1.1171866826076839E-4</v>
      </c>
      <c r="J252" s="82">
        <f>'JCN-5 SP500 Total MRP 1'!J252</f>
        <v>0.16</v>
      </c>
      <c r="K252" s="83">
        <f t="shared" si="15"/>
        <v>4.3377876248583901E-4</v>
      </c>
    </row>
    <row r="253" spans="2:11">
      <c r="B253" s="85" t="str">
        <f>'JCN-5 SP500 Total MRP 1'!B253</f>
        <v>Ventas Inc</v>
      </c>
      <c r="C253" s="86" t="str">
        <f>'JCN-5 SP500 Total MRP 1'!C253</f>
        <v>VTR</v>
      </c>
      <c r="D253" s="87">
        <f>'JCN-5 SP500 Total MRP 1'!D253</f>
        <v>68.760000000000005</v>
      </c>
      <c r="E253" s="88">
        <f>'JCN-5 SP500 Total MRP 1'!E253</f>
        <v>437.61657000000002</v>
      </c>
      <c r="F253" s="88" t="str">
        <f t="shared" si="13"/>
        <v>Excl.</v>
      </c>
      <c r="G253" s="80" t="str">
        <f t="shared" si="12"/>
        <v>Excl.</v>
      </c>
      <c r="H253" s="82">
        <f>'JCN-5 SP500 Total MRP 1'!H253</f>
        <v>2.7923211169284465E-2</v>
      </c>
      <c r="I253" s="82" t="str">
        <f t="shared" si="14"/>
        <v>n/a</v>
      </c>
      <c r="J253" s="82">
        <f>'JCN-5 SP500 Total MRP 1'!J253</f>
        <v>0.23</v>
      </c>
      <c r="K253" s="83" t="str">
        <f t="shared" si="15"/>
        <v>n/a</v>
      </c>
    </row>
    <row r="254" spans="2:11">
      <c r="B254" s="85" t="str">
        <f>'JCN-5 SP500 Total MRP 1'!B254</f>
        <v>Labcorp Holdings Inc</v>
      </c>
      <c r="C254" s="86" t="str">
        <f>'JCN-5 SP500 Total MRP 1'!C254</f>
        <v>LH</v>
      </c>
      <c r="D254" s="87">
        <f>'JCN-5 SP500 Total MRP 1'!D254</f>
        <v>232.74</v>
      </c>
      <c r="E254" s="88">
        <f>'JCN-5 SP500 Total MRP 1'!E254</f>
        <v>83.7</v>
      </c>
      <c r="F254" s="88">
        <f t="shared" si="13"/>
        <v>19480.338</v>
      </c>
      <c r="G254" s="80">
        <f t="shared" si="12"/>
        <v>5.1799373942759512E-4</v>
      </c>
      <c r="H254" s="82">
        <f>'JCN-5 SP500 Total MRP 1'!H254</f>
        <v>1.2374323279195666E-2</v>
      </c>
      <c r="I254" s="82">
        <f t="shared" si="14"/>
        <v>6.4098219882765043E-6</v>
      </c>
      <c r="J254" s="82">
        <f>'JCN-5 SP500 Total MRP 1'!J254</f>
        <v>1.4999999999999999E-2</v>
      </c>
      <c r="K254" s="83">
        <f t="shared" si="15"/>
        <v>7.7699060914139265E-6</v>
      </c>
    </row>
    <row r="255" spans="2:11">
      <c r="B255" s="85" t="str">
        <f>'JCN-5 SP500 Total MRP 1'!B255</f>
        <v>Vulcan Materials Co</v>
      </c>
      <c r="C255" s="86" t="str">
        <f>'JCN-5 SP500 Total MRP 1'!C255</f>
        <v>VMC</v>
      </c>
      <c r="D255" s="87">
        <f>'JCN-5 SP500 Total MRP 1'!D255</f>
        <v>233.3</v>
      </c>
      <c r="E255" s="88">
        <f>'JCN-5 SP500 Total MRP 1'!E255</f>
        <v>132.10118</v>
      </c>
      <c r="F255" s="88">
        <f t="shared" si="13"/>
        <v>30819.205294000003</v>
      </c>
      <c r="G255" s="80">
        <f t="shared" si="12"/>
        <v>8.1950094482065967E-4</v>
      </c>
      <c r="H255" s="82">
        <f>'JCN-5 SP500 Total MRP 1'!H255</f>
        <v>8.4012001714530646E-3</v>
      </c>
      <c r="I255" s="82">
        <f t="shared" si="14"/>
        <v>6.8847914781332742E-6</v>
      </c>
      <c r="J255" s="82">
        <f>'JCN-5 SP500 Total MRP 1'!J255</f>
        <v>7.4999999999999997E-2</v>
      </c>
      <c r="K255" s="83">
        <f t="shared" si="15"/>
        <v>6.1462570861549467E-5</v>
      </c>
    </row>
    <row r="256" spans="2:11">
      <c r="B256" s="85" t="str">
        <f>'JCN-5 SP500 Total MRP 1'!B256</f>
        <v>Weyerhaeuser Co</v>
      </c>
      <c r="C256" s="86" t="str">
        <f>'JCN-5 SP500 Total MRP 1'!C256</f>
        <v>WY</v>
      </c>
      <c r="D256" s="87">
        <f>'JCN-5 SP500 Total MRP 1'!D256</f>
        <v>29.28</v>
      </c>
      <c r="E256" s="88">
        <f>'JCN-5 SP500 Total MRP 1'!E256</f>
        <v>725.84892000000002</v>
      </c>
      <c r="F256" s="88" t="str">
        <f t="shared" si="13"/>
        <v>Excl.</v>
      </c>
      <c r="G256" s="80" t="str">
        <f t="shared" si="12"/>
        <v>Excl.</v>
      </c>
      <c r="H256" s="82">
        <f>'JCN-5 SP500 Total MRP 1'!H256</f>
        <v>2.8688524590163932E-2</v>
      </c>
      <c r="I256" s="82" t="str">
        <f t="shared" si="14"/>
        <v>n/a</v>
      </c>
      <c r="J256" s="82">
        <f>'JCN-5 SP500 Total MRP 1'!J256</f>
        <v>-0.02</v>
      </c>
      <c r="K256" s="83" t="str">
        <f t="shared" si="15"/>
        <v>n/a</v>
      </c>
    </row>
    <row r="257" spans="2:11">
      <c r="B257" s="85" t="str">
        <f>'JCN-5 SP500 Total MRP 1'!B257</f>
        <v>Williams Cos Inc/The</v>
      </c>
      <c r="C257" s="86" t="str">
        <f>'JCN-5 SP500 Total MRP 1'!C257</f>
        <v>WMB</v>
      </c>
      <c r="D257" s="87">
        <f>'JCN-5 SP500 Total MRP 1'!D257</f>
        <v>59.76</v>
      </c>
      <c r="E257" s="88">
        <f>'JCN-5 SP500 Total MRP 1'!E257</f>
        <v>1220.6867500000001</v>
      </c>
      <c r="F257" s="88">
        <f t="shared" si="13"/>
        <v>72948.240180000008</v>
      </c>
      <c r="G257" s="80">
        <f t="shared" si="12"/>
        <v>1.9397369653185973E-3</v>
      </c>
      <c r="H257" s="82">
        <f>'JCN-5 SP500 Total MRP 1'!H257</f>
        <v>3.3467202141900937E-2</v>
      </c>
      <c r="I257" s="82">
        <f t="shared" si="14"/>
        <v>6.4917569120434985E-5</v>
      </c>
      <c r="J257" s="82">
        <f>'JCN-5 SP500 Total MRP 1'!J257</f>
        <v>9.5000000000000001E-2</v>
      </c>
      <c r="K257" s="83">
        <f t="shared" si="15"/>
        <v>1.8427501170526674E-4</v>
      </c>
    </row>
    <row r="258" spans="2:11">
      <c r="B258" s="85" t="str">
        <f>'JCN-5 SP500 Total MRP 1'!B258</f>
        <v>Constellation Energy Corp</v>
      </c>
      <c r="C258" s="86" t="str">
        <f>'JCN-5 SP500 Total MRP 1'!C258</f>
        <v>CEG</v>
      </c>
      <c r="D258" s="87">
        <f>'JCN-5 SP500 Total MRP 1'!D258</f>
        <v>201.63</v>
      </c>
      <c r="E258" s="88">
        <f>'JCN-5 SP500 Total MRP 1'!E258</f>
        <v>315.12094000000002</v>
      </c>
      <c r="F258" s="88">
        <f t="shared" si="13"/>
        <v>63537.835132200002</v>
      </c>
      <c r="G258" s="80">
        <f t="shared" si="12"/>
        <v>1.6895087146466508E-3</v>
      </c>
      <c r="H258" s="82">
        <f>'JCN-5 SP500 Total MRP 1'!H258</f>
        <v>7.6932996081932247E-3</v>
      </c>
      <c r="I258" s="82">
        <f t="shared" si="14"/>
        <v>1.2997896732430118E-5</v>
      </c>
      <c r="J258" s="82">
        <f>'JCN-5 SP500 Total MRP 1'!J258</f>
        <v>0.17499999999999999</v>
      </c>
      <c r="K258" s="83">
        <f t="shared" si="15"/>
        <v>2.956640250631639E-4</v>
      </c>
    </row>
    <row r="259" spans="2:11">
      <c r="B259" s="85" t="str">
        <f>'JCN-5 SP500 Total MRP 1'!B259</f>
        <v>WEC Energy Group Inc</v>
      </c>
      <c r="C259" s="86" t="str">
        <f>'JCN-5 SP500 Total MRP 1'!C259</f>
        <v>WEC</v>
      </c>
      <c r="D259" s="87">
        <f>'JCN-5 SP500 Total MRP 1'!D259</f>
        <v>108.98</v>
      </c>
      <c r="E259" s="88">
        <f>'JCN-5 SP500 Total MRP 1'!E259</f>
        <v>315.82083</v>
      </c>
      <c r="F259" s="88">
        <f t="shared" si="13"/>
        <v>34418.154053400001</v>
      </c>
      <c r="G259" s="80">
        <f t="shared" si="12"/>
        <v>9.1519912654060254E-4</v>
      </c>
      <c r="H259" s="82">
        <f>'JCN-5 SP500 Total MRP 1'!H259</f>
        <v>3.2758304276013943E-2</v>
      </c>
      <c r="I259" s="82">
        <f t="shared" si="14"/>
        <v>2.9980371460359245E-5</v>
      </c>
      <c r="J259" s="82">
        <f>'JCN-5 SP500 Total MRP 1'!J259</f>
        <v>0.06</v>
      </c>
      <c r="K259" s="83">
        <f t="shared" si="15"/>
        <v>5.4911947592436148E-5</v>
      </c>
    </row>
    <row r="260" spans="2:11">
      <c r="B260" s="85" t="str">
        <f>'JCN-5 SP500 Total MRP 1'!B260</f>
        <v>Adobe Inc</v>
      </c>
      <c r="C260" s="86" t="str">
        <f>'JCN-5 SP500 Total MRP 1'!C260</f>
        <v>ADBE</v>
      </c>
      <c r="D260" s="87">
        <f>'JCN-5 SP500 Total MRP 1'!D260</f>
        <v>383.53</v>
      </c>
      <c r="E260" s="88">
        <f>'JCN-5 SP500 Total MRP 1'!E260</f>
        <v>426.2</v>
      </c>
      <c r="F260" s="88">
        <f t="shared" si="13"/>
        <v>163460.48599999998</v>
      </c>
      <c r="G260" s="80">
        <f t="shared" si="12"/>
        <v>4.3465112562108554E-3</v>
      </c>
      <c r="H260" s="82" t="str">
        <f>'JCN-5 SP500 Total MRP 1'!H260</f>
        <v>n/a</v>
      </c>
      <c r="I260" s="82" t="str">
        <f t="shared" si="14"/>
        <v>n/a</v>
      </c>
      <c r="J260" s="82">
        <f>'JCN-5 SP500 Total MRP 1'!J260</f>
        <v>0.13500000000000001</v>
      </c>
      <c r="K260" s="83">
        <f t="shared" si="15"/>
        <v>5.8677901958846556E-4</v>
      </c>
    </row>
    <row r="261" spans="2:11">
      <c r="B261" s="85" t="str">
        <f>'JCN-5 SP500 Total MRP 1'!B261</f>
        <v>Vistra Corp</v>
      </c>
      <c r="C261" s="86" t="str">
        <f>'JCN-5 SP500 Total MRP 1'!C261</f>
        <v>VST</v>
      </c>
      <c r="D261" s="87">
        <f>'JCN-5 SP500 Total MRP 1'!D261</f>
        <v>117.44</v>
      </c>
      <c r="E261" s="88">
        <f>'JCN-5 SP500 Total MRP 1'!E261</f>
        <v>340.15706999999998</v>
      </c>
      <c r="F261" s="88" t="str">
        <f t="shared" si="13"/>
        <v>Excl.</v>
      </c>
      <c r="G261" s="80" t="str">
        <f t="shared" si="12"/>
        <v>Excl.</v>
      </c>
      <c r="H261" s="82">
        <f>'JCN-5 SP500 Total MRP 1'!H261</f>
        <v>7.6123978201634883E-3</v>
      </c>
      <c r="I261" s="82" t="str">
        <f t="shared" si="14"/>
        <v>n/a</v>
      </c>
      <c r="J261" s="82" t="str">
        <f>'JCN-5 SP500 Total MRP 1'!J261</f>
        <v/>
      </c>
      <c r="K261" s="83" t="str">
        <f t="shared" si="15"/>
        <v>n/a</v>
      </c>
    </row>
    <row r="262" spans="2:11">
      <c r="B262" s="85" t="str">
        <f>'JCN-5 SP500 Total MRP 1'!B262</f>
        <v>AES Corp/The</v>
      </c>
      <c r="C262" s="86" t="str">
        <f>'JCN-5 SP500 Total MRP 1'!C262</f>
        <v>AES</v>
      </c>
      <c r="D262" s="87">
        <f>'JCN-5 SP500 Total MRP 1'!D262</f>
        <v>12.42</v>
      </c>
      <c r="E262" s="88">
        <f>'JCN-5 SP500 Total MRP 1'!E262</f>
        <v>711.90054999999995</v>
      </c>
      <c r="F262" s="88">
        <f t="shared" si="13"/>
        <v>8841.8048309999995</v>
      </c>
      <c r="G262" s="80">
        <f t="shared" si="12"/>
        <v>2.3510883372242648E-4</v>
      </c>
      <c r="H262" s="82">
        <f>'JCN-5 SP500 Total MRP 1'!H262</f>
        <v>5.6666666666666664E-2</v>
      </c>
      <c r="I262" s="82">
        <f t="shared" si="14"/>
        <v>1.33228339109375E-5</v>
      </c>
      <c r="J262" s="82">
        <f>'JCN-5 SP500 Total MRP 1'!J262</f>
        <v>0.14000000000000001</v>
      </c>
      <c r="K262" s="83">
        <f t="shared" si="15"/>
        <v>3.2915236721139712E-5</v>
      </c>
    </row>
    <row r="263" spans="2:11">
      <c r="B263" s="85" t="str">
        <f>'JCN-5 SP500 Total MRP 1'!B263</f>
        <v>Expeditors International of Washington Inc</v>
      </c>
      <c r="C263" s="86" t="str">
        <f>'JCN-5 SP500 Total MRP 1'!C263</f>
        <v>EXPD</v>
      </c>
      <c r="D263" s="87">
        <f>'JCN-5 SP500 Total MRP 1'!D263</f>
        <v>120.25</v>
      </c>
      <c r="E263" s="88">
        <f>'JCN-5 SP500 Total MRP 1'!E263</f>
        <v>137.7567</v>
      </c>
      <c r="F263" s="88" t="str">
        <f t="shared" si="13"/>
        <v>Excl.</v>
      </c>
      <c r="G263" s="80" t="str">
        <f t="shared" si="12"/>
        <v>Excl.</v>
      </c>
      <c r="H263" s="82">
        <f>'JCN-5 SP500 Total MRP 1'!H263</f>
        <v>1.2141372141372141E-2</v>
      </c>
      <c r="I263" s="82" t="str">
        <f t="shared" si="14"/>
        <v>n/a</v>
      </c>
      <c r="J263" s="82">
        <f>'JCN-5 SP500 Total MRP 1'!J263</f>
        <v>-1.4999999999999999E-2</v>
      </c>
      <c r="K263" s="83" t="str">
        <f t="shared" si="15"/>
        <v>n/a</v>
      </c>
    </row>
    <row r="264" spans="2:11">
      <c r="B264" s="85" t="str">
        <f>'JCN-5 SP500 Total MRP 1'!B264</f>
        <v>Amgen Inc</v>
      </c>
      <c r="C264" s="86" t="str">
        <f>'JCN-5 SP500 Total MRP 1'!C264</f>
        <v>AMGN</v>
      </c>
      <c r="D264" s="87">
        <f>'JCN-5 SP500 Total MRP 1'!D264</f>
        <v>311.55</v>
      </c>
      <c r="E264" s="88">
        <f>'JCN-5 SP500 Total MRP 1'!E264</f>
        <v>537.20493999999997</v>
      </c>
      <c r="F264" s="88">
        <f t="shared" si="13"/>
        <v>167366.19905699999</v>
      </c>
      <c r="G264" s="80">
        <f t="shared" si="12"/>
        <v>4.4503664825178433E-3</v>
      </c>
      <c r="H264" s="82">
        <f>'JCN-5 SP500 Total MRP 1'!H264</f>
        <v>3.0556892954581926E-2</v>
      </c>
      <c r="I264" s="82">
        <f t="shared" si="14"/>
        <v>1.3598937221495703E-4</v>
      </c>
      <c r="J264" s="82">
        <f>'JCN-5 SP500 Total MRP 1'!J264</f>
        <v>5.5E-2</v>
      </c>
      <c r="K264" s="83">
        <f t="shared" si="15"/>
        <v>2.447701565384814E-4</v>
      </c>
    </row>
    <row r="265" spans="2:11">
      <c r="B265" s="85" t="str">
        <f>'JCN-5 SP500 Total MRP 1'!B265</f>
        <v>Apple Inc</v>
      </c>
      <c r="C265" s="86" t="str">
        <f>'JCN-5 SP500 Total MRP 1'!C265</f>
        <v>AAPL</v>
      </c>
      <c r="D265" s="87">
        <f>'JCN-5 SP500 Total MRP 1'!D265</f>
        <v>222.13</v>
      </c>
      <c r="E265" s="88">
        <f>'JCN-5 SP500 Total MRP 1'!E265</f>
        <v>15022.073</v>
      </c>
      <c r="F265" s="88">
        <f t="shared" si="13"/>
        <v>3336853.0754900002</v>
      </c>
      <c r="G265" s="80">
        <f t="shared" si="12"/>
        <v>8.872890205978648E-2</v>
      </c>
      <c r="H265" s="82">
        <f>'JCN-5 SP500 Total MRP 1'!H265</f>
        <v>4.5018682753342641E-3</v>
      </c>
      <c r="I265" s="82">
        <f t="shared" si="14"/>
        <v>3.9944582928819379E-4</v>
      </c>
      <c r="J265" s="82">
        <f>'JCN-5 SP500 Total MRP 1'!J265</f>
        <v>0.11</v>
      </c>
      <c r="K265" s="83">
        <f t="shared" si="15"/>
        <v>9.7601792265765135E-3</v>
      </c>
    </row>
    <row r="266" spans="2:11">
      <c r="B266" s="85" t="str">
        <f>'JCN-5 SP500 Total MRP 1'!B266</f>
        <v>Autodesk Inc</v>
      </c>
      <c r="C266" s="86" t="str">
        <f>'JCN-5 SP500 Total MRP 1'!C266</f>
        <v>ADSK</v>
      </c>
      <c r="D266" s="87">
        <f>'JCN-5 SP500 Total MRP 1'!D266</f>
        <v>261.8</v>
      </c>
      <c r="E266" s="88">
        <f>'JCN-5 SP500 Total MRP 1'!E266</f>
        <v>213</v>
      </c>
      <c r="F266" s="88">
        <f t="shared" si="13"/>
        <v>55763.4</v>
      </c>
      <c r="G266" s="80">
        <f t="shared" si="12"/>
        <v>1.4827818741747069E-3</v>
      </c>
      <c r="H266" s="82" t="str">
        <f>'JCN-5 SP500 Total MRP 1'!H266</f>
        <v>n/a</v>
      </c>
      <c r="I266" s="82" t="str">
        <f t="shared" si="14"/>
        <v>n/a</v>
      </c>
      <c r="J266" s="82">
        <f>'JCN-5 SP500 Total MRP 1'!J266</f>
        <v>0.14000000000000001</v>
      </c>
      <c r="K266" s="83">
        <f t="shared" si="15"/>
        <v>2.0758946238445898E-4</v>
      </c>
    </row>
    <row r="267" spans="2:11">
      <c r="B267" s="85" t="str">
        <f>'JCN-5 SP500 Total MRP 1'!B267</f>
        <v>Cintas Corp</v>
      </c>
      <c r="C267" s="86" t="str">
        <f>'JCN-5 SP500 Total MRP 1'!C267</f>
        <v>CTAS</v>
      </c>
      <c r="D267" s="87">
        <f>'JCN-5 SP500 Total MRP 1'!D267</f>
        <v>205.53</v>
      </c>
      <c r="E267" s="88">
        <f>'JCN-5 SP500 Total MRP 1'!E267</f>
        <v>403.54392999999999</v>
      </c>
      <c r="F267" s="88">
        <f t="shared" si="13"/>
        <v>82940.383932900004</v>
      </c>
      <c r="G267" s="80">
        <f t="shared" si="12"/>
        <v>2.2054339931351962E-3</v>
      </c>
      <c r="H267" s="82">
        <f>'JCN-5 SP500 Total MRP 1'!H267</f>
        <v>7.5901328273244783E-3</v>
      </c>
      <c r="I267" s="82">
        <f t="shared" si="14"/>
        <v>1.6739536949792762E-5</v>
      </c>
      <c r="J267" s="82">
        <f>'JCN-5 SP500 Total MRP 1'!J267</f>
        <v>0.14000000000000001</v>
      </c>
      <c r="K267" s="83">
        <f t="shared" si="15"/>
        <v>3.0876075903892751E-4</v>
      </c>
    </row>
    <row r="268" spans="2:11">
      <c r="B268" s="85" t="str">
        <f>'JCN-5 SP500 Total MRP 1'!B268</f>
        <v>Comcast Corp</v>
      </c>
      <c r="C268" s="86" t="str">
        <f>'JCN-5 SP500 Total MRP 1'!C268</f>
        <v>CMCSA</v>
      </c>
      <c r="D268" s="87">
        <f>'JCN-5 SP500 Total MRP 1'!D268</f>
        <v>36.9</v>
      </c>
      <c r="E268" s="88">
        <f>'JCN-5 SP500 Total MRP 1'!E268</f>
        <v>3771.5782300000001</v>
      </c>
      <c r="F268" s="88">
        <f t="shared" si="13"/>
        <v>139171.236687</v>
      </c>
      <c r="G268" s="80">
        <f t="shared" si="12"/>
        <v>3.7006457132449165E-3</v>
      </c>
      <c r="H268" s="82">
        <f>'JCN-5 SP500 Total MRP 1'!H268</f>
        <v>3.5772357723577237E-2</v>
      </c>
      <c r="I268" s="82">
        <f t="shared" si="14"/>
        <v>1.3238082226241978E-4</v>
      </c>
      <c r="J268" s="82">
        <f>'JCN-5 SP500 Total MRP 1'!J268</f>
        <v>7.4999999999999997E-2</v>
      </c>
      <c r="K268" s="83">
        <f t="shared" si="15"/>
        <v>2.7754842849336874E-4</v>
      </c>
    </row>
    <row r="269" spans="2:11">
      <c r="B269" s="85" t="str">
        <f>'JCN-5 SP500 Total MRP 1'!B269</f>
        <v>Molson Coors Beverage Co</v>
      </c>
      <c r="C269" s="86" t="str">
        <f>'JCN-5 SP500 Total MRP 1'!C269</f>
        <v>TAP</v>
      </c>
      <c r="D269" s="87">
        <f>'JCN-5 SP500 Total MRP 1'!D269</f>
        <v>60.87</v>
      </c>
      <c r="E269" s="88">
        <f>'JCN-5 SP500 Total MRP 1'!E269</f>
        <v>190.15798000000001</v>
      </c>
      <c r="F269" s="88">
        <f t="shared" si="13"/>
        <v>11574.9162426</v>
      </c>
      <c r="G269" s="80">
        <f t="shared" si="12"/>
        <v>3.0778388691539047E-4</v>
      </c>
      <c r="H269" s="82">
        <f>'JCN-5 SP500 Total MRP 1'!H269</f>
        <v>3.0885493675045179E-2</v>
      </c>
      <c r="I269" s="82">
        <f t="shared" si="14"/>
        <v>9.5060572926061131E-6</v>
      </c>
      <c r="J269" s="82">
        <f>'JCN-5 SP500 Total MRP 1'!J269</f>
        <v>0.115</v>
      </c>
      <c r="K269" s="83">
        <f t="shared" si="15"/>
        <v>3.5395146995269908E-5</v>
      </c>
    </row>
    <row r="270" spans="2:11">
      <c r="B270" s="85" t="str">
        <f>'JCN-5 SP500 Total MRP 1'!B270</f>
        <v>KLA Corp</v>
      </c>
      <c r="C270" s="86" t="str">
        <f>'JCN-5 SP500 Total MRP 1'!C270</f>
        <v>KLAC</v>
      </c>
      <c r="D270" s="87">
        <f>'JCN-5 SP500 Total MRP 1'!D270</f>
        <v>679.8</v>
      </c>
      <c r="E270" s="88">
        <f>'JCN-5 SP500 Total MRP 1'!E270</f>
        <v>132.88675000000001</v>
      </c>
      <c r="F270" s="88">
        <f t="shared" si="13"/>
        <v>90336.412649999998</v>
      </c>
      <c r="G270" s="80">
        <f t="shared" si="12"/>
        <v>2.4020987826313799E-3</v>
      </c>
      <c r="H270" s="82">
        <f>'JCN-5 SP500 Total MRP 1'!H270</f>
        <v>1.0002942041776994E-2</v>
      </c>
      <c r="I270" s="82">
        <f t="shared" si="14"/>
        <v>2.4028054901284766E-5</v>
      </c>
      <c r="J270" s="82">
        <f>'JCN-5 SP500 Total MRP 1'!J270</f>
        <v>0.125</v>
      </c>
      <c r="K270" s="83">
        <f t="shared" si="15"/>
        <v>3.0026234782892249E-4</v>
      </c>
    </row>
    <row r="271" spans="2:11">
      <c r="B271" s="85" t="str">
        <f>'JCN-5 SP500 Total MRP 1'!B271</f>
        <v>Marriott International Inc/MD</v>
      </c>
      <c r="C271" s="86" t="str">
        <f>'JCN-5 SP500 Total MRP 1'!C271</f>
        <v>MAR</v>
      </c>
      <c r="D271" s="87">
        <f>'JCN-5 SP500 Total MRP 1'!D271</f>
        <v>238.2</v>
      </c>
      <c r="E271" s="88">
        <f>'JCN-5 SP500 Total MRP 1'!E271</f>
        <v>275.37279000000001</v>
      </c>
      <c r="F271" s="88">
        <f t="shared" si="13"/>
        <v>65593.798578000002</v>
      </c>
      <c r="G271" s="80">
        <f t="shared" si="12"/>
        <v>1.7441780018744384E-3</v>
      </c>
      <c r="H271" s="82">
        <f>'JCN-5 SP500 Total MRP 1'!H271</f>
        <v>1.057934508816121E-2</v>
      </c>
      <c r="I271" s="82">
        <f t="shared" si="14"/>
        <v>1.8452260977009174E-5</v>
      </c>
      <c r="J271" s="82">
        <f>'JCN-5 SP500 Total MRP 1'!J271</f>
        <v>0.11</v>
      </c>
      <c r="K271" s="83">
        <f t="shared" si="15"/>
        <v>1.9185958020618822E-4</v>
      </c>
    </row>
    <row r="272" spans="2:11">
      <c r="B272" s="85" t="str">
        <f>'JCN-5 SP500 Total MRP 1'!B272</f>
        <v>Fiserv Inc</v>
      </c>
      <c r="C272" s="86" t="str">
        <f>'JCN-5 SP500 Total MRP 1'!C272</f>
        <v>FI</v>
      </c>
      <c r="D272" s="87">
        <f>'JCN-5 SP500 Total MRP 1'!D272</f>
        <v>220.83</v>
      </c>
      <c r="E272" s="88">
        <f>'JCN-5 SP500 Total MRP 1'!E272</f>
        <v>561.28894000000003</v>
      </c>
      <c r="F272" s="88">
        <f t="shared" si="13"/>
        <v>123949.43662020001</v>
      </c>
      <c r="G272" s="80">
        <f t="shared" si="12"/>
        <v>3.2958890228106468E-3</v>
      </c>
      <c r="H272" s="82" t="str">
        <f>'JCN-5 SP500 Total MRP 1'!H272</f>
        <v>n/a</v>
      </c>
      <c r="I272" s="82" t="str">
        <f t="shared" si="14"/>
        <v>n/a</v>
      </c>
      <c r="J272" s="82">
        <f>'JCN-5 SP500 Total MRP 1'!J272</f>
        <v>9.5000000000000001E-2</v>
      </c>
      <c r="K272" s="83">
        <f t="shared" si="15"/>
        <v>3.1310945716701144E-4</v>
      </c>
    </row>
    <row r="273" spans="2:11">
      <c r="B273" s="85" t="str">
        <f>'JCN-5 SP500 Total MRP 1'!B273</f>
        <v>McCormick &amp; Co Inc/MD</v>
      </c>
      <c r="C273" s="86" t="str">
        <f>'JCN-5 SP500 Total MRP 1'!C273</f>
        <v>MKC</v>
      </c>
      <c r="D273" s="87">
        <f>'JCN-5 SP500 Total MRP 1'!D273</f>
        <v>82.31</v>
      </c>
      <c r="E273" s="88">
        <f>'JCN-5 SP500 Total MRP 1'!E273</f>
        <v>252.68173999999999</v>
      </c>
      <c r="F273" s="88">
        <f t="shared" si="13"/>
        <v>20798.234019399999</v>
      </c>
      <c r="G273" s="80">
        <f t="shared" si="12"/>
        <v>5.5303737610708952E-4</v>
      </c>
      <c r="H273" s="82">
        <f>'JCN-5 SP500 Total MRP 1'!H273</f>
        <v>2.1868545741708177E-2</v>
      </c>
      <c r="I273" s="82">
        <f t="shared" si="14"/>
        <v>1.2094123156272156E-5</v>
      </c>
      <c r="J273" s="82">
        <f>'JCN-5 SP500 Total MRP 1'!J273</f>
        <v>4.4999999999999998E-2</v>
      </c>
      <c r="K273" s="83">
        <f t="shared" si="15"/>
        <v>2.4886681924819027E-5</v>
      </c>
    </row>
    <row r="274" spans="2:11">
      <c r="B274" s="85" t="str">
        <f>'JCN-5 SP500 Total MRP 1'!B274</f>
        <v>PACCAR Inc</v>
      </c>
      <c r="C274" s="86" t="str">
        <f>'JCN-5 SP500 Total MRP 1'!C274</f>
        <v>PCAR</v>
      </c>
      <c r="D274" s="87">
        <f>'JCN-5 SP500 Total MRP 1'!D274</f>
        <v>97.37</v>
      </c>
      <c r="E274" s="88">
        <f>'JCN-5 SP500 Total MRP 1'!E274</f>
        <v>524.93476999999996</v>
      </c>
      <c r="F274" s="88">
        <f t="shared" si="13"/>
        <v>51112.898554899999</v>
      </c>
      <c r="G274" s="80">
        <f t="shared" si="12"/>
        <v>1.3591222829622347E-3</v>
      </c>
      <c r="H274" s="82">
        <f>'JCN-5 SP500 Total MRP 1'!H274</f>
        <v>1.3556536921022903E-2</v>
      </c>
      <c r="I274" s="82">
        <f t="shared" si="14"/>
        <v>1.8424991409162473E-5</v>
      </c>
      <c r="J274" s="82">
        <f>'JCN-5 SP500 Total MRP 1'!J274</f>
        <v>0.14499999999999999</v>
      </c>
      <c r="K274" s="83">
        <f t="shared" si="15"/>
        <v>1.9707273102952401E-4</v>
      </c>
    </row>
    <row r="275" spans="2:11">
      <c r="B275" s="85" t="str">
        <f>'JCN-5 SP500 Total MRP 1'!B275</f>
        <v>Costco Wholesale Corp</v>
      </c>
      <c r="C275" s="86" t="str">
        <f>'JCN-5 SP500 Total MRP 1'!C275</f>
        <v>COST</v>
      </c>
      <c r="D275" s="87">
        <f>'JCN-5 SP500 Total MRP 1'!D275</f>
        <v>945.78</v>
      </c>
      <c r="E275" s="88">
        <f>'JCN-5 SP500 Total MRP 1'!E275</f>
        <v>443.68335999999999</v>
      </c>
      <c r="F275" s="88">
        <f t="shared" si="13"/>
        <v>419626.84822079999</v>
      </c>
      <c r="G275" s="80">
        <f t="shared" si="12"/>
        <v>1.1158126736512893E-2</v>
      </c>
      <c r="H275" s="82">
        <f>'JCN-5 SP500 Total MRP 1'!H275</f>
        <v>4.9060035103300976E-3</v>
      </c>
      <c r="I275" s="82">
        <f t="shared" si="14"/>
        <v>5.474180893804037E-5</v>
      </c>
      <c r="J275" s="82">
        <f>'JCN-5 SP500 Total MRP 1'!J275</f>
        <v>0.115</v>
      </c>
      <c r="K275" s="83">
        <f t="shared" si="15"/>
        <v>1.2831845746989828E-3</v>
      </c>
    </row>
    <row r="276" spans="2:11">
      <c r="B276" s="85" t="str">
        <f>'JCN-5 SP500 Total MRP 1'!B276</f>
        <v>Stryker Corp</v>
      </c>
      <c r="C276" s="86" t="str">
        <f>'JCN-5 SP500 Total MRP 1'!C276</f>
        <v>SYK</v>
      </c>
      <c r="D276" s="87">
        <f>'JCN-5 SP500 Total MRP 1'!D276</f>
        <v>372.25</v>
      </c>
      <c r="E276" s="88">
        <f>'JCN-5 SP500 Total MRP 1'!E276</f>
        <v>381.68884000000003</v>
      </c>
      <c r="F276" s="88">
        <f t="shared" si="13"/>
        <v>142083.67069</v>
      </c>
      <c r="G276" s="80">
        <f t="shared" si="12"/>
        <v>3.7780890604830419E-3</v>
      </c>
      <c r="H276" s="82">
        <f>'JCN-5 SP500 Total MRP 1'!H276</f>
        <v>9.0261920752182662E-3</v>
      </c>
      <c r="I276" s="82">
        <f t="shared" si="14"/>
        <v>3.410175753720086E-5</v>
      </c>
      <c r="J276" s="82">
        <f>'JCN-5 SP500 Total MRP 1'!J276</f>
        <v>9.5000000000000001E-2</v>
      </c>
      <c r="K276" s="83">
        <f t="shared" si="15"/>
        <v>3.5891846074588899E-4</v>
      </c>
    </row>
    <row r="277" spans="2:11">
      <c r="B277" s="85" t="str">
        <f>'JCN-5 SP500 Total MRP 1'!B277</f>
        <v>Tyson Foods Inc</v>
      </c>
      <c r="C277" s="86" t="str">
        <f>'JCN-5 SP500 Total MRP 1'!C277</f>
        <v>TSN</v>
      </c>
      <c r="D277" s="87">
        <f>'JCN-5 SP500 Total MRP 1'!D277</f>
        <v>63.81</v>
      </c>
      <c r="E277" s="88">
        <f>'JCN-5 SP500 Total MRP 1'!E277</f>
        <v>286.18536999999998</v>
      </c>
      <c r="F277" s="88">
        <f t="shared" si="13"/>
        <v>18261.488459699998</v>
      </c>
      <c r="G277" s="80">
        <f t="shared" si="12"/>
        <v>4.8558380736278176E-4</v>
      </c>
      <c r="H277" s="82">
        <f>'JCN-5 SP500 Total MRP 1'!H277</f>
        <v>3.1343049678733741E-2</v>
      </c>
      <c r="I277" s="82">
        <f t="shared" si="14"/>
        <v>1.5219677397360343E-5</v>
      </c>
      <c r="J277" s="82">
        <f>'JCN-5 SP500 Total MRP 1'!J277</f>
        <v>0.06</v>
      </c>
      <c r="K277" s="83">
        <f t="shared" si="15"/>
        <v>2.9135028441766904E-5</v>
      </c>
    </row>
    <row r="278" spans="2:11">
      <c r="B278" s="85" t="str">
        <f>'JCN-5 SP500 Total MRP 1'!B278</f>
        <v>Lamb Weston Holdings Inc</v>
      </c>
      <c r="C278" s="86" t="str">
        <f>'JCN-5 SP500 Total MRP 1'!C278</f>
        <v>LW</v>
      </c>
      <c r="D278" s="87">
        <f>'JCN-5 SP500 Total MRP 1'!D278</f>
        <v>53.3</v>
      </c>
      <c r="E278" s="88">
        <f>'JCN-5 SP500 Total MRP 1'!E278</f>
        <v>142.64070000000001</v>
      </c>
      <c r="F278" s="88">
        <f t="shared" si="13"/>
        <v>7602.7493100000002</v>
      </c>
      <c r="G278" s="80">
        <f t="shared" si="12"/>
        <v>2.0216161264848017E-4</v>
      </c>
      <c r="H278" s="82">
        <f>'JCN-5 SP500 Total MRP 1'!H278</f>
        <v>2.7767354596622891E-2</v>
      </c>
      <c r="I278" s="82">
        <f t="shared" si="14"/>
        <v>5.6134931842354722E-6</v>
      </c>
      <c r="J278" s="82">
        <f>'JCN-5 SP500 Total MRP 1'!J278</f>
        <v>0.105</v>
      </c>
      <c r="K278" s="83">
        <f t="shared" si="15"/>
        <v>2.1226969328090416E-5</v>
      </c>
    </row>
    <row r="279" spans="2:11">
      <c r="B279" s="85" t="str">
        <f>'JCN-5 SP500 Total MRP 1'!B279</f>
        <v>Applied Materials Inc</v>
      </c>
      <c r="C279" s="86" t="str">
        <f>'JCN-5 SP500 Total MRP 1'!C279</f>
        <v>AMAT</v>
      </c>
      <c r="D279" s="87">
        <f>'JCN-5 SP500 Total MRP 1'!D279</f>
        <v>145.12</v>
      </c>
      <c r="E279" s="88">
        <f>'JCN-5 SP500 Total MRP 1'!E279</f>
        <v>812.44084999999995</v>
      </c>
      <c r="F279" s="88">
        <f t="shared" si="13"/>
        <v>117901.41615199999</v>
      </c>
      <c r="G279" s="80">
        <f t="shared" ref="G279:G342" si="16">IF(F279="Excl.","Excl.",F279/SUM($F$23:$F$525))</f>
        <v>3.1350685720331721E-3</v>
      </c>
      <c r="H279" s="82">
        <f>'JCN-5 SP500 Total MRP 1'!H279</f>
        <v>1.2679162072767364E-2</v>
      </c>
      <c r="I279" s="82">
        <f t="shared" si="14"/>
        <v>3.9750042534047936E-5</v>
      </c>
      <c r="J279" s="82">
        <f>'JCN-5 SP500 Total MRP 1'!J279</f>
        <v>0.08</v>
      </c>
      <c r="K279" s="83">
        <f t="shared" si="15"/>
        <v>2.5080548576265378E-4</v>
      </c>
    </row>
    <row r="280" spans="2:11">
      <c r="B280" s="85" t="str">
        <f>'JCN-5 SP500 Total MRP 1'!B280</f>
        <v>Cardinal Health Inc</v>
      </c>
      <c r="C280" s="86" t="str">
        <f>'JCN-5 SP500 Total MRP 1'!C280</f>
        <v>CAH</v>
      </c>
      <c r="D280" s="87">
        <f>'JCN-5 SP500 Total MRP 1'!D280</f>
        <v>137.77000000000001</v>
      </c>
      <c r="E280" s="88">
        <f>'JCN-5 SP500 Total MRP 1'!E280</f>
        <v>241.56799000000001</v>
      </c>
      <c r="F280" s="88">
        <f t="shared" ref="F280:F343" si="17">IF(OR(J280="",J280&gt;0.2,J280&lt;0),"Excl.",D280*E280)</f>
        <v>33280.821982300004</v>
      </c>
      <c r="G280" s="80">
        <f t="shared" si="16"/>
        <v>8.8495679232237601E-4</v>
      </c>
      <c r="H280" s="82">
        <f>'JCN-5 SP500 Total MRP 1'!H280</f>
        <v>1.467953836103651E-2</v>
      </c>
      <c r="I280" s="82">
        <f t="shared" ref="I280:I343" si="18">IFERROR($H280*$G280, "n/a")</f>
        <v>1.2990757180756138E-5</v>
      </c>
      <c r="J280" s="82">
        <f>'JCN-5 SP500 Total MRP 1'!J280</f>
        <v>6.5000000000000002E-2</v>
      </c>
      <c r="K280" s="83">
        <f t="shared" ref="K280:K343" si="19">IFERROR($J280*$G280, "n/a")</f>
        <v>5.752219150095444E-5</v>
      </c>
    </row>
    <row r="281" spans="2:11">
      <c r="B281" s="85" t="str">
        <f>'JCN-5 SP500 Total MRP 1'!B281</f>
        <v>Cincinnati Financial Corp</v>
      </c>
      <c r="C281" s="86" t="str">
        <f>'JCN-5 SP500 Total MRP 1'!C281</f>
        <v>CINF</v>
      </c>
      <c r="D281" s="87">
        <f>'JCN-5 SP500 Total MRP 1'!D281</f>
        <v>147.72</v>
      </c>
      <c r="E281" s="88">
        <f>'JCN-5 SP500 Total MRP 1'!E281</f>
        <v>156.56473</v>
      </c>
      <c r="F281" s="88">
        <f t="shared" si="17"/>
        <v>23127.7419156</v>
      </c>
      <c r="G281" s="80">
        <f t="shared" si="16"/>
        <v>6.1498037248521953E-4</v>
      </c>
      <c r="H281" s="82">
        <f>'JCN-5 SP500 Total MRP 1'!H281</f>
        <v>2.3558082859463855E-2</v>
      </c>
      <c r="I281" s="82">
        <f t="shared" si="18"/>
        <v>1.4487758571950748E-5</v>
      </c>
      <c r="J281" s="82">
        <f>'JCN-5 SP500 Total MRP 1'!J281</f>
        <v>0.14000000000000001</v>
      </c>
      <c r="K281" s="83">
        <f t="shared" si="19"/>
        <v>8.6097252147930749E-5</v>
      </c>
    </row>
    <row r="282" spans="2:11">
      <c r="B282" s="85" t="str">
        <f>'JCN-5 SP500 Total MRP 1'!B282</f>
        <v>Paramount Global</v>
      </c>
      <c r="C282" s="86" t="str">
        <f>'JCN-5 SP500 Total MRP 1'!C282</f>
        <v>PARA</v>
      </c>
      <c r="D282" s="87">
        <f>'JCN-5 SP500 Total MRP 1'!D282</f>
        <v>11.96</v>
      </c>
      <c r="E282" s="88">
        <f>'JCN-5 SP500 Total MRP 1'!E282</f>
        <v>630.00762999999995</v>
      </c>
      <c r="F282" s="88">
        <f t="shared" si="17"/>
        <v>7534.8912547999998</v>
      </c>
      <c r="G282" s="80">
        <f t="shared" si="16"/>
        <v>2.0035722672030314E-4</v>
      </c>
      <c r="H282" s="82">
        <f>'JCN-5 SP500 Total MRP 1'!H282</f>
        <v>1.6722408026755852E-2</v>
      </c>
      <c r="I282" s="82">
        <f t="shared" si="18"/>
        <v>3.3504552963261394E-6</v>
      </c>
      <c r="J282" s="82">
        <f>'JCN-5 SP500 Total MRP 1'!J282</f>
        <v>0.03</v>
      </c>
      <c r="K282" s="83">
        <f t="shared" si="19"/>
        <v>6.0107168016090939E-6</v>
      </c>
    </row>
    <row r="283" spans="2:11">
      <c r="B283" s="85" t="str">
        <f>'JCN-5 SP500 Total MRP 1'!B283</f>
        <v>DR Horton Inc</v>
      </c>
      <c r="C283" s="86" t="str">
        <f>'JCN-5 SP500 Total MRP 1'!C283</f>
        <v>DHI</v>
      </c>
      <c r="D283" s="87">
        <f>'JCN-5 SP500 Total MRP 1'!D283</f>
        <v>127.13</v>
      </c>
      <c r="E283" s="88">
        <f>'JCN-5 SP500 Total MRP 1'!E283</f>
        <v>315.12249000000003</v>
      </c>
      <c r="F283" s="88">
        <f t="shared" si="17"/>
        <v>40061.522153700003</v>
      </c>
      <c r="G283" s="80">
        <f t="shared" si="16"/>
        <v>1.065259630893289E-3</v>
      </c>
      <c r="H283" s="82">
        <f>'JCN-5 SP500 Total MRP 1'!H283</f>
        <v>1.2585542358216E-2</v>
      </c>
      <c r="I283" s="82">
        <f t="shared" si="18"/>
        <v>1.3406870207105031E-5</v>
      </c>
      <c r="J283" s="82">
        <f>'JCN-5 SP500 Total MRP 1'!J283</f>
        <v>3.5000000000000003E-2</v>
      </c>
      <c r="K283" s="83">
        <f t="shared" si="19"/>
        <v>3.7284087081265122E-5</v>
      </c>
    </row>
    <row r="284" spans="2:11">
      <c r="B284" s="85" t="str">
        <f>'JCN-5 SP500 Total MRP 1'!B284</f>
        <v>Electronic Arts Inc</v>
      </c>
      <c r="C284" s="86" t="str">
        <f>'JCN-5 SP500 Total MRP 1'!C284</f>
        <v>EA</v>
      </c>
      <c r="D284" s="87">
        <f>'JCN-5 SP500 Total MRP 1'!D284</f>
        <v>144.52000000000001</v>
      </c>
      <c r="E284" s="88">
        <f>'JCN-5 SP500 Total MRP 1'!E284</f>
        <v>260.61759000000001</v>
      </c>
      <c r="F284" s="88">
        <f t="shared" si="17"/>
        <v>37664.454106800004</v>
      </c>
      <c r="G284" s="80">
        <f t="shared" si="16"/>
        <v>1.0015201700442969E-3</v>
      </c>
      <c r="H284" s="82">
        <f>'JCN-5 SP500 Total MRP 1'!H284</f>
        <v>5.2587877110434542E-3</v>
      </c>
      <c r="I284" s="82">
        <f t="shared" si="18"/>
        <v>5.2667819625910991E-6</v>
      </c>
      <c r="J284" s="82">
        <f>'JCN-5 SP500 Total MRP 1'!J284</f>
        <v>0.14000000000000001</v>
      </c>
      <c r="K284" s="83">
        <f t="shared" si="19"/>
        <v>1.4021282380620158E-4</v>
      </c>
    </row>
    <row r="285" spans="2:11">
      <c r="B285" s="85" t="str">
        <f>'JCN-5 SP500 Total MRP 1'!B285</f>
        <v>Erie Indemnity Co</v>
      </c>
      <c r="C285" s="86" t="str">
        <f>'JCN-5 SP500 Total MRP 1'!C285</f>
        <v>ERIE</v>
      </c>
      <c r="D285" s="87">
        <f>'JCN-5 SP500 Total MRP 1'!D285</f>
        <v>419.05</v>
      </c>
      <c r="E285" s="88">
        <f>'JCN-5 SP500 Total MRP 1'!E285</f>
        <v>46.189070000000001</v>
      </c>
      <c r="F285" s="88">
        <f t="shared" si="17"/>
        <v>19355.529783500002</v>
      </c>
      <c r="G285" s="80">
        <f t="shared" si="16"/>
        <v>5.1467501493851681E-4</v>
      </c>
      <c r="H285" s="82">
        <f>'JCN-5 SP500 Total MRP 1'!H285</f>
        <v>1.3029471423457818E-2</v>
      </c>
      <c r="I285" s="82">
        <f t="shared" si="18"/>
        <v>6.7059433995091304E-6</v>
      </c>
      <c r="J285" s="82">
        <f>'JCN-5 SP500 Total MRP 1'!J285</f>
        <v>0.18</v>
      </c>
      <c r="K285" s="83">
        <f t="shared" si="19"/>
        <v>9.2641502688933024E-5</v>
      </c>
    </row>
    <row r="286" spans="2:11">
      <c r="B286" s="85" t="str">
        <f>'JCN-5 SP500 Total MRP 1'!B286</f>
        <v>Fair Isaac Corp</v>
      </c>
      <c r="C286" s="86" t="str">
        <f>'JCN-5 SP500 Total MRP 1'!C286</f>
        <v>FICO</v>
      </c>
      <c r="D286" s="87">
        <f>'JCN-5 SP500 Total MRP 1'!D286</f>
        <v>1844.16</v>
      </c>
      <c r="E286" s="88">
        <f>'JCN-5 SP500 Total MRP 1'!E286</f>
        <v>24.418140000000001</v>
      </c>
      <c r="F286" s="88" t="str">
        <f t="shared" si="17"/>
        <v>Excl.</v>
      </c>
      <c r="G286" s="80" t="str">
        <f t="shared" si="16"/>
        <v>Excl.</v>
      </c>
      <c r="H286" s="82" t="str">
        <f>'JCN-5 SP500 Total MRP 1'!H286</f>
        <v>n/a</v>
      </c>
      <c r="I286" s="82" t="str">
        <f t="shared" si="18"/>
        <v>n/a</v>
      </c>
      <c r="J286" s="82">
        <f>'JCN-5 SP500 Total MRP 1'!J286</f>
        <v>0.20499999999999999</v>
      </c>
      <c r="K286" s="83" t="str">
        <f t="shared" si="19"/>
        <v>n/a</v>
      </c>
    </row>
    <row r="287" spans="2:11">
      <c r="B287" s="85" t="str">
        <f>'JCN-5 SP500 Total MRP 1'!B287</f>
        <v>Fastenal Co</v>
      </c>
      <c r="C287" s="86" t="str">
        <f>'JCN-5 SP500 Total MRP 1'!C287</f>
        <v>FAST</v>
      </c>
      <c r="D287" s="87">
        <f>'JCN-5 SP500 Total MRP 1'!D287</f>
        <v>77.55</v>
      </c>
      <c r="E287" s="88">
        <f>'JCN-5 SP500 Total MRP 1'!E287</f>
        <v>573.45110999999997</v>
      </c>
      <c r="F287" s="88">
        <f t="shared" si="17"/>
        <v>44471.133580499998</v>
      </c>
      <c r="G287" s="80">
        <f t="shared" si="16"/>
        <v>1.1825138136693158E-3</v>
      </c>
      <c r="H287" s="82">
        <f>'JCN-5 SP500 Total MRP 1'!H287</f>
        <v>2.2179239200515798E-2</v>
      </c>
      <c r="I287" s="82">
        <f t="shared" si="18"/>
        <v>2.6227256731285924E-5</v>
      </c>
      <c r="J287" s="82">
        <f>'JCN-5 SP500 Total MRP 1'!J287</f>
        <v>0.08</v>
      </c>
      <c r="K287" s="83">
        <f t="shared" si="19"/>
        <v>9.460110509354526E-5</v>
      </c>
    </row>
    <row r="288" spans="2:11">
      <c r="B288" s="85" t="str">
        <f>'JCN-5 SP500 Total MRP 1'!B288</f>
        <v>M&amp;T Bank Corp</v>
      </c>
      <c r="C288" s="86" t="str">
        <f>'JCN-5 SP500 Total MRP 1'!C288</f>
        <v>MTB</v>
      </c>
      <c r="D288" s="87">
        <f>'JCN-5 SP500 Total MRP 1'!D288</f>
        <v>178.75</v>
      </c>
      <c r="E288" s="88">
        <f>'JCN-5 SP500 Total MRP 1'!E288</f>
        <v>164.29034999999999</v>
      </c>
      <c r="F288" s="88">
        <f t="shared" si="17"/>
        <v>29366.900062499997</v>
      </c>
      <c r="G288" s="80">
        <f t="shared" si="16"/>
        <v>7.8088328748560998E-4</v>
      </c>
      <c r="H288" s="82">
        <f>'JCN-5 SP500 Total MRP 1'!H288</f>
        <v>3.0209790209790213E-2</v>
      </c>
      <c r="I288" s="82">
        <f t="shared" si="18"/>
        <v>2.3590320293271576E-5</v>
      </c>
      <c r="J288" s="82">
        <f>'JCN-5 SP500 Total MRP 1'!J288</f>
        <v>5.5E-2</v>
      </c>
      <c r="K288" s="83">
        <f t="shared" si="19"/>
        <v>4.2948580811708552E-5</v>
      </c>
    </row>
    <row r="289" spans="2:11">
      <c r="B289" s="85" t="str">
        <f>'JCN-5 SP500 Total MRP 1'!B289</f>
        <v>Xcel Energy Inc</v>
      </c>
      <c r="C289" s="86" t="str">
        <f>'JCN-5 SP500 Total MRP 1'!C289</f>
        <v>XEL</v>
      </c>
      <c r="D289" s="87">
        <f>'JCN-5 SP500 Total MRP 1'!D289</f>
        <v>70.790000000000006</v>
      </c>
      <c r="E289" s="88">
        <f>'JCN-5 SP500 Total MRP 1'!E289</f>
        <v>574.55268999999998</v>
      </c>
      <c r="F289" s="88">
        <f t="shared" si="17"/>
        <v>40672.584925100004</v>
      </c>
      <c r="G289" s="80">
        <f t="shared" si="16"/>
        <v>1.081508152350282E-3</v>
      </c>
      <c r="H289" s="82">
        <f>'JCN-5 SP500 Total MRP 1'!H289</f>
        <v>3.2207938974431409E-2</v>
      </c>
      <c r="I289" s="82">
        <f t="shared" si="18"/>
        <v>3.4833148571247952E-5</v>
      </c>
      <c r="J289" s="82">
        <f>'JCN-5 SP500 Total MRP 1'!J289</f>
        <v>6.5000000000000002E-2</v>
      </c>
      <c r="K289" s="83">
        <f t="shared" si="19"/>
        <v>7.0298029902768328E-5</v>
      </c>
    </row>
    <row r="290" spans="2:11">
      <c r="B290" s="85" t="str">
        <f>'JCN-5 SP500 Total MRP 1'!B290</f>
        <v>Fifth Third Bancorp</v>
      </c>
      <c r="C290" s="86" t="str">
        <f>'JCN-5 SP500 Total MRP 1'!C290</f>
        <v>FITB</v>
      </c>
      <c r="D290" s="87">
        <f>'JCN-5 SP500 Total MRP 1'!D290</f>
        <v>39.200000000000003</v>
      </c>
      <c r="E290" s="88">
        <f>'JCN-5 SP500 Total MRP 1'!E290</f>
        <v>668.09892000000002</v>
      </c>
      <c r="F290" s="88">
        <f t="shared" si="17"/>
        <v>26189.477664000002</v>
      </c>
      <c r="G290" s="80">
        <f t="shared" si="16"/>
        <v>6.9639374167074718E-4</v>
      </c>
      <c r="H290" s="82">
        <f>'JCN-5 SP500 Total MRP 1'!H290</f>
        <v>3.7755102040816321E-2</v>
      </c>
      <c r="I290" s="82">
        <f t="shared" si="18"/>
        <v>2.6292416777364941E-5</v>
      </c>
      <c r="J290" s="82">
        <f>'JCN-5 SP500 Total MRP 1'!J290</f>
        <v>0.05</v>
      </c>
      <c r="K290" s="83">
        <f t="shared" si="19"/>
        <v>3.4819687083537363E-5</v>
      </c>
    </row>
    <row r="291" spans="2:11">
      <c r="B291" s="85" t="str">
        <f>'JCN-5 SP500 Total MRP 1'!B291</f>
        <v>Gilead Sciences Inc</v>
      </c>
      <c r="C291" s="86" t="str">
        <f>'JCN-5 SP500 Total MRP 1'!C291</f>
        <v>GILD</v>
      </c>
      <c r="D291" s="87">
        <f>'JCN-5 SP500 Total MRP 1'!D291</f>
        <v>112.05</v>
      </c>
      <c r="E291" s="88">
        <f>'JCN-5 SP500 Total MRP 1'!E291</f>
        <v>1245.1627900000001</v>
      </c>
      <c r="F291" s="88">
        <f t="shared" si="17"/>
        <v>139520.49061949999</v>
      </c>
      <c r="G291" s="80">
        <f t="shared" si="16"/>
        <v>3.7099325824206703E-3</v>
      </c>
      <c r="H291" s="82">
        <f>'JCN-5 SP500 Total MRP 1'!H291</f>
        <v>2.820169567157519E-2</v>
      </c>
      <c r="I291" s="82">
        <f t="shared" si="18"/>
        <v>1.0462638965148878E-4</v>
      </c>
      <c r="J291" s="82">
        <f>'JCN-5 SP500 Total MRP 1'!J291</f>
        <v>2.5000000000000001E-2</v>
      </c>
      <c r="K291" s="83">
        <f t="shared" si="19"/>
        <v>9.2748314560516768E-5</v>
      </c>
    </row>
    <row r="292" spans="2:11">
      <c r="B292" s="85" t="str">
        <f>'JCN-5 SP500 Total MRP 1'!B292</f>
        <v>Hasbro Inc</v>
      </c>
      <c r="C292" s="86" t="str">
        <f>'JCN-5 SP500 Total MRP 1'!C292</f>
        <v>HAS</v>
      </c>
      <c r="D292" s="87">
        <f>'JCN-5 SP500 Total MRP 1'!D292</f>
        <v>61.49</v>
      </c>
      <c r="E292" s="88">
        <f>'JCN-5 SP500 Total MRP 1'!E292</f>
        <v>139.53130999999999</v>
      </c>
      <c r="F292" s="88">
        <f t="shared" si="17"/>
        <v>8579.7802518999997</v>
      </c>
      <c r="G292" s="80">
        <f t="shared" si="16"/>
        <v>2.2814144478133363E-4</v>
      </c>
      <c r="H292" s="82">
        <f>'JCN-5 SP500 Total MRP 1'!H292</f>
        <v>4.5535859489347859E-2</v>
      </c>
      <c r="I292" s="82">
        <f t="shared" si="18"/>
        <v>1.0388616773259621E-5</v>
      </c>
      <c r="J292" s="82">
        <f>'JCN-5 SP500 Total MRP 1'!J292</f>
        <v>8.5000000000000006E-2</v>
      </c>
      <c r="K292" s="83">
        <f t="shared" si="19"/>
        <v>1.939202280641336E-5</v>
      </c>
    </row>
    <row r="293" spans="2:11">
      <c r="B293" s="85" t="str">
        <f>'JCN-5 SP500 Total MRP 1'!B293</f>
        <v>Huntington Bancshares Inc/OH</v>
      </c>
      <c r="C293" s="86" t="str">
        <f>'JCN-5 SP500 Total MRP 1'!C293</f>
        <v>HBAN</v>
      </c>
      <c r="D293" s="87">
        <f>'JCN-5 SP500 Total MRP 1'!D293</f>
        <v>15.01</v>
      </c>
      <c r="E293" s="88">
        <f>'JCN-5 SP500 Total MRP 1'!E293</f>
        <v>1460.75396</v>
      </c>
      <c r="F293" s="88">
        <f t="shared" si="17"/>
        <v>21925.9169396</v>
      </c>
      <c r="G293" s="80">
        <f t="shared" si="16"/>
        <v>5.8302313368085589E-4</v>
      </c>
      <c r="H293" s="82">
        <f>'JCN-5 SP500 Total MRP 1'!H293</f>
        <v>4.1305796135909387E-2</v>
      </c>
      <c r="I293" s="82">
        <f t="shared" si="18"/>
        <v>2.408223470234048E-5</v>
      </c>
      <c r="J293" s="82">
        <f>'JCN-5 SP500 Total MRP 1'!J293</f>
        <v>7.0000000000000007E-2</v>
      </c>
      <c r="K293" s="83">
        <f t="shared" si="19"/>
        <v>4.0811619357659919E-5</v>
      </c>
    </row>
    <row r="294" spans="2:11">
      <c r="B294" s="85" t="str">
        <f>'JCN-5 SP500 Total MRP 1'!B294</f>
        <v>Welltower Inc</v>
      </c>
      <c r="C294" s="86" t="str">
        <f>'JCN-5 SP500 Total MRP 1'!C294</f>
        <v>WELL</v>
      </c>
      <c r="D294" s="87">
        <f>'JCN-5 SP500 Total MRP 1'!D294</f>
        <v>153.21</v>
      </c>
      <c r="E294" s="88">
        <f>'JCN-5 SP500 Total MRP 1'!E294</f>
        <v>641.30805999999995</v>
      </c>
      <c r="F294" s="88" t="str">
        <f t="shared" si="17"/>
        <v>Excl.</v>
      </c>
      <c r="G294" s="80" t="str">
        <f t="shared" si="16"/>
        <v>Excl.</v>
      </c>
      <c r="H294" s="82">
        <f>'JCN-5 SP500 Total MRP 1'!H294</f>
        <v>1.7492330787807583E-2</v>
      </c>
      <c r="I294" s="82" t="str">
        <f t="shared" si="18"/>
        <v>n/a</v>
      </c>
      <c r="J294" s="82">
        <f>'JCN-5 SP500 Total MRP 1'!J294</f>
        <v>0.22</v>
      </c>
      <c r="K294" s="83" t="str">
        <f t="shared" si="19"/>
        <v>n/a</v>
      </c>
    </row>
    <row r="295" spans="2:11">
      <c r="B295" s="85" t="str">
        <f>'JCN-5 SP500 Total MRP 1'!B295</f>
        <v>Biogen Inc</v>
      </c>
      <c r="C295" s="86" t="str">
        <f>'JCN-5 SP500 Total MRP 1'!C295</f>
        <v>BIIB</v>
      </c>
      <c r="D295" s="87">
        <f>'JCN-5 SP500 Total MRP 1'!D295</f>
        <v>136.84</v>
      </c>
      <c r="E295" s="88">
        <f>'JCN-5 SP500 Total MRP 1'!E295</f>
        <v>146.37494000000001</v>
      </c>
      <c r="F295" s="88">
        <f t="shared" si="17"/>
        <v>20029.946789600002</v>
      </c>
      <c r="G295" s="80">
        <f t="shared" si="16"/>
        <v>5.3260816306578771E-4</v>
      </c>
      <c r="H295" s="82" t="str">
        <f>'JCN-5 SP500 Total MRP 1'!H295</f>
        <v>n/a</v>
      </c>
      <c r="I295" s="82" t="str">
        <f t="shared" si="18"/>
        <v>n/a</v>
      </c>
      <c r="J295" s="82">
        <f>'JCN-5 SP500 Total MRP 1'!J295</f>
        <v>0.01</v>
      </c>
      <c r="K295" s="83">
        <f t="shared" si="19"/>
        <v>5.3260816306578771E-6</v>
      </c>
    </row>
    <row r="296" spans="2:11">
      <c r="B296" s="85" t="str">
        <f>'JCN-5 SP500 Total MRP 1'!B296</f>
        <v>Northern Trust Corp</v>
      </c>
      <c r="C296" s="86" t="str">
        <f>'JCN-5 SP500 Total MRP 1'!C296</f>
        <v>NTRS</v>
      </c>
      <c r="D296" s="87">
        <f>'JCN-5 SP500 Total MRP 1'!D296</f>
        <v>98.65</v>
      </c>
      <c r="E296" s="88">
        <f>'JCN-5 SP500 Total MRP 1'!E296</f>
        <v>194.97161</v>
      </c>
      <c r="F296" s="88">
        <f t="shared" si="17"/>
        <v>19233.949326500002</v>
      </c>
      <c r="G296" s="80">
        <f t="shared" si="16"/>
        <v>5.1144211848863262E-4</v>
      </c>
      <c r="H296" s="82">
        <f>'JCN-5 SP500 Total MRP 1'!H296</f>
        <v>3.0410542321338063E-2</v>
      </c>
      <c r="I296" s="82">
        <f t="shared" si="18"/>
        <v>1.5553232189213357E-5</v>
      </c>
      <c r="J296" s="82">
        <f>'JCN-5 SP500 Total MRP 1'!J296</f>
        <v>0.05</v>
      </c>
      <c r="K296" s="83">
        <f t="shared" si="19"/>
        <v>2.5572105924431632E-5</v>
      </c>
    </row>
    <row r="297" spans="2:11">
      <c r="B297" s="85" t="str">
        <f>'JCN-5 SP500 Total MRP 1'!B297</f>
        <v>Packaging Corp of America</v>
      </c>
      <c r="C297" s="86" t="str">
        <f>'JCN-5 SP500 Total MRP 1'!C297</f>
        <v>PKG</v>
      </c>
      <c r="D297" s="87">
        <f>'JCN-5 SP500 Total MRP 1'!D297</f>
        <v>198.02</v>
      </c>
      <c r="E297" s="88">
        <f>'JCN-5 SP500 Total MRP 1'!E297</f>
        <v>89.928120000000007</v>
      </c>
      <c r="F297" s="88">
        <f t="shared" si="17"/>
        <v>17807.566322400002</v>
      </c>
      <c r="G297" s="80">
        <f t="shared" si="16"/>
        <v>4.7351374855225231E-4</v>
      </c>
      <c r="H297" s="82">
        <f>'JCN-5 SP500 Total MRP 1'!H297</f>
        <v>2.5249974750025248E-2</v>
      </c>
      <c r="I297" s="82">
        <f t="shared" si="18"/>
        <v>1.1956210194734175E-5</v>
      </c>
      <c r="J297" s="82">
        <f>'JCN-5 SP500 Total MRP 1'!J297</f>
        <v>0.09</v>
      </c>
      <c r="K297" s="83">
        <f t="shared" si="19"/>
        <v>4.2616237369702703E-5</v>
      </c>
    </row>
    <row r="298" spans="2:11">
      <c r="B298" s="85" t="str">
        <f>'JCN-5 SP500 Total MRP 1'!B298</f>
        <v>Paychex Inc</v>
      </c>
      <c r="C298" s="86" t="str">
        <f>'JCN-5 SP500 Total MRP 1'!C298</f>
        <v>PAYX</v>
      </c>
      <c r="D298" s="87">
        <f>'JCN-5 SP500 Total MRP 1'!D298</f>
        <v>154.28</v>
      </c>
      <c r="E298" s="88">
        <f>'JCN-5 SP500 Total MRP 1'!E298</f>
        <v>360.19067000000001</v>
      </c>
      <c r="F298" s="88">
        <f t="shared" si="17"/>
        <v>55570.2165676</v>
      </c>
      <c r="G298" s="80">
        <f t="shared" si="16"/>
        <v>1.4776450121477577E-3</v>
      </c>
      <c r="H298" s="82">
        <f>'JCN-5 SP500 Total MRP 1'!H298</f>
        <v>2.5408348457350273E-2</v>
      </c>
      <c r="I298" s="82">
        <f t="shared" si="18"/>
        <v>3.7544519364915805E-5</v>
      </c>
      <c r="J298" s="82">
        <f>'JCN-5 SP500 Total MRP 1'!J298</f>
        <v>0.08</v>
      </c>
      <c r="K298" s="83">
        <f t="shared" si="19"/>
        <v>1.1821160097182062E-4</v>
      </c>
    </row>
    <row r="299" spans="2:11">
      <c r="B299" s="85" t="str">
        <f>'JCN-5 SP500 Total MRP 1'!B299</f>
        <v>QUALCOMM Inc</v>
      </c>
      <c r="C299" s="86" t="str">
        <f>'JCN-5 SP500 Total MRP 1'!C299</f>
        <v>QCOM</v>
      </c>
      <c r="D299" s="87">
        <f>'JCN-5 SP500 Total MRP 1'!D299</f>
        <v>153.61000000000001</v>
      </c>
      <c r="E299" s="88">
        <f>'JCN-5 SP500 Total MRP 1'!E299</f>
        <v>1106</v>
      </c>
      <c r="F299" s="88">
        <f t="shared" si="17"/>
        <v>169892.66</v>
      </c>
      <c r="G299" s="80">
        <f t="shared" si="16"/>
        <v>4.5175465772052323E-3</v>
      </c>
      <c r="H299" s="82">
        <f>'JCN-5 SP500 Total MRP 1'!H299</f>
        <v>2.2133975652626779E-2</v>
      </c>
      <c r="I299" s="82">
        <f t="shared" si="18"/>
        <v>9.9991265949468054E-5</v>
      </c>
      <c r="J299" s="82">
        <f>'JCN-5 SP500 Total MRP 1'!J299</f>
        <v>5.5E-2</v>
      </c>
      <c r="K299" s="83">
        <f t="shared" si="19"/>
        <v>2.4846506174628778E-4</v>
      </c>
    </row>
    <row r="300" spans="2:11">
      <c r="B300" s="85" t="str">
        <f>'JCN-5 SP500 Total MRP 1'!B300</f>
        <v>Ross Stores Inc</v>
      </c>
      <c r="C300" s="86" t="str">
        <f>'JCN-5 SP500 Total MRP 1'!C300</f>
        <v>ROST</v>
      </c>
      <c r="D300" s="87">
        <f>'JCN-5 SP500 Total MRP 1'!D300</f>
        <v>127.79</v>
      </c>
      <c r="E300" s="88">
        <f>'JCN-5 SP500 Total MRP 1'!E300</f>
        <v>329.92919999999998</v>
      </c>
      <c r="F300" s="88">
        <f t="shared" si="17"/>
        <v>42161.652468</v>
      </c>
      <c r="G300" s="80">
        <f t="shared" si="16"/>
        <v>1.1211033413458236E-3</v>
      </c>
      <c r="H300" s="82">
        <f>'JCN-5 SP500 Total MRP 1'!H300</f>
        <v>1.2677048282338212E-2</v>
      </c>
      <c r="I300" s="82">
        <f t="shared" si="18"/>
        <v>1.4212281187731703E-5</v>
      </c>
      <c r="J300" s="82">
        <f>'JCN-5 SP500 Total MRP 1'!J300</f>
        <v>9.5000000000000001E-2</v>
      </c>
      <c r="K300" s="83">
        <f t="shared" si="19"/>
        <v>1.0650481742785324E-4</v>
      </c>
    </row>
    <row r="301" spans="2:11">
      <c r="B301" s="85" t="str">
        <f>'JCN-5 SP500 Total MRP 1'!B301</f>
        <v>IDEXX Laboratories Inc</v>
      </c>
      <c r="C301" s="86" t="str">
        <f>'JCN-5 SP500 Total MRP 1'!C301</f>
        <v>IDXX</v>
      </c>
      <c r="D301" s="87">
        <f>'JCN-5 SP500 Total MRP 1'!D301</f>
        <v>419.95</v>
      </c>
      <c r="E301" s="88">
        <f>'JCN-5 SP500 Total MRP 1'!E301</f>
        <v>81.03904</v>
      </c>
      <c r="F301" s="88">
        <f t="shared" si="17"/>
        <v>34032.344848000001</v>
      </c>
      <c r="G301" s="80">
        <f t="shared" si="16"/>
        <v>9.049402309808471E-4</v>
      </c>
      <c r="H301" s="82" t="str">
        <f>'JCN-5 SP500 Total MRP 1'!H301</f>
        <v>n/a</v>
      </c>
      <c r="I301" s="82" t="str">
        <f t="shared" si="18"/>
        <v>n/a</v>
      </c>
      <c r="J301" s="82">
        <f>'JCN-5 SP500 Total MRP 1'!J301</f>
        <v>0.105</v>
      </c>
      <c r="K301" s="83">
        <f t="shared" si="19"/>
        <v>9.5018724252988939E-5</v>
      </c>
    </row>
    <row r="302" spans="2:11">
      <c r="B302" s="85" t="str">
        <f>'JCN-5 SP500 Total MRP 1'!B302</f>
        <v>Starbucks Corp</v>
      </c>
      <c r="C302" s="86" t="str">
        <f>'JCN-5 SP500 Total MRP 1'!C302</f>
        <v>SBUX</v>
      </c>
      <c r="D302" s="87">
        <f>'JCN-5 SP500 Total MRP 1'!D302</f>
        <v>98.09</v>
      </c>
      <c r="E302" s="88">
        <f>'JCN-5 SP500 Total MRP 1'!E302</f>
        <v>1135.9000000000001</v>
      </c>
      <c r="F302" s="88">
        <f t="shared" si="17"/>
        <v>111420.43100000001</v>
      </c>
      <c r="G302" s="80">
        <f t="shared" si="16"/>
        <v>2.9627353335616841E-3</v>
      </c>
      <c r="H302" s="82">
        <f>'JCN-5 SP500 Total MRP 1'!H302</f>
        <v>2.4875114690590273E-2</v>
      </c>
      <c r="I302" s="82">
        <f t="shared" si="18"/>
        <v>7.3698381220211118E-5</v>
      </c>
      <c r="J302" s="82">
        <f>'JCN-5 SP500 Total MRP 1'!J302</f>
        <v>7.0000000000000007E-2</v>
      </c>
      <c r="K302" s="83">
        <f t="shared" si="19"/>
        <v>2.0739147334931791E-4</v>
      </c>
    </row>
    <row r="303" spans="2:11">
      <c r="B303" s="85" t="str">
        <f>'JCN-5 SP500 Total MRP 1'!B303</f>
        <v>KeyCorp</v>
      </c>
      <c r="C303" s="86" t="str">
        <f>'JCN-5 SP500 Total MRP 1'!C303</f>
        <v>KEY</v>
      </c>
      <c r="D303" s="87">
        <f>'JCN-5 SP500 Total MRP 1'!D303</f>
        <v>15.99</v>
      </c>
      <c r="E303" s="88">
        <f>'JCN-5 SP500 Total MRP 1'!E303</f>
        <v>1095.71722</v>
      </c>
      <c r="F303" s="88" t="str">
        <f t="shared" si="17"/>
        <v>Excl.</v>
      </c>
      <c r="G303" s="80" t="str">
        <f t="shared" si="16"/>
        <v>Excl.</v>
      </c>
      <c r="H303" s="82">
        <f>'JCN-5 SP500 Total MRP 1'!H303</f>
        <v>5.128205128205128E-2</v>
      </c>
      <c r="I303" s="82" t="str">
        <f t="shared" si="18"/>
        <v>n/a</v>
      </c>
      <c r="J303" s="82">
        <f>'JCN-5 SP500 Total MRP 1'!J303</f>
        <v>-1.4999999999999999E-2</v>
      </c>
      <c r="K303" s="83" t="str">
        <f t="shared" si="19"/>
        <v>n/a</v>
      </c>
    </row>
    <row r="304" spans="2:11">
      <c r="B304" s="85" t="str">
        <f>'JCN-5 SP500 Total MRP 1'!B304</f>
        <v>Fox Corp</v>
      </c>
      <c r="C304" s="86" t="str">
        <f>'JCN-5 SP500 Total MRP 1'!C304</f>
        <v>FOXA</v>
      </c>
      <c r="D304" s="87">
        <f>'JCN-5 SP500 Total MRP 1'!D304</f>
        <v>56.6</v>
      </c>
      <c r="E304" s="88">
        <f>'JCN-5 SP500 Total MRP 1'!E304</f>
        <v>217.84683000000001</v>
      </c>
      <c r="F304" s="88">
        <f t="shared" si="17"/>
        <v>12330.130578</v>
      </c>
      <c r="G304" s="80">
        <f t="shared" si="16"/>
        <v>3.2786548394225784E-4</v>
      </c>
      <c r="H304" s="82">
        <f>'JCN-5 SP500 Total MRP 1'!H304</f>
        <v>9.5406360424028277E-3</v>
      </c>
      <c r="I304" s="82">
        <f t="shared" si="18"/>
        <v>3.1280452531593507E-6</v>
      </c>
      <c r="J304" s="82">
        <f>'JCN-5 SP500 Total MRP 1'!J304</f>
        <v>8.5000000000000006E-2</v>
      </c>
      <c r="K304" s="83">
        <f t="shared" si="19"/>
        <v>2.7868566135091919E-5</v>
      </c>
    </row>
    <row r="305" spans="2:11">
      <c r="B305" s="85" t="str">
        <f>'JCN-5 SP500 Total MRP 1'!B305</f>
        <v>Fox Corp</v>
      </c>
      <c r="C305" s="86" t="str">
        <f>'JCN-5 SP500 Total MRP 1'!C305</f>
        <v>FOX</v>
      </c>
      <c r="D305" s="87">
        <f>'JCN-5 SP500 Total MRP 1'!D305</f>
        <v>52.71</v>
      </c>
      <c r="E305" s="88">
        <f>'JCN-5 SP500 Total MRP 1'!E305</f>
        <v>235.58103</v>
      </c>
      <c r="F305" s="88" t="str">
        <f t="shared" si="17"/>
        <v>Excl.</v>
      </c>
      <c r="G305" s="80" t="str">
        <f t="shared" si="16"/>
        <v>Excl.</v>
      </c>
      <c r="H305" s="82">
        <f>'JCN-5 SP500 Total MRP 1'!H305</f>
        <v>1.0244735344336939E-2</v>
      </c>
      <c r="I305" s="82" t="str">
        <f t="shared" si="18"/>
        <v>n/a</v>
      </c>
      <c r="J305" s="82" t="str">
        <f>'JCN-5 SP500 Total MRP 1'!J305</f>
        <v/>
      </c>
      <c r="K305" s="83" t="str">
        <f t="shared" si="19"/>
        <v>n/a</v>
      </c>
    </row>
    <row r="306" spans="2:11">
      <c r="B306" s="85" t="str">
        <f>'JCN-5 SP500 Total MRP 1'!B306</f>
        <v>State Street Corp</v>
      </c>
      <c r="C306" s="86" t="str">
        <f>'JCN-5 SP500 Total MRP 1'!C306</f>
        <v>STT</v>
      </c>
      <c r="D306" s="87">
        <f>'JCN-5 SP500 Total MRP 1'!D306</f>
        <v>89.53</v>
      </c>
      <c r="E306" s="88">
        <f>'JCN-5 SP500 Total MRP 1'!E306</f>
        <v>288.46910000000003</v>
      </c>
      <c r="F306" s="88">
        <f t="shared" si="17"/>
        <v>25826.638523000001</v>
      </c>
      <c r="G306" s="80">
        <f t="shared" si="16"/>
        <v>6.8674563374483309E-4</v>
      </c>
      <c r="H306" s="82">
        <f>'JCN-5 SP500 Total MRP 1'!H306</f>
        <v>3.3955098849547637E-2</v>
      </c>
      <c r="I306" s="82">
        <f t="shared" si="18"/>
        <v>2.3318515878301045E-5</v>
      </c>
      <c r="J306" s="82">
        <f>'JCN-5 SP500 Total MRP 1'!J306</f>
        <v>7.4999999999999997E-2</v>
      </c>
      <c r="K306" s="83">
        <f t="shared" si="19"/>
        <v>5.1505922530862481E-5</v>
      </c>
    </row>
    <row r="307" spans="2:11">
      <c r="B307" s="85" t="str">
        <f>'JCN-5 SP500 Total MRP 1'!B307</f>
        <v>Norwegian Cruise Line Holdings Ltd</v>
      </c>
      <c r="C307" s="86" t="str">
        <f>'JCN-5 SP500 Total MRP 1'!C307</f>
        <v>NCLH</v>
      </c>
      <c r="D307" s="87">
        <f>'JCN-5 SP500 Total MRP 1'!D307</f>
        <v>18.96</v>
      </c>
      <c r="E307" s="88">
        <f>'JCN-5 SP500 Total MRP 1'!E307</f>
        <v>439.94481999999999</v>
      </c>
      <c r="F307" s="88" t="str">
        <f t="shared" si="17"/>
        <v>Excl.</v>
      </c>
      <c r="G307" s="80" t="str">
        <f t="shared" si="16"/>
        <v>Excl.</v>
      </c>
      <c r="H307" s="82" t="str">
        <f>'JCN-5 SP500 Total MRP 1'!H307</f>
        <v>n/a</v>
      </c>
      <c r="I307" s="82" t="str">
        <f t="shared" si="18"/>
        <v>n/a</v>
      </c>
      <c r="J307" s="82" t="str">
        <f>'JCN-5 SP500 Total MRP 1'!J307</f>
        <v/>
      </c>
      <c r="K307" s="83" t="str">
        <f t="shared" si="19"/>
        <v>n/a</v>
      </c>
    </row>
    <row r="308" spans="2:11">
      <c r="B308" s="85" t="str">
        <f>'JCN-5 SP500 Total MRP 1'!B308</f>
        <v>US Bancorp</v>
      </c>
      <c r="C308" s="86" t="str">
        <f>'JCN-5 SP500 Total MRP 1'!C308</f>
        <v>USB</v>
      </c>
      <c r="D308" s="87">
        <f>'JCN-5 SP500 Total MRP 1'!D308</f>
        <v>42.22</v>
      </c>
      <c r="E308" s="88">
        <f>'JCN-5 SP500 Total MRP 1'!E308</f>
        <v>1558.01053</v>
      </c>
      <c r="F308" s="88">
        <f t="shared" si="17"/>
        <v>65779.204576599994</v>
      </c>
      <c r="G308" s="80">
        <f t="shared" si="16"/>
        <v>1.7491080573245603E-3</v>
      </c>
      <c r="H308" s="82">
        <f>'JCN-5 SP500 Total MRP 1'!H308</f>
        <v>4.7370914258645189E-2</v>
      </c>
      <c r="I308" s="82">
        <f t="shared" si="18"/>
        <v>8.2856847812627199E-5</v>
      </c>
      <c r="J308" s="82">
        <f>'JCN-5 SP500 Total MRP 1'!J308</f>
        <v>0.04</v>
      </c>
      <c r="K308" s="83">
        <f t="shared" si="19"/>
        <v>6.9964322292982419E-5</v>
      </c>
    </row>
    <row r="309" spans="2:11">
      <c r="B309" s="85" t="str">
        <f>'JCN-5 SP500 Total MRP 1'!B309</f>
        <v>A O Smith Corp</v>
      </c>
      <c r="C309" s="86" t="str">
        <f>'JCN-5 SP500 Total MRP 1'!C309</f>
        <v>AOS</v>
      </c>
      <c r="D309" s="87">
        <f>'JCN-5 SP500 Total MRP 1'!D309</f>
        <v>65.36</v>
      </c>
      <c r="E309" s="88">
        <f>'JCN-5 SP500 Total MRP 1'!E309</f>
        <v>117.65899</v>
      </c>
      <c r="F309" s="88">
        <f t="shared" si="17"/>
        <v>7690.1915864000002</v>
      </c>
      <c r="G309" s="80">
        <f t="shared" si="16"/>
        <v>2.0448675463197643E-4</v>
      </c>
      <c r="H309" s="82">
        <f>'JCN-5 SP500 Total MRP 1'!H309</f>
        <v>2.0807833537331705E-2</v>
      </c>
      <c r="I309" s="82">
        <f t="shared" si="18"/>
        <v>4.2549263509713585E-6</v>
      </c>
      <c r="J309" s="82">
        <f>'JCN-5 SP500 Total MRP 1'!J309</f>
        <v>0.09</v>
      </c>
      <c r="K309" s="83">
        <f t="shared" si="19"/>
        <v>1.8403807916877879E-5</v>
      </c>
    </row>
    <row r="310" spans="2:11">
      <c r="B310" s="85" t="str">
        <f>'JCN-5 SP500 Total MRP 1'!B310</f>
        <v>Gen Digital Inc</v>
      </c>
      <c r="C310" s="86" t="str">
        <f>'JCN-5 SP500 Total MRP 1'!C310</f>
        <v>GEN</v>
      </c>
      <c r="D310" s="87">
        <f>'JCN-5 SP500 Total MRP 1'!D310</f>
        <v>26.54</v>
      </c>
      <c r="E310" s="88">
        <f>'JCN-5 SP500 Total MRP 1'!E310</f>
        <v>616.30137000000002</v>
      </c>
      <c r="F310" s="88">
        <f t="shared" si="17"/>
        <v>16356.638359799999</v>
      </c>
      <c r="G310" s="80">
        <f t="shared" si="16"/>
        <v>4.3493271361398595E-4</v>
      </c>
      <c r="H310" s="82">
        <f>'JCN-5 SP500 Total MRP 1'!H310</f>
        <v>1.8839487565938208E-2</v>
      </c>
      <c r="I310" s="82">
        <f t="shared" si="18"/>
        <v>8.1939094501504515E-6</v>
      </c>
      <c r="J310" s="82">
        <f>'JCN-5 SP500 Total MRP 1'!J310</f>
        <v>0.105</v>
      </c>
      <c r="K310" s="83">
        <f t="shared" si="19"/>
        <v>4.5667934929468521E-5</v>
      </c>
    </row>
    <row r="311" spans="2:11">
      <c r="B311" s="85" t="str">
        <f>'JCN-5 SP500 Total MRP 1'!B311</f>
        <v>T Rowe Price Group Inc</v>
      </c>
      <c r="C311" s="86" t="str">
        <f>'JCN-5 SP500 Total MRP 1'!C311</f>
        <v>TROW</v>
      </c>
      <c r="D311" s="87">
        <f>'JCN-5 SP500 Total MRP 1'!D311</f>
        <v>91.87</v>
      </c>
      <c r="E311" s="88">
        <f>'JCN-5 SP500 Total MRP 1'!E311</f>
        <v>222.24239</v>
      </c>
      <c r="F311" s="88">
        <f t="shared" si="17"/>
        <v>20417.408369299999</v>
      </c>
      <c r="G311" s="80">
        <f t="shared" si="16"/>
        <v>5.429109962380522E-4</v>
      </c>
      <c r="H311" s="82">
        <f>'JCN-5 SP500 Total MRP 1'!H311</f>
        <v>5.5295526287144875E-2</v>
      </c>
      <c r="I311" s="82">
        <f t="shared" si="18"/>
        <v>3.0020549264061226E-5</v>
      </c>
      <c r="J311" s="82">
        <f>'JCN-5 SP500 Total MRP 1'!J311</f>
        <v>5.5E-2</v>
      </c>
      <c r="K311" s="83">
        <f t="shared" si="19"/>
        <v>2.9860104793092869E-5</v>
      </c>
    </row>
    <row r="312" spans="2:11">
      <c r="B312" s="85" t="str">
        <f>'JCN-5 SP500 Total MRP 1'!B312</f>
        <v>Waste Management Inc</v>
      </c>
      <c r="C312" s="86" t="str">
        <f>'JCN-5 SP500 Total MRP 1'!C312</f>
        <v>WM</v>
      </c>
      <c r="D312" s="87">
        <f>'JCN-5 SP500 Total MRP 1'!D312</f>
        <v>231.51</v>
      </c>
      <c r="E312" s="88">
        <f>'JCN-5 SP500 Total MRP 1'!E312</f>
        <v>402.11543999999998</v>
      </c>
      <c r="F312" s="88">
        <f t="shared" si="17"/>
        <v>93093.745514399998</v>
      </c>
      <c r="G312" s="80">
        <f t="shared" si="16"/>
        <v>2.4754178986178253E-3</v>
      </c>
      <c r="H312" s="82">
        <f>'JCN-5 SP500 Total MRP 1'!H312</f>
        <v>1.4254243877154335E-2</v>
      </c>
      <c r="I312" s="82">
        <f t="shared" si="18"/>
        <v>3.5285210424771383E-5</v>
      </c>
      <c r="J312" s="82">
        <f>'JCN-5 SP500 Total MRP 1'!J312</f>
        <v>8.5000000000000006E-2</v>
      </c>
      <c r="K312" s="83">
        <f t="shared" si="19"/>
        <v>2.1041052138251516E-4</v>
      </c>
    </row>
    <row r="313" spans="2:11">
      <c r="B313" s="85" t="str">
        <f>'JCN-5 SP500 Total MRP 1'!B313</f>
        <v>Constellation Brands Inc</v>
      </c>
      <c r="C313" s="86" t="str">
        <f>'JCN-5 SP500 Total MRP 1'!C313</f>
        <v>STZ</v>
      </c>
      <c r="D313" s="87">
        <f>'JCN-5 SP500 Total MRP 1'!D313</f>
        <v>183.52</v>
      </c>
      <c r="E313" s="88">
        <f>'JCN-5 SP500 Total MRP 1'!E313</f>
        <v>180.70455999999999</v>
      </c>
      <c r="F313" s="88">
        <f t="shared" si="17"/>
        <v>33162.9008512</v>
      </c>
      <c r="G313" s="80">
        <f t="shared" si="16"/>
        <v>8.8182119951818428E-4</v>
      </c>
      <c r="H313" s="82">
        <f>'JCN-5 SP500 Total MRP 1'!H313</f>
        <v>2.2013949433304272E-2</v>
      </c>
      <c r="I313" s="82">
        <f t="shared" si="18"/>
        <v>1.9412367295409026E-5</v>
      </c>
      <c r="J313" s="82">
        <f>'JCN-5 SP500 Total MRP 1'!J313</f>
        <v>7.4999999999999997E-2</v>
      </c>
      <c r="K313" s="83">
        <f t="shared" si="19"/>
        <v>6.6136589963863818E-5</v>
      </c>
    </row>
    <row r="314" spans="2:11">
      <c r="B314" s="85" t="str">
        <f>'JCN-5 SP500 Total MRP 1'!B314</f>
        <v>Invesco Ltd</v>
      </c>
      <c r="C314" s="86" t="str">
        <f>'JCN-5 SP500 Total MRP 1'!C314</f>
        <v>IVZ</v>
      </c>
      <c r="D314" s="87">
        <f>'JCN-5 SP500 Total MRP 1'!D314</f>
        <v>15.17</v>
      </c>
      <c r="E314" s="88">
        <f>'JCN-5 SP500 Total MRP 1'!E314</f>
        <v>447.41359</v>
      </c>
      <c r="F314" s="88">
        <f t="shared" si="17"/>
        <v>6787.2641603000002</v>
      </c>
      <c r="G314" s="80">
        <f t="shared" si="16"/>
        <v>1.804773789282657E-4</v>
      </c>
      <c r="H314" s="82">
        <f>'JCN-5 SP500 Total MRP 1'!H314</f>
        <v>5.405405405405405E-2</v>
      </c>
      <c r="I314" s="82">
        <f t="shared" si="18"/>
        <v>9.7555339961224692E-6</v>
      </c>
      <c r="J314" s="82">
        <f>'JCN-5 SP500 Total MRP 1'!J314</f>
        <v>0.105</v>
      </c>
      <c r="K314" s="83">
        <f t="shared" si="19"/>
        <v>1.8950124787467899E-5</v>
      </c>
    </row>
    <row r="315" spans="2:11">
      <c r="B315" s="85" t="str">
        <f>'JCN-5 SP500 Total MRP 1'!B315</f>
        <v>Intuit Inc</v>
      </c>
      <c r="C315" s="86" t="str">
        <f>'JCN-5 SP500 Total MRP 1'!C315</f>
        <v>INTU</v>
      </c>
      <c r="D315" s="87">
        <f>'JCN-5 SP500 Total MRP 1'!D315</f>
        <v>613.99</v>
      </c>
      <c r="E315" s="88">
        <f>'JCN-5 SP500 Total MRP 1'!E315</f>
        <v>279.56200000000001</v>
      </c>
      <c r="F315" s="88">
        <f t="shared" si="17"/>
        <v>171648.27238000001</v>
      </c>
      <c r="G315" s="80">
        <f t="shared" si="16"/>
        <v>4.5642293514826385E-3</v>
      </c>
      <c r="H315" s="82">
        <f>'JCN-5 SP500 Total MRP 1'!H315</f>
        <v>6.7753546474698285E-3</v>
      </c>
      <c r="I315" s="82">
        <f t="shared" si="18"/>
        <v>3.0924272548686098E-5</v>
      </c>
      <c r="J315" s="82">
        <f>'JCN-5 SP500 Total MRP 1'!J315</f>
        <v>0.13500000000000001</v>
      </c>
      <c r="K315" s="83">
        <f t="shared" si="19"/>
        <v>6.1617096245015622E-4</v>
      </c>
    </row>
    <row r="316" spans="2:11">
      <c r="B316" s="85" t="str">
        <f>'JCN-5 SP500 Total MRP 1'!B316</f>
        <v>Morgan Stanley</v>
      </c>
      <c r="C316" s="86" t="str">
        <f>'JCN-5 SP500 Total MRP 1'!C316</f>
        <v>MS</v>
      </c>
      <c r="D316" s="87">
        <f>'JCN-5 SP500 Total MRP 1'!D316</f>
        <v>116.67</v>
      </c>
      <c r="E316" s="88">
        <f>'JCN-5 SP500 Total MRP 1'!E316</f>
        <v>1612.8555899999999</v>
      </c>
      <c r="F316" s="88">
        <f t="shared" si="17"/>
        <v>188171.86168529998</v>
      </c>
      <c r="G316" s="80">
        <f t="shared" si="16"/>
        <v>5.0036013897408124E-3</v>
      </c>
      <c r="H316" s="82">
        <f>'JCN-5 SP500 Total MRP 1'!H316</f>
        <v>3.1713379617725211E-2</v>
      </c>
      <c r="I316" s="82">
        <f t="shared" si="18"/>
        <v>1.5868111032862783E-4</v>
      </c>
      <c r="J316" s="82">
        <f>'JCN-5 SP500 Total MRP 1'!J316</f>
        <v>0.13500000000000001</v>
      </c>
      <c r="K316" s="83">
        <f t="shared" si="19"/>
        <v>6.7548618761500967E-4</v>
      </c>
    </row>
    <row r="317" spans="2:11">
      <c r="B317" s="85" t="str">
        <f>'JCN-5 SP500 Total MRP 1'!B317</f>
        <v>Microchip Technology Inc</v>
      </c>
      <c r="C317" s="86" t="str">
        <f>'JCN-5 SP500 Total MRP 1'!C317</f>
        <v>MCHP</v>
      </c>
      <c r="D317" s="87">
        <f>'JCN-5 SP500 Total MRP 1'!D317</f>
        <v>48.41</v>
      </c>
      <c r="E317" s="88">
        <f>'JCN-5 SP500 Total MRP 1'!E317</f>
        <v>537.81897000000004</v>
      </c>
      <c r="F317" s="88" t="str">
        <f t="shared" si="17"/>
        <v>Excl.</v>
      </c>
      <c r="G317" s="80" t="str">
        <f t="shared" si="16"/>
        <v>Excl.</v>
      </c>
      <c r="H317" s="82">
        <f>'JCN-5 SP500 Total MRP 1'!H317</f>
        <v>3.7595538111960342E-2</v>
      </c>
      <c r="I317" s="82" t="str">
        <f t="shared" si="18"/>
        <v>n/a</v>
      </c>
      <c r="J317" s="82">
        <f>'JCN-5 SP500 Total MRP 1'!J317</f>
        <v>-5.0000000000000001E-3</v>
      </c>
      <c r="K317" s="83" t="str">
        <f t="shared" si="19"/>
        <v>n/a</v>
      </c>
    </row>
    <row r="318" spans="2:11">
      <c r="B318" s="85" t="str">
        <f>'JCN-5 SP500 Total MRP 1'!B318</f>
        <v>Crowdstrike Holdings Inc</v>
      </c>
      <c r="C318" s="86" t="str">
        <f>'JCN-5 SP500 Total MRP 1'!C318</f>
        <v>CRWD</v>
      </c>
      <c r="D318" s="87">
        <f>'JCN-5 SP500 Total MRP 1'!D318</f>
        <v>352.58</v>
      </c>
      <c r="E318" s="88">
        <f>'JCN-5 SP500 Total MRP 1'!E318</f>
        <v>247.87342000000001</v>
      </c>
      <c r="F318" s="88" t="str">
        <f t="shared" si="17"/>
        <v>Excl.</v>
      </c>
      <c r="G318" s="80" t="str">
        <f t="shared" si="16"/>
        <v>Excl.</v>
      </c>
      <c r="H318" s="82" t="str">
        <f>'JCN-5 SP500 Total MRP 1'!H318</f>
        <v>n/a</v>
      </c>
      <c r="I318" s="82" t="str">
        <f t="shared" si="18"/>
        <v>n/a</v>
      </c>
      <c r="J318" s="82" t="str">
        <f>'JCN-5 SP500 Total MRP 1'!J318</f>
        <v/>
      </c>
      <c r="K318" s="83" t="str">
        <f t="shared" si="19"/>
        <v>n/a</v>
      </c>
    </row>
    <row r="319" spans="2:11">
      <c r="B319" s="85" t="str">
        <f>'JCN-5 SP500 Total MRP 1'!B319</f>
        <v>Chubb Ltd</v>
      </c>
      <c r="C319" s="86" t="str">
        <f>'JCN-5 SP500 Total MRP 1'!C319</f>
        <v>CB</v>
      </c>
      <c r="D319" s="87">
        <f>'JCN-5 SP500 Total MRP 1'!D319</f>
        <v>301.99</v>
      </c>
      <c r="E319" s="88">
        <f>'JCN-5 SP500 Total MRP 1'!E319</f>
        <v>400.41208</v>
      </c>
      <c r="F319" s="88">
        <f t="shared" si="17"/>
        <v>120920.44403920001</v>
      </c>
      <c r="G319" s="80">
        <f t="shared" si="16"/>
        <v>3.2153463138632644E-3</v>
      </c>
      <c r="H319" s="82">
        <f>'JCN-5 SP500 Total MRP 1'!H319</f>
        <v>1.2053379250968575E-2</v>
      </c>
      <c r="I319" s="82">
        <f t="shared" si="18"/>
        <v>3.8755788544197764E-5</v>
      </c>
      <c r="J319" s="82">
        <f>'JCN-5 SP500 Total MRP 1'!J319</f>
        <v>0.11</v>
      </c>
      <c r="K319" s="83">
        <f t="shared" si="19"/>
        <v>3.536880945249591E-4</v>
      </c>
    </row>
    <row r="320" spans="2:11">
      <c r="B320" s="85" t="str">
        <f>'JCN-5 SP500 Total MRP 1'!B320</f>
        <v>Hologic Inc</v>
      </c>
      <c r="C320" s="86" t="str">
        <f>'JCN-5 SP500 Total MRP 1'!C320</f>
        <v>HOLX</v>
      </c>
      <c r="D320" s="87">
        <f>'JCN-5 SP500 Total MRP 1'!D320</f>
        <v>61.77</v>
      </c>
      <c r="E320" s="88">
        <f>'JCN-5 SP500 Total MRP 1'!E320</f>
        <v>225.72310999999999</v>
      </c>
      <c r="F320" s="88">
        <f t="shared" si="17"/>
        <v>13942.916504700001</v>
      </c>
      <c r="G320" s="80">
        <f t="shared" si="16"/>
        <v>3.7075041812910473E-4</v>
      </c>
      <c r="H320" s="82" t="str">
        <f>'JCN-5 SP500 Total MRP 1'!H320</f>
        <v>n/a</v>
      </c>
      <c r="I320" s="82" t="str">
        <f t="shared" si="18"/>
        <v>n/a</v>
      </c>
      <c r="J320" s="82">
        <f>'JCN-5 SP500 Total MRP 1'!J320</f>
        <v>0.02</v>
      </c>
      <c r="K320" s="83">
        <f t="shared" si="19"/>
        <v>7.4150083625820944E-6</v>
      </c>
    </row>
    <row r="321" spans="2:11">
      <c r="B321" s="85" t="str">
        <f>'JCN-5 SP500 Total MRP 1'!B321</f>
        <v>Citizens Financial Group Inc</v>
      </c>
      <c r="C321" s="86" t="str">
        <f>'JCN-5 SP500 Total MRP 1'!C321</f>
        <v>CFG</v>
      </c>
      <c r="D321" s="87">
        <f>'JCN-5 SP500 Total MRP 1'!D321</f>
        <v>40.97</v>
      </c>
      <c r="E321" s="88">
        <f>'JCN-5 SP500 Total MRP 1'!E321</f>
        <v>437.13389000000001</v>
      </c>
      <c r="F321" s="88">
        <f t="shared" si="17"/>
        <v>17909.375473299999</v>
      </c>
      <c r="G321" s="80">
        <f t="shared" si="16"/>
        <v>4.7622091424838334E-4</v>
      </c>
      <c r="H321" s="82">
        <f>'JCN-5 SP500 Total MRP 1'!H321</f>
        <v>4.1005613863802776E-2</v>
      </c>
      <c r="I321" s="82">
        <f t="shared" si="18"/>
        <v>1.9527730923536341E-5</v>
      </c>
      <c r="J321" s="82">
        <f>'JCN-5 SP500 Total MRP 1'!J321</f>
        <v>5.5E-2</v>
      </c>
      <c r="K321" s="83">
        <f t="shared" si="19"/>
        <v>2.6192150283661085E-5</v>
      </c>
    </row>
    <row r="322" spans="2:11">
      <c r="B322" s="85" t="str">
        <f>'JCN-5 SP500 Total MRP 1'!B322</f>
        <v>Jabil Inc</v>
      </c>
      <c r="C322" s="86" t="str">
        <f>'JCN-5 SP500 Total MRP 1'!C322</f>
        <v>JBL</v>
      </c>
      <c r="D322" s="87">
        <f>'JCN-5 SP500 Total MRP 1'!D322</f>
        <v>136.07</v>
      </c>
      <c r="E322" s="88">
        <f>'JCN-5 SP500 Total MRP 1'!E322</f>
        <v>109.17852999999999</v>
      </c>
      <c r="F322" s="88">
        <f t="shared" si="17"/>
        <v>14855.922577099998</v>
      </c>
      <c r="G322" s="80">
        <f t="shared" si="16"/>
        <v>3.9502779101465612E-4</v>
      </c>
      <c r="H322" s="82">
        <f>'JCN-5 SP500 Total MRP 1'!H322</f>
        <v>2.3517307268317777E-3</v>
      </c>
      <c r="I322" s="82">
        <f t="shared" si="18"/>
        <v>9.2899899408164886E-7</v>
      </c>
      <c r="J322" s="82">
        <f>'JCN-5 SP500 Total MRP 1'!J322</f>
        <v>0.115</v>
      </c>
      <c r="K322" s="83">
        <f t="shared" si="19"/>
        <v>4.5428195966685458E-5</v>
      </c>
    </row>
    <row r="323" spans="2:11">
      <c r="B323" s="85" t="str">
        <f>'JCN-5 SP500 Total MRP 1'!B323</f>
        <v>O'Reilly Automotive Inc</v>
      </c>
      <c r="C323" s="86" t="str">
        <f>'JCN-5 SP500 Total MRP 1'!C323</f>
        <v>ORLY</v>
      </c>
      <c r="D323" s="87">
        <f>'JCN-5 SP500 Total MRP 1'!D323</f>
        <v>1432.58</v>
      </c>
      <c r="E323" s="88">
        <f>'JCN-5 SP500 Total MRP 1'!E323</f>
        <v>57.24051</v>
      </c>
      <c r="F323" s="88">
        <f t="shared" si="17"/>
        <v>82001.609815799995</v>
      </c>
      <c r="G323" s="80">
        <f t="shared" si="16"/>
        <v>2.1804714326603999E-3</v>
      </c>
      <c r="H323" s="82" t="str">
        <f>'JCN-5 SP500 Total MRP 1'!H323</f>
        <v>n/a</v>
      </c>
      <c r="I323" s="82" t="str">
        <f t="shared" si="18"/>
        <v>n/a</v>
      </c>
      <c r="J323" s="82">
        <f>'JCN-5 SP500 Total MRP 1'!J323</f>
        <v>0.105</v>
      </c>
      <c r="K323" s="83">
        <f t="shared" si="19"/>
        <v>2.2894950042934197E-4</v>
      </c>
    </row>
    <row r="324" spans="2:11">
      <c r="B324" s="85" t="str">
        <f>'JCN-5 SP500 Total MRP 1'!B324</f>
        <v>Allstate Corp/The</v>
      </c>
      <c r="C324" s="86" t="str">
        <f>'JCN-5 SP500 Total MRP 1'!C324</f>
        <v>ALL</v>
      </c>
      <c r="D324" s="87">
        <f>'JCN-5 SP500 Total MRP 1'!D324</f>
        <v>207.07</v>
      </c>
      <c r="E324" s="88">
        <f>'JCN-5 SP500 Total MRP 1'!E324</f>
        <v>265.02605</v>
      </c>
      <c r="F324" s="88" t="str">
        <f t="shared" si="17"/>
        <v>Excl.</v>
      </c>
      <c r="G324" s="80" t="str">
        <f t="shared" si="16"/>
        <v>Excl.</v>
      </c>
      <c r="H324" s="82">
        <f>'JCN-5 SP500 Total MRP 1'!H324</f>
        <v>1.9317139131694597E-2</v>
      </c>
      <c r="I324" s="82" t="str">
        <f t="shared" si="18"/>
        <v>n/a</v>
      </c>
      <c r="J324" s="82">
        <f>'JCN-5 SP500 Total MRP 1'!J324</f>
        <v>0.28999999999999998</v>
      </c>
      <c r="K324" s="83" t="str">
        <f t="shared" si="19"/>
        <v>n/a</v>
      </c>
    </row>
    <row r="325" spans="2:11">
      <c r="B325" s="85" t="str">
        <f>'JCN-5 SP500 Total MRP 1'!B325</f>
        <v>Equity Residential</v>
      </c>
      <c r="C325" s="86" t="str">
        <f>'JCN-5 SP500 Total MRP 1'!C325</f>
        <v>EQR</v>
      </c>
      <c r="D325" s="87">
        <f>'JCN-5 SP500 Total MRP 1'!D325</f>
        <v>71.58</v>
      </c>
      <c r="E325" s="88">
        <f>'JCN-5 SP500 Total MRP 1'!E325</f>
        <v>379.70522999999997</v>
      </c>
      <c r="F325" s="88" t="str">
        <f t="shared" si="17"/>
        <v>Excl.</v>
      </c>
      <c r="G325" s="80" t="str">
        <f t="shared" si="16"/>
        <v>Excl.</v>
      </c>
      <c r="H325" s="82">
        <f>'JCN-5 SP500 Total MRP 1'!H325</f>
        <v>3.8697960324112879E-2</v>
      </c>
      <c r="I325" s="82" t="str">
        <f t="shared" si="18"/>
        <v>n/a</v>
      </c>
      <c r="J325" s="82">
        <f>'JCN-5 SP500 Total MRP 1'!J325</f>
        <v>-3.5000000000000003E-2</v>
      </c>
      <c r="K325" s="83" t="str">
        <f t="shared" si="19"/>
        <v>n/a</v>
      </c>
    </row>
    <row r="326" spans="2:11">
      <c r="B326" s="85" t="str">
        <f>'JCN-5 SP500 Total MRP 1'!B326</f>
        <v>Keurig Dr Pepper Inc</v>
      </c>
      <c r="C326" s="86" t="str">
        <f>'JCN-5 SP500 Total MRP 1'!C326</f>
        <v>KDP</v>
      </c>
      <c r="D326" s="87">
        <f>'JCN-5 SP500 Total MRP 1'!D326</f>
        <v>34.22</v>
      </c>
      <c r="E326" s="88">
        <f>'JCN-5 SP500 Total MRP 1'!E326</f>
        <v>1356.7508800000001</v>
      </c>
      <c r="F326" s="88">
        <f t="shared" si="17"/>
        <v>46428.015113599999</v>
      </c>
      <c r="G326" s="80">
        <f t="shared" si="16"/>
        <v>1.234548454081986E-3</v>
      </c>
      <c r="H326" s="82">
        <f>'JCN-5 SP500 Total MRP 1'!H326</f>
        <v>2.6884862653419054E-2</v>
      </c>
      <c r="I326" s="82">
        <f t="shared" si="18"/>
        <v>3.3190665626985014E-5</v>
      </c>
      <c r="J326" s="82">
        <f>'JCN-5 SP500 Total MRP 1'!J326</f>
        <v>9.5000000000000001E-2</v>
      </c>
      <c r="K326" s="83">
        <f t="shared" si="19"/>
        <v>1.1728210313778867E-4</v>
      </c>
    </row>
    <row r="327" spans="2:11">
      <c r="B327" s="85" t="str">
        <f>'JCN-5 SP500 Total MRP 1'!B327</f>
        <v>Host Hotels &amp; Resorts Inc</v>
      </c>
      <c r="C327" s="86" t="str">
        <f>'JCN-5 SP500 Total MRP 1'!C327</f>
        <v>HST</v>
      </c>
      <c r="D327" s="87">
        <f>'JCN-5 SP500 Total MRP 1'!D327</f>
        <v>14.21</v>
      </c>
      <c r="E327" s="88">
        <f>'JCN-5 SP500 Total MRP 1'!E327</f>
        <v>699.10684000000003</v>
      </c>
      <c r="F327" s="88">
        <f t="shared" si="17"/>
        <v>9934.3081964000012</v>
      </c>
      <c r="G327" s="80">
        <f t="shared" si="16"/>
        <v>2.6415914607228299E-4</v>
      </c>
      <c r="H327" s="82">
        <f>'JCN-5 SP500 Total MRP 1'!H327</f>
        <v>5.6298381421534129E-2</v>
      </c>
      <c r="I327" s="82">
        <f t="shared" si="18"/>
        <v>1.4871732361564136E-5</v>
      </c>
      <c r="J327" s="82">
        <f>'JCN-5 SP500 Total MRP 1'!J327</f>
        <v>0.115</v>
      </c>
      <c r="K327" s="83">
        <f t="shared" si="19"/>
        <v>3.0378301798312543E-5</v>
      </c>
    </row>
    <row r="328" spans="2:11">
      <c r="B328" s="85" t="str">
        <f>'JCN-5 SP500 Total MRP 1'!B328</f>
        <v>Incyte Corp</v>
      </c>
      <c r="C328" s="86" t="str">
        <f>'JCN-5 SP500 Total MRP 1'!C328</f>
        <v>INCY</v>
      </c>
      <c r="D328" s="87">
        <f>'JCN-5 SP500 Total MRP 1'!D328</f>
        <v>60.55</v>
      </c>
      <c r="E328" s="88">
        <f>'JCN-5 SP500 Total MRP 1'!E328</f>
        <v>193.52435</v>
      </c>
      <c r="F328" s="88" t="str">
        <f t="shared" si="17"/>
        <v>Excl.</v>
      </c>
      <c r="G328" s="80" t="str">
        <f t="shared" si="16"/>
        <v>Excl.</v>
      </c>
      <c r="H328" s="82" t="str">
        <f>'JCN-5 SP500 Total MRP 1'!H328</f>
        <v>n/a</v>
      </c>
      <c r="I328" s="82" t="str">
        <f t="shared" si="18"/>
        <v>n/a</v>
      </c>
      <c r="J328" s="82">
        <f>'JCN-5 SP500 Total MRP 1'!J328</f>
        <v>0.33500000000000002</v>
      </c>
      <c r="K328" s="83" t="str">
        <f t="shared" si="19"/>
        <v>n/a</v>
      </c>
    </row>
    <row r="329" spans="2:11">
      <c r="B329" s="85" t="str">
        <f>'JCN-5 SP500 Total MRP 1'!B329</f>
        <v>Simon Property Group Inc</v>
      </c>
      <c r="C329" s="86" t="str">
        <f>'JCN-5 SP500 Total MRP 1'!C329</f>
        <v>SPG</v>
      </c>
      <c r="D329" s="87">
        <f>'JCN-5 SP500 Total MRP 1'!D329</f>
        <v>166.08</v>
      </c>
      <c r="E329" s="88">
        <f>'JCN-5 SP500 Total MRP 1'!E329</f>
        <v>326.24342000000001</v>
      </c>
      <c r="F329" s="88">
        <f t="shared" si="17"/>
        <v>54182.507193600009</v>
      </c>
      <c r="G329" s="80">
        <f t="shared" si="16"/>
        <v>1.4407449969695311E-3</v>
      </c>
      <c r="H329" s="82">
        <f>'JCN-5 SP500 Total MRP 1'!H329</f>
        <v>5.0578034682080913E-2</v>
      </c>
      <c r="I329" s="82">
        <f t="shared" si="18"/>
        <v>7.28700504247595E-5</v>
      </c>
      <c r="J329" s="82">
        <f>'JCN-5 SP500 Total MRP 1'!J329</f>
        <v>3.5000000000000003E-2</v>
      </c>
      <c r="K329" s="83">
        <f t="shared" si="19"/>
        <v>5.0426074893933592E-5</v>
      </c>
    </row>
    <row r="330" spans="2:11">
      <c r="B330" s="85" t="str">
        <f>'JCN-5 SP500 Total MRP 1'!B330</f>
        <v>Eastman Chemical Co</v>
      </c>
      <c r="C330" s="86" t="str">
        <f>'JCN-5 SP500 Total MRP 1'!C330</f>
        <v>EMN</v>
      </c>
      <c r="D330" s="87">
        <f>'JCN-5 SP500 Total MRP 1'!D330</f>
        <v>88.11</v>
      </c>
      <c r="E330" s="88">
        <f>'JCN-5 SP500 Total MRP 1'!E330</f>
        <v>115.45990999999999</v>
      </c>
      <c r="F330" s="88">
        <f t="shared" si="17"/>
        <v>10173.172670099999</v>
      </c>
      <c r="G330" s="80">
        <f t="shared" si="16"/>
        <v>2.7051069407664854E-4</v>
      </c>
      <c r="H330" s="82">
        <f>'JCN-5 SP500 Total MRP 1'!H330</f>
        <v>3.7680172511633185E-2</v>
      </c>
      <c r="I330" s="82">
        <f t="shared" si="18"/>
        <v>1.0192889619049747E-5</v>
      </c>
      <c r="J330" s="82">
        <f>'JCN-5 SP500 Total MRP 1'!J330</f>
        <v>3.5000000000000003E-2</v>
      </c>
      <c r="K330" s="83">
        <f t="shared" si="19"/>
        <v>9.4678742926826992E-6</v>
      </c>
    </row>
    <row r="331" spans="2:11">
      <c r="B331" s="85" t="str">
        <f>'JCN-5 SP500 Total MRP 1'!B331</f>
        <v>AvalonBay Communities Inc</v>
      </c>
      <c r="C331" s="86" t="str">
        <f>'JCN-5 SP500 Total MRP 1'!C331</f>
        <v>AVB</v>
      </c>
      <c r="D331" s="87">
        <f>'JCN-5 SP500 Total MRP 1'!D331</f>
        <v>214.62</v>
      </c>
      <c r="E331" s="88">
        <f>'JCN-5 SP500 Total MRP 1'!E331</f>
        <v>142.25478000000001</v>
      </c>
      <c r="F331" s="88">
        <f t="shared" si="17"/>
        <v>30530.720883600003</v>
      </c>
      <c r="G331" s="80">
        <f t="shared" si="16"/>
        <v>8.1182997327439274E-4</v>
      </c>
      <c r="H331" s="82">
        <f>'JCN-5 SP500 Total MRP 1'!H331</f>
        <v>3.2615786040443573E-2</v>
      </c>
      <c r="I331" s="82">
        <f t="shared" si="18"/>
        <v>2.6478472709536617E-5</v>
      </c>
      <c r="J331" s="82">
        <f>'JCN-5 SP500 Total MRP 1'!J331</f>
        <v>0.06</v>
      </c>
      <c r="K331" s="83">
        <f t="shared" si="19"/>
        <v>4.8709798396463563E-5</v>
      </c>
    </row>
    <row r="332" spans="2:11">
      <c r="B332" s="85" t="str">
        <f>'JCN-5 SP500 Total MRP 1'!B332</f>
        <v>Prudential Financial Inc</v>
      </c>
      <c r="C332" s="86" t="str">
        <f>'JCN-5 SP500 Total MRP 1'!C332</f>
        <v>PRU</v>
      </c>
      <c r="D332" s="87">
        <f>'JCN-5 SP500 Total MRP 1'!D332</f>
        <v>111.68</v>
      </c>
      <c r="E332" s="88">
        <f>'JCN-5 SP500 Total MRP 1'!E332</f>
        <v>354.42709000000002</v>
      </c>
      <c r="F332" s="88">
        <f t="shared" si="17"/>
        <v>39582.417411200004</v>
      </c>
      <c r="G332" s="80">
        <f t="shared" si="16"/>
        <v>1.0525199516769905E-3</v>
      </c>
      <c r="H332" s="82">
        <f>'JCN-5 SP500 Total MRP 1'!H332</f>
        <v>4.8352435530085967E-2</v>
      </c>
      <c r="I332" s="82">
        <f t="shared" si="18"/>
        <v>5.0891903107590878E-5</v>
      </c>
      <c r="J332" s="82">
        <f>'JCN-5 SP500 Total MRP 1'!J332</f>
        <v>0.04</v>
      </c>
      <c r="K332" s="83">
        <f t="shared" si="19"/>
        <v>4.2100798067079619E-5</v>
      </c>
    </row>
    <row r="333" spans="2:11">
      <c r="B333" s="85" t="str">
        <f>'JCN-5 SP500 Total MRP 1'!B333</f>
        <v>United Parcel Service Inc</v>
      </c>
      <c r="C333" s="86" t="str">
        <f>'JCN-5 SP500 Total MRP 1'!C333</f>
        <v>UPS</v>
      </c>
      <c r="D333" s="87">
        <f>'JCN-5 SP500 Total MRP 1'!D333</f>
        <v>109.99</v>
      </c>
      <c r="E333" s="88">
        <f>'JCN-5 SP500 Total MRP 1'!E333</f>
        <v>733.48188000000005</v>
      </c>
      <c r="F333" s="88">
        <f t="shared" si="17"/>
        <v>80675.671981200008</v>
      </c>
      <c r="G333" s="80">
        <f t="shared" si="16"/>
        <v>2.1452139593458727E-3</v>
      </c>
      <c r="H333" s="82">
        <f>'JCN-5 SP500 Total MRP 1'!H333</f>
        <v>5.9641785616874256E-2</v>
      </c>
      <c r="I333" s="82">
        <f t="shared" si="18"/>
        <v>1.2794439106563255E-4</v>
      </c>
      <c r="J333" s="82">
        <f>'JCN-5 SP500 Total MRP 1'!J333</f>
        <v>2.5000000000000001E-2</v>
      </c>
      <c r="K333" s="83">
        <f t="shared" si="19"/>
        <v>5.3630348983646817E-5</v>
      </c>
    </row>
    <row r="334" spans="2:11">
      <c r="B334" s="85" t="str">
        <f>'JCN-5 SP500 Total MRP 1'!B334</f>
        <v>Walgreens Boots Alliance Inc</v>
      </c>
      <c r="C334" s="86" t="str">
        <f>'JCN-5 SP500 Total MRP 1'!C334</f>
        <v>WBA</v>
      </c>
      <c r="D334" s="87">
        <f>'JCN-5 SP500 Total MRP 1'!D334</f>
        <v>11.17</v>
      </c>
      <c r="E334" s="88">
        <f>'JCN-5 SP500 Total MRP 1'!E334</f>
        <v>864.73521000000005</v>
      </c>
      <c r="F334" s="88" t="str">
        <f t="shared" si="17"/>
        <v>Excl.</v>
      </c>
      <c r="G334" s="80" t="str">
        <f t="shared" si="16"/>
        <v>Excl.</v>
      </c>
      <c r="H334" s="82" t="str">
        <f>'JCN-5 SP500 Total MRP 1'!H334</f>
        <v>n/a</v>
      </c>
      <c r="I334" s="82" t="str">
        <f t="shared" si="18"/>
        <v>n/a</v>
      </c>
      <c r="J334" s="82">
        <f>'JCN-5 SP500 Total MRP 1'!J334</f>
        <v>-0.11</v>
      </c>
      <c r="K334" s="83" t="str">
        <f t="shared" si="19"/>
        <v>n/a</v>
      </c>
    </row>
    <row r="335" spans="2:11">
      <c r="B335" s="85" t="str">
        <f>'JCN-5 SP500 Total MRP 1'!B335</f>
        <v>STERIS PLC</v>
      </c>
      <c r="C335" s="86" t="str">
        <f>'JCN-5 SP500 Total MRP 1'!C335</f>
        <v>STE</v>
      </c>
      <c r="D335" s="87">
        <f>'JCN-5 SP500 Total MRP 1'!D335</f>
        <v>226.65</v>
      </c>
      <c r="E335" s="88">
        <f>'JCN-5 SP500 Total MRP 1'!E335</f>
        <v>98.250789999999995</v>
      </c>
      <c r="F335" s="88">
        <f t="shared" si="17"/>
        <v>22268.541553499999</v>
      </c>
      <c r="G335" s="80">
        <f t="shared" si="16"/>
        <v>5.9213372534379295E-4</v>
      </c>
      <c r="H335" s="82">
        <f>'JCN-5 SP500 Total MRP 1'!H335</f>
        <v>1.0059563203176702E-2</v>
      </c>
      <c r="I335" s="82">
        <f t="shared" si="18"/>
        <v>5.9566066348283593E-6</v>
      </c>
      <c r="J335" s="82">
        <f>'JCN-5 SP500 Total MRP 1'!J335</f>
        <v>0.08</v>
      </c>
      <c r="K335" s="83">
        <f t="shared" si="19"/>
        <v>4.7370698027503436E-5</v>
      </c>
    </row>
    <row r="336" spans="2:11">
      <c r="B336" s="85" t="str">
        <f>'JCN-5 SP500 Total MRP 1'!B336</f>
        <v>McKesson Corp</v>
      </c>
      <c r="C336" s="86" t="str">
        <f>'JCN-5 SP500 Total MRP 1'!C336</f>
        <v>MCK</v>
      </c>
      <c r="D336" s="87">
        <f>'JCN-5 SP500 Total MRP 1'!D336</f>
        <v>672.99</v>
      </c>
      <c r="E336" s="88">
        <f>'JCN-5 SP500 Total MRP 1'!E336</f>
        <v>125.32638</v>
      </c>
      <c r="F336" s="88">
        <f t="shared" si="17"/>
        <v>84343.400476199997</v>
      </c>
      <c r="G336" s="80">
        <f t="shared" si="16"/>
        <v>2.2427410350223929E-3</v>
      </c>
      <c r="H336" s="82">
        <f>'JCN-5 SP500 Total MRP 1'!H336</f>
        <v>4.2199735508699982E-3</v>
      </c>
      <c r="I336" s="82">
        <f t="shared" si="18"/>
        <v>9.4643078492453017E-6</v>
      </c>
      <c r="J336" s="82">
        <f>'JCN-5 SP500 Total MRP 1'!J336</f>
        <v>0.1</v>
      </c>
      <c r="K336" s="83">
        <f t="shared" si="19"/>
        <v>2.2427410350223931E-4</v>
      </c>
    </row>
    <row r="337" spans="2:11">
      <c r="B337" s="85" t="str">
        <f>'JCN-5 SP500 Total MRP 1'!B337</f>
        <v>Lockheed Martin Corp</v>
      </c>
      <c r="C337" s="86" t="str">
        <f>'JCN-5 SP500 Total MRP 1'!C337</f>
        <v>LMT</v>
      </c>
      <c r="D337" s="87">
        <f>'JCN-5 SP500 Total MRP 1'!D337</f>
        <v>446.71</v>
      </c>
      <c r="E337" s="88">
        <f>'JCN-5 SP500 Total MRP 1'!E337</f>
        <v>234.57304999999999</v>
      </c>
      <c r="F337" s="88">
        <f t="shared" si="17"/>
        <v>104786.12716549999</v>
      </c>
      <c r="G337" s="80">
        <f t="shared" si="16"/>
        <v>2.7863252604032255E-3</v>
      </c>
      <c r="H337" s="82">
        <f>'JCN-5 SP500 Total MRP 1'!H337</f>
        <v>2.9549372075843388E-2</v>
      </c>
      <c r="I337" s="82">
        <f t="shared" si="18"/>
        <v>8.2334161843976129E-5</v>
      </c>
      <c r="J337" s="82">
        <f>'JCN-5 SP500 Total MRP 1'!J337</f>
        <v>0.12</v>
      </c>
      <c r="K337" s="83">
        <f t="shared" si="19"/>
        <v>3.3435903124838707E-4</v>
      </c>
    </row>
    <row r="338" spans="2:11">
      <c r="B338" s="85" t="str">
        <f>'JCN-5 SP500 Total MRP 1'!B338</f>
        <v>Cencora Inc</v>
      </c>
      <c r="C338" s="86" t="str">
        <f>'JCN-5 SP500 Total MRP 1'!C338</f>
        <v>COR</v>
      </c>
      <c r="D338" s="87">
        <f>'JCN-5 SP500 Total MRP 1'!D338</f>
        <v>278.08999999999997</v>
      </c>
      <c r="E338" s="88">
        <f>'JCN-5 SP500 Total MRP 1'!E338</f>
        <v>193.71259000000001</v>
      </c>
      <c r="F338" s="88">
        <f t="shared" si="17"/>
        <v>53869.534153099994</v>
      </c>
      <c r="G338" s="80">
        <f t="shared" si="16"/>
        <v>1.4324228582269373E-3</v>
      </c>
      <c r="H338" s="82">
        <f>'JCN-5 SP500 Total MRP 1'!H338</f>
        <v>7.911107914703874E-3</v>
      </c>
      <c r="I338" s="82">
        <f t="shared" si="18"/>
        <v>1.1332051810921868E-5</v>
      </c>
      <c r="J338" s="82">
        <f>'JCN-5 SP500 Total MRP 1'!J338</f>
        <v>6.5000000000000002E-2</v>
      </c>
      <c r="K338" s="83">
        <f t="shared" si="19"/>
        <v>9.3107485784750928E-5</v>
      </c>
    </row>
    <row r="339" spans="2:11">
      <c r="B339" s="85" t="str">
        <f>'JCN-5 SP500 Total MRP 1'!B339</f>
        <v>Capital One Financial Corp</v>
      </c>
      <c r="C339" s="86" t="str">
        <f>'JCN-5 SP500 Total MRP 1'!C339</f>
        <v>COF</v>
      </c>
      <c r="D339" s="87">
        <f>'JCN-5 SP500 Total MRP 1'!D339</f>
        <v>179.3</v>
      </c>
      <c r="E339" s="88">
        <f>'JCN-5 SP500 Total MRP 1'!E339</f>
        <v>381.47946000000002</v>
      </c>
      <c r="F339" s="88">
        <f t="shared" si="17"/>
        <v>68399.267178000009</v>
      </c>
      <c r="G339" s="80">
        <f t="shared" si="16"/>
        <v>1.8187770756153924E-3</v>
      </c>
      <c r="H339" s="82">
        <f>'JCN-5 SP500 Total MRP 1'!H339</f>
        <v>1.3385387618516452E-2</v>
      </c>
      <c r="I339" s="82">
        <f t="shared" si="18"/>
        <v>2.4345036148783834E-5</v>
      </c>
      <c r="J339" s="82">
        <f>'JCN-5 SP500 Total MRP 1'!J339</f>
        <v>2.5000000000000001E-2</v>
      </c>
      <c r="K339" s="83">
        <f t="shared" si="19"/>
        <v>4.5469426890384812E-5</v>
      </c>
    </row>
    <row r="340" spans="2:11">
      <c r="B340" s="85" t="str">
        <f>'JCN-5 SP500 Total MRP 1'!B340</f>
        <v>The Campbell's Company</v>
      </c>
      <c r="C340" s="86" t="str">
        <f>'JCN-5 SP500 Total MRP 1'!C340</f>
        <v>CPB</v>
      </c>
      <c r="D340" s="87">
        <f>'JCN-5 SP500 Total MRP 1'!D340</f>
        <v>39.92</v>
      </c>
      <c r="E340" s="88">
        <f>'JCN-5 SP500 Total MRP 1'!E340</f>
        <v>298.18187</v>
      </c>
      <c r="F340" s="88">
        <f t="shared" si="17"/>
        <v>11903.4202504</v>
      </c>
      <c r="G340" s="80">
        <f t="shared" si="16"/>
        <v>3.1651900328848799E-4</v>
      </c>
      <c r="H340" s="82">
        <f>'JCN-5 SP500 Total MRP 1'!H340</f>
        <v>3.9078156312625248E-2</v>
      </c>
      <c r="I340" s="82">
        <f t="shared" si="18"/>
        <v>1.2368979086423878E-5</v>
      </c>
      <c r="J340" s="82">
        <f>'JCN-5 SP500 Total MRP 1'!J340</f>
        <v>7.0000000000000007E-2</v>
      </c>
      <c r="K340" s="83">
        <f t="shared" si="19"/>
        <v>2.2156330230194162E-5</v>
      </c>
    </row>
    <row r="341" spans="2:11">
      <c r="B341" s="85" t="str">
        <f>'JCN-5 SP500 Total MRP 1'!B341</f>
        <v>Waters Corp</v>
      </c>
      <c r="C341" s="86" t="str">
        <f>'JCN-5 SP500 Total MRP 1'!C341</f>
        <v>WAT</v>
      </c>
      <c r="D341" s="87">
        <f>'JCN-5 SP500 Total MRP 1'!D341</f>
        <v>368.57</v>
      </c>
      <c r="E341" s="88">
        <f>'JCN-5 SP500 Total MRP 1'!E341</f>
        <v>59.410939999999997</v>
      </c>
      <c r="F341" s="88">
        <f t="shared" si="17"/>
        <v>21897.090155799997</v>
      </c>
      <c r="G341" s="80">
        <f t="shared" si="16"/>
        <v>5.8225661240508364E-4</v>
      </c>
      <c r="H341" s="82" t="str">
        <f>'JCN-5 SP500 Total MRP 1'!H341</f>
        <v>n/a</v>
      </c>
      <c r="I341" s="82" t="str">
        <f t="shared" si="18"/>
        <v>n/a</v>
      </c>
      <c r="J341" s="82">
        <f>'JCN-5 SP500 Total MRP 1'!J341</f>
        <v>6.5000000000000002E-2</v>
      </c>
      <c r="K341" s="83">
        <f t="shared" si="19"/>
        <v>3.784667980633044E-5</v>
      </c>
    </row>
    <row r="342" spans="2:11">
      <c r="B342" s="85" t="str">
        <f>'JCN-5 SP500 Total MRP 1'!B342</f>
        <v>Nordson Corp</v>
      </c>
      <c r="C342" s="86" t="str">
        <f>'JCN-5 SP500 Total MRP 1'!C342</f>
        <v>NDSN</v>
      </c>
      <c r="D342" s="87">
        <f>'JCN-5 SP500 Total MRP 1'!D342</f>
        <v>201.72</v>
      </c>
      <c r="E342" s="88">
        <f>'JCN-5 SP500 Total MRP 1'!E342</f>
        <v>56.911740000000002</v>
      </c>
      <c r="F342" s="88">
        <f t="shared" si="17"/>
        <v>11480.236192800001</v>
      </c>
      <c r="G342" s="80">
        <f t="shared" si="16"/>
        <v>3.052662882451265E-4</v>
      </c>
      <c r="H342" s="82">
        <f>'JCN-5 SP500 Total MRP 1'!H342</f>
        <v>1.5466983938132067E-2</v>
      </c>
      <c r="I342" s="82">
        <f t="shared" si="18"/>
        <v>4.7215487771405649E-6</v>
      </c>
      <c r="J342" s="82">
        <f>'JCN-5 SP500 Total MRP 1'!J342</f>
        <v>8.5000000000000006E-2</v>
      </c>
      <c r="K342" s="83">
        <f t="shared" si="19"/>
        <v>2.5947634500835754E-5</v>
      </c>
    </row>
    <row r="343" spans="2:11">
      <c r="B343" s="85" t="str">
        <f>'JCN-5 SP500 Total MRP 1'!B343</f>
        <v>Dollar Tree Inc</v>
      </c>
      <c r="C343" s="86" t="str">
        <f>'JCN-5 SP500 Total MRP 1'!C343</f>
        <v>DLTR</v>
      </c>
      <c r="D343" s="87">
        <f>'JCN-5 SP500 Total MRP 1'!D343</f>
        <v>75.069999999999993</v>
      </c>
      <c r="E343" s="88">
        <f>'JCN-5 SP500 Total MRP 1'!E343</f>
        <v>215.08301</v>
      </c>
      <c r="F343" s="88">
        <f t="shared" si="17"/>
        <v>16146.281560699999</v>
      </c>
      <c r="G343" s="80">
        <f t="shared" ref="G343:G406" si="20">IF(F343="Excl.","Excl.",F343/SUM($F$23:$F$525))</f>
        <v>4.2933920158253006E-4</v>
      </c>
      <c r="H343" s="82" t="str">
        <f>'JCN-5 SP500 Total MRP 1'!H343</f>
        <v>n/a</v>
      </c>
      <c r="I343" s="82" t="str">
        <f t="shared" si="18"/>
        <v>n/a</v>
      </c>
      <c r="J343" s="82">
        <f>'JCN-5 SP500 Total MRP 1'!J343</f>
        <v>0.2</v>
      </c>
      <c r="K343" s="83">
        <f t="shared" si="19"/>
        <v>8.5867840316506018E-5</v>
      </c>
    </row>
    <row r="344" spans="2:11">
      <c r="B344" s="85" t="str">
        <f>'JCN-5 SP500 Total MRP 1'!B344</f>
        <v>Darden Restaurants Inc</v>
      </c>
      <c r="C344" s="86" t="str">
        <f>'JCN-5 SP500 Total MRP 1'!C344</f>
        <v>DRI</v>
      </c>
      <c r="D344" s="87">
        <f>'JCN-5 SP500 Total MRP 1'!D344</f>
        <v>207.76</v>
      </c>
      <c r="E344" s="88">
        <f>'JCN-5 SP500 Total MRP 1'!E344</f>
        <v>117.14679</v>
      </c>
      <c r="F344" s="88">
        <f t="shared" ref="F344:F407" si="21">IF(OR(J344="",J344&gt;0.2,J344&lt;0),"Excl.",D344*E344)</f>
        <v>24338.417090399998</v>
      </c>
      <c r="G344" s="80">
        <f t="shared" si="20"/>
        <v>6.4717294332391898E-4</v>
      </c>
      <c r="H344" s="82">
        <f>'JCN-5 SP500 Total MRP 1'!H344</f>
        <v>2.6954177897574122E-2</v>
      </c>
      <c r="I344" s="82">
        <f t="shared" ref="I344:I407" si="22">IFERROR($H344*$G344, "n/a")</f>
        <v>1.7444014644849567E-5</v>
      </c>
      <c r="J344" s="82">
        <f>'JCN-5 SP500 Total MRP 1'!J344</f>
        <v>0.105</v>
      </c>
      <c r="K344" s="83">
        <f t="shared" ref="K344:K407" si="23">IFERROR($J344*$G344, "n/a")</f>
        <v>6.7953159049011488E-5</v>
      </c>
    </row>
    <row r="345" spans="2:11">
      <c r="B345" s="85" t="str">
        <f>'JCN-5 SP500 Total MRP 1'!B345</f>
        <v>Evergy Inc</v>
      </c>
      <c r="C345" s="86" t="str">
        <f>'JCN-5 SP500 Total MRP 1'!C345</f>
        <v>EVRG</v>
      </c>
      <c r="D345" s="87">
        <f>'JCN-5 SP500 Total MRP 1'!D345</f>
        <v>68.95</v>
      </c>
      <c r="E345" s="88">
        <f>'JCN-5 SP500 Total MRP 1'!E345</f>
        <v>229.74593999999999</v>
      </c>
      <c r="F345" s="88">
        <f t="shared" si="21"/>
        <v>15840.982563</v>
      </c>
      <c r="G345" s="80">
        <f t="shared" si="20"/>
        <v>4.2122112018876161E-4</v>
      </c>
      <c r="H345" s="82">
        <f>'JCN-5 SP500 Total MRP 1'!H345</f>
        <v>3.8723712835387961E-2</v>
      </c>
      <c r="I345" s="82">
        <f t="shared" si="22"/>
        <v>1.6311245698390043E-5</v>
      </c>
      <c r="J345" s="82">
        <f>'JCN-5 SP500 Total MRP 1'!J345</f>
        <v>7.4999999999999997E-2</v>
      </c>
      <c r="K345" s="83">
        <f t="shared" si="23"/>
        <v>3.1591584014157119E-5</v>
      </c>
    </row>
    <row r="346" spans="2:11">
      <c r="B346" s="85" t="str">
        <f>'JCN-5 SP500 Total MRP 1'!B346</f>
        <v>Match Group Inc</v>
      </c>
      <c r="C346" s="86" t="str">
        <f>'JCN-5 SP500 Total MRP 1'!C346</f>
        <v>MTCH</v>
      </c>
      <c r="D346" s="87">
        <f>'JCN-5 SP500 Total MRP 1'!D346</f>
        <v>31.2</v>
      </c>
      <c r="E346" s="88">
        <f>'JCN-5 SP500 Total MRP 1'!E346</f>
        <v>250.42912999999999</v>
      </c>
      <c r="F346" s="88">
        <f t="shared" si="21"/>
        <v>7813.3888559999996</v>
      </c>
      <c r="G346" s="80">
        <f t="shared" si="20"/>
        <v>2.0776264308767844E-4</v>
      </c>
      <c r="H346" s="82">
        <f>'JCN-5 SP500 Total MRP 1'!H346</f>
        <v>2.4358974358974363E-2</v>
      </c>
      <c r="I346" s="82">
        <f t="shared" si="22"/>
        <v>5.0608848957255016E-6</v>
      </c>
      <c r="J346" s="82">
        <f>'JCN-5 SP500 Total MRP 1'!J346</f>
        <v>0.11</v>
      </c>
      <c r="K346" s="83">
        <f t="shared" si="23"/>
        <v>2.2853890739644627E-5</v>
      </c>
    </row>
    <row r="347" spans="2:11">
      <c r="B347" s="85" t="str">
        <f>'JCN-5 SP500 Total MRP 1'!B347</f>
        <v>NVR Inc</v>
      </c>
      <c r="C347" s="86" t="str">
        <f>'JCN-5 SP500 Total MRP 1'!C347</f>
        <v>NVR</v>
      </c>
      <c r="D347" s="87">
        <f>'JCN-5 SP500 Total MRP 1'!D347</f>
        <v>7244.39</v>
      </c>
      <c r="E347" s="88">
        <f>'JCN-5 SP500 Total MRP 1'!E347</f>
        <v>2.9690099999999999</v>
      </c>
      <c r="F347" s="88">
        <f t="shared" si="21"/>
        <v>21508.6663539</v>
      </c>
      <c r="G347" s="80">
        <f t="shared" si="20"/>
        <v>5.7192819317391521E-4</v>
      </c>
      <c r="H347" s="82" t="str">
        <f>'JCN-5 SP500 Total MRP 1'!H347</f>
        <v>n/a</v>
      </c>
      <c r="I347" s="82" t="str">
        <f t="shared" si="22"/>
        <v>n/a</v>
      </c>
      <c r="J347" s="82">
        <f>'JCN-5 SP500 Total MRP 1'!J347</f>
        <v>1.4999999999999999E-2</v>
      </c>
      <c r="K347" s="83">
        <f t="shared" si="23"/>
        <v>8.5789228976087275E-6</v>
      </c>
    </row>
    <row r="348" spans="2:11">
      <c r="B348" s="85" t="str">
        <f>'JCN-5 SP500 Total MRP 1'!B348</f>
        <v>NetApp Inc</v>
      </c>
      <c r="C348" s="86" t="str">
        <f>'JCN-5 SP500 Total MRP 1'!C348</f>
        <v>NTAP</v>
      </c>
      <c r="D348" s="87">
        <f>'JCN-5 SP500 Total MRP 1'!D348</f>
        <v>87.84</v>
      </c>
      <c r="E348" s="88">
        <f>'JCN-5 SP500 Total MRP 1'!E348</f>
        <v>203.41152</v>
      </c>
      <c r="F348" s="88">
        <f t="shared" si="21"/>
        <v>17867.667916800001</v>
      </c>
      <c r="G348" s="80">
        <f t="shared" si="20"/>
        <v>4.7511188558810948E-4</v>
      </c>
      <c r="H348" s="82">
        <f>'JCN-5 SP500 Total MRP 1'!H348</f>
        <v>2.3679417122040074E-2</v>
      </c>
      <c r="I348" s="82">
        <f t="shared" si="22"/>
        <v>1.1250372518479824E-5</v>
      </c>
      <c r="J348" s="82">
        <f>'JCN-5 SP500 Total MRP 1'!J348</f>
        <v>0.09</v>
      </c>
      <c r="K348" s="83">
        <f t="shared" si="23"/>
        <v>4.2760069702929854E-5</v>
      </c>
    </row>
    <row r="349" spans="2:11">
      <c r="B349" s="85" t="str">
        <f>'JCN-5 SP500 Total MRP 1'!B349</f>
        <v>Old Dominion Freight Line Inc</v>
      </c>
      <c r="C349" s="86" t="str">
        <f>'JCN-5 SP500 Total MRP 1'!C349</f>
        <v>ODFL</v>
      </c>
      <c r="D349" s="87">
        <f>'JCN-5 SP500 Total MRP 1'!D349</f>
        <v>165.45</v>
      </c>
      <c r="E349" s="88">
        <f>'JCN-5 SP500 Total MRP 1'!E349</f>
        <v>212.54508000000001</v>
      </c>
      <c r="F349" s="88">
        <f t="shared" si="21"/>
        <v>35165.583486000003</v>
      </c>
      <c r="G349" s="80">
        <f t="shared" si="20"/>
        <v>9.3507371838550389E-4</v>
      </c>
      <c r="H349" s="82">
        <f>'JCN-5 SP500 Total MRP 1'!H349</f>
        <v>6.7694167422181935E-3</v>
      </c>
      <c r="I349" s="82">
        <f t="shared" si="22"/>
        <v>6.32990368444705E-6</v>
      </c>
      <c r="J349" s="82">
        <f>'JCN-5 SP500 Total MRP 1'!J349</f>
        <v>7.0000000000000007E-2</v>
      </c>
      <c r="K349" s="83">
        <f t="shared" si="23"/>
        <v>6.545516028698528E-5</v>
      </c>
    </row>
    <row r="350" spans="2:11">
      <c r="B350" s="85" t="str">
        <f>'JCN-5 SP500 Total MRP 1'!B350</f>
        <v>DaVita Inc</v>
      </c>
      <c r="C350" s="86" t="str">
        <f>'JCN-5 SP500 Total MRP 1'!C350</f>
        <v>DVA</v>
      </c>
      <c r="D350" s="87">
        <f>'JCN-5 SP500 Total MRP 1'!D350</f>
        <v>152.97</v>
      </c>
      <c r="E350" s="88">
        <f>'JCN-5 SP500 Total MRP 1'!E350</f>
        <v>80</v>
      </c>
      <c r="F350" s="88">
        <f t="shared" si="21"/>
        <v>12237.6</v>
      </c>
      <c r="G350" s="80">
        <f t="shared" si="20"/>
        <v>3.2540504100181112E-4</v>
      </c>
      <c r="H350" s="82" t="str">
        <f>'JCN-5 SP500 Total MRP 1'!H350</f>
        <v>n/a</v>
      </c>
      <c r="I350" s="82" t="str">
        <f t="shared" si="22"/>
        <v>n/a</v>
      </c>
      <c r="J350" s="82">
        <f>'JCN-5 SP500 Total MRP 1'!J350</f>
        <v>0.105</v>
      </c>
      <c r="K350" s="83">
        <f t="shared" si="23"/>
        <v>3.4167529305190166E-5</v>
      </c>
    </row>
    <row r="351" spans="2:11">
      <c r="B351" s="85" t="str">
        <f>'JCN-5 SP500 Total MRP 1'!B351</f>
        <v>Hartford Insurance Group Inc/The</v>
      </c>
      <c r="C351" s="86" t="str">
        <f>'JCN-5 SP500 Total MRP 1'!C351</f>
        <v>HIG</v>
      </c>
      <c r="D351" s="87">
        <f>'JCN-5 SP500 Total MRP 1'!D351</f>
        <v>123.73</v>
      </c>
      <c r="E351" s="88">
        <f>'JCN-5 SP500 Total MRP 1'!E351</f>
        <v>285.38699000000003</v>
      </c>
      <c r="F351" s="88">
        <f t="shared" si="21"/>
        <v>35310.932272700004</v>
      </c>
      <c r="G351" s="80">
        <f t="shared" si="20"/>
        <v>9.3893862881693456E-4</v>
      </c>
      <c r="H351" s="82">
        <f>'JCN-5 SP500 Total MRP 1'!H351</f>
        <v>1.6810797704679543E-2</v>
      </c>
      <c r="I351" s="82">
        <f t="shared" si="22"/>
        <v>1.578430734615068E-5</v>
      </c>
      <c r="J351" s="82">
        <f>'JCN-5 SP500 Total MRP 1'!J351</f>
        <v>7.0000000000000007E-2</v>
      </c>
      <c r="K351" s="83">
        <f t="shared" si="23"/>
        <v>6.5725704017185422E-5</v>
      </c>
    </row>
    <row r="352" spans="2:11">
      <c r="B352" s="85" t="str">
        <f>'JCN-5 SP500 Total MRP 1'!B352</f>
        <v>Iron Mountain Inc</v>
      </c>
      <c r="C352" s="86" t="str">
        <f>'JCN-5 SP500 Total MRP 1'!C352</f>
        <v>IRM</v>
      </c>
      <c r="D352" s="87">
        <f>'JCN-5 SP500 Total MRP 1'!D352</f>
        <v>86.04</v>
      </c>
      <c r="E352" s="88">
        <f>'JCN-5 SP500 Total MRP 1'!E352</f>
        <v>293.74090999999999</v>
      </c>
      <c r="F352" s="88">
        <f t="shared" si="21"/>
        <v>25273.467896400001</v>
      </c>
      <c r="G352" s="80">
        <f t="shared" si="20"/>
        <v>6.7203649874861076E-4</v>
      </c>
      <c r="H352" s="82">
        <f>'JCN-5 SP500 Total MRP 1'!H352</f>
        <v>3.6494653649465365E-2</v>
      </c>
      <c r="I352" s="82">
        <f t="shared" si="22"/>
        <v>2.4525739261629915E-5</v>
      </c>
      <c r="J352" s="82">
        <f>'JCN-5 SP500 Total MRP 1'!J352</f>
        <v>3.5000000000000003E-2</v>
      </c>
      <c r="K352" s="83">
        <f t="shared" si="23"/>
        <v>2.352127745620138E-5</v>
      </c>
    </row>
    <row r="353" spans="2:11">
      <c r="B353" s="85" t="str">
        <f>'JCN-5 SP500 Total MRP 1'!B353</f>
        <v>Estee Lauder Cos Inc/The</v>
      </c>
      <c r="C353" s="86" t="str">
        <f>'JCN-5 SP500 Total MRP 1'!C353</f>
        <v>EL</v>
      </c>
      <c r="D353" s="87">
        <f>'JCN-5 SP500 Total MRP 1'!D353</f>
        <v>66</v>
      </c>
      <c r="E353" s="88">
        <f>'JCN-5 SP500 Total MRP 1'!E353</f>
        <v>234.17341999999999</v>
      </c>
      <c r="F353" s="88">
        <f t="shared" si="21"/>
        <v>15455.44572</v>
      </c>
      <c r="G353" s="80">
        <f t="shared" si="20"/>
        <v>4.1096946690673546E-4</v>
      </c>
      <c r="H353" s="82">
        <f>'JCN-5 SP500 Total MRP 1'!H353</f>
        <v>2.121212121212121E-2</v>
      </c>
      <c r="I353" s="82">
        <f t="shared" si="22"/>
        <v>8.7175341465065087E-6</v>
      </c>
      <c r="J353" s="82">
        <f>'JCN-5 SP500 Total MRP 1'!J353</f>
        <v>3.5000000000000003E-2</v>
      </c>
      <c r="K353" s="83">
        <f t="shared" si="23"/>
        <v>1.4383931341735742E-5</v>
      </c>
    </row>
    <row r="354" spans="2:11">
      <c r="B354" s="85" t="str">
        <f>'JCN-5 SP500 Total MRP 1'!B354</f>
        <v>Cadence Design Systems Inc</v>
      </c>
      <c r="C354" s="86" t="str">
        <f>'JCN-5 SP500 Total MRP 1'!C354</f>
        <v>CDNS</v>
      </c>
      <c r="D354" s="87">
        <f>'JCN-5 SP500 Total MRP 1'!D354</f>
        <v>254.33</v>
      </c>
      <c r="E354" s="88">
        <f>'JCN-5 SP500 Total MRP 1'!E354</f>
        <v>274.31360000000001</v>
      </c>
      <c r="F354" s="88">
        <f t="shared" si="21"/>
        <v>69766.177888000006</v>
      </c>
      <c r="G354" s="80">
        <f t="shared" si="20"/>
        <v>1.8551240419840728E-3</v>
      </c>
      <c r="H354" s="82" t="str">
        <f>'JCN-5 SP500 Total MRP 1'!H354</f>
        <v>n/a</v>
      </c>
      <c r="I354" s="82" t="str">
        <f t="shared" si="22"/>
        <v>n/a</v>
      </c>
      <c r="J354" s="82">
        <f>'JCN-5 SP500 Total MRP 1'!J354</f>
        <v>0.12</v>
      </c>
      <c r="K354" s="83">
        <f t="shared" si="23"/>
        <v>2.2261488503808873E-4</v>
      </c>
    </row>
    <row r="355" spans="2:11">
      <c r="B355" s="85" t="str">
        <f>'JCN-5 SP500 Total MRP 1'!B355</f>
        <v>Tyler Technologies Inc</v>
      </c>
      <c r="C355" s="86" t="str">
        <f>'JCN-5 SP500 Total MRP 1'!C355</f>
        <v>TYL</v>
      </c>
      <c r="D355" s="87">
        <f>'JCN-5 SP500 Total MRP 1'!D355</f>
        <v>581.39</v>
      </c>
      <c r="E355" s="88">
        <f>'JCN-5 SP500 Total MRP 1'!E355</f>
        <v>43.106020000000001</v>
      </c>
      <c r="F355" s="88">
        <f t="shared" si="21"/>
        <v>25061.408967799998</v>
      </c>
      <c r="G355" s="80">
        <f t="shared" si="20"/>
        <v>6.6639772608437231E-4</v>
      </c>
      <c r="H355" s="82" t="str">
        <f>'JCN-5 SP500 Total MRP 1'!H355</f>
        <v>n/a</v>
      </c>
      <c r="I355" s="82" t="str">
        <f t="shared" si="22"/>
        <v>n/a</v>
      </c>
      <c r="J355" s="82">
        <f>'JCN-5 SP500 Total MRP 1'!J355</f>
        <v>0.08</v>
      </c>
      <c r="K355" s="83">
        <f t="shared" si="23"/>
        <v>5.3311818086749783E-5</v>
      </c>
    </row>
    <row r="356" spans="2:11">
      <c r="B356" s="85" t="str">
        <f>'JCN-5 SP500 Total MRP 1'!B356</f>
        <v>Universal Health Services Inc</v>
      </c>
      <c r="C356" s="86" t="str">
        <f>'JCN-5 SP500 Total MRP 1'!C356</f>
        <v>UHS</v>
      </c>
      <c r="D356" s="87">
        <f>'JCN-5 SP500 Total MRP 1'!D356</f>
        <v>187.9</v>
      </c>
      <c r="E356" s="88">
        <f>'JCN-5 SP500 Total MRP 1'!E356</f>
        <v>57.751199999999997</v>
      </c>
      <c r="F356" s="88">
        <f t="shared" si="21"/>
        <v>10851.45048</v>
      </c>
      <c r="G356" s="80">
        <f t="shared" si="20"/>
        <v>2.8854650326645112E-4</v>
      </c>
      <c r="H356" s="82">
        <f>'JCN-5 SP500 Total MRP 1'!H356</f>
        <v>4.2575838211814793E-3</v>
      </c>
      <c r="I356" s="82">
        <f t="shared" si="22"/>
        <v>1.2285109239657312E-6</v>
      </c>
      <c r="J356" s="82">
        <f>'JCN-5 SP500 Total MRP 1'!J356</f>
        <v>0.13</v>
      </c>
      <c r="K356" s="83">
        <f t="shared" si="23"/>
        <v>3.7511045424638647E-5</v>
      </c>
    </row>
    <row r="357" spans="2:11">
      <c r="B357" s="85" t="str">
        <f>'JCN-5 SP500 Total MRP 1'!B357</f>
        <v>Skyworks Solutions Inc</v>
      </c>
      <c r="C357" s="86" t="str">
        <f>'JCN-5 SP500 Total MRP 1'!C357</f>
        <v>SWKS</v>
      </c>
      <c r="D357" s="87">
        <f>'JCN-5 SP500 Total MRP 1'!D357</f>
        <v>64.63</v>
      </c>
      <c r="E357" s="88">
        <f>'JCN-5 SP500 Total MRP 1'!E357</f>
        <v>153.57482999999999</v>
      </c>
      <c r="F357" s="88" t="str">
        <f t="shared" si="21"/>
        <v>Excl.</v>
      </c>
      <c r="G357" s="80" t="str">
        <f t="shared" si="20"/>
        <v>Excl.</v>
      </c>
      <c r="H357" s="82">
        <f>'JCN-5 SP500 Total MRP 1'!H357</f>
        <v>4.3323533962556088E-2</v>
      </c>
      <c r="I357" s="82" t="str">
        <f t="shared" si="22"/>
        <v>n/a</v>
      </c>
      <c r="J357" s="82" t="str">
        <f>'JCN-5 SP500 Total MRP 1'!J357</f>
        <v/>
      </c>
      <c r="K357" s="83" t="str">
        <f t="shared" si="23"/>
        <v>n/a</v>
      </c>
    </row>
    <row r="358" spans="2:11">
      <c r="B358" s="85" t="str">
        <f>'JCN-5 SP500 Total MRP 1'!B358</f>
        <v>Quest Diagnostics Inc</v>
      </c>
      <c r="C358" s="86" t="str">
        <f>'JCN-5 SP500 Total MRP 1'!C358</f>
        <v>DGX</v>
      </c>
      <c r="D358" s="87">
        <f>'JCN-5 SP500 Total MRP 1'!D358</f>
        <v>169.2</v>
      </c>
      <c r="E358" s="88">
        <f>'JCN-5 SP500 Total MRP 1'!E358</f>
        <v>110.97807</v>
      </c>
      <c r="F358" s="88">
        <f t="shared" si="21"/>
        <v>18777.489443999999</v>
      </c>
      <c r="G358" s="80">
        <f t="shared" si="20"/>
        <v>4.9930457952833027E-4</v>
      </c>
      <c r="H358" s="82">
        <f>'JCN-5 SP500 Total MRP 1'!H358</f>
        <v>1.8912529550827426E-2</v>
      </c>
      <c r="I358" s="82">
        <f t="shared" si="22"/>
        <v>9.4431126151930083E-6</v>
      </c>
      <c r="J358" s="82">
        <f>'JCN-5 SP500 Total MRP 1'!J358</f>
        <v>3.5000000000000003E-2</v>
      </c>
      <c r="K358" s="83">
        <f t="shared" si="23"/>
        <v>1.747566028349156E-5</v>
      </c>
    </row>
    <row r="359" spans="2:11">
      <c r="B359" s="85" t="str">
        <f>'JCN-5 SP500 Total MRP 1'!B359</f>
        <v>Rockwell Automation Inc</v>
      </c>
      <c r="C359" s="86" t="str">
        <f>'JCN-5 SP500 Total MRP 1'!C359</f>
        <v>ROK</v>
      </c>
      <c r="D359" s="87">
        <f>'JCN-5 SP500 Total MRP 1'!D359</f>
        <v>258.38</v>
      </c>
      <c r="E359" s="88">
        <f>'JCN-5 SP500 Total MRP 1'!E359</f>
        <v>113.07295000000001</v>
      </c>
      <c r="F359" s="88">
        <f t="shared" si="21"/>
        <v>29215.788821000002</v>
      </c>
      <c r="G359" s="80">
        <f t="shared" si="20"/>
        <v>7.7686514996386214E-4</v>
      </c>
      <c r="H359" s="82">
        <f>'JCN-5 SP500 Total MRP 1'!H359</f>
        <v>2.0280207446396782E-2</v>
      </c>
      <c r="I359" s="82">
        <f t="shared" si="22"/>
        <v>1.5754986399143269E-5</v>
      </c>
      <c r="J359" s="82">
        <f>'JCN-5 SP500 Total MRP 1'!J359</f>
        <v>0.08</v>
      </c>
      <c r="K359" s="83">
        <f t="shared" si="23"/>
        <v>6.2149211997108972E-5</v>
      </c>
    </row>
    <row r="360" spans="2:11">
      <c r="B360" s="85" t="str">
        <f>'JCN-5 SP500 Total MRP 1'!B360</f>
        <v>Kraft Heinz Co/The</v>
      </c>
      <c r="C360" s="86" t="str">
        <f>'JCN-5 SP500 Total MRP 1'!C360</f>
        <v>KHC</v>
      </c>
      <c r="D360" s="87">
        <f>'JCN-5 SP500 Total MRP 1'!D360</f>
        <v>30.43</v>
      </c>
      <c r="E360" s="88">
        <f>'JCN-5 SP500 Total MRP 1'!E360</f>
        <v>1193.3983700000001</v>
      </c>
      <c r="F360" s="88">
        <f t="shared" si="21"/>
        <v>36315.112399100006</v>
      </c>
      <c r="G360" s="80">
        <f t="shared" si="20"/>
        <v>9.6564037386534247E-4</v>
      </c>
      <c r="H360" s="82">
        <f>'JCN-5 SP500 Total MRP 1'!H360</f>
        <v>5.2579691094314825E-2</v>
      </c>
      <c r="I360" s="82">
        <f t="shared" si="22"/>
        <v>5.0773072566038387E-5</v>
      </c>
      <c r="J360" s="82">
        <f>'JCN-5 SP500 Total MRP 1'!J360</f>
        <v>4.4999999999999998E-2</v>
      </c>
      <c r="K360" s="83">
        <f t="shared" si="23"/>
        <v>4.3453816823940408E-5</v>
      </c>
    </row>
    <row r="361" spans="2:11">
      <c r="B361" s="85" t="str">
        <f>'JCN-5 SP500 Total MRP 1'!B361</f>
        <v>American Tower Corp</v>
      </c>
      <c r="C361" s="86" t="str">
        <f>'JCN-5 SP500 Total MRP 1'!C361</f>
        <v>AMT</v>
      </c>
      <c r="D361" s="87">
        <f>'JCN-5 SP500 Total MRP 1'!D361</f>
        <v>217.6</v>
      </c>
      <c r="E361" s="88">
        <f>'JCN-5 SP500 Total MRP 1'!E361</f>
        <v>467.45726000000002</v>
      </c>
      <c r="F361" s="88">
        <f t="shared" si="21"/>
        <v>101718.69977600001</v>
      </c>
      <c r="G361" s="80">
        <f t="shared" si="20"/>
        <v>2.7047605471056577E-3</v>
      </c>
      <c r="H361" s="82">
        <f>'JCN-5 SP500 Total MRP 1'!H361</f>
        <v>3.125E-2</v>
      </c>
      <c r="I361" s="82">
        <f t="shared" si="22"/>
        <v>8.4523767097051804E-5</v>
      </c>
      <c r="J361" s="82">
        <f>'JCN-5 SP500 Total MRP 1'!J361</f>
        <v>0.11</v>
      </c>
      <c r="K361" s="83">
        <f t="shared" si="23"/>
        <v>2.9752366018162237E-4</v>
      </c>
    </row>
    <row r="362" spans="2:11">
      <c r="B362" s="85" t="str">
        <f>'JCN-5 SP500 Total MRP 1'!B362</f>
        <v>Regeneron Pharmaceuticals Inc</v>
      </c>
      <c r="C362" s="86" t="str">
        <f>'JCN-5 SP500 Total MRP 1'!C362</f>
        <v>REGN</v>
      </c>
      <c r="D362" s="87">
        <f>'JCN-5 SP500 Total MRP 1'!D362</f>
        <v>634.23</v>
      </c>
      <c r="E362" s="88">
        <f>'JCN-5 SP500 Total MRP 1'!E362</f>
        <v>107.50754000000001</v>
      </c>
      <c r="F362" s="88">
        <f t="shared" si="21"/>
        <v>68184.507094200002</v>
      </c>
      <c r="G362" s="80">
        <f t="shared" si="20"/>
        <v>1.8130664776325775E-3</v>
      </c>
      <c r="H362" s="82">
        <f>'JCN-5 SP500 Total MRP 1'!H362</f>
        <v>5.550037052804188E-3</v>
      </c>
      <c r="I362" s="82">
        <f t="shared" si="22"/>
        <v>1.006258613005798E-5</v>
      </c>
      <c r="J362" s="82">
        <f>'JCN-5 SP500 Total MRP 1'!J362</f>
        <v>0.02</v>
      </c>
      <c r="K362" s="83">
        <f t="shared" si="23"/>
        <v>3.626132955265155E-5</v>
      </c>
    </row>
    <row r="363" spans="2:11">
      <c r="B363" s="85" t="str">
        <f>'JCN-5 SP500 Total MRP 1'!B363</f>
        <v>Amazon.com Inc</v>
      </c>
      <c r="C363" s="86" t="str">
        <f>'JCN-5 SP500 Total MRP 1'!C363</f>
        <v>AMZN</v>
      </c>
      <c r="D363" s="87">
        <f>'JCN-5 SP500 Total MRP 1'!D363</f>
        <v>190.26</v>
      </c>
      <c r="E363" s="88">
        <f>'JCN-5 SP500 Total MRP 1'!E363</f>
        <v>10597.72935</v>
      </c>
      <c r="F363" s="88" t="str">
        <f t="shared" si="21"/>
        <v>Excl.</v>
      </c>
      <c r="G363" s="80" t="str">
        <f t="shared" si="20"/>
        <v>Excl.</v>
      </c>
      <c r="H363" s="82" t="str">
        <f>'JCN-5 SP500 Total MRP 1'!H363</f>
        <v>n/a</v>
      </c>
      <c r="I363" s="82" t="str">
        <f t="shared" si="22"/>
        <v>n/a</v>
      </c>
      <c r="J363" s="82">
        <f>'JCN-5 SP500 Total MRP 1'!J363</f>
        <v>0.245</v>
      </c>
      <c r="K363" s="83" t="str">
        <f t="shared" si="23"/>
        <v>n/a</v>
      </c>
    </row>
    <row r="364" spans="2:11">
      <c r="B364" s="85" t="str">
        <f>'JCN-5 SP500 Total MRP 1'!B364</f>
        <v>Jack Henry &amp; Associates Inc</v>
      </c>
      <c r="C364" s="86" t="str">
        <f>'JCN-5 SP500 Total MRP 1'!C364</f>
        <v>JKHY</v>
      </c>
      <c r="D364" s="87">
        <f>'JCN-5 SP500 Total MRP 1'!D364</f>
        <v>182.6</v>
      </c>
      <c r="E364" s="88">
        <f>'JCN-5 SP500 Total MRP 1'!E364</f>
        <v>72.897670000000005</v>
      </c>
      <c r="F364" s="88">
        <f t="shared" si="21"/>
        <v>13311.114542000001</v>
      </c>
      <c r="G364" s="80">
        <f t="shared" si="20"/>
        <v>3.5395042927692635E-4</v>
      </c>
      <c r="H364" s="82">
        <f>'JCN-5 SP500 Total MRP 1'!H364</f>
        <v>1.270536692223439E-2</v>
      </c>
      <c r="I364" s="82">
        <f t="shared" si="22"/>
        <v>4.4970700762457234E-6</v>
      </c>
      <c r="J364" s="82">
        <f>'JCN-5 SP500 Total MRP 1'!J364</f>
        <v>6.5000000000000002E-2</v>
      </c>
      <c r="K364" s="83">
        <f t="shared" si="23"/>
        <v>2.3006777903000214E-5</v>
      </c>
    </row>
    <row r="365" spans="2:11">
      <c r="B365" s="85" t="str">
        <f>'JCN-5 SP500 Total MRP 1'!B365</f>
        <v>Ralph Lauren Corp</v>
      </c>
      <c r="C365" s="86" t="str">
        <f>'JCN-5 SP500 Total MRP 1'!C365</f>
        <v>RL</v>
      </c>
      <c r="D365" s="87">
        <f>'JCN-5 SP500 Total MRP 1'!D365</f>
        <v>220.74</v>
      </c>
      <c r="E365" s="88">
        <f>'JCN-5 SP500 Total MRP 1'!E365</f>
        <v>39.882939999999998</v>
      </c>
      <c r="F365" s="88">
        <f t="shared" si="21"/>
        <v>8803.7601756000004</v>
      </c>
      <c r="G365" s="80">
        <f t="shared" si="20"/>
        <v>2.3409720377453339E-4</v>
      </c>
      <c r="H365" s="82">
        <f>'JCN-5 SP500 Total MRP 1'!H365</f>
        <v>1.4949714596357704E-2</v>
      </c>
      <c r="I365" s="82">
        <f t="shared" si="22"/>
        <v>3.4996863842346657E-6</v>
      </c>
      <c r="J365" s="82">
        <f>'JCN-5 SP500 Total MRP 1'!J365</f>
        <v>0.12</v>
      </c>
      <c r="K365" s="83">
        <f t="shared" si="23"/>
        <v>2.8091664452944006E-5</v>
      </c>
    </row>
    <row r="366" spans="2:11">
      <c r="B366" s="85" t="str">
        <f>'JCN-5 SP500 Total MRP 1'!B366</f>
        <v>BXP Inc</v>
      </c>
      <c r="C366" s="86" t="str">
        <f>'JCN-5 SP500 Total MRP 1'!C366</f>
        <v>BXP</v>
      </c>
      <c r="D366" s="87">
        <f>'JCN-5 SP500 Total MRP 1'!D366</f>
        <v>67.19</v>
      </c>
      <c r="E366" s="88">
        <f>'JCN-5 SP500 Total MRP 1'!E366</f>
        <v>158.20959999999999</v>
      </c>
      <c r="F366" s="88">
        <f t="shared" si="21"/>
        <v>10630.103024</v>
      </c>
      <c r="G366" s="80">
        <f t="shared" si="20"/>
        <v>2.8266074315047037E-4</v>
      </c>
      <c r="H366" s="82">
        <f>'JCN-5 SP500 Total MRP 1'!H366</f>
        <v>5.834201518083048E-2</v>
      </c>
      <c r="I366" s="82">
        <f t="shared" si="22"/>
        <v>1.6490997367909567E-5</v>
      </c>
      <c r="J366" s="82">
        <f>'JCN-5 SP500 Total MRP 1'!J366</f>
        <v>1.4999999999999999E-2</v>
      </c>
      <c r="K366" s="83">
        <f t="shared" si="23"/>
        <v>4.2399111472570556E-6</v>
      </c>
    </row>
    <row r="367" spans="2:11">
      <c r="B367" s="85" t="str">
        <f>'JCN-5 SP500 Total MRP 1'!B367</f>
        <v>Amphenol Corp</v>
      </c>
      <c r="C367" s="86" t="str">
        <f>'JCN-5 SP500 Total MRP 1'!C367</f>
        <v>APH</v>
      </c>
      <c r="D367" s="87">
        <f>'JCN-5 SP500 Total MRP 1'!D367</f>
        <v>65.59</v>
      </c>
      <c r="E367" s="88">
        <f>'JCN-5 SP500 Total MRP 1'!E367</f>
        <v>1211.78331</v>
      </c>
      <c r="F367" s="88">
        <f t="shared" si="21"/>
        <v>79480.867302900006</v>
      </c>
      <c r="G367" s="80">
        <f t="shared" si="20"/>
        <v>2.1134433944204486E-3</v>
      </c>
      <c r="H367" s="82">
        <f>'JCN-5 SP500 Total MRP 1'!H367</f>
        <v>1.00625095288916E-2</v>
      </c>
      <c r="I367" s="82">
        <f t="shared" si="22"/>
        <v>2.126654429512877E-5</v>
      </c>
      <c r="J367" s="82">
        <f>'JCN-5 SP500 Total MRP 1'!J367</f>
        <v>0.14000000000000001</v>
      </c>
      <c r="K367" s="83">
        <f t="shared" si="23"/>
        <v>2.9588207521886285E-4</v>
      </c>
    </row>
    <row r="368" spans="2:11">
      <c r="B368" s="85" t="str">
        <f>'JCN-5 SP500 Total MRP 1'!B368</f>
        <v>Howmet Aerospace Inc</v>
      </c>
      <c r="C368" s="86" t="str">
        <f>'JCN-5 SP500 Total MRP 1'!C368</f>
        <v>HWM</v>
      </c>
      <c r="D368" s="87">
        <f>'JCN-5 SP500 Total MRP 1'!D368</f>
        <v>129.72999999999999</v>
      </c>
      <c r="E368" s="88">
        <f>'JCN-5 SP500 Total MRP 1'!E368</f>
        <v>405.02251999999999</v>
      </c>
      <c r="F368" s="88">
        <f t="shared" si="21"/>
        <v>52543.571519599995</v>
      </c>
      <c r="G368" s="80">
        <f t="shared" si="20"/>
        <v>1.3971647254949523E-3</v>
      </c>
      <c r="H368" s="82">
        <f>'JCN-5 SP500 Total MRP 1'!H368</f>
        <v>3.0833269097356049E-3</v>
      </c>
      <c r="I368" s="82">
        <f t="shared" si="22"/>
        <v>4.3079155954519461E-6</v>
      </c>
      <c r="J368" s="82">
        <f>'JCN-5 SP500 Total MRP 1'!J368</f>
        <v>0.12</v>
      </c>
      <c r="K368" s="83">
        <f t="shared" si="23"/>
        <v>1.6765976705939426E-4</v>
      </c>
    </row>
    <row r="369" spans="2:11">
      <c r="B369" s="85" t="str">
        <f>'JCN-5 SP500 Total MRP 1'!B369</f>
        <v>Valero Energy Corp</v>
      </c>
      <c r="C369" s="86" t="str">
        <f>'JCN-5 SP500 Total MRP 1'!C369</f>
        <v>VLO</v>
      </c>
      <c r="D369" s="87">
        <f>'JCN-5 SP500 Total MRP 1'!D369</f>
        <v>132.07</v>
      </c>
      <c r="E369" s="88">
        <f>'JCN-5 SP500 Total MRP 1'!E369</f>
        <v>314.46066999999999</v>
      </c>
      <c r="F369" s="88" t="str">
        <f t="shared" si="21"/>
        <v>Excl.</v>
      </c>
      <c r="G369" s="80" t="str">
        <f t="shared" si="20"/>
        <v>Excl.</v>
      </c>
      <c r="H369" s="82">
        <f>'JCN-5 SP500 Total MRP 1'!H369</f>
        <v>3.4224275005678803E-2</v>
      </c>
      <c r="I369" s="82" t="str">
        <f t="shared" si="22"/>
        <v>n/a</v>
      </c>
      <c r="J369" s="82">
        <f>'JCN-5 SP500 Total MRP 1'!J369</f>
        <v>-0.05</v>
      </c>
      <c r="K369" s="83" t="str">
        <f t="shared" si="23"/>
        <v>n/a</v>
      </c>
    </row>
    <row r="370" spans="2:11">
      <c r="B370" s="85" t="str">
        <f>'JCN-5 SP500 Total MRP 1'!B370</f>
        <v>Synopsys Inc</v>
      </c>
      <c r="C370" s="86" t="str">
        <f>'JCN-5 SP500 Total MRP 1'!C370</f>
        <v>SNPS</v>
      </c>
      <c r="D370" s="87">
        <f>'JCN-5 SP500 Total MRP 1'!D370</f>
        <v>428.85</v>
      </c>
      <c r="E370" s="88">
        <f>'JCN-5 SP500 Total MRP 1'!E370</f>
        <v>154.62008</v>
      </c>
      <c r="F370" s="88">
        <f t="shared" si="21"/>
        <v>66308.821307999999</v>
      </c>
      <c r="G370" s="80">
        <f t="shared" si="20"/>
        <v>1.7631908802797529E-3</v>
      </c>
      <c r="H370" s="82" t="str">
        <f>'JCN-5 SP500 Total MRP 1'!H370</f>
        <v>n/a</v>
      </c>
      <c r="I370" s="82" t="str">
        <f t="shared" si="22"/>
        <v>n/a</v>
      </c>
      <c r="J370" s="82">
        <f>'JCN-5 SP500 Total MRP 1'!J370</f>
        <v>0.12</v>
      </c>
      <c r="K370" s="83">
        <f t="shared" si="23"/>
        <v>2.1158290563357034E-4</v>
      </c>
    </row>
    <row r="371" spans="2:11">
      <c r="B371" s="85" t="str">
        <f>'JCN-5 SP500 Total MRP 1'!B371</f>
        <v>CH Robinson Worldwide Inc</v>
      </c>
      <c r="C371" s="86" t="str">
        <f>'JCN-5 SP500 Total MRP 1'!C371</f>
        <v>CHRW</v>
      </c>
      <c r="D371" s="87">
        <f>'JCN-5 SP500 Total MRP 1'!D371</f>
        <v>102.4</v>
      </c>
      <c r="E371" s="88">
        <f>'JCN-5 SP500 Total MRP 1'!E371</f>
        <v>118.25754999999999</v>
      </c>
      <c r="F371" s="88">
        <f t="shared" si="21"/>
        <v>12109.573120000001</v>
      </c>
      <c r="G371" s="80">
        <f t="shared" si="20"/>
        <v>3.2200073034157267E-4</v>
      </c>
      <c r="H371" s="82">
        <f>'JCN-5 SP500 Total MRP 1'!H371</f>
        <v>2.4218749999999997E-2</v>
      </c>
      <c r="I371" s="82">
        <f t="shared" si="22"/>
        <v>7.7984551879599621E-6</v>
      </c>
      <c r="J371" s="82">
        <f>'JCN-5 SP500 Total MRP 1'!J371</f>
        <v>0.05</v>
      </c>
      <c r="K371" s="83">
        <f t="shared" si="23"/>
        <v>1.6100036517078635E-5</v>
      </c>
    </row>
    <row r="372" spans="2:11">
      <c r="B372" s="85" t="str">
        <f>'JCN-5 SP500 Total MRP 1'!B372</f>
        <v>Accenture PLC</v>
      </c>
      <c r="C372" s="86" t="str">
        <f>'JCN-5 SP500 Total MRP 1'!C372</f>
        <v>ACN</v>
      </c>
      <c r="D372" s="87">
        <f>'JCN-5 SP500 Total MRP 1'!D372</f>
        <v>312.04000000000002</v>
      </c>
      <c r="E372" s="88">
        <f>'JCN-5 SP500 Total MRP 1'!E372</f>
        <v>625.47994000000006</v>
      </c>
      <c r="F372" s="88">
        <f t="shared" si="21"/>
        <v>195174.76047760004</v>
      </c>
      <c r="G372" s="80">
        <f t="shared" si="20"/>
        <v>5.1898126214071465E-3</v>
      </c>
      <c r="H372" s="82">
        <f>'JCN-5 SP500 Total MRP 1'!H372</f>
        <v>1.8971926676067171E-2</v>
      </c>
      <c r="I372" s="82">
        <f t="shared" si="22"/>
        <v>9.846074451586434E-5</v>
      </c>
      <c r="J372" s="82">
        <f>'JCN-5 SP500 Total MRP 1'!J372</f>
        <v>0.125</v>
      </c>
      <c r="K372" s="83">
        <f t="shared" si="23"/>
        <v>6.4872657767589331E-4</v>
      </c>
    </row>
    <row r="373" spans="2:11">
      <c r="B373" s="85" t="str">
        <f>'JCN-5 SP500 Total MRP 1'!B373</f>
        <v>TransDigm Group Inc</v>
      </c>
      <c r="C373" s="86" t="str">
        <f>'JCN-5 SP500 Total MRP 1'!C373</f>
        <v>TDG</v>
      </c>
      <c r="D373" s="87">
        <f>'JCN-5 SP500 Total MRP 1'!D373</f>
        <v>1383.29</v>
      </c>
      <c r="E373" s="88">
        <f>'JCN-5 SP500 Total MRP 1'!E373</f>
        <v>56.084589999999999</v>
      </c>
      <c r="F373" s="88">
        <f t="shared" si="21"/>
        <v>77581.252501099996</v>
      </c>
      <c r="G373" s="80">
        <f t="shared" si="20"/>
        <v>2.0629315103527085E-3</v>
      </c>
      <c r="H373" s="82" t="str">
        <f>'JCN-5 SP500 Total MRP 1'!H373</f>
        <v>n/a</v>
      </c>
      <c r="I373" s="82" t="str">
        <f t="shared" si="22"/>
        <v>n/a</v>
      </c>
      <c r="J373" s="82">
        <f>'JCN-5 SP500 Total MRP 1'!J373</f>
        <v>0.19</v>
      </c>
      <c r="K373" s="83">
        <f t="shared" si="23"/>
        <v>3.9195698696701463E-4</v>
      </c>
    </row>
    <row r="374" spans="2:11">
      <c r="B374" s="85" t="str">
        <f>'JCN-5 SP500 Total MRP 1'!B374</f>
        <v>Yum! Brands Inc</v>
      </c>
      <c r="C374" s="86" t="str">
        <f>'JCN-5 SP500 Total MRP 1'!C374</f>
        <v>YUM</v>
      </c>
      <c r="D374" s="87">
        <f>'JCN-5 SP500 Total MRP 1'!D374</f>
        <v>157.36000000000001</v>
      </c>
      <c r="E374" s="88">
        <f>'JCN-5 SP500 Total MRP 1'!E374</f>
        <v>279.10194000000001</v>
      </c>
      <c r="F374" s="88">
        <f t="shared" si="21"/>
        <v>43919.481278400002</v>
      </c>
      <c r="G374" s="80">
        <f t="shared" si="20"/>
        <v>1.1678450518219281E-3</v>
      </c>
      <c r="H374" s="82">
        <f>'JCN-5 SP500 Total MRP 1'!H374</f>
        <v>1.804778851042196E-2</v>
      </c>
      <c r="I374" s="82">
        <f t="shared" si="22"/>
        <v>2.1077020508224932E-5</v>
      </c>
      <c r="J374" s="82">
        <f>'JCN-5 SP500 Total MRP 1'!J374</f>
        <v>0.1</v>
      </c>
      <c r="K374" s="83">
        <f t="shared" si="23"/>
        <v>1.1678450518219282E-4</v>
      </c>
    </row>
    <row r="375" spans="2:11">
      <c r="B375" s="85" t="str">
        <f>'JCN-5 SP500 Total MRP 1'!B375</f>
        <v>Prologis Inc</v>
      </c>
      <c r="C375" s="86" t="str">
        <f>'JCN-5 SP500 Total MRP 1'!C375</f>
        <v>PLD</v>
      </c>
      <c r="D375" s="87">
        <f>'JCN-5 SP500 Total MRP 1'!D375</f>
        <v>111.79</v>
      </c>
      <c r="E375" s="88">
        <f>'JCN-5 SP500 Total MRP 1'!E375</f>
        <v>926.17499999999995</v>
      </c>
      <c r="F375" s="88">
        <f t="shared" si="21"/>
        <v>103537.10325</v>
      </c>
      <c r="G375" s="80">
        <f t="shared" si="20"/>
        <v>2.7531129738081811E-3</v>
      </c>
      <c r="H375" s="82">
        <f>'JCN-5 SP500 Total MRP 1'!H375</f>
        <v>3.6139189551838265E-2</v>
      </c>
      <c r="I375" s="82">
        <f t="shared" si="22"/>
        <v>9.949527161807899E-5</v>
      </c>
      <c r="J375" s="82">
        <f>'JCN-5 SP500 Total MRP 1'!J375</f>
        <v>2.5000000000000001E-2</v>
      </c>
      <c r="K375" s="83">
        <f t="shared" si="23"/>
        <v>6.8827824345204535E-5</v>
      </c>
    </row>
    <row r="376" spans="2:11">
      <c r="B376" s="85" t="str">
        <f>'JCN-5 SP500 Total MRP 1'!B376</f>
        <v>FirstEnergy Corp</v>
      </c>
      <c r="C376" s="86" t="str">
        <f>'JCN-5 SP500 Total MRP 1'!C376</f>
        <v>FE</v>
      </c>
      <c r="D376" s="87">
        <f>'JCN-5 SP500 Total MRP 1'!D376</f>
        <v>40.42</v>
      </c>
      <c r="E376" s="88">
        <f>'JCN-5 SP500 Total MRP 1'!E376</f>
        <v>576.69741999999997</v>
      </c>
      <c r="F376" s="88">
        <f t="shared" si="21"/>
        <v>23310.109716399998</v>
      </c>
      <c r="G376" s="80">
        <f t="shared" si="20"/>
        <v>6.1982964045416227E-4</v>
      </c>
      <c r="H376" s="82">
        <f>'JCN-5 SP500 Total MRP 1'!H376</f>
        <v>4.4037605145967343E-2</v>
      </c>
      <c r="I376" s="82">
        <f t="shared" si="22"/>
        <v>2.7295812964087303E-5</v>
      </c>
      <c r="J376" s="82">
        <f>'JCN-5 SP500 Total MRP 1'!J376</f>
        <v>5.5E-2</v>
      </c>
      <c r="K376" s="83">
        <f t="shared" si="23"/>
        <v>3.4090630224978928E-5</v>
      </c>
    </row>
    <row r="377" spans="2:11">
      <c r="B377" s="85" t="str">
        <f>'JCN-5 SP500 Total MRP 1'!B377</f>
        <v>VeriSign Inc</v>
      </c>
      <c r="C377" s="86" t="str">
        <f>'JCN-5 SP500 Total MRP 1'!C377</f>
        <v>VRSN</v>
      </c>
      <c r="D377" s="87">
        <f>'JCN-5 SP500 Total MRP 1'!D377</f>
        <v>253.87</v>
      </c>
      <c r="E377" s="88">
        <f>'JCN-5 SP500 Total MRP 1'!E377</f>
        <v>94.6</v>
      </c>
      <c r="F377" s="88">
        <f t="shared" si="21"/>
        <v>24016.101999999999</v>
      </c>
      <c r="G377" s="80">
        <f t="shared" si="20"/>
        <v>6.3860239393456861E-4</v>
      </c>
      <c r="H377" s="82" t="str">
        <f>'JCN-5 SP500 Total MRP 1'!H377</f>
        <v>n/a</v>
      </c>
      <c r="I377" s="82" t="str">
        <f t="shared" si="22"/>
        <v>n/a</v>
      </c>
      <c r="J377" s="82">
        <f>'JCN-5 SP500 Total MRP 1'!J377</f>
        <v>0.105</v>
      </c>
      <c r="K377" s="83">
        <f t="shared" si="23"/>
        <v>6.7053251363129702E-5</v>
      </c>
    </row>
    <row r="378" spans="2:11">
      <c r="B378" s="85" t="str">
        <f>'JCN-5 SP500 Total MRP 1'!B378</f>
        <v>Quanta Services Inc</v>
      </c>
      <c r="C378" s="86" t="str">
        <f>'JCN-5 SP500 Total MRP 1'!C378</f>
        <v>PWR</v>
      </c>
      <c r="D378" s="87">
        <f>'JCN-5 SP500 Total MRP 1'!D378</f>
        <v>254.18</v>
      </c>
      <c r="E378" s="88">
        <f>'JCN-5 SP500 Total MRP 1'!E378</f>
        <v>148.19832</v>
      </c>
      <c r="F378" s="88">
        <f t="shared" si="21"/>
        <v>37669.048977600003</v>
      </c>
      <c r="G378" s="80">
        <f t="shared" si="20"/>
        <v>1.0016423503836666E-3</v>
      </c>
      <c r="H378" s="82">
        <f>'JCN-5 SP500 Total MRP 1'!H378</f>
        <v>1.5736879376819577E-3</v>
      </c>
      <c r="I378" s="82">
        <f t="shared" si="22"/>
        <v>1.5762724846701811E-6</v>
      </c>
      <c r="J378" s="82">
        <f>'JCN-5 SP500 Total MRP 1'!J378</f>
        <v>0.17499999999999999</v>
      </c>
      <c r="K378" s="83">
        <f t="shared" si="23"/>
        <v>1.7528741131714163E-4</v>
      </c>
    </row>
    <row r="379" spans="2:11">
      <c r="B379" s="85" t="str">
        <f>'JCN-5 SP500 Total MRP 1'!B379</f>
        <v>Henry Schein Inc</v>
      </c>
      <c r="C379" s="86" t="str">
        <f>'JCN-5 SP500 Total MRP 1'!C379</f>
        <v>HSIC</v>
      </c>
      <c r="D379" s="87">
        <f>'JCN-5 SP500 Total MRP 1'!D379</f>
        <v>68.489999999999995</v>
      </c>
      <c r="E379" s="88">
        <f>'JCN-5 SP500 Total MRP 1'!E379</f>
        <v>124.17677999999999</v>
      </c>
      <c r="F379" s="88">
        <f t="shared" si="21"/>
        <v>8504.8676621999984</v>
      </c>
      <c r="G379" s="80">
        <f t="shared" si="20"/>
        <v>2.2614947459740207E-4</v>
      </c>
      <c r="H379" s="82" t="str">
        <f>'JCN-5 SP500 Total MRP 1'!H379</f>
        <v>n/a</v>
      </c>
      <c r="I379" s="82" t="str">
        <f t="shared" si="22"/>
        <v>n/a</v>
      </c>
      <c r="J379" s="82">
        <f>'JCN-5 SP500 Total MRP 1'!J379</f>
        <v>0.08</v>
      </c>
      <c r="K379" s="83">
        <f t="shared" si="23"/>
        <v>1.8091957967792166E-5</v>
      </c>
    </row>
    <row r="380" spans="2:11">
      <c r="B380" s="85" t="str">
        <f>'JCN-5 SP500 Total MRP 1'!B380</f>
        <v>Ameren Corp</v>
      </c>
      <c r="C380" s="86" t="str">
        <f>'JCN-5 SP500 Total MRP 1'!C380</f>
        <v>AEE</v>
      </c>
      <c r="D380" s="87">
        <f>'JCN-5 SP500 Total MRP 1'!D380</f>
        <v>100.4</v>
      </c>
      <c r="E380" s="88">
        <f>'JCN-5 SP500 Total MRP 1'!E380</f>
        <v>270.15767</v>
      </c>
      <c r="F380" s="88">
        <f t="shared" si="21"/>
        <v>27123.830068000003</v>
      </c>
      <c r="G380" s="80">
        <f t="shared" si="20"/>
        <v>7.2123872617210056E-4</v>
      </c>
      <c r="H380" s="82">
        <f>'JCN-5 SP500 Total MRP 1'!H380</f>
        <v>2.8286852589641431E-2</v>
      </c>
      <c r="I380" s="82">
        <f t="shared" si="22"/>
        <v>2.040157352917097E-5</v>
      </c>
      <c r="J380" s="82">
        <f>'JCN-5 SP500 Total MRP 1'!J380</f>
        <v>6.5000000000000002E-2</v>
      </c>
      <c r="K380" s="83">
        <f t="shared" si="23"/>
        <v>4.688051720118654E-5</v>
      </c>
    </row>
    <row r="381" spans="2:11">
      <c r="B381" s="85" t="str">
        <f>'JCN-5 SP500 Total MRP 1'!B381</f>
        <v>ANSYS Inc</v>
      </c>
      <c r="C381" s="86" t="str">
        <f>'JCN-5 SP500 Total MRP 1'!C381</f>
        <v>ANSS</v>
      </c>
      <c r="D381" s="87">
        <f>'JCN-5 SP500 Total MRP 1'!D381</f>
        <v>316.56</v>
      </c>
      <c r="E381" s="88">
        <f>'JCN-5 SP500 Total MRP 1'!E381</f>
        <v>87.651780000000002</v>
      </c>
      <c r="F381" s="88">
        <f t="shared" si="21"/>
        <v>27747.047476800002</v>
      </c>
      <c r="G381" s="80">
        <f t="shared" si="20"/>
        <v>7.378104466453638E-4</v>
      </c>
      <c r="H381" s="82" t="str">
        <f>'JCN-5 SP500 Total MRP 1'!H381</f>
        <v>n/a</v>
      </c>
      <c r="I381" s="82" t="str">
        <f t="shared" si="22"/>
        <v>n/a</v>
      </c>
      <c r="J381" s="82">
        <f>'JCN-5 SP500 Total MRP 1'!J381</f>
        <v>9.5000000000000001E-2</v>
      </c>
      <c r="K381" s="83">
        <f t="shared" si="23"/>
        <v>7.0091992431309567E-5</v>
      </c>
    </row>
    <row r="382" spans="2:11">
      <c r="B382" s="85" t="str">
        <f>'JCN-5 SP500 Total MRP 1'!B382</f>
        <v>FactSet Research Systems Inc</v>
      </c>
      <c r="C382" s="86" t="str">
        <f>'JCN-5 SP500 Total MRP 1'!C382</f>
        <v>FDS</v>
      </c>
      <c r="D382" s="87">
        <f>'JCN-5 SP500 Total MRP 1'!D382</f>
        <v>454.64</v>
      </c>
      <c r="E382" s="88">
        <f>'JCN-5 SP500 Total MRP 1'!E382</f>
        <v>38.030050000000003</v>
      </c>
      <c r="F382" s="88">
        <f t="shared" si="21"/>
        <v>17289.981932000002</v>
      </c>
      <c r="G382" s="80">
        <f t="shared" si="20"/>
        <v>4.5975087267953143E-4</v>
      </c>
      <c r="H382" s="82">
        <f>'JCN-5 SP500 Total MRP 1'!H382</f>
        <v>9.1500967798697885E-3</v>
      </c>
      <c r="I382" s="82">
        <f t="shared" si="22"/>
        <v>4.2067649796473054E-6</v>
      </c>
      <c r="J382" s="82">
        <f>'JCN-5 SP500 Total MRP 1'!J382</f>
        <v>0.09</v>
      </c>
      <c r="K382" s="83">
        <f t="shared" si="23"/>
        <v>4.1377578541157825E-5</v>
      </c>
    </row>
    <row r="383" spans="2:11">
      <c r="B383" s="85" t="str">
        <f>'JCN-5 SP500 Total MRP 1'!B383</f>
        <v>NVIDIA Corp</v>
      </c>
      <c r="C383" s="86" t="str">
        <f>'JCN-5 SP500 Total MRP 1'!C383</f>
        <v>NVDA</v>
      </c>
      <c r="D383" s="87">
        <f>'JCN-5 SP500 Total MRP 1'!D383</f>
        <v>108.38</v>
      </c>
      <c r="E383" s="88">
        <f>'JCN-5 SP500 Total MRP 1'!E383</f>
        <v>24400</v>
      </c>
      <c r="F383" s="88" t="str">
        <f t="shared" si="21"/>
        <v>Excl.</v>
      </c>
      <c r="G383" s="80" t="str">
        <f t="shared" si="20"/>
        <v>Excl.</v>
      </c>
      <c r="H383" s="82">
        <f>'JCN-5 SP500 Total MRP 1'!H383</f>
        <v>3.6907178446207787E-4</v>
      </c>
      <c r="I383" s="82" t="str">
        <f t="shared" si="22"/>
        <v>n/a</v>
      </c>
      <c r="J383" s="82">
        <f>'JCN-5 SP500 Total MRP 1'!J383</f>
        <v>0.41</v>
      </c>
      <c r="K383" s="83" t="str">
        <f t="shared" si="23"/>
        <v>n/a</v>
      </c>
    </row>
    <row r="384" spans="2:11">
      <c r="B384" s="85" t="str">
        <f>'JCN-5 SP500 Total MRP 1'!B384</f>
        <v>Cognizant Technology Solutions Corp</v>
      </c>
      <c r="C384" s="86" t="str">
        <f>'JCN-5 SP500 Total MRP 1'!C384</f>
        <v>CTSH</v>
      </c>
      <c r="D384" s="87">
        <f>'JCN-5 SP500 Total MRP 1'!D384</f>
        <v>76.5</v>
      </c>
      <c r="E384" s="88">
        <f>'JCN-5 SP500 Total MRP 1'!E384</f>
        <v>494.61550999999997</v>
      </c>
      <c r="F384" s="88">
        <f t="shared" si="21"/>
        <v>37838.086514999995</v>
      </c>
      <c r="G384" s="80">
        <f t="shared" si="20"/>
        <v>1.0061371587438426E-3</v>
      </c>
      <c r="H384" s="82">
        <f>'JCN-5 SP500 Total MRP 1'!H384</f>
        <v>1.6209150326797386E-2</v>
      </c>
      <c r="I384" s="82">
        <f t="shared" si="22"/>
        <v>1.630862845545575E-5</v>
      </c>
      <c r="J384" s="82">
        <f>'JCN-5 SP500 Total MRP 1'!J384</f>
        <v>0.09</v>
      </c>
      <c r="K384" s="83">
        <f t="shared" si="23"/>
        <v>9.0552344286945832E-5</v>
      </c>
    </row>
    <row r="385" spans="2:11">
      <c r="B385" s="85" t="str">
        <f>'JCN-5 SP500 Total MRP 1'!B385</f>
        <v>Intuitive Surgical Inc</v>
      </c>
      <c r="C385" s="86" t="str">
        <f>'JCN-5 SP500 Total MRP 1'!C385</f>
        <v>ISRG</v>
      </c>
      <c r="D385" s="87">
        <f>'JCN-5 SP500 Total MRP 1'!D385</f>
        <v>495.27</v>
      </c>
      <c r="E385" s="88">
        <f>'JCN-5 SP500 Total MRP 1'!E385</f>
        <v>358.27456999999998</v>
      </c>
      <c r="F385" s="88">
        <f t="shared" si="21"/>
        <v>177442.64628389999</v>
      </c>
      <c r="G385" s="80">
        <f t="shared" si="20"/>
        <v>4.7183051897007862E-3</v>
      </c>
      <c r="H385" s="82" t="str">
        <f>'JCN-5 SP500 Total MRP 1'!H385</f>
        <v>n/a</v>
      </c>
      <c r="I385" s="82" t="str">
        <f t="shared" si="22"/>
        <v>n/a</v>
      </c>
      <c r="J385" s="82">
        <f>'JCN-5 SP500 Total MRP 1'!J385</f>
        <v>0.14000000000000001</v>
      </c>
      <c r="K385" s="83">
        <f t="shared" si="23"/>
        <v>6.6056272655811018E-4</v>
      </c>
    </row>
    <row r="386" spans="2:11">
      <c r="B386" s="85" t="str">
        <f>'JCN-5 SP500 Total MRP 1'!B386</f>
        <v>Take-Two Interactive Software Inc</v>
      </c>
      <c r="C386" s="86" t="str">
        <f>'JCN-5 SP500 Total MRP 1'!C386</f>
        <v>TTWO</v>
      </c>
      <c r="D386" s="87">
        <f>'JCN-5 SP500 Total MRP 1'!D386</f>
        <v>207.25</v>
      </c>
      <c r="E386" s="88">
        <f>'JCN-5 SP500 Total MRP 1'!E386</f>
        <v>176.49571</v>
      </c>
      <c r="F386" s="88" t="str">
        <f t="shared" si="21"/>
        <v>Excl.</v>
      </c>
      <c r="G386" s="80" t="str">
        <f t="shared" si="20"/>
        <v>Excl.</v>
      </c>
      <c r="H386" s="82" t="str">
        <f>'JCN-5 SP500 Total MRP 1'!H386</f>
        <v>n/a</v>
      </c>
      <c r="I386" s="82" t="str">
        <f t="shared" si="22"/>
        <v>n/a</v>
      </c>
      <c r="J386" s="82" t="str">
        <f>'JCN-5 SP500 Total MRP 1'!J386</f>
        <v/>
      </c>
      <c r="K386" s="83" t="str">
        <f t="shared" si="23"/>
        <v>n/a</v>
      </c>
    </row>
    <row r="387" spans="2:11">
      <c r="B387" s="85" t="str">
        <f>'JCN-5 SP500 Total MRP 1'!B387</f>
        <v>Republic Services Inc</v>
      </c>
      <c r="C387" s="86" t="str">
        <f>'JCN-5 SP500 Total MRP 1'!C387</f>
        <v>RSG</v>
      </c>
      <c r="D387" s="87">
        <f>'JCN-5 SP500 Total MRP 1'!D387</f>
        <v>242.16</v>
      </c>
      <c r="E387" s="88">
        <f>'JCN-5 SP500 Total MRP 1'!E387</f>
        <v>312.28494999999998</v>
      </c>
      <c r="F387" s="88">
        <f t="shared" si="21"/>
        <v>75622.923491999987</v>
      </c>
      <c r="G387" s="80">
        <f t="shared" si="20"/>
        <v>2.0108583806948323E-3</v>
      </c>
      <c r="H387" s="82">
        <f>'JCN-5 SP500 Total MRP 1'!H387</f>
        <v>9.5804426825239503E-3</v>
      </c>
      <c r="I387" s="82">
        <f t="shared" si="22"/>
        <v>1.9264913458919765E-5</v>
      </c>
      <c r="J387" s="82">
        <f>'JCN-5 SP500 Total MRP 1'!J387</f>
        <v>0.11</v>
      </c>
      <c r="K387" s="83">
        <f t="shared" si="23"/>
        <v>2.2119442187643157E-4</v>
      </c>
    </row>
    <row r="388" spans="2:11">
      <c r="B388" s="85" t="str">
        <f>'JCN-5 SP500 Total MRP 1'!B388</f>
        <v>eBay Inc</v>
      </c>
      <c r="C388" s="86" t="str">
        <f>'JCN-5 SP500 Total MRP 1'!C388</f>
        <v>EBAY</v>
      </c>
      <c r="D388" s="87">
        <f>'JCN-5 SP500 Total MRP 1'!D388</f>
        <v>67.73</v>
      </c>
      <c r="E388" s="88">
        <f>'JCN-5 SP500 Total MRP 1'!E388</f>
        <v>466</v>
      </c>
      <c r="F388" s="88">
        <f t="shared" si="21"/>
        <v>31562.18</v>
      </c>
      <c r="G388" s="80">
        <f t="shared" si="20"/>
        <v>8.3925708284357569E-4</v>
      </c>
      <c r="H388" s="82">
        <f>'JCN-5 SP500 Total MRP 1'!H388</f>
        <v>1.7126827107633247E-2</v>
      </c>
      <c r="I388" s="82">
        <f t="shared" si="22"/>
        <v>1.4373810956718554E-5</v>
      </c>
      <c r="J388" s="82">
        <f>'JCN-5 SP500 Total MRP 1'!J388</f>
        <v>0.115</v>
      </c>
      <c r="K388" s="83">
        <f t="shared" si="23"/>
        <v>9.6514564527011202E-5</v>
      </c>
    </row>
    <row r="389" spans="2:11">
      <c r="B389" s="85" t="str">
        <f>'JCN-5 SP500 Total MRP 1'!B389</f>
        <v>Goldman Sachs Group Inc/The</v>
      </c>
      <c r="C389" s="86" t="str">
        <f>'JCN-5 SP500 Total MRP 1'!C389</f>
        <v>GS</v>
      </c>
      <c r="D389" s="87">
        <f>'JCN-5 SP500 Total MRP 1'!D389</f>
        <v>546.29</v>
      </c>
      <c r="E389" s="88">
        <f>'JCN-5 SP500 Total MRP 1'!E389</f>
        <v>310.79039</v>
      </c>
      <c r="F389" s="88">
        <f t="shared" si="21"/>
        <v>169781.6821531</v>
      </c>
      <c r="G389" s="80">
        <f t="shared" si="20"/>
        <v>4.5145956104453459E-3</v>
      </c>
      <c r="H389" s="82">
        <f>'JCN-5 SP500 Total MRP 1'!H389</f>
        <v>2.1966354866462871E-2</v>
      </c>
      <c r="I389" s="82">
        <f t="shared" si="22"/>
        <v>9.9169209257618041E-5</v>
      </c>
      <c r="J389" s="82">
        <f>'JCN-5 SP500 Total MRP 1'!J389</f>
        <v>0.115</v>
      </c>
      <c r="K389" s="83">
        <f t="shared" si="23"/>
        <v>5.191784952012148E-4</v>
      </c>
    </row>
    <row r="390" spans="2:11">
      <c r="B390" s="85" t="str">
        <f>'JCN-5 SP500 Total MRP 1'!B390</f>
        <v>SBA Communications Corp</v>
      </c>
      <c r="C390" s="86" t="str">
        <f>'JCN-5 SP500 Total MRP 1'!C390</f>
        <v>SBAC</v>
      </c>
      <c r="D390" s="87">
        <f>'JCN-5 SP500 Total MRP 1'!D390</f>
        <v>220.01</v>
      </c>
      <c r="E390" s="88">
        <f>'JCN-5 SP500 Total MRP 1'!E390</f>
        <v>107.61524</v>
      </c>
      <c r="F390" s="88">
        <f t="shared" si="21"/>
        <v>23676.428952399998</v>
      </c>
      <c r="G390" s="80">
        <f t="shared" si="20"/>
        <v>6.2957028616985266E-4</v>
      </c>
      <c r="H390" s="82">
        <f>'JCN-5 SP500 Total MRP 1'!H390</f>
        <v>2.0180900868142358E-2</v>
      </c>
      <c r="I390" s="82">
        <f t="shared" si="22"/>
        <v>1.2705295534721813E-5</v>
      </c>
      <c r="J390" s="82">
        <f>'JCN-5 SP500 Total MRP 1'!J390</f>
        <v>0.19</v>
      </c>
      <c r="K390" s="83">
        <f t="shared" si="23"/>
        <v>1.1961835437227201E-4</v>
      </c>
    </row>
    <row r="391" spans="2:11">
      <c r="B391" s="85" t="str">
        <f>'JCN-5 SP500 Total MRP 1'!B391</f>
        <v>Sempra</v>
      </c>
      <c r="C391" s="86" t="str">
        <f>'JCN-5 SP500 Total MRP 1'!C391</f>
        <v>SRE</v>
      </c>
      <c r="D391" s="87">
        <f>'JCN-5 SP500 Total MRP 1'!D391</f>
        <v>71.36</v>
      </c>
      <c r="E391" s="88">
        <f>'JCN-5 SP500 Total MRP 1'!E391</f>
        <v>651.91336999999999</v>
      </c>
      <c r="F391" s="88">
        <f t="shared" si="21"/>
        <v>46520.538083200001</v>
      </c>
      <c r="G391" s="80">
        <f t="shared" si="20"/>
        <v>1.2370086947105651E-3</v>
      </c>
      <c r="H391" s="82">
        <f>'JCN-5 SP500 Total MRP 1'!H391</f>
        <v>3.6154708520179372E-2</v>
      </c>
      <c r="I391" s="82">
        <f t="shared" si="22"/>
        <v>4.4723688794188033E-5</v>
      </c>
      <c r="J391" s="82">
        <f>'JCN-5 SP500 Total MRP 1'!J391</f>
        <v>0.06</v>
      </c>
      <c r="K391" s="83">
        <f t="shared" si="23"/>
        <v>7.4220521682633904E-5</v>
      </c>
    </row>
    <row r="392" spans="2:11">
      <c r="B392" s="85" t="str">
        <f>'JCN-5 SP500 Total MRP 1'!B392</f>
        <v>Moody's Corp</v>
      </c>
      <c r="C392" s="86" t="str">
        <f>'JCN-5 SP500 Total MRP 1'!C392</f>
        <v>MCO</v>
      </c>
      <c r="D392" s="87">
        <f>'JCN-5 SP500 Total MRP 1'!D392</f>
        <v>465.69</v>
      </c>
      <c r="E392" s="88">
        <f>'JCN-5 SP500 Total MRP 1'!E392</f>
        <v>179.88933</v>
      </c>
      <c r="F392" s="88">
        <f t="shared" si="21"/>
        <v>83772.662087699995</v>
      </c>
      <c r="G392" s="80">
        <f t="shared" si="20"/>
        <v>2.2275647628194157E-3</v>
      </c>
      <c r="H392" s="82">
        <f>'JCN-5 SP500 Total MRP 1'!H392</f>
        <v>8.0740406708325278E-3</v>
      </c>
      <c r="I392" s="82">
        <f t="shared" si="22"/>
        <v>1.7985448491917376E-5</v>
      </c>
      <c r="J392" s="82">
        <f>'JCN-5 SP500 Total MRP 1'!J392</f>
        <v>8.5000000000000006E-2</v>
      </c>
      <c r="K392" s="83">
        <f t="shared" si="23"/>
        <v>1.8934300483965035E-4</v>
      </c>
    </row>
    <row r="393" spans="2:11">
      <c r="B393" s="85" t="str">
        <f>'JCN-5 SP500 Total MRP 1'!B393</f>
        <v>ON Semiconductor Corp</v>
      </c>
      <c r="C393" s="86" t="str">
        <f>'JCN-5 SP500 Total MRP 1'!C393</f>
        <v>ON</v>
      </c>
      <c r="D393" s="87">
        <f>'JCN-5 SP500 Total MRP 1'!D393</f>
        <v>40.69</v>
      </c>
      <c r="E393" s="88">
        <f>'JCN-5 SP500 Total MRP 1'!E393</f>
        <v>421.42113000000001</v>
      </c>
      <c r="F393" s="88">
        <f t="shared" si="21"/>
        <v>17147.6257797</v>
      </c>
      <c r="G393" s="80">
        <f t="shared" si="20"/>
        <v>4.5596553817145447E-4</v>
      </c>
      <c r="H393" s="82" t="str">
        <f>'JCN-5 SP500 Total MRP 1'!H393</f>
        <v>n/a</v>
      </c>
      <c r="I393" s="82" t="str">
        <f t="shared" si="22"/>
        <v>n/a</v>
      </c>
      <c r="J393" s="82">
        <f>'JCN-5 SP500 Total MRP 1'!J393</f>
        <v>4.4999999999999998E-2</v>
      </c>
      <c r="K393" s="83">
        <f t="shared" si="23"/>
        <v>2.0518449217715451E-5</v>
      </c>
    </row>
    <row r="394" spans="2:11">
      <c r="B394" s="85" t="str">
        <f>'JCN-5 SP500 Total MRP 1'!B394</f>
        <v>Booking Holdings Inc</v>
      </c>
      <c r="C394" s="86" t="str">
        <f>'JCN-5 SP500 Total MRP 1'!C394</f>
        <v>BKNG</v>
      </c>
      <c r="D394" s="87">
        <f>'JCN-5 SP500 Total MRP 1'!D394</f>
        <v>4606.91</v>
      </c>
      <c r="E394" s="88">
        <f>'JCN-5 SP500 Total MRP 1'!E394</f>
        <v>32.815199999999997</v>
      </c>
      <c r="F394" s="88" t="str">
        <f t="shared" si="21"/>
        <v>Excl.</v>
      </c>
      <c r="G394" s="80" t="str">
        <f t="shared" si="20"/>
        <v>Excl.</v>
      </c>
      <c r="H394" s="82">
        <f>'JCN-5 SP500 Total MRP 1'!H394</f>
        <v>8.3353050092144186E-3</v>
      </c>
      <c r="I394" s="82" t="str">
        <f t="shared" si="22"/>
        <v>n/a</v>
      </c>
      <c r="J394" s="82">
        <f>'JCN-5 SP500 Total MRP 1'!J394</f>
        <v>0.22</v>
      </c>
      <c r="K394" s="83" t="str">
        <f t="shared" si="23"/>
        <v>n/a</v>
      </c>
    </row>
    <row r="395" spans="2:11">
      <c r="B395" s="85" t="str">
        <f>'JCN-5 SP500 Total MRP 1'!B395</f>
        <v>F5 Inc</v>
      </c>
      <c r="C395" s="86" t="str">
        <f>'JCN-5 SP500 Total MRP 1'!C395</f>
        <v>FFIV</v>
      </c>
      <c r="D395" s="87">
        <f>'JCN-5 SP500 Total MRP 1'!D395</f>
        <v>266.27</v>
      </c>
      <c r="E395" s="88">
        <f>'JCN-5 SP500 Total MRP 1'!E395</f>
        <v>57.652259999999998</v>
      </c>
      <c r="F395" s="88">
        <f t="shared" si="21"/>
        <v>15351.067270199999</v>
      </c>
      <c r="G395" s="80">
        <f t="shared" si="20"/>
        <v>4.0819398202923701E-4</v>
      </c>
      <c r="H395" s="82" t="str">
        <f>'JCN-5 SP500 Total MRP 1'!H395</f>
        <v>n/a</v>
      </c>
      <c r="I395" s="82" t="str">
        <f t="shared" si="22"/>
        <v>n/a</v>
      </c>
      <c r="J395" s="82">
        <f>'JCN-5 SP500 Total MRP 1'!J395</f>
        <v>0.1</v>
      </c>
      <c r="K395" s="83">
        <f t="shared" si="23"/>
        <v>4.0819398202923702E-5</v>
      </c>
    </row>
    <row r="396" spans="2:11">
      <c r="B396" s="85" t="str">
        <f>'JCN-5 SP500 Total MRP 1'!B396</f>
        <v>Akamai Technologies Inc</v>
      </c>
      <c r="C396" s="86" t="str">
        <f>'JCN-5 SP500 Total MRP 1'!C396</f>
        <v>AKAM</v>
      </c>
      <c r="D396" s="87">
        <f>'JCN-5 SP500 Total MRP 1'!D396</f>
        <v>80.5</v>
      </c>
      <c r="E396" s="88">
        <f>'JCN-5 SP500 Total MRP 1'!E396</f>
        <v>150.38748000000001</v>
      </c>
      <c r="F396" s="88">
        <f t="shared" si="21"/>
        <v>12106.192140000001</v>
      </c>
      <c r="G396" s="80">
        <f t="shared" si="20"/>
        <v>3.2191082807842252E-4</v>
      </c>
      <c r="H396" s="82" t="str">
        <f>'JCN-5 SP500 Total MRP 1'!H396</f>
        <v>n/a</v>
      </c>
      <c r="I396" s="82" t="str">
        <f t="shared" si="22"/>
        <v>n/a</v>
      </c>
      <c r="J396" s="82">
        <f>'JCN-5 SP500 Total MRP 1'!J396</f>
        <v>0.08</v>
      </c>
      <c r="K396" s="83">
        <f t="shared" si="23"/>
        <v>2.5752866246273802E-5</v>
      </c>
    </row>
    <row r="397" spans="2:11">
      <c r="B397" s="85" t="str">
        <f>'JCN-5 SP500 Total MRP 1'!B397</f>
        <v>Charles River Laboratories International Inc</v>
      </c>
      <c r="C397" s="86" t="str">
        <f>'JCN-5 SP500 Total MRP 1'!C397</f>
        <v>CRL</v>
      </c>
      <c r="D397" s="87">
        <f>'JCN-5 SP500 Total MRP 1'!D397</f>
        <v>150.52000000000001</v>
      </c>
      <c r="E397" s="88">
        <f>'JCN-5 SP500 Total MRP 1'!E397</f>
        <v>51.14161</v>
      </c>
      <c r="F397" s="88">
        <f t="shared" si="21"/>
        <v>7697.8351372000006</v>
      </c>
      <c r="G397" s="80">
        <f t="shared" si="20"/>
        <v>2.0469000118043966E-4</v>
      </c>
      <c r="H397" s="82" t="str">
        <f>'JCN-5 SP500 Total MRP 1'!H397</f>
        <v>n/a</v>
      </c>
      <c r="I397" s="82" t="str">
        <f t="shared" si="22"/>
        <v>n/a</v>
      </c>
      <c r="J397" s="82">
        <f>'JCN-5 SP500 Total MRP 1'!J397</f>
        <v>4.4999999999999998E-2</v>
      </c>
      <c r="K397" s="83">
        <f t="shared" si="23"/>
        <v>9.2110500531197846E-6</v>
      </c>
    </row>
    <row r="398" spans="2:11">
      <c r="B398" s="85" t="str">
        <f>'JCN-5 SP500 Total MRP 1'!B398</f>
        <v>MarketAxess Holdings Inc</v>
      </c>
      <c r="C398" s="86" t="str">
        <f>'JCN-5 SP500 Total MRP 1'!C398</f>
        <v>MKTX</v>
      </c>
      <c r="D398" s="87">
        <f>'JCN-5 SP500 Total MRP 1'!D398</f>
        <v>216.35</v>
      </c>
      <c r="E398" s="88">
        <f>'JCN-5 SP500 Total MRP 1'!E398</f>
        <v>37.693219999999997</v>
      </c>
      <c r="F398" s="88">
        <f t="shared" si="21"/>
        <v>8154.9281469999987</v>
      </c>
      <c r="G398" s="80">
        <f t="shared" si="20"/>
        <v>2.1684437537109873E-4</v>
      </c>
      <c r="H398" s="82">
        <f>'JCN-5 SP500 Total MRP 1'!H398</f>
        <v>1.4051305754564364E-2</v>
      </c>
      <c r="I398" s="82">
        <f t="shared" si="22"/>
        <v>3.0469466194968346E-6</v>
      </c>
      <c r="J398" s="82">
        <f>'JCN-5 SP500 Total MRP 1'!J398</f>
        <v>0.1</v>
      </c>
      <c r="K398" s="83">
        <f t="shared" si="23"/>
        <v>2.1684437537109873E-5</v>
      </c>
    </row>
    <row r="399" spans="2:11">
      <c r="B399" s="85" t="str">
        <f>'JCN-5 SP500 Total MRP 1'!B399</f>
        <v>Devon Energy Corp</v>
      </c>
      <c r="C399" s="86" t="str">
        <f>'JCN-5 SP500 Total MRP 1'!C399</f>
        <v>DVN</v>
      </c>
      <c r="D399" s="87">
        <f>'JCN-5 SP500 Total MRP 1'!D399</f>
        <v>37.4</v>
      </c>
      <c r="E399" s="88">
        <f>'JCN-5 SP500 Total MRP 1'!E399</f>
        <v>649</v>
      </c>
      <c r="F399" s="88">
        <f t="shared" si="21"/>
        <v>24272.6</v>
      </c>
      <c r="G399" s="80">
        <f t="shared" si="20"/>
        <v>6.4542282786008364E-4</v>
      </c>
      <c r="H399" s="82">
        <f>'JCN-5 SP500 Total MRP 1'!H399</f>
        <v>2.5668449197860963E-2</v>
      </c>
      <c r="I399" s="82">
        <f t="shared" si="22"/>
        <v>1.6567003068066318E-5</v>
      </c>
      <c r="J399" s="82">
        <f>'JCN-5 SP500 Total MRP 1'!J399</f>
        <v>1.4999999999999999E-2</v>
      </c>
      <c r="K399" s="83">
        <f t="shared" si="23"/>
        <v>9.6813424179012549E-6</v>
      </c>
    </row>
    <row r="400" spans="2:11">
      <c r="B400" s="85" t="str">
        <f>'JCN-5 SP500 Total MRP 1'!B400</f>
        <v>Bio-Techne Corp</v>
      </c>
      <c r="C400" s="86" t="str">
        <f>'JCN-5 SP500 Total MRP 1'!C400</f>
        <v>TECH</v>
      </c>
      <c r="D400" s="87">
        <f>'JCN-5 SP500 Total MRP 1'!D400</f>
        <v>58.63</v>
      </c>
      <c r="E400" s="88">
        <f>'JCN-5 SP500 Total MRP 1'!E400</f>
        <v>158.08768000000001</v>
      </c>
      <c r="F400" s="88">
        <f t="shared" si="21"/>
        <v>9268.6806784</v>
      </c>
      <c r="G400" s="80">
        <f t="shared" si="20"/>
        <v>2.4645971564583305E-4</v>
      </c>
      <c r="H400" s="82">
        <f>'JCN-5 SP500 Total MRP 1'!H400</f>
        <v>5.4579566774688726E-3</v>
      </c>
      <c r="I400" s="82">
        <f t="shared" si="22"/>
        <v>1.3451664507362541E-6</v>
      </c>
      <c r="J400" s="82">
        <f>'JCN-5 SP500 Total MRP 1'!J400</f>
        <v>0.11</v>
      </c>
      <c r="K400" s="83">
        <f t="shared" si="23"/>
        <v>2.7110568721041635E-5</v>
      </c>
    </row>
    <row r="401" spans="2:11">
      <c r="B401" s="85" t="str">
        <f>'JCN-5 SP500 Total MRP 1'!B401</f>
        <v>Alphabet Inc</v>
      </c>
      <c r="C401" s="86" t="str">
        <f>'JCN-5 SP500 Total MRP 1'!C401</f>
        <v>GOOGL</v>
      </c>
      <c r="D401" s="87">
        <f>'JCN-5 SP500 Total MRP 1'!D401</f>
        <v>154.63999999999999</v>
      </c>
      <c r="E401" s="88">
        <f>'JCN-5 SP500 Total MRP 1'!E401</f>
        <v>5833</v>
      </c>
      <c r="F401" s="88" t="str">
        <f t="shared" si="21"/>
        <v>Excl.</v>
      </c>
      <c r="G401" s="80" t="str">
        <f t="shared" si="20"/>
        <v>Excl.</v>
      </c>
      <c r="H401" s="82">
        <f>'JCN-5 SP500 Total MRP 1'!H401</f>
        <v>5.1733057423693747E-3</v>
      </c>
      <c r="I401" s="82" t="str">
        <f t="shared" si="22"/>
        <v>n/a</v>
      </c>
      <c r="J401" s="82" t="str">
        <f>'JCN-5 SP500 Total MRP 1'!J401</f>
        <v/>
      </c>
      <c r="K401" s="83" t="str">
        <f t="shared" si="23"/>
        <v>n/a</v>
      </c>
    </row>
    <row r="402" spans="2:11">
      <c r="B402" s="85" t="str">
        <f>'JCN-5 SP500 Total MRP 1'!B402</f>
        <v>Allegion plc</v>
      </c>
      <c r="C402" s="86" t="str">
        <f>'JCN-5 SP500 Total MRP 1'!C402</f>
        <v>ALLE</v>
      </c>
      <c r="D402" s="87">
        <f>'JCN-5 SP500 Total MRP 1'!D402</f>
        <v>130.46</v>
      </c>
      <c r="E402" s="88">
        <f>'JCN-5 SP500 Total MRP 1'!E402</f>
        <v>86.290350000000004</v>
      </c>
      <c r="F402" s="88">
        <f t="shared" si="21"/>
        <v>11257.439061000001</v>
      </c>
      <c r="G402" s="80">
        <f t="shared" si="20"/>
        <v>2.9934198038995352E-4</v>
      </c>
      <c r="H402" s="82">
        <f>'JCN-5 SP500 Total MRP 1'!H402</f>
        <v>1.5636976851142112E-2</v>
      </c>
      <c r="I402" s="82">
        <f t="shared" si="22"/>
        <v>4.6808036179327392E-6</v>
      </c>
      <c r="J402" s="82">
        <f>'JCN-5 SP500 Total MRP 1'!J402</f>
        <v>7.4999999999999997E-2</v>
      </c>
      <c r="K402" s="83">
        <f t="shared" si="23"/>
        <v>2.2450648529246514E-5</v>
      </c>
    </row>
    <row r="403" spans="2:11">
      <c r="B403" s="85" t="str">
        <f>'JCN-5 SP500 Total MRP 1'!B403</f>
        <v>Netflix Inc</v>
      </c>
      <c r="C403" s="86" t="str">
        <f>'JCN-5 SP500 Total MRP 1'!C403</f>
        <v>NFLX</v>
      </c>
      <c r="D403" s="87">
        <f>'JCN-5 SP500 Total MRP 1'!D403</f>
        <v>932.53</v>
      </c>
      <c r="E403" s="88">
        <f>'JCN-5 SP500 Total MRP 1'!E403</f>
        <v>427.75709999999998</v>
      </c>
      <c r="F403" s="88">
        <f t="shared" si="21"/>
        <v>398896.32846299995</v>
      </c>
      <c r="G403" s="80">
        <f t="shared" si="20"/>
        <v>1.0606889922776884E-2</v>
      </c>
      <c r="H403" s="82" t="str">
        <f>'JCN-5 SP500 Total MRP 1'!H403</f>
        <v>n/a</v>
      </c>
      <c r="I403" s="82" t="str">
        <f t="shared" si="22"/>
        <v>n/a</v>
      </c>
      <c r="J403" s="82">
        <f>'JCN-5 SP500 Total MRP 1'!J403</f>
        <v>0.16500000000000001</v>
      </c>
      <c r="K403" s="83">
        <f t="shared" si="23"/>
        <v>1.750136837258186E-3</v>
      </c>
    </row>
    <row r="404" spans="2:11">
      <c r="B404" s="85" t="str">
        <f>'JCN-5 SP500 Total MRP 1'!B404</f>
        <v>Agilent Technologies Inc</v>
      </c>
      <c r="C404" s="86" t="str">
        <f>'JCN-5 SP500 Total MRP 1'!C404</f>
        <v>A</v>
      </c>
      <c r="D404" s="87">
        <f>'JCN-5 SP500 Total MRP 1'!D404</f>
        <v>116.98</v>
      </c>
      <c r="E404" s="88">
        <f>'JCN-5 SP500 Total MRP 1'!E404</f>
        <v>285.10271999999998</v>
      </c>
      <c r="F404" s="88">
        <f t="shared" si="21"/>
        <v>33351.316185600001</v>
      </c>
      <c r="G404" s="80">
        <f t="shared" si="20"/>
        <v>8.8683127499179033E-4</v>
      </c>
      <c r="H404" s="82">
        <f>'JCN-5 SP500 Total MRP 1'!H404</f>
        <v>8.4800820653103091E-3</v>
      </c>
      <c r="I404" s="82">
        <f t="shared" si="22"/>
        <v>7.5204019900141563E-6</v>
      </c>
      <c r="J404" s="82">
        <f>'JCN-5 SP500 Total MRP 1'!J404</f>
        <v>6.5000000000000002E-2</v>
      </c>
      <c r="K404" s="83">
        <f t="shared" si="23"/>
        <v>5.7644032874466372E-5</v>
      </c>
    </row>
    <row r="405" spans="2:11">
      <c r="B405" s="85" t="str">
        <f>'JCN-5 SP500 Total MRP 1'!B405</f>
        <v>Warner Bros Discovery Inc</v>
      </c>
      <c r="C405" s="86" t="str">
        <f>'JCN-5 SP500 Total MRP 1'!C405</f>
        <v>WBD</v>
      </c>
      <c r="D405" s="87">
        <f>'JCN-5 SP500 Total MRP 1'!D405</f>
        <v>10.73</v>
      </c>
      <c r="E405" s="88">
        <f>'JCN-5 SP500 Total MRP 1'!E405</f>
        <v>2454.7643400000002</v>
      </c>
      <c r="F405" s="88" t="str">
        <f t="shared" si="21"/>
        <v>Excl.</v>
      </c>
      <c r="G405" s="80" t="str">
        <f t="shared" si="20"/>
        <v>Excl.</v>
      </c>
      <c r="H405" s="82" t="str">
        <f>'JCN-5 SP500 Total MRP 1'!H405</f>
        <v>n/a</v>
      </c>
      <c r="I405" s="82" t="str">
        <f t="shared" si="22"/>
        <v>n/a</v>
      </c>
      <c r="J405" s="82" t="str">
        <f>'JCN-5 SP500 Total MRP 1'!J405</f>
        <v/>
      </c>
      <c r="K405" s="83" t="str">
        <f t="shared" si="23"/>
        <v>n/a</v>
      </c>
    </row>
    <row r="406" spans="2:11">
      <c r="B406" s="85" t="str">
        <f>'JCN-5 SP500 Total MRP 1'!B406</f>
        <v>Trimble Inc</v>
      </c>
      <c r="C406" s="86" t="str">
        <f>'JCN-5 SP500 Total MRP 1'!C406</f>
        <v>TRMB</v>
      </c>
      <c r="D406" s="87">
        <f>'JCN-5 SP500 Total MRP 1'!D406</f>
        <v>65.650000000000006</v>
      </c>
      <c r="E406" s="88">
        <f>'JCN-5 SP500 Total MRP 1'!E406</f>
        <v>245.79204999999999</v>
      </c>
      <c r="F406" s="88">
        <f t="shared" si="21"/>
        <v>16136.2480825</v>
      </c>
      <c r="G406" s="80">
        <f t="shared" si="20"/>
        <v>4.2907240544725337E-4</v>
      </c>
      <c r="H406" s="82" t="str">
        <f>'JCN-5 SP500 Total MRP 1'!H406</f>
        <v>n/a</v>
      </c>
      <c r="I406" s="82" t="str">
        <f t="shared" si="22"/>
        <v>n/a</v>
      </c>
      <c r="J406" s="82">
        <f>'JCN-5 SP500 Total MRP 1'!J406</f>
        <v>5.5E-2</v>
      </c>
      <c r="K406" s="83">
        <f t="shared" si="23"/>
        <v>2.3598982299598934E-5</v>
      </c>
    </row>
    <row r="407" spans="2:11">
      <c r="B407" s="85" t="str">
        <f>'JCN-5 SP500 Total MRP 1'!B407</f>
        <v>Elevance Health Inc</v>
      </c>
      <c r="C407" s="86" t="str">
        <f>'JCN-5 SP500 Total MRP 1'!C407</f>
        <v>ELV</v>
      </c>
      <c r="D407" s="87">
        <f>'JCN-5 SP500 Total MRP 1'!D407</f>
        <v>434.96</v>
      </c>
      <c r="E407" s="88">
        <f>'JCN-5 SP500 Total MRP 1'!E407</f>
        <v>226.38693000000001</v>
      </c>
      <c r="F407" s="88">
        <f t="shared" si="21"/>
        <v>98469.259072799992</v>
      </c>
      <c r="G407" s="80">
        <f t="shared" ref="G407:G470" si="24">IF(F407="Excl.","Excl.",F407/SUM($F$23:$F$525))</f>
        <v>2.6183559918613484E-3</v>
      </c>
      <c r="H407" s="82">
        <f>'JCN-5 SP500 Total MRP 1'!H407</f>
        <v>1.572558396174361E-2</v>
      </c>
      <c r="I407" s="82">
        <f t="shared" si="22"/>
        <v>4.1175176991750105E-5</v>
      </c>
      <c r="J407" s="82">
        <f>'JCN-5 SP500 Total MRP 1'!J407</f>
        <v>9.5000000000000001E-2</v>
      </c>
      <c r="K407" s="83">
        <f t="shared" si="23"/>
        <v>2.4874381922682809E-4</v>
      </c>
    </row>
    <row r="408" spans="2:11">
      <c r="B408" s="85" t="str">
        <f>'JCN-5 SP500 Total MRP 1'!B408</f>
        <v>CME Group Inc</v>
      </c>
      <c r="C408" s="86" t="str">
        <f>'JCN-5 SP500 Total MRP 1'!C408</f>
        <v>CME</v>
      </c>
      <c r="D408" s="87">
        <f>'JCN-5 SP500 Total MRP 1'!D408</f>
        <v>265.29000000000002</v>
      </c>
      <c r="E408" s="88">
        <f>'JCN-5 SP500 Total MRP 1'!E408</f>
        <v>360.37957</v>
      </c>
      <c r="F408" s="88">
        <f t="shared" ref="F408:F471" si="25">IF(OR(J408="",J408&gt;0.2,J408&lt;0),"Excl.",D408*E408)</f>
        <v>95605.096125300013</v>
      </c>
      <c r="G408" s="80">
        <f t="shared" si="24"/>
        <v>2.5421962006141187E-3</v>
      </c>
      <c r="H408" s="82">
        <f>'JCN-5 SP500 Total MRP 1'!H408</f>
        <v>1.8847299182027214E-2</v>
      </c>
      <c r="I408" s="82">
        <f t="shared" ref="I408:I471" si="26">IFERROR($H408*$G408, "n/a")</f>
        <v>4.7913532372387168E-5</v>
      </c>
      <c r="J408" s="82">
        <f>'JCN-5 SP500 Total MRP 1'!J408</f>
        <v>5.5E-2</v>
      </c>
      <c r="K408" s="83">
        <f t="shared" ref="K408:K471" si="27">IFERROR($J408*$G408, "n/a")</f>
        <v>1.3982079103377654E-4</v>
      </c>
    </row>
    <row r="409" spans="2:11">
      <c r="B409" s="85" t="str">
        <f>'JCN-5 SP500 Total MRP 1'!B409</f>
        <v>Juniper Networks Inc</v>
      </c>
      <c r="C409" s="86" t="str">
        <f>'JCN-5 SP500 Total MRP 1'!C409</f>
        <v>JNPR</v>
      </c>
      <c r="D409" s="87">
        <f>'JCN-5 SP500 Total MRP 1'!D409</f>
        <v>36.19</v>
      </c>
      <c r="E409" s="88">
        <f>'JCN-5 SP500 Total MRP 1'!E409</f>
        <v>333.18975999999998</v>
      </c>
      <c r="F409" s="88">
        <f t="shared" si="25"/>
        <v>12058.137414399998</v>
      </c>
      <c r="G409" s="80">
        <f t="shared" si="24"/>
        <v>3.206330244278538E-4</v>
      </c>
      <c r="H409" s="82">
        <f>'JCN-5 SP500 Total MRP 1'!H409</f>
        <v>2.4316109422492405E-2</v>
      </c>
      <c r="I409" s="82">
        <f t="shared" si="26"/>
        <v>7.7965477064523739E-6</v>
      </c>
      <c r="J409" s="82">
        <f>'JCN-5 SP500 Total MRP 1'!J409</f>
        <v>7.0000000000000007E-2</v>
      </c>
      <c r="K409" s="83">
        <f t="shared" si="27"/>
        <v>2.2444311709949767E-5</v>
      </c>
    </row>
    <row r="410" spans="2:11">
      <c r="B410" s="85" t="str">
        <f>'JCN-5 SP500 Total MRP 1'!B410</f>
        <v>DTE Energy Co</v>
      </c>
      <c r="C410" s="86" t="str">
        <f>'JCN-5 SP500 Total MRP 1'!C410</f>
        <v>DTE</v>
      </c>
      <c r="D410" s="87">
        <f>'JCN-5 SP500 Total MRP 1'!D410</f>
        <v>138.27000000000001</v>
      </c>
      <c r="E410" s="88">
        <f>'JCN-5 SP500 Total MRP 1'!E410</f>
        <v>207.51775000000001</v>
      </c>
      <c r="F410" s="88">
        <f t="shared" si="25"/>
        <v>28693.479292500004</v>
      </c>
      <c r="G410" s="80">
        <f t="shared" si="24"/>
        <v>7.6297662986701484E-4</v>
      </c>
      <c r="H410" s="82">
        <f>'JCN-5 SP500 Total MRP 1'!H410</f>
        <v>3.153250885947783E-2</v>
      </c>
      <c r="I410" s="82">
        <f t="shared" si="26"/>
        <v>2.4058567340856182E-5</v>
      </c>
      <c r="J410" s="82">
        <f>'JCN-5 SP500 Total MRP 1'!J410</f>
        <v>8.5000000000000006E-2</v>
      </c>
      <c r="K410" s="83">
        <f t="shared" si="27"/>
        <v>6.4853013538696271E-5</v>
      </c>
    </row>
    <row r="411" spans="2:11">
      <c r="B411" s="85" t="str">
        <f>'JCN-5 SP500 Total MRP 1'!B411</f>
        <v>Nasdaq Inc</v>
      </c>
      <c r="C411" s="86" t="str">
        <f>'JCN-5 SP500 Total MRP 1'!C411</f>
        <v>NDAQ</v>
      </c>
      <c r="D411" s="87">
        <f>'JCN-5 SP500 Total MRP 1'!D411</f>
        <v>75.86</v>
      </c>
      <c r="E411" s="88">
        <f>'JCN-5 SP500 Total MRP 1'!E411</f>
        <v>575.14531999999997</v>
      </c>
      <c r="F411" s="88">
        <f t="shared" si="25"/>
        <v>43630.523975199998</v>
      </c>
      <c r="G411" s="80">
        <f t="shared" si="24"/>
        <v>1.1601615057756796E-3</v>
      </c>
      <c r="H411" s="82">
        <f>'JCN-5 SP500 Total MRP 1'!H411</f>
        <v>1.2654890587925125E-2</v>
      </c>
      <c r="I411" s="82">
        <f t="shared" si="26"/>
        <v>1.4681716919913689E-5</v>
      </c>
      <c r="J411" s="82">
        <f>'JCN-5 SP500 Total MRP 1'!J411</f>
        <v>4.4999999999999998E-2</v>
      </c>
      <c r="K411" s="83">
        <f t="shared" si="27"/>
        <v>5.220726775990558E-5</v>
      </c>
    </row>
    <row r="412" spans="2:11">
      <c r="B412" s="85" t="str">
        <f>'JCN-5 SP500 Total MRP 1'!B412</f>
        <v>Philip Morris International Inc</v>
      </c>
      <c r="C412" s="86" t="str">
        <f>'JCN-5 SP500 Total MRP 1'!C412</f>
        <v>PM</v>
      </c>
      <c r="D412" s="87">
        <f>'JCN-5 SP500 Total MRP 1'!D412</f>
        <v>158.72999999999999</v>
      </c>
      <c r="E412" s="88">
        <f>'JCN-5 SP500 Total MRP 1'!E412</f>
        <v>1556.48821</v>
      </c>
      <c r="F412" s="88">
        <f t="shared" si="25"/>
        <v>247061.37357329999</v>
      </c>
      <c r="G412" s="80">
        <f t="shared" si="24"/>
        <v>6.569508432828614E-3</v>
      </c>
      <c r="H412" s="82">
        <f>'JCN-5 SP500 Total MRP 1'!H412</f>
        <v>3.4020034020034028E-2</v>
      </c>
      <c r="I412" s="82">
        <f t="shared" si="26"/>
        <v>2.2349490037972989E-4</v>
      </c>
      <c r="J412" s="82">
        <f>'JCN-5 SP500 Total MRP 1'!J412</f>
        <v>0.05</v>
      </c>
      <c r="K412" s="83">
        <f t="shared" si="27"/>
        <v>3.284754216414307E-4</v>
      </c>
    </row>
    <row r="413" spans="2:11">
      <c r="B413" s="85" t="str">
        <f>'JCN-5 SP500 Total MRP 1'!B413</f>
        <v>Ingersoll Rand Inc</v>
      </c>
      <c r="C413" s="86" t="str">
        <f>'JCN-5 SP500 Total MRP 1'!C413</f>
        <v>IR</v>
      </c>
      <c r="D413" s="87">
        <f>'JCN-5 SP500 Total MRP 1'!D413</f>
        <v>80.03</v>
      </c>
      <c r="E413" s="88">
        <f>'JCN-5 SP500 Total MRP 1'!E413</f>
        <v>403.08325000000002</v>
      </c>
      <c r="F413" s="88">
        <f t="shared" si="25"/>
        <v>32258.752497500001</v>
      </c>
      <c r="G413" s="80">
        <f t="shared" si="24"/>
        <v>8.5777935862556905E-4</v>
      </c>
      <c r="H413" s="82">
        <f>'JCN-5 SP500 Total MRP 1'!H413</f>
        <v>9.9962514057228545E-4</v>
      </c>
      <c r="I413" s="82">
        <f t="shared" si="26"/>
        <v>8.5745781194608932E-7</v>
      </c>
      <c r="J413" s="82">
        <f>'JCN-5 SP500 Total MRP 1'!J413</f>
        <v>0.105</v>
      </c>
      <c r="K413" s="83">
        <f t="shared" si="27"/>
        <v>9.0066832655684746E-5</v>
      </c>
    </row>
    <row r="414" spans="2:11">
      <c r="B414" s="85" t="str">
        <f>'JCN-5 SP500 Total MRP 1'!B414</f>
        <v>Salesforce Inc</v>
      </c>
      <c r="C414" s="86" t="str">
        <f>'JCN-5 SP500 Total MRP 1'!C414</f>
        <v>CRM</v>
      </c>
      <c r="D414" s="87">
        <f>'JCN-5 SP500 Total MRP 1'!D414</f>
        <v>268.36</v>
      </c>
      <c r="E414" s="88">
        <f>'JCN-5 SP500 Total MRP 1'!E414</f>
        <v>961</v>
      </c>
      <c r="F414" s="88" t="str">
        <f t="shared" si="25"/>
        <v>Excl.</v>
      </c>
      <c r="G414" s="80" t="str">
        <f t="shared" si="24"/>
        <v>Excl.</v>
      </c>
      <c r="H414" s="82">
        <f>'JCN-5 SP500 Total MRP 1'!H414</f>
        <v>6.2006260247428821E-3</v>
      </c>
      <c r="I414" s="82" t="str">
        <f t="shared" si="26"/>
        <v>n/a</v>
      </c>
      <c r="J414" s="82">
        <f>'JCN-5 SP500 Total MRP 1'!J414</f>
        <v>0.245</v>
      </c>
      <c r="K414" s="83" t="str">
        <f t="shared" si="27"/>
        <v>n/a</v>
      </c>
    </row>
    <row r="415" spans="2:11">
      <c r="B415" s="85" t="str">
        <f>'JCN-5 SP500 Total MRP 1'!B415</f>
        <v>Roper Technologies Inc</v>
      </c>
      <c r="C415" s="86" t="str">
        <f>'JCN-5 SP500 Total MRP 1'!C415</f>
        <v>ROP</v>
      </c>
      <c r="D415" s="87">
        <f>'JCN-5 SP500 Total MRP 1'!D415</f>
        <v>589.58000000000004</v>
      </c>
      <c r="E415" s="88">
        <f>'JCN-5 SP500 Total MRP 1'!E415</f>
        <v>107.38521</v>
      </c>
      <c r="F415" s="88">
        <f t="shared" si="25"/>
        <v>63312.172111800006</v>
      </c>
      <c r="G415" s="80">
        <f t="shared" si="24"/>
        <v>1.6835082011141074E-3</v>
      </c>
      <c r="H415" s="82">
        <f>'JCN-5 SP500 Total MRP 1'!H415</f>
        <v>5.597204789850401E-3</v>
      </c>
      <c r="I415" s="82">
        <f t="shared" si="26"/>
        <v>9.4229401670283143E-6</v>
      </c>
      <c r="J415" s="82">
        <f>'JCN-5 SP500 Total MRP 1'!J415</f>
        <v>0.09</v>
      </c>
      <c r="K415" s="83">
        <f t="shared" si="27"/>
        <v>1.5151573810026967E-4</v>
      </c>
    </row>
    <row r="416" spans="2:11">
      <c r="B416" s="85" t="str">
        <f>'JCN-5 SP500 Total MRP 1'!B416</f>
        <v>Huntington Ingalls Industries Inc</v>
      </c>
      <c r="C416" s="86" t="str">
        <f>'JCN-5 SP500 Total MRP 1'!C416</f>
        <v>HII</v>
      </c>
      <c r="D416" s="87">
        <f>'JCN-5 SP500 Total MRP 1'!D416</f>
        <v>204.04</v>
      </c>
      <c r="E416" s="88">
        <f>'JCN-5 SP500 Total MRP 1'!E416</f>
        <v>39.235570000000003</v>
      </c>
      <c r="F416" s="88">
        <f t="shared" si="25"/>
        <v>8005.6257028</v>
      </c>
      <c r="G416" s="80">
        <f t="shared" si="24"/>
        <v>2.1287433484219018E-4</v>
      </c>
      <c r="H416" s="82">
        <f>'JCN-5 SP500 Total MRP 1'!H416</f>
        <v>2.6465398941384045E-2</v>
      </c>
      <c r="I416" s="82">
        <f t="shared" si="26"/>
        <v>5.6338041959803325E-6</v>
      </c>
      <c r="J416" s="82">
        <f>'JCN-5 SP500 Total MRP 1'!J416</f>
        <v>0.1</v>
      </c>
      <c r="K416" s="83">
        <f t="shared" si="27"/>
        <v>2.1287433484219021E-5</v>
      </c>
    </row>
    <row r="417" spans="2:11">
      <c r="B417" s="85" t="str">
        <f>'JCN-5 SP500 Total MRP 1'!B417</f>
        <v>MetLife Inc</v>
      </c>
      <c r="C417" s="86" t="str">
        <f>'JCN-5 SP500 Total MRP 1'!C417</f>
        <v>MET</v>
      </c>
      <c r="D417" s="87">
        <f>'JCN-5 SP500 Total MRP 1'!D417</f>
        <v>80.290000000000006</v>
      </c>
      <c r="E417" s="88">
        <f>'JCN-5 SP500 Total MRP 1'!E417</f>
        <v>681.22802999999999</v>
      </c>
      <c r="F417" s="88">
        <f t="shared" si="25"/>
        <v>54695.798528700005</v>
      </c>
      <c r="G417" s="80">
        <f t="shared" si="24"/>
        <v>1.4543937179560063E-3</v>
      </c>
      <c r="H417" s="82">
        <f>'JCN-5 SP500 Total MRP 1'!H417</f>
        <v>2.7151575538672312E-2</v>
      </c>
      <c r="I417" s="82">
        <f t="shared" si="26"/>
        <v>3.948908089605298E-5</v>
      </c>
      <c r="J417" s="82">
        <f>'JCN-5 SP500 Total MRP 1'!J417</f>
        <v>7.4999999999999997E-2</v>
      </c>
      <c r="K417" s="83">
        <f t="shared" si="27"/>
        <v>1.0907952884670047E-4</v>
      </c>
    </row>
    <row r="418" spans="2:11">
      <c r="B418" s="85" t="str">
        <f>'JCN-5 SP500 Total MRP 1'!B418</f>
        <v>Tapestry Inc</v>
      </c>
      <c r="C418" s="86" t="str">
        <f>'JCN-5 SP500 Total MRP 1'!C418</f>
        <v>TPR</v>
      </c>
      <c r="D418" s="87">
        <f>'JCN-5 SP500 Total MRP 1'!D418</f>
        <v>70.41</v>
      </c>
      <c r="E418" s="88">
        <f>'JCN-5 SP500 Total MRP 1'!E418</f>
        <v>207.01548</v>
      </c>
      <c r="F418" s="88">
        <f t="shared" si="25"/>
        <v>14575.9599468</v>
      </c>
      <c r="G418" s="80">
        <f t="shared" si="24"/>
        <v>3.8758341865473706E-4</v>
      </c>
      <c r="H418" s="82">
        <f>'JCN-5 SP500 Total MRP 1'!H418</f>
        <v>1.9883539269990057E-2</v>
      </c>
      <c r="I418" s="82">
        <f t="shared" si="26"/>
        <v>7.7065301252184614E-6</v>
      </c>
      <c r="J418" s="82">
        <f>'JCN-5 SP500 Total MRP 1'!J418</f>
        <v>0.09</v>
      </c>
      <c r="K418" s="83">
        <f t="shared" si="27"/>
        <v>3.4882507678926332E-5</v>
      </c>
    </row>
    <row r="419" spans="2:11">
      <c r="B419" s="85" t="str">
        <f>'JCN-5 SP500 Total MRP 1'!B419</f>
        <v>CSX Corp</v>
      </c>
      <c r="C419" s="86" t="str">
        <f>'JCN-5 SP500 Total MRP 1'!C419</f>
        <v>CSX</v>
      </c>
      <c r="D419" s="87">
        <f>'JCN-5 SP500 Total MRP 1'!D419</f>
        <v>29.43</v>
      </c>
      <c r="E419" s="88">
        <f>'JCN-5 SP500 Total MRP 1'!E419</f>
        <v>1884.7453800000001</v>
      </c>
      <c r="F419" s="88">
        <f t="shared" si="25"/>
        <v>55468.056533399998</v>
      </c>
      <c r="G419" s="80">
        <f t="shared" si="24"/>
        <v>1.4749285162566027E-3</v>
      </c>
      <c r="H419" s="82">
        <f>'JCN-5 SP500 Total MRP 1'!H419</f>
        <v>1.7669045191980974E-2</v>
      </c>
      <c r="I419" s="82">
        <f t="shared" si="26"/>
        <v>2.6060578608679359E-5</v>
      </c>
      <c r="J419" s="82">
        <f>'JCN-5 SP500 Total MRP 1'!J419</f>
        <v>0.1</v>
      </c>
      <c r="K419" s="83">
        <f t="shared" si="27"/>
        <v>1.4749285162566028E-4</v>
      </c>
    </row>
    <row r="420" spans="2:11">
      <c r="B420" s="85" t="str">
        <f>'JCN-5 SP500 Total MRP 1'!B420</f>
        <v>Edwards Lifesciences Corp</v>
      </c>
      <c r="C420" s="86" t="str">
        <f>'JCN-5 SP500 Total MRP 1'!C420</f>
        <v>EW</v>
      </c>
      <c r="D420" s="87">
        <f>'JCN-5 SP500 Total MRP 1'!D420</f>
        <v>72.48</v>
      </c>
      <c r="E420" s="88">
        <f>'JCN-5 SP500 Total MRP 1'!E420</f>
        <v>587.86490000000003</v>
      </c>
      <c r="F420" s="88">
        <f t="shared" si="25"/>
        <v>42608.447952000002</v>
      </c>
      <c r="G420" s="80">
        <f t="shared" si="24"/>
        <v>1.1329838982189395E-3</v>
      </c>
      <c r="H420" s="82" t="str">
        <f>'JCN-5 SP500 Total MRP 1'!H420</f>
        <v>n/a</v>
      </c>
      <c r="I420" s="82" t="str">
        <f t="shared" si="26"/>
        <v>n/a</v>
      </c>
      <c r="J420" s="82">
        <f>'JCN-5 SP500 Total MRP 1'!J420</f>
        <v>6.5000000000000002E-2</v>
      </c>
      <c r="K420" s="83">
        <f t="shared" si="27"/>
        <v>7.3643953384231072E-5</v>
      </c>
    </row>
    <row r="421" spans="2:11">
      <c r="B421" s="85" t="str">
        <f>'JCN-5 SP500 Total MRP 1'!B421</f>
        <v>Ameriprise Financial Inc</v>
      </c>
      <c r="C421" s="86" t="str">
        <f>'JCN-5 SP500 Total MRP 1'!C421</f>
        <v>AMP</v>
      </c>
      <c r="D421" s="87">
        <f>'JCN-5 SP500 Total MRP 1'!D421</f>
        <v>484.11</v>
      </c>
      <c r="E421" s="88">
        <f>'JCN-5 SP500 Total MRP 1'!E421</f>
        <v>95.813959999999994</v>
      </c>
      <c r="F421" s="88">
        <f t="shared" si="25"/>
        <v>46384.496175599998</v>
      </c>
      <c r="G421" s="80">
        <f t="shared" si="24"/>
        <v>1.2333912597134622E-3</v>
      </c>
      <c r="H421" s="82">
        <f>'JCN-5 SP500 Total MRP 1'!H421</f>
        <v>1.222862572555824E-2</v>
      </c>
      <c r="I421" s="82">
        <f t="shared" si="26"/>
        <v>1.5082680088210728E-5</v>
      </c>
      <c r="J421" s="82">
        <f>'JCN-5 SP500 Total MRP 1'!J421</f>
        <v>0.1</v>
      </c>
      <c r="K421" s="83">
        <f t="shared" si="27"/>
        <v>1.2333912597134623E-4</v>
      </c>
    </row>
    <row r="422" spans="2:11">
      <c r="B422" s="85" t="str">
        <f>'JCN-5 SP500 Total MRP 1'!B422</f>
        <v>Zebra Technologies Corp</v>
      </c>
      <c r="C422" s="86" t="str">
        <f>'JCN-5 SP500 Total MRP 1'!C422</f>
        <v>ZBRA</v>
      </c>
      <c r="D422" s="87">
        <f>'JCN-5 SP500 Total MRP 1'!D422</f>
        <v>282.56</v>
      </c>
      <c r="E422" s="88">
        <f>'JCN-5 SP500 Total MRP 1'!E422</f>
        <v>51.143320000000003</v>
      </c>
      <c r="F422" s="88">
        <f t="shared" si="25"/>
        <v>14451.056499200002</v>
      </c>
      <c r="G422" s="80">
        <f t="shared" si="24"/>
        <v>3.8426216191423686E-4</v>
      </c>
      <c r="H422" s="82" t="str">
        <f>'JCN-5 SP500 Total MRP 1'!H422</f>
        <v>n/a</v>
      </c>
      <c r="I422" s="82" t="str">
        <f t="shared" si="26"/>
        <v>n/a</v>
      </c>
      <c r="J422" s="82">
        <f>'JCN-5 SP500 Total MRP 1'!J422</f>
        <v>5.5E-2</v>
      </c>
      <c r="K422" s="83">
        <f t="shared" si="27"/>
        <v>2.1134418905283028E-5</v>
      </c>
    </row>
    <row r="423" spans="2:11">
      <c r="B423" s="85" t="str">
        <f>'JCN-5 SP500 Total MRP 1'!B423</f>
        <v>Zimmer Biomet Holdings Inc</v>
      </c>
      <c r="C423" s="86" t="str">
        <f>'JCN-5 SP500 Total MRP 1'!C423</f>
        <v>ZBH</v>
      </c>
      <c r="D423" s="87">
        <f>'JCN-5 SP500 Total MRP 1'!D423</f>
        <v>113.18</v>
      </c>
      <c r="E423" s="88">
        <f>'JCN-5 SP500 Total MRP 1'!E423</f>
        <v>199.06316000000001</v>
      </c>
      <c r="F423" s="88">
        <f t="shared" si="25"/>
        <v>22529.968448800002</v>
      </c>
      <c r="G423" s="80">
        <f t="shared" si="24"/>
        <v>5.9908522151821226E-4</v>
      </c>
      <c r="H423" s="82">
        <f>'JCN-5 SP500 Total MRP 1'!H423</f>
        <v>8.4820639688990979E-3</v>
      </c>
      <c r="I423" s="82">
        <f t="shared" si="26"/>
        <v>5.0814791717395626E-6</v>
      </c>
      <c r="J423" s="82">
        <f>'JCN-5 SP500 Total MRP 1'!J423</f>
        <v>6.5000000000000002E-2</v>
      </c>
      <c r="K423" s="83">
        <f t="shared" si="27"/>
        <v>3.8940539398683796E-5</v>
      </c>
    </row>
    <row r="424" spans="2:11">
      <c r="B424" s="85" t="str">
        <f>'JCN-5 SP500 Total MRP 1'!B424</f>
        <v>Camden Property Trust</v>
      </c>
      <c r="C424" s="86" t="str">
        <f>'JCN-5 SP500 Total MRP 1'!C424</f>
        <v>CPT</v>
      </c>
      <c r="D424" s="87">
        <f>'JCN-5 SP500 Total MRP 1'!D424</f>
        <v>122.3</v>
      </c>
      <c r="E424" s="88">
        <f>'JCN-5 SP500 Total MRP 1'!E424</f>
        <v>108.79919</v>
      </c>
      <c r="F424" s="88" t="str">
        <f t="shared" si="25"/>
        <v>Excl.</v>
      </c>
      <c r="G424" s="80" t="str">
        <f t="shared" si="24"/>
        <v>Excl.</v>
      </c>
      <c r="H424" s="82">
        <f>'JCN-5 SP500 Total MRP 1'!H424</f>
        <v>3.4341782502044157E-2</v>
      </c>
      <c r="I424" s="82" t="str">
        <f t="shared" si="26"/>
        <v>n/a</v>
      </c>
      <c r="J424" s="82">
        <f>'JCN-5 SP500 Total MRP 1'!J424</f>
        <v>-6.5000000000000002E-2</v>
      </c>
      <c r="K424" s="83" t="str">
        <f t="shared" si="27"/>
        <v>n/a</v>
      </c>
    </row>
    <row r="425" spans="2:11">
      <c r="B425" s="85" t="str">
        <f>'JCN-5 SP500 Total MRP 1'!B425</f>
        <v>CBRE Group Inc</v>
      </c>
      <c r="C425" s="86" t="str">
        <f>'JCN-5 SP500 Total MRP 1'!C425</f>
        <v>CBRE</v>
      </c>
      <c r="D425" s="87">
        <f>'JCN-5 SP500 Total MRP 1'!D425</f>
        <v>130.78</v>
      </c>
      <c r="E425" s="88">
        <f>'JCN-5 SP500 Total MRP 1'!E425</f>
        <v>300.03748000000002</v>
      </c>
      <c r="F425" s="88">
        <f t="shared" si="25"/>
        <v>39238.901634400005</v>
      </c>
      <c r="G425" s="80">
        <f t="shared" si="24"/>
        <v>1.0433856634640751E-3</v>
      </c>
      <c r="H425" s="82" t="str">
        <f>'JCN-5 SP500 Total MRP 1'!H425</f>
        <v>n/a</v>
      </c>
      <c r="I425" s="82" t="str">
        <f t="shared" si="26"/>
        <v>n/a</v>
      </c>
      <c r="J425" s="82">
        <f>'JCN-5 SP500 Total MRP 1'!J425</f>
        <v>0.06</v>
      </c>
      <c r="K425" s="83">
        <f t="shared" si="27"/>
        <v>6.2603139807844497E-5</v>
      </c>
    </row>
    <row r="426" spans="2:11">
      <c r="B426" s="85" t="str">
        <f>'JCN-5 SP500 Total MRP 1'!B426</f>
        <v>Mastercard Inc</v>
      </c>
      <c r="C426" s="86" t="str">
        <f>'JCN-5 SP500 Total MRP 1'!C426</f>
        <v>MA</v>
      </c>
      <c r="D426" s="87">
        <f>'JCN-5 SP500 Total MRP 1'!D426</f>
        <v>548.12</v>
      </c>
      <c r="E426" s="88">
        <f>'JCN-5 SP500 Total MRP 1'!E426</f>
        <v>904.88951999999995</v>
      </c>
      <c r="F426" s="88">
        <f t="shared" si="25"/>
        <v>495988.0437024</v>
      </c>
      <c r="G426" s="80">
        <f t="shared" si="24"/>
        <v>1.3188616207212815E-2</v>
      </c>
      <c r="H426" s="82">
        <f>'JCN-5 SP500 Total MRP 1'!H426</f>
        <v>5.5462307523899863E-3</v>
      </c>
      <c r="I426" s="82">
        <f t="shared" si="26"/>
        <v>7.3147108789912703E-5</v>
      </c>
      <c r="J426" s="82">
        <f>'JCN-5 SP500 Total MRP 1'!J426</f>
        <v>0.14499999999999999</v>
      </c>
      <c r="K426" s="83">
        <f t="shared" si="27"/>
        <v>1.912349350045858E-3</v>
      </c>
    </row>
    <row r="427" spans="2:11">
      <c r="B427" s="85" t="str">
        <f>'JCN-5 SP500 Total MRP 1'!B427</f>
        <v>CarMax Inc</v>
      </c>
      <c r="C427" s="86" t="str">
        <f>'JCN-5 SP500 Total MRP 1'!C427</f>
        <v>KMX</v>
      </c>
      <c r="D427" s="87">
        <f>'JCN-5 SP500 Total MRP 1'!D427</f>
        <v>77.92</v>
      </c>
      <c r="E427" s="88">
        <f>'JCN-5 SP500 Total MRP 1'!E427</f>
        <v>153.79997</v>
      </c>
      <c r="F427" s="88">
        <f t="shared" si="25"/>
        <v>11984.093662400001</v>
      </c>
      <c r="G427" s="80">
        <f t="shared" si="24"/>
        <v>3.1866415715359355E-4</v>
      </c>
      <c r="H427" s="82" t="str">
        <f>'JCN-5 SP500 Total MRP 1'!H427</f>
        <v>n/a</v>
      </c>
      <c r="I427" s="82" t="str">
        <f t="shared" si="26"/>
        <v>n/a</v>
      </c>
      <c r="J427" s="82">
        <f>'JCN-5 SP500 Total MRP 1'!J427</f>
        <v>0.03</v>
      </c>
      <c r="K427" s="83">
        <f t="shared" si="27"/>
        <v>9.5599247146078065E-6</v>
      </c>
    </row>
    <row r="428" spans="2:11">
      <c r="B428" s="85" t="str">
        <f>'JCN-5 SP500 Total MRP 1'!B428</f>
        <v>Intercontinental Exchange Inc</v>
      </c>
      <c r="C428" s="86" t="str">
        <f>'JCN-5 SP500 Total MRP 1'!C428</f>
        <v>ICE</v>
      </c>
      <c r="D428" s="87">
        <f>'JCN-5 SP500 Total MRP 1'!D428</f>
        <v>172.5</v>
      </c>
      <c r="E428" s="88">
        <f>'JCN-5 SP500 Total MRP 1'!E428</f>
        <v>574.56485999999995</v>
      </c>
      <c r="F428" s="88">
        <f t="shared" si="25"/>
        <v>99112.438349999997</v>
      </c>
      <c r="G428" s="80">
        <f t="shared" si="24"/>
        <v>2.6354585102529274E-3</v>
      </c>
      <c r="H428" s="82">
        <f>'JCN-5 SP500 Total MRP 1'!H428</f>
        <v>1.1130434782608693E-2</v>
      </c>
      <c r="I428" s="82">
        <f t="shared" si="26"/>
        <v>2.9333799070641271E-5</v>
      </c>
      <c r="J428" s="82">
        <f>'JCN-5 SP500 Total MRP 1'!J428</f>
        <v>6.5000000000000002E-2</v>
      </c>
      <c r="K428" s="83">
        <f t="shared" si="27"/>
        <v>1.7130480316644028E-4</v>
      </c>
    </row>
    <row r="429" spans="2:11">
      <c r="B429" s="85" t="str">
        <f>'JCN-5 SP500 Total MRP 1'!B429</f>
        <v>Fidelity National Information Services Inc</v>
      </c>
      <c r="C429" s="86" t="str">
        <f>'JCN-5 SP500 Total MRP 1'!C429</f>
        <v>FIS</v>
      </c>
      <c r="D429" s="87">
        <f>'JCN-5 SP500 Total MRP 1'!D429</f>
        <v>74.680000000000007</v>
      </c>
      <c r="E429" s="88">
        <f>'JCN-5 SP500 Total MRP 1'!E429</f>
        <v>529.69159000000002</v>
      </c>
      <c r="F429" s="88">
        <f t="shared" si="25"/>
        <v>39557.367941200006</v>
      </c>
      <c r="G429" s="80">
        <f t="shared" si="24"/>
        <v>1.0518538714151399E-3</v>
      </c>
      <c r="H429" s="82">
        <f>'JCN-5 SP500 Total MRP 1'!H429</f>
        <v>2.1424745581146223E-2</v>
      </c>
      <c r="I429" s="82">
        <f t="shared" si="26"/>
        <v>2.2535701583613064E-5</v>
      </c>
      <c r="J429" s="82">
        <f>'JCN-5 SP500 Total MRP 1'!J429</f>
        <v>4.4999999999999998E-2</v>
      </c>
      <c r="K429" s="83">
        <f t="shared" si="27"/>
        <v>4.7333424213681295E-5</v>
      </c>
    </row>
    <row r="430" spans="2:11">
      <c r="B430" s="85" t="str">
        <f>'JCN-5 SP500 Total MRP 1'!B430</f>
        <v>Smurfit WestRock PLC</v>
      </c>
      <c r="C430" s="86" t="str">
        <f>'JCN-5 SP500 Total MRP 1'!C430</f>
        <v>SW</v>
      </c>
      <c r="D430" s="87">
        <f>'JCN-5 SP500 Total MRP 1'!D430</f>
        <v>45.06</v>
      </c>
      <c r="E430" s="88">
        <f>'JCN-5 SP500 Total MRP 1'!E430</f>
        <v>521.97622000000001</v>
      </c>
      <c r="F430" s="88" t="str">
        <f t="shared" si="25"/>
        <v>Excl.</v>
      </c>
      <c r="G430" s="80" t="str">
        <f t="shared" si="24"/>
        <v>Excl.</v>
      </c>
      <c r="H430" s="82">
        <f>'JCN-5 SP500 Total MRP 1'!H430</f>
        <v>3.8242343541944071E-2</v>
      </c>
      <c r="I430" s="82" t="str">
        <f t="shared" si="26"/>
        <v>n/a</v>
      </c>
      <c r="J430" s="82" t="str">
        <f>'JCN-5 SP500 Total MRP 1'!J430</f>
        <v/>
      </c>
      <c r="K430" s="83" t="str">
        <f t="shared" si="27"/>
        <v>n/a</v>
      </c>
    </row>
    <row r="431" spans="2:11">
      <c r="B431" s="85" t="str">
        <f>'JCN-5 SP500 Total MRP 1'!B431</f>
        <v>Chipotle Mexican Grill Inc</v>
      </c>
      <c r="C431" s="86" t="str">
        <f>'JCN-5 SP500 Total MRP 1'!C431</f>
        <v>CMG</v>
      </c>
      <c r="D431" s="87">
        <f>'JCN-5 SP500 Total MRP 1'!D431</f>
        <v>50.21</v>
      </c>
      <c r="E431" s="88">
        <f>'JCN-5 SP500 Total MRP 1'!E431</f>
        <v>1355.337</v>
      </c>
      <c r="F431" s="88" t="str">
        <f t="shared" si="25"/>
        <v>Excl.</v>
      </c>
      <c r="G431" s="80" t="str">
        <f t="shared" si="24"/>
        <v>Excl.</v>
      </c>
      <c r="H431" s="82" t="str">
        <f>'JCN-5 SP500 Total MRP 1'!H431</f>
        <v>n/a</v>
      </c>
      <c r="I431" s="82" t="str">
        <f t="shared" si="26"/>
        <v>n/a</v>
      </c>
      <c r="J431" s="82">
        <f>'JCN-5 SP500 Total MRP 1'!J431</f>
        <v>0.20499999999999999</v>
      </c>
      <c r="K431" s="83" t="str">
        <f t="shared" si="27"/>
        <v>n/a</v>
      </c>
    </row>
    <row r="432" spans="2:11">
      <c r="B432" s="85" t="str">
        <f>'JCN-5 SP500 Total MRP 1'!B432</f>
        <v>Wynn Resorts Ltd</v>
      </c>
      <c r="C432" s="86" t="str">
        <f>'JCN-5 SP500 Total MRP 1'!C432</f>
        <v>WYNN</v>
      </c>
      <c r="D432" s="87">
        <f>'JCN-5 SP500 Total MRP 1'!D432</f>
        <v>83.5</v>
      </c>
      <c r="E432" s="88">
        <f>'JCN-5 SP500 Total MRP 1'!E432</f>
        <v>106.16733000000001</v>
      </c>
      <c r="F432" s="88" t="str">
        <f t="shared" si="25"/>
        <v>Excl.</v>
      </c>
      <c r="G432" s="80" t="str">
        <f t="shared" si="24"/>
        <v>Excl.</v>
      </c>
      <c r="H432" s="82">
        <f>'JCN-5 SP500 Total MRP 1'!H432</f>
        <v>1.1976047904191617E-2</v>
      </c>
      <c r="I432" s="82" t="str">
        <f t="shared" si="26"/>
        <v>n/a</v>
      </c>
      <c r="J432" s="82">
        <f>'JCN-5 SP500 Total MRP 1'!J432</f>
        <v>0.27</v>
      </c>
      <c r="K432" s="83" t="str">
        <f t="shared" si="27"/>
        <v>n/a</v>
      </c>
    </row>
    <row r="433" spans="2:11">
      <c r="B433" s="85" t="str">
        <f>'JCN-5 SP500 Total MRP 1'!B433</f>
        <v>Live Nation Entertainment Inc</v>
      </c>
      <c r="C433" s="86" t="str">
        <f>'JCN-5 SP500 Total MRP 1'!C433</f>
        <v>LYV</v>
      </c>
      <c r="D433" s="87">
        <f>'JCN-5 SP500 Total MRP 1'!D433</f>
        <v>130.58000000000001</v>
      </c>
      <c r="E433" s="88">
        <f>'JCN-5 SP500 Total MRP 1'!E433</f>
        <v>233.40116</v>
      </c>
      <c r="F433" s="88" t="str">
        <f t="shared" si="25"/>
        <v>Excl.</v>
      </c>
      <c r="G433" s="80" t="str">
        <f t="shared" si="24"/>
        <v>Excl.</v>
      </c>
      <c r="H433" s="82" t="str">
        <f>'JCN-5 SP500 Total MRP 1'!H433</f>
        <v>n/a</v>
      </c>
      <c r="I433" s="82" t="str">
        <f t="shared" si="26"/>
        <v>n/a</v>
      </c>
      <c r="J433" s="82" t="str">
        <f>'JCN-5 SP500 Total MRP 1'!J433</f>
        <v/>
      </c>
      <c r="K433" s="83" t="str">
        <f t="shared" si="27"/>
        <v>n/a</v>
      </c>
    </row>
    <row r="434" spans="2:11">
      <c r="B434" s="85" t="str">
        <f>'JCN-5 SP500 Total MRP 1'!B434</f>
        <v>Assurant Inc</v>
      </c>
      <c r="C434" s="86" t="str">
        <f>'JCN-5 SP500 Total MRP 1'!C434</f>
        <v>AIZ</v>
      </c>
      <c r="D434" s="87">
        <f>'JCN-5 SP500 Total MRP 1'!D434</f>
        <v>209.75</v>
      </c>
      <c r="E434" s="88">
        <f>'JCN-5 SP500 Total MRP 1'!E434</f>
        <v>50.791919999999998</v>
      </c>
      <c r="F434" s="88">
        <f t="shared" si="25"/>
        <v>10653.605219999999</v>
      </c>
      <c r="G434" s="80">
        <f t="shared" si="24"/>
        <v>2.8328568047911423E-4</v>
      </c>
      <c r="H434" s="82">
        <f>'JCN-5 SP500 Total MRP 1'!H434</f>
        <v>1.5256257449344456E-2</v>
      </c>
      <c r="I434" s="82">
        <f t="shared" si="26"/>
        <v>4.3218792731021002E-6</v>
      </c>
      <c r="J434" s="82">
        <f>'JCN-5 SP500 Total MRP 1'!J434</f>
        <v>9.5000000000000001E-2</v>
      </c>
      <c r="K434" s="83">
        <f t="shared" si="27"/>
        <v>2.6912139645515853E-5</v>
      </c>
    </row>
    <row r="435" spans="2:11">
      <c r="B435" s="85" t="str">
        <f>'JCN-5 SP500 Total MRP 1'!B435</f>
        <v>NRG Energy Inc</v>
      </c>
      <c r="C435" s="86" t="str">
        <f>'JCN-5 SP500 Total MRP 1'!C435</f>
        <v>NRG</v>
      </c>
      <c r="D435" s="87">
        <f>'JCN-5 SP500 Total MRP 1'!D435</f>
        <v>95.46</v>
      </c>
      <c r="E435" s="88">
        <f>'JCN-5 SP500 Total MRP 1'!E435</f>
        <v>203.66696999999999</v>
      </c>
      <c r="F435" s="88">
        <f t="shared" si="25"/>
        <v>19442.048956199997</v>
      </c>
      <c r="G435" s="80">
        <f t="shared" si="24"/>
        <v>5.1697561104722153E-4</v>
      </c>
      <c r="H435" s="82">
        <f>'JCN-5 SP500 Total MRP 1'!H435</f>
        <v>1.8437041692855649E-2</v>
      </c>
      <c r="I435" s="82">
        <f t="shared" si="26"/>
        <v>9.5315008950671491E-6</v>
      </c>
      <c r="J435" s="82">
        <f>'JCN-5 SP500 Total MRP 1'!J435</f>
        <v>0.185</v>
      </c>
      <c r="K435" s="83">
        <f t="shared" si="27"/>
        <v>9.5640488043735985E-5</v>
      </c>
    </row>
    <row r="436" spans="2:11">
      <c r="B436" s="85" t="str">
        <f>'JCN-5 SP500 Total MRP 1'!B436</f>
        <v>Monster Beverage Corp</v>
      </c>
      <c r="C436" s="86" t="str">
        <f>'JCN-5 SP500 Total MRP 1'!C436</f>
        <v>MNST</v>
      </c>
      <c r="D436" s="87">
        <f>'JCN-5 SP500 Total MRP 1'!D436</f>
        <v>58.52</v>
      </c>
      <c r="E436" s="88">
        <f>'JCN-5 SP500 Total MRP 1'!E436</f>
        <v>973.15890000000002</v>
      </c>
      <c r="F436" s="88">
        <f t="shared" si="25"/>
        <v>56949.258828000005</v>
      </c>
      <c r="G436" s="80">
        <f t="shared" si="24"/>
        <v>1.5143145636356879E-3</v>
      </c>
      <c r="H436" s="82" t="str">
        <f>'JCN-5 SP500 Total MRP 1'!H436</f>
        <v>n/a</v>
      </c>
      <c r="I436" s="82" t="str">
        <f t="shared" si="26"/>
        <v>n/a</v>
      </c>
      <c r="J436" s="82">
        <f>'JCN-5 SP500 Total MRP 1'!J436</f>
        <v>0.115</v>
      </c>
      <c r="K436" s="83">
        <f t="shared" si="27"/>
        <v>1.7414617481810411E-4</v>
      </c>
    </row>
    <row r="437" spans="2:11">
      <c r="B437" s="85" t="str">
        <f>'JCN-5 SP500 Total MRP 1'!B437</f>
        <v>Regions Financial Corp</v>
      </c>
      <c r="C437" s="86" t="str">
        <f>'JCN-5 SP500 Total MRP 1'!C437</f>
        <v>RF</v>
      </c>
      <c r="D437" s="87">
        <f>'JCN-5 SP500 Total MRP 1'!D437</f>
        <v>21.73</v>
      </c>
      <c r="E437" s="88">
        <f>'JCN-5 SP500 Total MRP 1'!E437</f>
        <v>905.46506999999997</v>
      </c>
      <c r="F437" s="88">
        <f t="shared" si="25"/>
        <v>19675.755971099999</v>
      </c>
      <c r="G437" s="80">
        <f t="shared" si="24"/>
        <v>5.231900191636779E-4</v>
      </c>
      <c r="H437" s="82">
        <f>'JCN-5 SP500 Total MRP 1'!H437</f>
        <v>4.6019328117809483E-2</v>
      </c>
      <c r="I437" s="82">
        <f t="shared" si="26"/>
        <v>2.4076853159856325E-5</v>
      </c>
      <c r="J437" s="82">
        <f>'JCN-5 SP500 Total MRP 1'!J437</f>
        <v>0.05</v>
      </c>
      <c r="K437" s="83">
        <f t="shared" si="27"/>
        <v>2.6159500958183896E-5</v>
      </c>
    </row>
    <row r="438" spans="2:11">
      <c r="B438" s="85" t="str">
        <f>'JCN-5 SP500 Total MRP 1'!B438</f>
        <v>Baker Hughes Co</v>
      </c>
      <c r="C438" s="86" t="str">
        <f>'JCN-5 SP500 Total MRP 1'!C438</f>
        <v>BKR</v>
      </c>
      <c r="D438" s="87">
        <f>'JCN-5 SP500 Total MRP 1'!D438</f>
        <v>43.95</v>
      </c>
      <c r="E438" s="88">
        <f>'JCN-5 SP500 Total MRP 1'!E438</f>
        <v>990.34957999999995</v>
      </c>
      <c r="F438" s="88" t="str">
        <f t="shared" si="25"/>
        <v>Excl.</v>
      </c>
      <c r="G438" s="80" t="str">
        <f t="shared" si="24"/>
        <v>Excl.</v>
      </c>
      <c r="H438" s="82">
        <f>'JCN-5 SP500 Total MRP 1'!H438</f>
        <v>2.0932878270762231E-2</v>
      </c>
      <c r="I438" s="82" t="str">
        <f t="shared" si="26"/>
        <v>n/a</v>
      </c>
      <c r="J438" s="82">
        <f>'JCN-5 SP500 Total MRP 1'!J438</f>
        <v>0.3</v>
      </c>
      <c r="K438" s="83" t="str">
        <f t="shared" si="27"/>
        <v>n/a</v>
      </c>
    </row>
    <row r="439" spans="2:11">
      <c r="B439" s="85" t="str">
        <f>'JCN-5 SP500 Total MRP 1'!B439</f>
        <v>Mosaic Co/The</v>
      </c>
      <c r="C439" s="86" t="str">
        <f>'JCN-5 SP500 Total MRP 1'!C439</f>
        <v>MOS</v>
      </c>
      <c r="D439" s="87">
        <f>'JCN-5 SP500 Total MRP 1'!D439</f>
        <v>27.01</v>
      </c>
      <c r="E439" s="88">
        <f>'JCN-5 SP500 Total MRP 1'!E439</f>
        <v>316.93923000000001</v>
      </c>
      <c r="F439" s="88" t="str">
        <f t="shared" si="25"/>
        <v>Excl.</v>
      </c>
      <c r="G439" s="80" t="str">
        <f t="shared" si="24"/>
        <v>Excl.</v>
      </c>
      <c r="H439" s="82">
        <f>'JCN-5 SP500 Total MRP 1'!H439</f>
        <v>3.2580525731210661E-2</v>
      </c>
      <c r="I439" s="82" t="str">
        <f t="shared" si="26"/>
        <v>n/a</v>
      </c>
      <c r="J439" s="82">
        <f>'JCN-5 SP500 Total MRP 1'!J439</f>
        <v>-0.09</v>
      </c>
      <c r="K439" s="83" t="str">
        <f t="shared" si="27"/>
        <v>n/a</v>
      </c>
    </row>
    <row r="440" spans="2:11">
      <c r="B440" s="85" t="str">
        <f>'JCN-5 SP500 Total MRP 1'!B440</f>
        <v>Expedia Group Inc</v>
      </c>
      <c r="C440" s="86" t="str">
        <f>'JCN-5 SP500 Total MRP 1'!C440</f>
        <v>EXPE</v>
      </c>
      <c r="D440" s="87">
        <f>'JCN-5 SP500 Total MRP 1'!D440</f>
        <v>168.1</v>
      </c>
      <c r="E440" s="88">
        <f>'JCN-5 SP500 Total MRP 1'!E440</f>
        <v>123.33362</v>
      </c>
      <c r="F440" s="88" t="str">
        <f t="shared" si="25"/>
        <v>Excl.</v>
      </c>
      <c r="G440" s="80" t="str">
        <f t="shared" si="24"/>
        <v>Excl.</v>
      </c>
      <c r="H440" s="82">
        <f>'JCN-5 SP500 Total MRP 1'!H440</f>
        <v>9.5181439619274246E-3</v>
      </c>
      <c r="I440" s="82" t="str">
        <f t="shared" si="26"/>
        <v>n/a</v>
      </c>
      <c r="J440" s="82">
        <f>'JCN-5 SP500 Total MRP 1'!J440</f>
        <v>0.39</v>
      </c>
      <c r="K440" s="83" t="str">
        <f t="shared" si="27"/>
        <v>n/a</v>
      </c>
    </row>
    <row r="441" spans="2:11">
      <c r="B441" s="85" t="str">
        <f>'JCN-5 SP500 Total MRP 1'!B441</f>
        <v>CF Industries Holdings Inc</v>
      </c>
      <c r="C441" s="86" t="str">
        <f>'JCN-5 SP500 Total MRP 1'!C441</f>
        <v>CF</v>
      </c>
      <c r="D441" s="87">
        <f>'JCN-5 SP500 Total MRP 1'!D441</f>
        <v>78.150000000000006</v>
      </c>
      <c r="E441" s="88">
        <f>'JCN-5 SP500 Total MRP 1'!E441</f>
        <v>166.46719999999999</v>
      </c>
      <c r="F441" s="88" t="str">
        <f t="shared" si="25"/>
        <v>Excl.</v>
      </c>
      <c r="G441" s="80" t="str">
        <f t="shared" si="24"/>
        <v>Excl.</v>
      </c>
      <c r="H441" s="82">
        <f>'JCN-5 SP500 Total MRP 1'!H441</f>
        <v>2.5591810620601407E-2</v>
      </c>
      <c r="I441" s="82" t="str">
        <f t="shared" si="26"/>
        <v>n/a</v>
      </c>
      <c r="J441" s="82" t="str">
        <f>'JCN-5 SP500 Total MRP 1'!J441</f>
        <v/>
      </c>
      <c r="K441" s="83" t="str">
        <f t="shared" si="27"/>
        <v>n/a</v>
      </c>
    </row>
    <row r="442" spans="2:11">
      <c r="B442" s="85" t="str">
        <f>'JCN-5 SP500 Total MRP 1'!B442</f>
        <v>APA Corp</v>
      </c>
      <c r="C442" s="86" t="str">
        <f>'JCN-5 SP500 Total MRP 1'!C442</f>
        <v>APA</v>
      </c>
      <c r="D442" s="87">
        <f>'JCN-5 SP500 Total MRP 1'!D442</f>
        <v>21.02</v>
      </c>
      <c r="E442" s="88">
        <f>'JCN-5 SP500 Total MRP 1'!E442</f>
        <v>364.06432000000001</v>
      </c>
      <c r="F442" s="88">
        <f t="shared" si="25"/>
        <v>7652.6320064000001</v>
      </c>
      <c r="G442" s="80">
        <f t="shared" si="24"/>
        <v>2.0348802312662319E-4</v>
      </c>
      <c r="H442" s="82">
        <f>'JCN-5 SP500 Total MRP 1'!H442</f>
        <v>4.7573739295908662E-2</v>
      </c>
      <c r="I442" s="82">
        <f t="shared" si="26"/>
        <v>9.6806861620658042E-6</v>
      </c>
      <c r="J442" s="82">
        <f>'JCN-5 SP500 Total MRP 1'!J442</f>
        <v>0.06</v>
      </c>
      <c r="K442" s="83">
        <f t="shared" si="27"/>
        <v>1.2209281387597391E-5</v>
      </c>
    </row>
    <row r="443" spans="2:11">
      <c r="B443" s="85" t="str">
        <f>'JCN-5 SP500 Total MRP 1'!B443</f>
        <v>Leidos Holdings Inc</v>
      </c>
      <c r="C443" s="86" t="str">
        <f>'JCN-5 SP500 Total MRP 1'!C443</f>
        <v>LDOS</v>
      </c>
      <c r="D443" s="87">
        <f>'JCN-5 SP500 Total MRP 1'!D443</f>
        <v>134.94</v>
      </c>
      <c r="E443" s="88">
        <f>'JCN-5 SP500 Total MRP 1'!E443</f>
        <v>128.21386999999999</v>
      </c>
      <c r="F443" s="88">
        <f t="shared" si="25"/>
        <v>17301.179617799997</v>
      </c>
      <c r="G443" s="80">
        <f t="shared" si="24"/>
        <v>4.6004862578527702E-4</v>
      </c>
      <c r="H443" s="82">
        <f>'JCN-5 SP500 Total MRP 1'!H443</f>
        <v>1.185712168371128E-2</v>
      </c>
      <c r="I443" s="82">
        <f t="shared" si="26"/>
        <v>5.4548525363601845E-6</v>
      </c>
      <c r="J443" s="82">
        <f>'JCN-5 SP500 Total MRP 1'!J443</f>
        <v>0.08</v>
      </c>
      <c r="K443" s="83">
        <f t="shared" si="27"/>
        <v>3.6803890062822165E-5</v>
      </c>
    </row>
    <row r="444" spans="2:11">
      <c r="B444" s="85" t="str">
        <f>'JCN-5 SP500 Total MRP 1'!B444</f>
        <v>Alphabet Inc</v>
      </c>
      <c r="C444" s="86" t="str">
        <f>'JCN-5 SP500 Total MRP 1'!C444</f>
        <v>GOOG</v>
      </c>
      <c r="D444" s="87">
        <f>'JCN-5 SP500 Total MRP 1'!D444</f>
        <v>156.22999999999999</v>
      </c>
      <c r="E444" s="88">
        <f>'JCN-5 SP500 Total MRP 1'!E444</f>
        <v>5497</v>
      </c>
      <c r="F444" s="88">
        <f t="shared" si="25"/>
        <v>858796.30999999994</v>
      </c>
      <c r="G444" s="80">
        <f t="shared" si="24"/>
        <v>2.2835903156481176E-2</v>
      </c>
      <c r="H444" s="82">
        <f>'JCN-5 SP500 Total MRP 1'!H444</f>
        <v>5.1206554438968203E-3</v>
      </c>
      <c r="I444" s="82">
        <f t="shared" si="26"/>
        <v>1.1693479181453592E-4</v>
      </c>
      <c r="J444" s="82">
        <f>'JCN-5 SP500 Total MRP 1'!J444</f>
        <v>0.13500000000000001</v>
      </c>
      <c r="K444" s="83">
        <f t="shared" si="27"/>
        <v>3.082846926124959E-3</v>
      </c>
    </row>
    <row r="445" spans="2:11">
      <c r="B445" s="85" t="str">
        <f>'JCN-5 SP500 Total MRP 1'!B445</f>
        <v>TKO Group Holdings Inc</v>
      </c>
      <c r="C445" s="86" t="str">
        <f>'JCN-5 SP500 Total MRP 1'!C445</f>
        <v>TKO</v>
      </c>
      <c r="D445" s="87">
        <f>'JCN-5 SP500 Total MRP 1'!D445</f>
        <v>152.81</v>
      </c>
      <c r="E445" s="88">
        <f>'JCN-5 SP500 Total MRP 1'!E445</f>
        <v>81.553820000000002</v>
      </c>
      <c r="F445" s="88" t="str">
        <f t="shared" si="25"/>
        <v>Excl.</v>
      </c>
      <c r="G445" s="80" t="str">
        <f t="shared" si="24"/>
        <v>Excl.</v>
      </c>
      <c r="H445" s="82">
        <f>'JCN-5 SP500 Total MRP 1'!H445</f>
        <v>9.9469929978404561E-3</v>
      </c>
      <c r="I445" s="82" t="str">
        <f t="shared" si="26"/>
        <v>n/a</v>
      </c>
      <c r="J445" s="82" t="str">
        <f>'JCN-5 SP500 Total MRP 1'!J445</f>
        <v/>
      </c>
      <c r="K445" s="83" t="str">
        <f t="shared" si="27"/>
        <v>n/a</v>
      </c>
    </row>
    <row r="446" spans="2:11">
      <c r="B446" s="85" t="str">
        <f>'JCN-5 SP500 Total MRP 1'!B446</f>
        <v>First Solar Inc</v>
      </c>
      <c r="C446" s="86" t="str">
        <f>'JCN-5 SP500 Total MRP 1'!C446</f>
        <v>FSLR</v>
      </c>
      <c r="D446" s="87">
        <f>'JCN-5 SP500 Total MRP 1'!D446</f>
        <v>126.43</v>
      </c>
      <c r="E446" s="88">
        <f>'JCN-5 SP500 Total MRP 1'!E446</f>
        <v>107.06211</v>
      </c>
      <c r="F446" s="88" t="str">
        <f t="shared" si="25"/>
        <v>Excl.</v>
      </c>
      <c r="G446" s="80" t="str">
        <f t="shared" si="24"/>
        <v>Excl.</v>
      </c>
      <c r="H446" s="82" t="str">
        <f>'JCN-5 SP500 Total MRP 1'!H446</f>
        <v>n/a</v>
      </c>
      <c r="I446" s="82" t="str">
        <f t="shared" si="26"/>
        <v>n/a</v>
      </c>
      <c r="J446" s="82">
        <f>'JCN-5 SP500 Total MRP 1'!J446</f>
        <v>0.34499999999999997</v>
      </c>
      <c r="K446" s="83" t="str">
        <f t="shared" si="27"/>
        <v>n/a</v>
      </c>
    </row>
    <row r="447" spans="2:11">
      <c r="B447" s="85" t="str">
        <f>'JCN-5 SP500 Total MRP 1'!B447</f>
        <v>Discover Financial Services</v>
      </c>
      <c r="C447" s="86" t="str">
        <f>'JCN-5 SP500 Total MRP 1'!C447</f>
        <v>DFS</v>
      </c>
      <c r="D447" s="87">
        <f>'JCN-5 SP500 Total MRP 1'!D447</f>
        <v>170.7</v>
      </c>
      <c r="E447" s="88">
        <f>'JCN-5 SP500 Total MRP 1'!E447</f>
        <v>251.60413</v>
      </c>
      <c r="F447" s="88">
        <f t="shared" si="25"/>
        <v>42948.824990999994</v>
      </c>
      <c r="G447" s="80">
        <f t="shared" si="24"/>
        <v>1.1420347255324543E-3</v>
      </c>
      <c r="H447" s="82">
        <f>'JCN-5 SP500 Total MRP 1'!H447</f>
        <v>1.6403046280023433E-2</v>
      </c>
      <c r="I447" s="82">
        <f t="shared" si="26"/>
        <v>1.8732848456302706E-5</v>
      </c>
      <c r="J447" s="82">
        <f>'JCN-5 SP500 Total MRP 1'!J447</f>
        <v>0.04</v>
      </c>
      <c r="K447" s="83">
        <f t="shared" si="27"/>
        <v>4.5681389021298172E-5</v>
      </c>
    </row>
    <row r="448" spans="2:11">
      <c r="B448" s="85" t="str">
        <f>'JCN-5 SP500 Total MRP 1'!B448</f>
        <v>Visa Inc</v>
      </c>
      <c r="C448" s="86" t="str">
        <f>'JCN-5 SP500 Total MRP 1'!C448</f>
        <v>V</v>
      </c>
      <c r="D448" s="87">
        <f>'JCN-5 SP500 Total MRP 1'!D448</f>
        <v>350.46</v>
      </c>
      <c r="E448" s="88">
        <f>'JCN-5 SP500 Total MRP 1'!E448</f>
        <v>1723.3623500000001</v>
      </c>
      <c r="F448" s="88">
        <f t="shared" si="25"/>
        <v>603969.569181</v>
      </c>
      <c r="G448" s="80">
        <f t="shared" si="24"/>
        <v>1.605990900365999E-2</v>
      </c>
      <c r="H448" s="82">
        <f>'JCN-5 SP500 Total MRP 1'!H448</f>
        <v>6.7340067340067337E-3</v>
      </c>
      <c r="I448" s="82">
        <f t="shared" si="26"/>
        <v>1.0814753537818175E-4</v>
      </c>
      <c r="J448" s="82">
        <f>'JCN-5 SP500 Total MRP 1'!J448</f>
        <v>0.13500000000000001</v>
      </c>
      <c r="K448" s="83">
        <f t="shared" si="27"/>
        <v>2.1680877154940988E-3</v>
      </c>
    </row>
    <row r="449" spans="2:11">
      <c r="B449" s="85" t="str">
        <f>'JCN-5 SP500 Total MRP 1'!B449</f>
        <v>Mid-America Apartment Communities Inc</v>
      </c>
      <c r="C449" s="86" t="str">
        <f>'JCN-5 SP500 Total MRP 1'!C449</f>
        <v>MAA</v>
      </c>
      <c r="D449" s="87">
        <f>'JCN-5 SP500 Total MRP 1'!D449</f>
        <v>167.58</v>
      </c>
      <c r="E449" s="88">
        <f>'JCN-5 SP500 Total MRP 1'!E449</f>
        <v>116.90178</v>
      </c>
      <c r="F449" s="88" t="str">
        <f t="shared" si="25"/>
        <v>Excl.</v>
      </c>
      <c r="G449" s="80" t="str">
        <f t="shared" si="24"/>
        <v>Excl.</v>
      </c>
      <c r="H449" s="82">
        <f>'JCN-5 SP500 Total MRP 1'!H449</f>
        <v>3.616183315431435E-2</v>
      </c>
      <c r="I449" s="82" t="str">
        <f t="shared" si="26"/>
        <v>n/a</v>
      </c>
      <c r="J449" s="82">
        <f>'JCN-5 SP500 Total MRP 1'!J449</f>
        <v>-0.13500000000000001</v>
      </c>
      <c r="K449" s="83" t="str">
        <f t="shared" si="27"/>
        <v>n/a</v>
      </c>
    </row>
    <row r="450" spans="2:11">
      <c r="B450" s="85" t="str">
        <f>'JCN-5 SP500 Total MRP 1'!B450</f>
        <v>Xylem Inc/NY</v>
      </c>
      <c r="C450" s="86" t="str">
        <f>'JCN-5 SP500 Total MRP 1'!C450</f>
        <v>XYL</v>
      </c>
      <c r="D450" s="87">
        <f>'JCN-5 SP500 Total MRP 1'!D450</f>
        <v>119.46</v>
      </c>
      <c r="E450" s="88">
        <f>'JCN-5 SP500 Total MRP 1'!E450</f>
        <v>243.34947</v>
      </c>
      <c r="F450" s="88">
        <f t="shared" si="25"/>
        <v>29070.527686199999</v>
      </c>
      <c r="G450" s="80">
        <f t="shared" si="24"/>
        <v>7.7300257024843068E-4</v>
      </c>
      <c r="H450" s="82">
        <f>'JCN-5 SP500 Total MRP 1'!H450</f>
        <v>1.339360455382555E-2</v>
      </c>
      <c r="I450" s="82">
        <f t="shared" si="26"/>
        <v>1.0353290744998236E-5</v>
      </c>
      <c r="J450" s="82">
        <f>'JCN-5 SP500 Total MRP 1'!J450</f>
        <v>0.11</v>
      </c>
      <c r="K450" s="83">
        <f t="shared" si="27"/>
        <v>8.503028272732738E-5</v>
      </c>
    </row>
    <row r="451" spans="2:11">
      <c r="B451" s="85" t="str">
        <f>'JCN-5 SP500 Total MRP 1'!B451</f>
        <v>Marathon Petroleum Corp</v>
      </c>
      <c r="C451" s="86" t="str">
        <f>'JCN-5 SP500 Total MRP 1'!C451</f>
        <v>MPC</v>
      </c>
      <c r="D451" s="87">
        <f>'JCN-5 SP500 Total MRP 1'!D451</f>
        <v>145.69</v>
      </c>
      <c r="E451" s="88">
        <f>'JCN-5 SP500 Total MRP 1'!E451</f>
        <v>311.53136000000001</v>
      </c>
      <c r="F451" s="88" t="str">
        <f t="shared" si="25"/>
        <v>Excl.</v>
      </c>
      <c r="G451" s="80" t="str">
        <f t="shared" si="24"/>
        <v>Excl.</v>
      </c>
      <c r="H451" s="82">
        <f>'JCN-5 SP500 Total MRP 1'!H451</f>
        <v>2.4984556249571008E-2</v>
      </c>
      <c r="I451" s="82" t="str">
        <f t="shared" si="26"/>
        <v>n/a</v>
      </c>
      <c r="J451" s="82">
        <f>'JCN-5 SP500 Total MRP 1'!J451</f>
        <v>-0.06</v>
      </c>
      <c r="K451" s="83" t="str">
        <f t="shared" si="27"/>
        <v>n/a</v>
      </c>
    </row>
    <row r="452" spans="2:11">
      <c r="B452" s="85" t="str">
        <f>'JCN-5 SP500 Total MRP 1'!B452</f>
        <v>Tractor Supply Co</v>
      </c>
      <c r="C452" s="86" t="str">
        <f>'JCN-5 SP500 Total MRP 1'!C452</f>
        <v>TSCO</v>
      </c>
      <c r="D452" s="87">
        <f>'JCN-5 SP500 Total MRP 1'!D452</f>
        <v>55.1</v>
      </c>
      <c r="E452" s="88">
        <f>'JCN-5 SP500 Total MRP 1'!E452</f>
        <v>531.61539000000005</v>
      </c>
      <c r="F452" s="88">
        <f t="shared" si="25"/>
        <v>29292.007989000005</v>
      </c>
      <c r="G452" s="80">
        <f t="shared" si="24"/>
        <v>7.7889186283960291E-4</v>
      </c>
      <c r="H452" s="82">
        <f>'JCN-5 SP500 Total MRP 1'!H452</f>
        <v>1.6696914700544466E-2</v>
      </c>
      <c r="I452" s="82">
        <f t="shared" si="26"/>
        <v>1.3005090994781031E-5</v>
      </c>
      <c r="J452" s="82">
        <f>'JCN-5 SP500 Total MRP 1'!J452</f>
        <v>0.1</v>
      </c>
      <c r="K452" s="83">
        <f t="shared" si="27"/>
        <v>7.7889186283960302E-5</v>
      </c>
    </row>
    <row r="453" spans="2:11">
      <c r="B453" s="85" t="str">
        <f>'JCN-5 SP500 Total MRP 1'!B453</f>
        <v>Advanced Micro Devices Inc</v>
      </c>
      <c r="C453" s="86" t="str">
        <f>'JCN-5 SP500 Total MRP 1'!C453</f>
        <v>AMD</v>
      </c>
      <c r="D453" s="87">
        <f>'JCN-5 SP500 Total MRP 1'!D453</f>
        <v>102.74</v>
      </c>
      <c r="E453" s="88">
        <f>'JCN-5 SP500 Total MRP 1'!E453</f>
        <v>1616.2975200000001</v>
      </c>
      <c r="F453" s="88">
        <f t="shared" si="25"/>
        <v>166058.40720479999</v>
      </c>
      <c r="G453" s="80">
        <f t="shared" si="24"/>
        <v>4.4155915216360546E-3</v>
      </c>
      <c r="H453" s="82" t="str">
        <f>'JCN-5 SP500 Total MRP 1'!H453</f>
        <v>n/a</v>
      </c>
      <c r="I453" s="82" t="str">
        <f t="shared" si="26"/>
        <v>n/a</v>
      </c>
      <c r="J453" s="82">
        <f>'JCN-5 SP500 Total MRP 1'!J453</f>
        <v>0.17</v>
      </c>
      <c r="K453" s="83">
        <f t="shared" si="27"/>
        <v>7.5065055867812932E-4</v>
      </c>
    </row>
    <row r="454" spans="2:11">
      <c r="B454" s="85" t="str">
        <f>'JCN-5 SP500 Total MRP 1'!B454</f>
        <v>ResMed Inc</v>
      </c>
      <c r="C454" s="86" t="str">
        <f>'JCN-5 SP500 Total MRP 1'!C454</f>
        <v>RMD</v>
      </c>
      <c r="D454" s="87">
        <f>'JCN-5 SP500 Total MRP 1'!D454</f>
        <v>223.85</v>
      </c>
      <c r="E454" s="88">
        <f>'JCN-5 SP500 Total MRP 1'!E454</f>
        <v>146.86690999999999</v>
      </c>
      <c r="F454" s="88">
        <f t="shared" si="25"/>
        <v>32876.157803499998</v>
      </c>
      <c r="G454" s="80">
        <f t="shared" si="24"/>
        <v>8.7419653183875342E-4</v>
      </c>
      <c r="H454" s="82">
        <f>'JCN-5 SP500 Total MRP 1'!H454</f>
        <v>9.4706276524458358E-3</v>
      </c>
      <c r="I454" s="82">
        <f t="shared" si="26"/>
        <v>8.2791898481043442E-6</v>
      </c>
      <c r="J454" s="82">
        <f>'JCN-5 SP500 Total MRP 1'!J454</f>
        <v>0.11</v>
      </c>
      <c r="K454" s="83">
        <f t="shared" si="27"/>
        <v>9.6161618502262877E-5</v>
      </c>
    </row>
    <row r="455" spans="2:11">
      <c r="B455" s="85" t="str">
        <f>'JCN-5 SP500 Total MRP 1'!B455</f>
        <v>Mettler-Toledo International Inc</v>
      </c>
      <c r="C455" s="86" t="str">
        <f>'JCN-5 SP500 Total MRP 1'!C455</f>
        <v>MTD</v>
      </c>
      <c r="D455" s="87">
        <f>'JCN-5 SP500 Total MRP 1'!D455</f>
        <v>1180.9100000000001</v>
      </c>
      <c r="E455" s="88">
        <f>'JCN-5 SP500 Total MRP 1'!E455</f>
        <v>20.840949999999999</v>
      </c>
      <c r="F455" s="88">
        <f t="shared" si="25"/>
        <v>24611.286264500002</v>
      </c>
      <c r="G455" s="80">
        <f t="shared" si="24"/>
        <v>6.5442869647699986E-4</v>
      </c>
      <c r="H455" s="82" t="str">
        <f>'JCN-5 SP500 Total MRP 1'!H455</f>
        <v>n/a</v>
      </c>
      <c r="I455" s="82" t="str">
        <f t="shared" si="26"/>
        <v>n/a</v>
      </c>
      <c r="J455" s="82">
        <f>'JCN-5 SP500 Total MRP 1'!J455</f>
        <v>9.5000000000000001E-2</v>
      </c>
      <c r="K455" s="83">
        <f t="shared" si="27"/>
        <v>6.2170726165314982E-5</v>
      </c>
    </row>
    <row r="456" spans="2:11">
      <c r="B456" s="85" t="str">
        <f>'JCN-5 SP500 Total MRP 1'!B456</f>
        <v>VICI Properties Inc</v>
      </c>
      <c r="C456" s="86" t="str">
        <f>'JCN-5 SP500 Total MRP 1'!C456</f>
        <v>VICI</v>
      </c>
      <c r="D456" s="87">
        <f>'JCN-5 SP500 Total MRP 1'!D456</f>
        <v>32.619999999999997</v>
      </c>
      <c r="E456" s="88">
        <f>'JCN-5 SP500 Total MRP 1'!E456</f>
        <v>1056.70255</v>
      </c>
      <c r="F456" s="88">
        <f t="shared" si="25"/>
        <v>34469.637180999998</v>
      </c>
      <c r="G456" s="80">
        <f t="shared" si="24"/>
        <v>9.1656809343342287E-4</v>
      </c>
      <c r="H456" s="82">
        <f>'JCN-5 SP500 Total MRP 1'!H456</f>
        <v>5.3034947884733299E-2</v>
      </c>
      <c r="I456" s="82">
        <f t="shared" si="26"/>
        <v>4.8610141068050942E-5</v>
      </c>
      <c r="J456" s="82">
        <f>'JCN-5 SP500 Total MRP 1'!J456</f>
        <v>9.5000000000000001E-2</v>
      </c>
      <c r="K456" s="83">
        <f t="shared" si="27"/>
        <v>8.7073968876175169E-5</v>
      </c>
    </row>
    <row r="457" spans="2:11">
      <c r="B457" s="85" t="str">
        <f>'JCN-5 SP500 Total MRP 1'!B457</f>
        <v>Copart Inc</v>
      </c>
      <c r="C457" s="86" t="str">
        <f>'JCN-5 SP500 Total MRP 1'!C457</f>
        <v>CPRT</v>
      </c>
      <c r="D457" s="87">
        <f>'JCN-5 SP500 Total MRP 1'!D457</f>
        <v>56.59</v>
      </c>
      <c r="E457" s="88">
        <f>'JCN-5 SP500 Total MRP 1'!E457</f>
        <v>966.09295999999995</v>
      </c>
      <c r="F457" s="88">
        <f t="shared" si="25"/>
        <v>54671.200606400002</v>
      </c>
      <c r="G457" s="80">
        <f t="shared" si="24"/>
        <v>1.4537396446152703E-3</v>
      </c>
      <c r="H457" s="82" t="str">
        <f>'JCN-5 SP500 Total MRP 1'!H457</f>
        <v>n/a</v>
      </c>
      <c r="I457" s="82" t="str">
        <f t="shared" si="26"/>
        <v>n/a</v>
      </c>
      <c r="J457" s="82">
        <f>'JCN-5 SP500 Total MRP 1'!J457</f>
        <v>0.09</v>
      </c>
      <c r="K457" s="83">
        <f t="shared" si="27"/>
        <v>1.3083656801537432E-4</v>
      </c>
    </row>
    <row r="458" spans="2:11">
      <c r="B458" s="85" t="str">
        <f>'JCN-5 SP500 Total MRP 1'!B458</f>
        <v>Jacobs Solutions Inc</v>
      </c>
      <c r="C458" s="86" t="str">
        <f>'JCN-5 SP500 Total MRP 1'!C458</f>
        <v>J</v>
      </c>
      <c r="D458" s="87">
        <f>'JCN-5 SP500 Total MRP 1'!D458</f>
        <v>120.89</v>
      </c>
      <c r="E458" s="88">
        <f>'JCN-5 SP500 Total MRP 1'!E458</f>
        <v>122.54367000000001</v>
      </c>
      <c r="F458" s="88">
        <f t="shared" si="25"/>
        <v>14814.304266300001</v>
      </c>
      <c r="G458" s="80">
        <f t="shared" si="24"/>
        <v>3.9392113545046881E-4</v>
      </c>
      <c r="H458" s="82">
        <f>'JCN-5 SP500 Total MRP 1'!H458</f>
        <v>1.0588137976673009E-2</v>
      </c>
      <c r="I458" s="82">
        <f t="shared" si="26"/>
        <v>4.1708913340772607E-6</v>
      </c>
      <c r="J458" s="82">
        <f>'JCN-5 SP500 Total MRP 1'!J458</f>
        <v>0.11</v>
      </c>
      <c r="K458" s="83">
        <f t="shared" si="27"/>
        <v>4.3331324899551567E-5</v>
      </c>
    </row>
    <row r="459" spans="2:11">
      <c r="B459" s="85" t="str">
        <f>'JCN-5 SP500 Total MRP 1'!B459</f>
        <v>Albemarle Corp</v>
      </c>
      <c r="C459" s="86" t="str">
        <f>'JCN-5 SP500 Total MRP 1'!C459</f>
        <v>ALB</v>
      </c>
      <c r="D459" s="87">
        <f>'JCN-5 SP500 Total MRP 1'!D459</f>
        <v>72.02</v>
      </c>
      <c r="E459" s="88">
        <f>'JCN-5 SP500 Total MRP 1'!E459</f>
        <v>117.65057</v>
      </c>
      <c r="F459" s="88" t="str">
        <f t="shared" si="25"/>
        <v>Excl.</v>
      </c>
      <c r="G459" s="80" t="str">
        <f t="shared" si="24"/>
        <v>Excl.</v>
      </c>
      <c r="H459" s="82">
        <f>'JCN-5 SP500 Total MRP 1'!H459</f>
        <v>2.2493751735628995E-2</v>
      </c>
      <c r="I459" s="82" t="str">
        <f t="shared" si="26"/>
        <v>n/a</v>
      </c>
      <c r="J459" s="82">
        <f>'JCN-5 SP500 Total MRP 1'!J459</f>
        <v>-3.5000000000000003E-2</v>
      </c>
      <c r="K459" s="83" t="str">
        <f t="shared" si="27"/>
        <v>n/a</v>
      </c>
    </row>
    <row r="460" spans="2:11">
      <c r="B460" s="85" t="str">
        <f>'JCN-5 SP500 Total MRP 1'!B460</f>
        <v>Fortinet Inc</v>
      </c>
      <c r="C460" s="86" t="str">
        <f>'JCN-5 SP500 Total MRP 1'!C460</f>
        <v>FTNT</v>
      </c>
      <c r="D460" s="87">
        <f>'JCN-5 SP500 Total MRP 1'!D460</f>
        <v>96.26</v>
      </c>
      <c r="E460" s="88">
        <f>'JCN-5 SP500 Total MRP 1'!E460</f>
        <v>768.97406000000001</v>
      </c>
      <c r="F460" s="88">
        <f t="shared" si="25"/>
        <v>74021.443015600002</v>
      </c>
      <c r="G460" s="80">
        <f t="shared" si="24"/>
        <v>1.9682740651356919E-3</v>
      </c>
      <c r="H460" s="82" t="str">
        <f>'JCN-5 SP500 Total MRP 1'!H460</f>
        <v>n/a</v>
      </c>
      <c r="I460" s="82" t="str">
        <f t="shared" si="26"/>
        <v>n/a</v>
      </c>
      <c r="J460" s="82">
        <f>'JCN-5 SP500 Total MRP 1'!J460</f>
        <v>0.18</v>
      </c>
      <c r="K460" s="83">
        <f t="shared" si="27"/>
        <v>3.5428933172442455E-4</v>
      </c>
    </row>
    <row r="461" spans="2:11">
      <c r="B461" s="85" t="str">
        <f>'JCN-5 SP500 Total MRP 1'!B461</f>
        <v>Moderna Inc</v>
      </c>
      <c r="C461" s="86" t="str">
        <f>'JCN-5 SP500 Total MRP 1'!C461</f>
        <v>MRNA</v>
      </c>
      <c r="D461" s="87">
        <f>'JCN-5 SP500 Total MRP 1'!D461</f>
        <v>28.35</v>
      </c>
      <c r="E461" s="88">
        <f>'JCN-5 SP500 Total MRP 1'!E461</f>
        <v>386.62259999999998</v>
      </c>
      <c r="F461" s="88" t="str">
        <f t="shared" si="25"/>
        <v>Excl.</v>
      </c>
      <c r="G461" s="80" t="str">
        <f t="shared" si="24"/>
        <v>Excl.</v>
      </c>
      <c r="H461" s="82" t="str">
        <f>'JCN-5 SP500 Total MRP 1'!H461</f>
        <v>n/a</v>
      </c>
      <c r="I461" s="82" t="str">
        <f t="shared" si="26"/>
        <v>n/a</v>
      </c>
      <c r="J461" s="82">
        <f>'JCN-5 SP500 Total MRP 1'!J461</f>
        <v>-0.16</v>
      </c>
      <c r="K461" s="83" t="str">
        <f t="shared" si="27"/>
        <v>n/a</v>
      </c>
    </row>
    <row r="462" spans="2:11">
      <c r="B462" s="85" t="str">
        <f>'JCN-5 SP500 Total MRP 1'!B462</f>
        <v>Essex Property Trust Inc</v>
      </c>
      <c r="C462" s="86" t="str">
        <f>'JCN-5 SP500 Total MRP 1'!C462</f>
        <v>ESS</v>
      </c>
      <c r="D462" s="87">
        <f>'JCN-5 SP500 Total MRP 1'!D462</f>
        <v>306.57</v>
      </c>
      <c r="E462" s="88">
        <f>'JCN-5 SP500 Total MRP 1'!E462</f>
        <v>64.325580000000002</v>
      </c>
      <c r="F462" s="88">
        <f t="shared" si="25"/>
        <v>19720.293060600001</v>
      </c>
      <c r="G462" s="80">
        <f t="shared" si="24"/>
        <v>5.2437428678435915E-4</v>
      </c>
      <c r="H462" s="82">
        <f>'JCN-5 SP500 Total MRP 1'!H462</f>
        <v>3.3532309097432884E-2</v>
      </c>
      <c r="I462" s="82">
        <f t="shared" si="26"/>
        <v>1.7583480667199047E-5</v>
      </c>
      <c r="J462" s="82">
        <f>'JCN-5 SP500 Total MRP 1'!J462</f>
        <v>0.03</v>
      </c>
      <c r="K462" s="83">
        <f t="shared" si="27"/>
        <v>1.5731228603530774E-5</v>
      </c>
    </row>
    <row r="463" spans="2:11">
      <c r="B463" s="85" t="str">
        <f>'JCN-5 SP500 Total MRP 1'!B463</f>
        <v>CoStar Group Inc</v>
      </c>
      <c r="C463" s="86" t="str">
        <f>'JCN-5 SP500 Total MRP 1'!C463</f>
        <v>CSGP</v>
      </c>
      <c r="D463" s="87">
        <f>'JCN-5 SP500 Total MRP 1'!D463</f>
        <v>79.23</v>
      </c>
      <c r="E463" s="88">
        <f>'JCN-5 SP500 Total MRP 1'!E463</f>
        <v>421.76274999999998</v>
      </c>
      <c r="F463" s="88">
        <f t="shared" si="25"/>
        <v>33416.262682499997</v>
      </c>
      <c r="G463" s="80">
        <f t="shared" si="24"/>
        <v>8.8855824085819126E-4</v>
      </c>
      <c r="H463" s="82" t="str">
        <f>'JCN-5 SP500 Total MRP 1'!H463</f>
        <v>n/a</v>
      </c>
      <c r="I463" s="82" t="str">
        <f t="shared" si="26"/>
        <v>n/a</v>
      </c>
      <c r="J463" s="82">
        <f>'JCN-5 SP500 Total MRP 1'!J463</f>
        <v>0.115</v>
      </c>
      <c r="K463" s="83">
        <f t="shared" si="27"/>
        <v>1.0218419769869199E-4</v>
      </c>
    </row>
    <row r="464" spans="2:11">
      <c r="B464" s="85" t="str">
        <f>'JCN-5 SP500 Total MRP 1'!B464</f>
        <v>Realty Income Corp</v>
      </c>
      <c r="C464" s="86" t="str">
        <f>'JCN-5 SP500 Total MRP 1'!C464</f>
        <v>O</v>
      </c>
      <c r="D464" s="87">
        <f>'JCN-5 SP500 Total MRP 1'!D464</f>
        <v>58.01</v>
      </c>
      <c r="E464" s="88">
        <f>'JCN-5 SP500 Total MRP 1'!E464</f>
        <v>891.76916000000006</v>
      </c>
      <c r="F464" s="88">
        <f t="shared" si="25"/>
        <v>51731.528971600004</v>
      </c>
      <c r="G464" s="80">
        <f t="shared" si="24"/>
        <v>1.3755720325954335E-3</v>
      </c>
      <c r="H464" s="82">
        <f>'JCN-5 SP500 Total MRP 1'!H464</f>
        <v>5.5542147905533537E-2</v>
      </c>
      <c r="I464" s="82">
        <f t="shared" si="26"/>
        <v>7.640222528913097E-5</v>
      </c>
      <c r="J464" s="82">
        <f>'JCN-5 SP500 Total MRP 1'!J464</f>
        <v>0.05</v>
      </c>
      <c r="K464" s="83">
        <f t="shared" si="27"/>
        <v>6.8778601629771675E-5</v>
      </c>
    </row>
    <row r="465" spans="2:11">
      <c r="B465" s="85" t="str">
        <f>'JCN-5 SP500 Total MRP 1'!B465</f>
        <v>Westinghouse Air Brake Technologies Corp</v>
      </c>
      <c r="C465" s="86" t="str">
        <f>'JCN-5 SP500 Total MRP 1'!C465</f>
        <v>WAB</v>
      </c>
      <c r="D465" s="87">
        <f>'JCN-5 SP500 Total MRP 1'!D465</f>
        <v>181.35</v>
      </c>
      <c r="E465" s="88">
        <f>'JCN-5 SP500 Total MRP 1'!E465</f>
        <v>170.84815</v>
      </c>
      <c r="F465" s="88">
        <f t="shared" si="25"/>
        <v>30983.312002499999</v>
      </c>
      <c r="G465" s="80">
        <f t="shared" si="24"/>
        <v>8.2386463951636087E-4</v>
      </c>
      <c r="H465" s="82">
        <f>'JCN-5 SP500 Total MRP 1'!H465</f>
        <v>5.5141990625861594E-3</v>
      </c>
      <c r="I465" s="82">
        <f t="shared" si="26"/>
        <v>4.5429536229190012E-6</v>
      </c>
      <c r="J465" s="82">
        <f>'JCN-5 SP500 Total MRP 1'!J465</f>
        <v>0.16</v>
      </c>
      <c r="K465" s="83">
        <f t="shared" si="27"/>
        <v>1.3181834232261775E-4</v>
      </c>
    </row>
    <row r="466" spans="2:11">
      <c r="B466" s="85" t="str">
        <f>'JCN-5 SP500 Total MRP 1'!B466</f>
        <v>Palantir Technologies Inc</v>
      </c>
      <c r="C466" s="86" t="str">
        <f>'JCN-5 SP500 Total MRP 1'!C466</f>
        <v>PLTR</v>
      </c>
      <c r="D466" s="87">
        <f>'JCN-5 SP500 Total MRP 1'!D466</f>
        <v>84.4</v>
      </c>
      <c r="E466" s="88">
        <f>'JCN-5 SP500 Total MRP 1'!E466</f>
        <v>2248.9508300000002</v>
      </c>
      <c r="F466" s="88" t="str">
        <f t="shared" si="25"/>
        <v>Excl.</v>
      </c>
      <c r="G466" s="80" t="str">
        <f t="shared" si="24"/>
        <v>Excl.</v>
      </c>
      <c r="H466" s="82" t="str">
        <f>'JCN-5 SP500 Total MRP 1'!H466</f>
        <v>n/a</v>
      </c>
      <c r="I466" s="82" t="str">
        <f t="shared" si="26"/>
        <v>n/a</v>
      </c>
      <c r="J466" s="82" t="str">
        <f>'JCN-5 SP500 Total MRP 1'!J466</f>
        <v/>
      </c>
      <c r="K466" s="83" t="str">
        <f t="shared" si="27"/>
        <v>n/a</v>
      </c>
    </row>
    <row r="467" spans="2:11">
      <c r="B467" s="85" t="str">
        <f>'JCN-5 SP500 Total MRP 1'!B467</f>
        <v>Pool Corp</v>
      </c>
      <c r="C467" s="86" t="str">
        <f>'JCN-5 SP500 Total MRP 1'!C467</f>
        <v>POOL</v>
      </c>
      <c r="D467" s="87">
        <f>'JCN-5 SP500 Total MRP 1'!D467</f>
        <v>318.35000000000002</v>
      </c>
      <c r="E467" s="88">
        <f>'JCN-5 SP500 Total MRP 1'!E467</f>
        <v>37.718200000000003</v>
      </c>
      <c r="F467" s="88">
        <f t="shared" si="25"/>
        <v>12007.588970000003</v>
      </c>
      <c r="G467" s="80">
        <f t="shared" si="24"/>
        <v>3.1928891131559664E-4</v>
      </c>
      <c r="H467" s="82">
        <f>'JCN-5 SP500 Total MRP 1'!H467</f>
        <v>1.5077744620700485E-2</v>
      </c>
      <c r="I467" s="82">
        <f t="shared" si="26"/>
        <v>4.8141566650380515E-6</v>
      </c>
      <c r="J467" s="82">
        <f>'JCN-5 SP500 Total MRP 1'!J467</f>
        <v>2.5000000000000001E-2</v>
      </c>
      <c r="K467" s="83">
        <f t="shared" si="27"/>
        <v>7.9822227828899168E-6</v>
      </c>
    </row>
    <row r="468" spans="2:11">
      <c r="B468" s="85" t="str">
        <f>'JCN-5 SP500 Total MRP 1'!B468</f>
        <v>Western Digital Corp</v>
      </c>
      <c r="C468" s="86" t="str">
        <f>'JCN-5 SP500 Total MRP 1'!C468</f>
        <v>WDC</v>
      </c>
      <c r="D468" s="87">
        <f>'JCN-5 SP500 Total MRP 1'!D468</f>
        <v>40.43</v>
      </c>
      <c r="E468" s="88">
        <f>'JCN-5 SP500 Total MRP 1'!E468</f>
        <v>347.82389999999998</v>
      </c>
      <c r="F468" s="88">
        <f t="shared" si="25"/>
        <v>14062.520277</v>
      </c>
      <c r="G468" s="80">
        <f t="shared" si="24"/>
        <v>3.7393075336062499E-4</v>
      </c>
      <c r="H468" s="82" t="str">
        <f>'JCN-5 SP500 Total MRP 1'!H468</f>
        <v>n/a</v>
      </c>
      <c r="I468" s="82" t="str">
        <f t="shared" si="26"/>
        <v>n/a</v>
      </c>
      <c r="J468" s="82">
        <f>'JCN-5 SP500 Total MRP 1'!J468</f>
        <v>0.13500000000000001</v>
      </c>
      <c r="K468" s="83">
        <f t="shared" si="27"/>
        <v>5.0480651703684376E-5</v>
      </c>
    </row>
    <row r="469" spans="2:11">
      <c r="B469" s="85" t="str">
        <f>'JCN-5 SP500 Total MRP 1'!B469</f>
        <v>PepsiCo Inc</v>
      </c>
      <c r="C469" s="86" t="str">
        <f>'JCN-5 SP500 Total MRP 1'!C469</f>
        <v>PEP</v>
      </c>
      <c r="D469" s="87">
        <f>'JCN-5 SP500 Total MRP 1'!D469</f>
        <v>149.94</v>
      </c>
      <c r="E469" s="88">
        <f>'JCN-5 SP500 Total MRP 1'!E469</f>
        <v>1371.3115700000001</v>
      </c>
      <c r="F469" s="88">
        <f t="shared" si="25"/>
        <v>205614.4568058</v>
      </c>
      <c r="G469" s="80">
        <f t="shared" si="24"/>
        <v>5.4674103376034892E-3</v>
      </c>
      <c r="H469" s="82">
        <f>'JCN-5 SP500 Total MRP 1'!H469</f>
        <v>3.6147792450313458E-2</v>
      </c>
      <c r="I469" s="82">
        <f t="shared" si="26"/>
        <v>1.9763481412438916E-4</v>
      </c>
      <c r="J469" s="82">
        <f>'JCN-5 SP500 Total MRP 1'!J469</f>
        <v>7.4999999999999997E-2</v>
      </c>
      <c r="K469" s="83">
        <f t="shared" si="27"/>
        <v>4.100557753202617E-4</v>
      </c>
    </row>
    <row r="470" spans="2:11">
      <c r="B470" s="85" t="str">
        <f>'JCN-5 SP500 Total MRP 1'!B470</f>
        <v>TE Connectivity PLC</v>
      </c>
      <c r="C470" s="86" t="str">
        <f>'JCN-5 SP500 Total MRP 1'!C470</f>
        <v>TEL</v>
      </c>
      <c r="D470" s="87">
        <f>'JCN-5 SP500 Total MRP 1'!D470</f>
        <v>141.32</v>
      </c>
      <c r="E470" s="88">
        <f>'JCN-5 SP500 Total MRP 1'!E470</f>
        <v>298.35318000000001</v>
      </c>
      <c r="F470" s="88">
        <f t="shared" si="25"/>
        <v>42163.271397600001</v>
      </c>
      <c r="G470" s="80">
        <f t="shared" si="24"/>
        <v>1.1211463896439267E-3</v>
      </c>
      <c r="H470" s="82">
        <f>'JCN-5 SP500 Total MRP 1'!H470</f>
        <v>2.0096235493914524E-2</v>
      </c>
      <c r="I470" s="82">
        <f t="shared" si="26"/>
        <v>2.2530821869436401E-5</v>
      </c>
      <c r="J470" s="82">
        <f>'JCN-5 SP500 Total MRP 1'!J470</f>
        <v>0.105</v>
      </c>
      <c r="K470" s="83">
        <f t="shared" si="27"/>
        <v>1.177203709126123E-4</v>
      </c>
    </row>
    <row r="471" spans="2:11">
      <c r="B471" s="85" t="str">
        <f>'JCN-5 SP500 Total MRP 1'!B471</f>
        <v>Diamondback Energy Inc</v>
      </c>
      <c r="C471" s="86" t="str">
        <f>'JCN-5 SP500 Total MRP 1'!C471</f>
        <v>FANG</v>
      </c>
      <c r="D471" s="87">
        <f>'JCN-5 SP500 Total MRP 1'!D471</f>
        <v>159.88</v>
      </c>
      <c r="E471" s="88">
        <f>'JCN-5 SP500 Total MRP 1'!E471</f>
        <v>289.4409</v>
      </c>
      <c r="F471" s="88">
        <f t="shared" si="25"/>
        <v>46275.811091999996</v>
      </c>
      <c r="G471" s="80">
        <f t="shared" ref="G471:G525" si="28">IF(F471="Excl.","Excl.",F471/SUM($F$23:$F$525))</f>
        <v>1.2305012588893511E-3</v>
      </c>
      <c r="H471" s="82">
        <f>'JCN-5 SP500 Total MRP 1'!H471</f>
        <v>2.501876407305479E-2</v>
      </c>
      <c r="I471" s="82">
        <f t="shared" si="26"/>
        <v>3.0785620687749588E-5</v>
      </c>
      <c r="J471" s="82">
        <f>'JCN-5 SP500 Total MRP 1'!J471</f>
        <v>2.5000000000000001E-2</v>
      </c>
      <c r="K471" s="83">
        <f t="shared" si="27"/>
        <v>3.0762531472233777E-5</v>
      </c>
    </row>
    <row r="472" spans="2:11">
      <c r="B472" s="85" t="str">
        <f>'JCN-5 SP500 Total MRP 1'!B472</f>
        <v>Palo Alto Networks Inc</v>
      </c>
      <c r="C472" s="86" t="str">
        <f>'JCN-5 SP500 Total MRP 1'!C472</f>
        <v>PANW</v>
      </c>
      <c r="D472" s="87">
        <f>'JCN-5 SP500 Total MRP 1'!D472</f>
        <v>170.64</v>
      </c>
      <c r="E472" s="88">
        <f>'JCN-5 SP500 Total MRP 1'!E472</f>
        <v>662.1</v>
      </c>
      <c r="F472" s="88" t="str">
        <f t="shared" ref="F472:F524" si="29">IF(OR(J472="",J472&gt;0.2,J472&lt;0),"Excl.",D472*E472)</f>
        <v>Excl.</v>
      </c>
      <c r="G472" s="80" t="str">
        <f t="shared" si="28"/>
        <v>Excl.</v>
      </c>
      <c r="H472" s="82" t="str">
        <f>'JCN-5 SP500 Total MRP 1'!H472</f>
        <v>n/a</v>
      </c>
      <c r="I472" s="82" t="str">
        <f t="shared" ref="I472:I525" si="30">IFERROR($H472*$G472, "n/a")</f>
        <v>n/a</v>
      </c>
      <c r="J472" s="82" t="str">
        <f>'JCN-5 SP500 Total MRP 1'!J472</f>
        <v/>
      </c>
      <c r="K472" s="83" t="str">
        <f t="shared" ref="K472:K525" si="31">IFERROR($J472*$G472, "n/a")</f>
        <v>n/a</v>
      </c>
    </row>
    <row r="473" spans="2:11">
      <c r="B473" s="85" t="str">
        <f>'JCN-5 SP500 Total MRP 1'!B473</f>
        <v>ServiceNow Inc</v>
      </c>
      <c r="C473" s="86" t="str">
        <f>'JCN-5 SP500 Total MRP 1'!C473</f>
        <v>NOW</v>
      </c>
      <c r="D473" s="87">
        <f>'JCN-5 SP500 Total MRP 1'!D473</f>
        <v>796.14</v>
      </c>
      <c r="E473" s="88">
        <f>'JCN-5 SP500 Total MRP 1'!E473</f>
        <v>207.19938999999999</v>
      </c>
      <c r="F473" s="88" t="str">
        <f t="shared" si="29"/>
        <v>Excl.</v>
      </c>
      <c r="G473" s="80" t="str">
        <f t="shared" si="28"/>
        <v>Excl.</v>
      </c>
      <c r="H473" s="82" t="str">
        <f>'JCN-5 SP500 Total MRP 1'!H473</f>
        <v>n/a</v>
      </c>
      <c r="I473" s="82" t="str">
        <f t="shared" si="30"/>
        <v>n/a</v>
      </c>
      <c r="J473" s="82">
        <f>'JCN-5 SP500 Total MRP 1'!J473</f>
        <v>0.32500000000000001</v>
      </c>
      <c r="K473" s="83" t="str">
        <f t="shared" si="31"/>
        <v>n/a</v>
      </c>
    </row>
    <row r="474" spans="2:11">
      <c r="B474" s="85" t="str">
        <f>'JCN-5 SP500 Total MRP 1'!B474</f>
        <v>Church &amp; Dwight Co Inc</v>
      </c>
      <c r="C474" s="86" t="str">
        <f>'JCN-5 SP500 Total MRP 1'!C474</f>
        <v>CHD</v>
      </c>
      <c r="D474" s="87">
        <f>'JCN-5 SP500 Total MRP 1'!D474</f>
        <v>110.09</v>
      </c>
      <c r="E474" s="88">
        <f>'JCN-5 SP500 Total MRP 1'!E474</f>
        <v>246.10900000000001</v>
      </c>
      <c r="F474" s="88">
        <f t="shared" si="29"/>
        <v>27094.139810000001</v>
      </c>
      <c r="G474" s="80">
        <f t="shared" si="28"/>
        <v>7.2044924460530266E-4</v>
      </c>
      <c r="H474" s="82">
        <f>'JCN-5 SP500 Total MRP 1'!H474</f>
        <v>1.0718503042964846E-2</v>
      </c>
      <c r="I474" s="82">
        <f t="shared" si="30"/>
        <v>7.7221374206036608E-6</v>
      </c>
      <c r="J474" s="82">
        <f>'JCN-5 SP500 Total MRP 1'!J474</f>
        <v>0.06</v>
      </c>
      <c r="K474" s="83">
        <f t="shared" si="31"/>
        <v>4.3226954676318158E-5</v>
      </c>
    </row>
    <row r="475" spans="2:11">
      <c r="B475" s="85" t="str">
        <f>'JCN-5 SP500 Total MRP 1'!B475</f>
        <v>Federal Realty Investment Trust</v>
      </c>
      <c r="C475" s="86" t="str">
        <f>'JCN-5 SP500 Total MRP 1'!C475</f>
        <v>FRT</v>
      </c>
      <c r="D475" s="87">
        <f>'JCN-5 SP500 Total MRP 1'!D475</f>
        <v>97.82</v>
      </c>
      <c r="E475" s="88">
        <f>'JCN-5 SP500 Total MRP 1'!E475</f>
        <v>85.780069999999995</v>
      </c>
      <c r="F475" s="88">
        <f t="shared" si="29"/>
        <v>8391.0064473999992</v>
      </c>
      <c r="G475" s="80">
        <f t="shared" si="28"/>
        <v>2.2312183737519269E-4</v>
      </c>
      <c r="H475" s="82">
        <f>'JCN-5 SP500 Total MRP 1'!H475</f>
        <v>4.4980576569208758E-2</v>
      </c>
      <c r="I475" s="82">
        <f t="shared" si="30"/>
        <v>1.00361488903174E-5</v>
      </c>
      <c r="J475" s="82">
        <f>'JCN-5 SP500 Total MRP 1'!J475</f>
        <v>2.5000000000000001E-2</v>
      </c>
      <c r="K475" s="83">
        <f t="shared" si="31"/>
        <v>5.5780459343798178E-6</v>
      </c>
    </row>
    <row r="476" spans="2:11">
      <c r="B476" s="85" t="str">
        <f>'JCN-5 SP500 Total MRP 1'!B476</f>
        <v>MGM Resorts International</v>
      </c>
      <c r="C476" s="86" t="str">
        <f>'JCN-5 SP500 Total MRP 1'!C476</f>
        <v>MGM</v>
      </c>
      <c r="D476" s="87">
        <f>'JCN-5 SP500 Total MRP 1'!D476</f>
        <v>29.64</v>
      </c>
      <c r="E476" s="88">
        <f>'JCN-5 SP500 Total MRP 1'!E476</f>
        <v>282.95058999999998</v>
      </c>
      <c r="F476" s="88" t="str">
        <f t="shared" si="29"/>
        <v>Excl.</v>
      </c>
      <c r="G476" s="80" t="str">
        <f t="shared" si="28"/>
        <v>Excl.</v>
      </c>
      <c r="H476" s="82" t="str">
        <f>'JCN-5 SP500 Total MRP 1'!H476</f>
        <v>n/a</v>
      </c>
      <c r="I476" s="82" t="str">
        <f t="shared" si="30"/>
        <v>n/a</v>
      </c>
      <c r="J476" s="82">
        <f>'JCN-5 SP500 Total MRP 1'!J476</f>
        <v>0.25</v>
      </c>
      <c r="K476" s="83" t="str">
        <f t="shared" si="31"/>
        <v>n/a</v>
      </c>
    </row>
    <row r="477" spans="2:11">
      <c r="B477" s="85" t="str">
        <f>'JCN-5 SP500 Total MRP 1'!B477</f>
        <v>American Electric Power Co Inc</v>
      </c>
      <c r="C477" s="86" t="str">
        <f>'JCN-5 SP500 Total MRP 1'!C477</f>
        <v>AEP</v>
      </c>
      <c r="D477" s="87">
        <f>'JCN-5 SP500 Total MRP 1'!D477</f>
        <v>109.27</v>
      </c>
      <c r="E477" s="88">
        <f>'JCN-5 SP500 Total MRP 1'!E477</f>
        <v>533.98769000000004</v>
      </c>
      <c r="F477" s="88">
        <f t="shared" si="29"/>
        <v>58348.834886299999</v>
      </c>
      <c r="G477" s="80">
        <f t="shared" si="28"/>
        <v>1.551530120986497E-3</v>
      </c>
      <c r="H477" s="82">
        <f>'JCN-5 SP500 Total MRP 1'!H477</f>
        <v>3.4044110917909765E-2</v>
      </c>
      <c r="I477" s="82">
        <f t="shared" si="30"/>
        <v>5.2820463531342262E-5</v>
      </c>
      <c r="J477" s="82">
        <f>'JCN-5 SP500 Total MRP 1'!J477</f>
        <v>6.5000000000000002E-2</v>
      </c>
      <c r="K477" s="83">
        <f t="shared" si="31"/>
        <v>1.0084945786412232E-4</v>
      </c>
    </row>
    <row r="478" spans="2:11">
      <c r="B478" s="85" t="str">
        <f>'JCN-5 SP500 Total MRP 1'!B478</f>
        <v>Invitation Homes Inc</v>
      </c>
      <c r="C478" s="86" t="str">
        <f>'JCN-5 SP500 Total MRP 1'!C478</f>
        <v>INVH</v>
      </c>
      <c r="D478" s="87">
        <f>'JCN-5 SP500 Total MRP 1'!D478</f>
        <v>34.85</v>
      </c>
      <c r="E478" s="88">
        <f>'JCN-5 SP500 Total MRP 1'!E478</f>
        <v>612.68958999999995</v>
      </c>
      <c r="F478" s="88">
        <f t="shared" si="29"/>
        <v>21352.232211499999</v>
      </c>
      <c r="G478" s="80">
        <f t="shared" si="28"/>
        <v>5.6776851656071029E-4</v>
      </c>
      <c r="H478" s="82">
        <f>'JCN-5 SP500 Total MRP 1'!H478</f>
        <v>3.3285509325681487E-2</v>
      </c>
      <c r="I478" s="82">
        <f t="shared" si="30"/>
        <v>1.8898464252809865E-5</v>
      </c>
      <c r="J478" s="82">
        <f>'JCN-5 SP500 Total MRP 1'!J478</f>
        <v>7.0000000000000007E-2</v>
      </c>
      <c r="K478" s="83">
        <f t="shared" si="31"/>
        <v>3.9743796159249722E-5</v>
      </c>
    </row>
    <row r="479" spans="2:11">
      <c r="B479" s="85" t="str">
        <f>'JCN-5 SP500 Total MRP 1'!B479</f>
        <v>PTC Inc</v>
      </c>
      <c r="C479" s="86" t="str">
        <f>'JCN-5 SP500 Total MRP 1'!C479</f>
        <v>PTC</v>
      </c>
      <c r="D479" s="87">
        <f>'JCN-5 SP500 Total MRP 1'!D479</f>
        <v>154.94999999999999</v>
      </c>
      <c r="E479" s="88">
        <f>'JCN-5 SP500 Total MRP 1'!E479</f>
        <v>120.32353999999999</v>
      </c>
      <c r="F479" s="88" t="str">
        <f t="shared" si="29"/>
        <v>Excl.</v>
      </c>
      <c r="G479" s="80" t="str">
        <f t="shared" si="28"/>
        <v>Excl.</v>
      </c>
      <c r="H479" s="82" t="str">
        <f>'JCN-5 SP500 Total MRP 1'!H479</f>
        <v>n/a</v>
      </c>
      <c r="I479" s="82" t="str">
        <f t="shared" si="30"/>
        <v>n/a</v>
      </c>
      <c r="J479" s="82">
        <f>'JCN-5 SP500 Total MRP 1'!J479</f>
        <v>0.28999999999999998</v>
      </c>
      <c r="K479" s="83" t="str">
        <f t="shared" si="31"/>
        <v>n/a</v>
      </c>
    </row>
    <row r="480" spans="2:11">
      <c r="B480" s="85" t="str">
        <f>'JCN-5 SP500 Total MRP 1'!B480</f>
        <v>JB Hunt Transport Services Inc</v>
      </c>
      <c r="C480" s="86" t="str">
        <f>'JCN-5 SP500 Total MRP 1'!C480</f>
        <v>JBHT</v>
      </c>
      <c r="D480" s="87">
        <f>'JCN-5 SP500 Total MRP 1'!D480</f>
        <v>147.94999999999999</v>
      </c>
      <c r="E480" s="88">
        <f>'JCN-5 SP500 Total MRP 1'!E480</f>
        <v>100.00821000000001</v>
      </c>
      <c r="F480" s="88">
        <f t="shared" si="29"/>
        <v>14796.214669499999</v>
      </c>
      <c r="G480" s="80">
        <f t="shared" si="28"/>
        <v>3.9344012234427062E-4</v>
      </c>
      <c r="H480" s="82">
        <f>'JCN-5 SP500 Total MRP 1'!H480</f>
        <v>1.1895910780669145E-2</v>
      </c>
      <c r="I480" s="82">
        <f t="shared" si="30"/>
        <v>4.6803285929429961E-6</v>
      </c>
      <c r="J480" s="82">
        <f>'JCN-5 SP500 Total MRP 1'!J480</f>
        <v>0.06</v>
      </c>
      <c r="K480" s="83">
        <f t="shared" si="31"/>
        <v>2.3606407340656235E-5</v>
      </c>
    </row>
    <row r="481" spans="2:11">
      <c r="B481" s="85" t="str">
        <f>'JCN-5 SP500 Total MRP 1'!B481</f>
        <v>Lam Research Corp</v>
      </c>
      <c r="C481" s="86" t="str">
        <f>'JCN-5 SP500 Total MRP 1'!C481</f>
        <v>LRCX</v>
      </c>
      <c r="D481" s="87">
        <f>'JCN-5 SP500 Total MRP 1'!D481</f>
        <v>72.7</v>
      </c>
      <c r="E481" s="88">
        <f>'JCN-5 SP500 Total MRP 1'!E481</f>
        <v>1283.662</v>
      </c>
      <c r="F481" s="88">
        <f t="shared" si="29"/>
        <v>93322.227400000003</v>
      </c>
      <c r="G481" s="80">
        <f t="shared" si="28"/>
        <v>2.4814933674476482E-3</v>
      </c>
      <c r="H481" s="82">
        <f>'JCN-5 SP500 Total MRP 1'!H481</f>
        <v>1.265474552957359E-2</v>
      </c>
      <c r="I481" s="82">
        <f t="shared" si="30"/>
        <v>3.1402667098374643E-5</v>
      </c>
      <c r="J481" s="82">
        <f>'JCN-5 SP500 Total MRP 1'!J481</f>
        <v>0.11</v>
      </c>
      <c r="K481" s="83">
        <f t="shared" si="31"/>
        <v>2.729642704192413E-4</v>
      </c>
    </row>
    <row r="482" spans="2:11">
      <c r="B482" s="85" t="str">
        <f>'JCN-5 SP500 Total MRP 1'!B482</f>
        <v>Mohawk Industries Inc</v>
      </c>
      <c r="C482" s="86" t="str">
        <f>'JCN-5 SP500 Total MRP 1'!C482</f>
        <v>MHK</v>
      </c>
      <c r="D482" s="87">
        <f>'JCN-5 SP500 Total MRP 1'!D482</f>
        <v>114.18</v>
      </c>
      <c r="E482" s="88">
        <f>'JCN-5 SP500 Total MRP 1'!E482</f>
        <v>62.587229999999998</v>
      </c>
      <c r="F482" s="88">
        <f t="shared" si="29"/>
        <v>7146.2099214</v>
      </c>
      <c r="G482" s="80">
        <f t="shared" si="28"/>
        <v>1.9002195957383116E-4</v>
      </c>
      <c r="H482" s="82" t="str">
        <f>'JCN-5 SP500 Total MRP 1'!H482</f>
        <v>n/a</v>
      </c>
      <c r="I482" s="82" t="str">
        <f t="shared" si="30"/>
        <v>n/a</v>
      </c>
      <c r="J482" s="82">
        <f>'JCN-5 SP500 Total MRP 1'!J482</f>
        <v>0.02</v>
      </c>
      <c r="K482" s="83">
        <f t="shared" si="31"/>
        <v>3.8004391914766234E-6</v>
      </c>
    </row>
    <row r="483" spans="2:11">
      <c r="B483" s="85" t="str">
        <f>'JCN-5 SP500 Total MRP 1'!B483</f>
        <v>GE HealthCare Technologies Inc</v>
      </c>
      <c r="C483" s="86" t="str">
        <f>'JCN-5 SP500 Total MRP 1'!C483</f>
        <v>GEHC</v>
      </c>
      <c r="D483" s="87">
        <f>'JCN-5 SP500 Total MRP 1'!D483</f>
        <v>80.709999999999994</v>
      </c>
      <c r="E483" s="88">
        <f>'JCN-5 SP500 Total MRP 1'!E483</f>
        <v>457.29831000000001</v>
      </c>
      <c r="F483" s="88" t="str">
        <f t="shared" si="29"/>
        <v>Excl.</v>
      </c>
      <c r="G483" s="80" t="str">
        <f t="shared" si="28"/>
        <v>Excl.</v>
      </c>
      <c r="H483" s="82">
        <f>'JCN-5 SP500 Total MRP 1'!H483</f>
        <v>1.7346053772766697E-3</v>
      </c>
      <c r="I483" s="82" t="str">
        <f t="shared" si="30"/>
        <v>n/a</v>
      </c>
      <c r="J483" s="82" t="str">
        <f>'JCN-5 SP500 Total MRP 1'!J483</f>
        <v/>
      </c>
      <c r="K483" s="83" t="str">
        <f t="shared" si="31"/>
        <v>n/a</v>
      </c>
    </row>
    <row r="484" spans="2:11">
      <c r="B484" s="85" t="str">
        <f>'JCN-5 SP500 Total MRP 1'!B484</f>
        <v>Pentair PLC</v>
      </c>
      <c r="C484" s="86" t="str">
        <f>'JCN-5 SP500 Total MRP 1'!C484</f>
        <v>PNR</v>
      </c>
      <c r="D484" s="87">
        <f>'JCN-5 SP500 Total MRP 1'!D484</f>
        <v>87.48</v>
      </c>
      <c r="E484" s="88">
        <f>'JCN-5 SP500 Total MRP 1'!E484</f>
        <v>164.96968000000001</v>
      </c>
      <c r="F484" s="88">
        <f t="shared" si="29"/>
        <v>14431.547606400001</v>
      </c>
      <c r="G484" s="80">
        <f t="shared" si="28"/>
        <v>3.8374340888574403E-4</v>
      </c>
      <c r="H484" s="82">
        <f>'JCN-5 SP500 Total MRP 1'!H484</f>
        <v>1.1431184270690443E-2</v>
      </c>
      <c r="I484" s="82">
        <f t="shared" si="30"/>
        <v>4.3866416196358481E-6</v>
      </c>
      <c r="J484" s="82">
        <f>'JCN-5 SP500 Total MRP 1'!J484</f>
        <v>0.12</v>
      </c>
      <c r="K484" s="83">
        <f t="shared" si="31"/>
        <v>4.6049209066289284E-5</v>
      </c>
    </row>
    <row r="485" spans="2:11">
      <c r="B485" s="85" t="str">
        <f>'JCN-5 SP500 Total MRP 1'!B485</f>
        <v>Vertex Pharmaceuticals Inc</v>
      </c>
      <c r="C485" s="86" t="str">
        <f>'JCN-5 SP500 Total MRP 1'!C485</f>
        <v>VRTX</v>
      </c>
      <c r="D485" s="87">
        <f>'JCN-5 SP500 Total MRP 1'!D485</f>
        <v>484.82</v>
      </c>
      <c r="E485" s="88">
        <f>'JCN-5 SP500 Total MRP 1'!E485</f>
        <v>256.78987000000001</v>
      </c>
      <c r="F485" s="88">
        <f t="shared" si="29"/>
        <v>124496.8647734</v>
      </c>
      <c r="G485" s="80">
        <f t="shared" si="28"/>
        <v>3.3104454620338265E-3</v>
      </c>
      <c r="H485" s="82" t="str">
        <f>'JCN-5 SP500 Total MRP 1'!H485</f>
        <v>n/a</v>
      </c>
      <c r="I485" s="82" t="str">
        <f t="shared" si="30"/>
        <v>n/a</v>
      </c>
      <c r="J485" s="82">
        <f>'JCN-5 SP500 Total MRP 1'!J485</f>
        <v>0.1</v>
      </c>
      <c r="K485" s="83">
        <f t="shared" si="31"/>
        <v>3.3104454620338266E-4</v>
      </c>
    </row>
    <row r="486" spans="2:11">
      <c r="B486" s="85" t="str">
        <f>'JCN-5 SP500 Total MRP 1'!B486</f>
        <v>Amcor PLC</v>
      </c>
      <c r="C486" s="86" t="str">
        <f>'JCN-5 SP500 Total MRP 1'!C486</f>
        <v>AMCR</v>
      </c>
      <c r="D486" s="87">
        <f>'JCN-5 SP500 Total MRP 1'!D486</f>
        <v>9.6999999999999993</v>
      </c>
      <c r="E486" s="88">
        <f>'JCN-5 SP500 Total MRP 1'!E486</f>
        <v>1445.34321</v>
      </c>
      <c r="F486" s="88">
        <f t="shared" si="29"/>
        <v>14019.829136999999</v>
      </c>
      <c r="G486" s="80">
        <f t="shared" si="28"/>
        <v>3.7279557063181262E-4</v>
      </c>
      <c r="H486" s="82">
        <f>'JCN-5 SP500 Total MRP 1'!H486</f>
        <v>5.2577319587628873E-2</v>
      </c>
      <c r="I486" s="82">
        <f t="shared" si="30"/>
        <v>1.9600591857961284E-5</v>
      </c>
      <c r="J486" s="82">
        <f>'JCN-5 SP500 Total MRP 1'!J486</f>
        <v>0.115</v>
      </c>
      <c r="K486" s="83">
        <f t="shared" si="31"/>
        <v>4.287149062265845E-5</v>
      </c>
    </row>
    <row r="487" spans="2:11">
      <c r="B487" s="85" t="str">
        <f>'JCN-5 SP500 Total MRP 1'!B487</f>
        <v>Meta Platforms Inc</v>
      </c>
      <c r="C487" s="86" t="str">
        <f>'JCN-5 SP500 Total MRP 1'!C487</f>
        <v>META</v>
      </c>
      <c r="D487" s="87">
        <f>'JCN-5 SP500 Total MRP 1'!D487</f>
        <v>576.36</v>
      </c>
      <c r="E487" s="88">
        <f>'JCN-5 SP500 Total MRP 1'!E487</f>
        <v>2189.89815</v>
      </c>
      <c r="F487" s="88">
        <f t="shared" si="29"/>
        <v>1262169.6977339999</v>
      </c>
      <c r="G487" s="80">
        <f t="shared" si="28"/>
        <v>3.3561840740208515E-2</v>
      </c>
      <c r="H487" s="82">
        <f>'JCN-5 SP500 Total MRP 1'!H487</f>
        <v>3.6435561107641058E-3</v>
      </c>
      <c r="I487" s="82">
        <f t="shared" si="30"/>
        <v>1.2228444991747845E-4</v>
      </c>
      <c r="J487" s="82">
        <f>'JCN-5 SP500 Total MRP 1'!J487</f>
        <v>0.19</v>
      </c>
      <c r="K487" s="83">
        <f t="shared" si="31"/>
        <v>6.3767497406396183E-3</v>
      </c>
    </row>
    <row r="488" spans="2:11">
      <c r="B488" s="85" t="str">
        <f>'JCN-5 SP500 Total MRP 1'!B488</f>
        <v>T-Mobile US Inc</v>
      </c>
      <c r="C488" s="86" t="str">
        <f>'JCN-5 SP500 Total MRP 1'!C488</f>
        <v>TMUS</v>
      </c>
      <c r="D488" s="87">
        <f>'JCN-5 SP500 Total MRP 1'!D488</f>
        <v>266.70999999999998</v>
      </c>
      <c r="E488" s="88">
        <f>'JCN-5 SP500 Total MRP 1'!E488</f>
        <v>1141.74495</v>
      </c>
      <c r="F488" s="88">
        <f t="shared" si="29"/>
        <v>304514.79561450001</v>
      </c>
      <c r="G488" s="80">
        <f t="shared" si="28"/>
        <v>8.0972289952764027E-3</v>
      </c>
      <c r="H488" s="82">
        <f>'JCN-5 SP500 Total MRP 1'!H488</f>
        <v>1.319785534850587E-2</v>
      </c>
      <c r="I488" s="82">
        <f t="shared" si="30"/>
        <v>1.0686605700338548E-4</v>
      </c>
      <c r="J488" s="82">
        <f>'JCN-5 SP500 Total MRP 1'!J488</f>
        <v>0.18</v>
      </c>
      <c r="K488" s="83">
        <f t="shared" si="31"/>
        <v>1.4575012191497525E-3</v>
      </c>
    </row>
    <row r="489" spans="2:11">
      <c r="B489" s="85" t="str">
        <f>'JCN-5 SP500 Total MRP 1'!B489</f>
        <v>United Rentals Inc</v>
      </c>
      <c r="C489" s="86" t="str">
        <f>'JCN-5 SP500 Total MRP 1'!C489</f>
        <v>URI</v>
      </c>
      <c r="D489" s="87">
        <f>'JCN-5 SP500 Total MRP 1'!D489</f>
        <v>626.70000000000005</v>
      </c>
      <c r="E489" s="88">
        <f>'JCN-5 SP500 Total MRP 1'!E489</f>
        <v>65.332089999999994</v>
      </c>
      <c r="F489" s="88">
        <f t="shared" si="29"/>
        <v>40943.620802999998</v>
      </c>
      <c r="G489" s="80">
        <f t="shared" si="28"/>
        <v>1.088715157070244E-3</v>
      </c>
      <c r="H489" s="82">
        <f>'JCN-5 SP500 Total MRP 1'!H489</f>
        <v>1.1424924206159245E-2</v>
      </c>
      <c r="I489" s="82">
        <f t="shared" si="30"/>
        <v>1.2438488151624297E-5</v>
      </c>
      <c r="J489" s="82">
        <f>'JCN-5 SP500 Total MRP 1'!J489</f>
        <v>9.5000000000000001E-2</v>
      </c>
      <c r="K489" s="83">
        <f t="shared" si="31"/>
        <v>1.0342793992167319E-4</v>
      </c>
    </row>
    <row r="490" spans="2:11">
      <c r="B490" s="85" t="str">
        <f>'JCN-5 SP500 Total MRP 1'!B490</f>
        <v>Alexandria Real Estate Equities Inc</v>
      </c>
      <c r="C490" s="86" t="str">
        <f>'JCN-5 SP500 Total MRP 1'!C490</f>
        <v>ARE</v>
      </c>
      <c r="D490" s="87">
        <f>'JCN-5 SP500 Total MRP 1'!D490</f>
        <v>92.51</v>
      </c>
      <c r="E490" s="88">
        <f>'JCN-5 SP500 Total MRP 1'!E490</f>
        <v>173.09175999999999</v>
      </c>
      <c r="F490" s="88">
        <f t="shared" si="29"/>
        <v>16012.718717600001</v>
      </c>
      <c r="G490" s="80">
        <f t="shared" si="28"/>
        <v>4.2578768638058898E-4</v>
      </c>
      <c r="H490" s="82">
        <f>'JCN-5 SP500 Total MRP 1'!H490</f>
        <v>5.7074910820451838E-2</v>
      </c>
      <c r="I490" s="82">
        <f t="shared" si="30"/>
        <v>2.4301794228618633E-5</v>
      </c>
      <c r="J490" s="82">
        <f>'JCN-5 SP500 Total MRP 1'!J490</f>
        <v>8.5000000000000006E-2</v>
      </c>
      <c r="K490" s="83">
        <f t="shared" si="31"/>
        <v>3.6191953342350063E-5</v>
      </c>
    </row>
    <row r="491" spans="2:11">
      <c r="B491" s="85" t="str">
        <f>'JCN-5 SP500 Total MRP 1'!B491</f>
        <v>Honeywell International Inc</v>
      </c>
      <c r="C491" s="86" t="str">
        <f>'JCN-5 SP500 Total MRP 1'!C491</f>
        <v>HON</v>
      </c>
      <c r="D491" s="87">
        <f>'JCN-5 SP500 Total MRP 1'!D491</f>
        <v>211.75</v>
      </c>
      <c r="E491" s="88">
        <f>'JCN-5 SP500 Total MRP 1'!E491</f>
        <v>648.76774999999998</v>
      </c>
      <c r="F491" s="88">
        <f t="shared" si="29"/>
        <v>137376.57106250001</v>
      </c>
      <c r="G491" s="80">
        <f t="shared" si="28"/>
        <v>3.6529244900373463E-3</v>
      </c>
      <c r="H491" s="82">
        <f>'JCN-5 SP500 Total MRP 1'!H491</f>
        <v>2.1345926800472252E-2</v>
      </c>
      <c r="I491" s="82">
        <f t="shared" si="30"/>
        <v>7.7975058771989619E-5</v>
      </c>
      <c r="J491" s="82">
        <f>'JCN-5 SP500 Total MRP 1'!J491</f>
        <v>9.5000000000000001E-2</v>
      </c>
      <c r="K491" s="83">
        <f t="shared" si="31"/>
        <v>3.4702782655354791E-4</v>
      </c>
    </row>
    <row r="492" spans="2:11">
      <c r="B492" s="85" t="str">
        <f>'JCN-5 SP500 Total MRP 1'!B492</f>
        <v>Delta Air Lines Inc</v>
      </c>
      <c r="C492" s="86" t="str">
        <f>'JCN-5 SP500 Total MRP 1'!C492</f>
        <v>DAL</v>
      </c>
      <c r="D492" s="87">
        <f>'JCN-5 SP500 Total MRP 1'!D492</f>
        <v>43.6</v>
      </c>
      <c r="E492" s="88">
        <f>'JCN-5 SP500 Total MRP 1'!E492</f>
        <v>645.96200999999996</v>
      </c>
      <c r="F492" s="88" t="str">
        <f t="shared" si="29"/>
        <v>Excl.</v>
      </c>
      <c r="G492" s="80" t="str">
        <f t="shared" si="28"/>
        <v>Excl.</v>
      </c>
      <c r="H492" s="82">
        <f>'JCN-5 SP500 Total MRP 1'!H492</f>
        <v>1.3761467889908256E-2</v>
      </c>
      <c r="I492" s="82" t="str">
        <f t="shared" si="30"/>
        <v>n/a</v>
      </c>
      <c r="J492" s="82">
        <f>'JCN-5 SP500 Total MRP 1'!J492</f>
        <v>0.28000000000000003</v>
      </c>
      <c r="K492" s="83" t="str">
        <f t="shared" si="31"/>
        <v>n/a</v>
      </c>
    </row>
    <row r="493" spans="2:11">
      <c r="B493" s="85" t="str">
        <f>'JCN-5 SP500 Total MRP 1'!B493</f>
        <v>United Airlines Holdings Inc</v>
      </c>
      <c r="C493" s="86" t="str">
        <f>'JCN-5 SP500 Total MRP 1'!C493</f>
        <v>UAL</v>
      </c>
      <c r="D493" s="87">
        <f>'JCN-5 SP500 Total MRP 1'!D493</f>
        <v>69.05</v>
      </c>
      <c r="E493" s="88">
        <f>'JCN-5 SP500 Total MRP 1'!E493</f>
        <v>328.80309</v>
      </c>
      <c r="F493" s="88" t="str">
        <f t="shared" si="29"/>
        <v>Excl.</v>
      </c>
      <c r="G493" s="80" t="str">
        <f t="shared" si="28"/>
        <v>Excl.</v>
      </c>
      <c r="H493" s="82" t="str">
        <f>'JCN-5 SP500 Total MRP 1'!H493</f>
        <v>n/a</v>
      </c>
      <c r="I493" s="82" t="str">
        <f t="shared" si="30"/>
        <v>n/a</v>
      </c>
      <c r="J493" s="82" t="str">
        <f>'JCN-5 SP500 Total MRP 1'!J493</f>
        <v/>
      </c>
      <c r="K493" s="83" t="str">
        <f t="shared" si="31"/>
        <v>n/a</v>
      </c>
    </row>
    <row r="494" spans="2:11">
      <c r="B494" s="85" t="str">
        <f>'JCN-5 SP500 Total MRP 1'!B494</f>
        <v>Seagate Technology Holdings PLC</v>
      </c>
      <c r="C494" s="86" t="str">
        <f>'JCN-5 SP500 Total MRP 1'!C494</f>
        <v>STX</v>
      </c>
      <c r="D494" s="87">
        <f>'JCN-5 SP500 Total MRP 1'!D494</f>
        <v>84.95</v>
      </c>
      <c r="E494" s="88">
        <f>'JCN-5 SP500 Total MRP 1'!E494</f>
        <v>211.70739</v>
      </c>
      <c r="F494" s="88" t="str">
        <f t="shared" si="29"/>
        <v>Excl.</v>
      </c>
      <c r="G494" s="80" t="str">
        <f t="shared" si="28"/>
        <v>Excl.</v>
      </c>
      <c r="H494" s="82">
        <f>'JCN-5 SP500 Total MRP 1'!H494</f>
        <v>3.3902295467922304E-2</v>
      </c>
      <c r="I494" s="82" t="str">
        <f t="shared" si="30"/>
        <v>n/a</v>
      </c>
      <c r="J494" s="82">
        <f>'JCN-5 SP500 Total MRP 1'!J494</f>
        <v>0.22500000000000001</v>
      </c>
      <c r="K494" s="83" t="str">
        <f t="shared" si="31"/>
        <v>n/a</v>
      </c>
    </row>
    <row r="495" spans="2:11">
      <c r="B495" s="85" t="str">
        <f>'JCN-5 SP500 Total MRP 1'!B495</f>
        <v>News Corp</v>
      </c>
      <c r="C495" s="86" t="str">
        <f>'JCN-5 SP500 Total MRP 1'!C495</f>
        <v>NWS</v>
      </c>
      <c r="D495" s="87">
        <f>'JCN-5 SP500 Total MRP 1'!D495</f>
        <v>30.37</v>
      </c>
      <c r="E495" s="88">
        <f>'JCN-5 SP500 Total MRP 1'!E495</f>
        <v>189.34084999999999</v>
      </c>
      <c r="F495" s="88" t="str">
        <f t="shared" si="29"/>
        <v>Excl.</v>
      </c>
      <c r="G495" s="80" t="str">
        <f t="shared" si="28"/>
        <v>Excl.</v>
      </c>
      <c r="H495" s="82">
        <f>'JCN-5 SP500 Total MRP 1'!H495</f>
        <v>6.5854461639776093E-3</v>
      </c>
      <c r="I495" s="82" t="str">
        <f t="shared" si="30"/>
        <v>n/a</v>
      </c>
      <c r="J495" s="82" t="str">
        <f>'JCN-5 SP500 Total MRP 1'!J495</f>
        <v/>
      </c>
      <c r="K495" s="83" t="str">
        <f t="shared" si="31"/>
        <v>n/a</v>
      </c>
    </row>
    <row r="496" spans="2:11">
      <c r="B496" s="85" t="str">
        <f>'JCN-5 SP500 Total MRP 1'!B496</f>
        <v>Centene Corp</v>
      </c>
      <c r="C496" s="86" t="str">
        <f>'JCN-5 SP500 Total MRP 1'!C496</f>
        <v>CNC</v>
      </c>
      <c r="D496" s="87">
        <f>'JCN-5 SP500 Total MRP 1'!D496</f>
        <v>60.71</v>
      </c>
      <c r="E496" s="88">
        <f>'JCN-5 SP500 Total MRP 1'!E496</f>
        <v>496.06004999999999</v>
      </c>
      <c r="F496" s="88">
        <f t="shared" si="29"/>
        <v>30115.805635500001</v>
      </c>
      <c r="G496" s="80">
        <f t="shared" si="28"/>
        <v>8.0079713077911118E-4</v>
      </c>
      <c r="H496" s="82" t="str">
        <f>'JCN-5 SP500 Total MRP 1'!H496</f>
        <v>n/a</v>
      </c>
      <c r="I496" s="82" t="str">
        <f t="shared" si="30"/>
        <v>n/a</v>
      </c>
      <c r="J496" s="82">
        <f>'JCN-5 SP500 Total MRP 1'!J496</f>
        <v>9.5000000000000001E-2</v>
      </c>
      <c r="K496" s="83">
        <f t="shared" si="31"/>
        <v>7.607572742401556E-5</v>
      </c>
    </row>
    <row r="497" spans="2:11">
      <c r="B497" s="85" t="str">
        <f>'JCN-5 SP500 Total MRP 1'!B497</f>
        <v>Apollo Global Management Inc</v>
      </c>
      <c r="C497" s="86" t="str">
        <f>'JCN-5 SP500 Total MRP 1'!C497</f>
        <v>APO</v>
      </c>
      <c r="D497" s="87">
        <f>'JCN-5 SP500 Total MRP 1'!D497</f>
        <v>136.94</v>
      </c>
      <c r="E497" s="88">
        <f>'JCN-5 SP500 Total MRP 1'!E497</f>
        <v>570.48046999999997</v>
      </c>
      <c r="F497" s="88" t="str">
        <f t="shared" si="29"/>
        <v>Excl.</v>
      </c>
      <c r="G497" s="80" t="str">
        <f t="shared" si="28"/>
        <v>Excl.</v>
      </c>
      <c r="H497" s="82">
        <f>'JCN-5 SP500 Total MRP 1'!H497</f>
        <v>1.3509566233386885E-2</v>
      </c>
      <c r="I497" s="82" t="str">
        <f t="shared" si="30"/>
        <v>n/a</v>
      </c>
      <c r="J497" s="82">
        <f>'JCN-5 SP500 Total MRP 1'!J497</f>
        <v>0.23499999999999999</v>
      </c>
      <c r="K497" s="83" t="str">
        <f t="shared" si="31"/>
        <v>n/a</v>
      </c>
    </row>
    <row r="498" spans="2:11">
      <c r="B498" s="85" t="str">
        <f>'JCN-5 SP500 Total MRP 1'!B498</f>
        <v>Martin Marietta Materials Inc</v>
      </c>
      <c r="C498" s="86" t="str">
        <f>'JCN-5 SP500 Total MRP 1'!C498</f>
        <v>MLM</v>
      </c>
      <c r="D498" s="87">
        <f>'JCN-5 SP500 Total MRP 1'!D498</f>
        <v>478.13</v>
      </c>
      <c r="E498" s="88">
        <f>'JCN-5 SP500 Total MRP 1'!E498</f>
        <v>60.974150000000002</v>
      </c>
      <c r="F498" s="88">
        <f t="shared" si="29"/>
        <v>29153.570339500002</v>
      </c>
      <c r="G498" s="80">
        <f t="shared" si="28"/>
        <v>7.752107236446837E-4</v>
      </c>
      <c r="H498" s="82">
        <f>'JCN-5 SP500 Total MRP 1'!H498</f>
        <v>6.6090812122226172E-3</v>
      </c>
      <c r="I498" s="82">
        <f t="shared" si="30"/>
        <v>5.1234306291535781E-6</v>
      </c>
      <c r="J498" s="82">
        <f>'JCN-5 SP500 Total MRP 1'!J498</f>
        <v>0.105</v>
      </c>
      <c r="K498" s="83">
        <f t="shared" si="31"/>
        <v>8.1397125982691788E-5</v>
      </c>
    </row>
    <row r="499" spans="2:11">
      <c r="B499" s="85" t="str">
        <f>'JCN-5 SP500 Total MRP 1'!B499</f>
        <v>Teradyne Inc</v>
      </c>
      <c r="C499" s="86" t="str">
        <f>'JCN-5 SP500 Total MRP 1'!C499</f>
        <v>TER</v>
      </c>
      <c r="D499" s="87">
        <f>'JCN-5 SP500 Total MRP 1'!D499</f>
        <v>82.6</v>
      </c>
      <c r="E499" s="88">
        <f>'JCN-5 SP500 Total MRP 1'!E499</f>
        <v>161.53887</v>
      </c>
      <c r="F499" s="88">
        <f t="shared" si="29"/>
        <v>13343.110661999999</v>
      </c>
      <c r="G499" s="80">
        <f t="shared" si="28"/>
        <v>3.5480122508170004E-4</v>
      </c>
      <c r="H499" s="82">
        <f>'JCN-5 SP500 Total MRP 1'!H499</f>
        <v>5.8111380145278455E-3</v>
      </c>
      <c r="I499" s="82">
        <f t="shared" si="30"/>
        <v>2.0617988866733178E-6</v>
      </c>
      <c r="J499" s="82">
        <f>'JCN-5 SP500 Total MRP 1'!J499</f>
        <v>0.15</v>
      </c>
      <c r="K499" s="83">
        <f t="shared" si="31"/>
        <v>5.3220183762255008E-5</v>
      </c>
    </row>
    <row r="500" spans="2:11">
      <c r="B500" s="85" t="str">
        <f>'JCN-5 SP500 Total MRP 1'!B500</f>
        <v>PayPal Holdings Inc</v>
      </c>
      <c r="C500" s="86" t="str">
        <f>'JCN-5 SP500 Total MRP 1'!C500</f>
        <v>PYPL</v>
      </c>
      <c r="D500" s="87">
        <f>'JCN-5 SP500 Total MRP 1'!D500</f>
        <v>65.25</v>
      </c>
      <c r="E500" s="88">
        <f>'JCN-5 SP500 Total MRP 1'!E500</f>
        <v>989.24244999999996</v>
      </c>
      <c r="F500" s="88">
        <f t="shared" si="29"/>
        <v>64548.0698625</v>
      </c>
      <c r="G500" s="80">
        <f t="shared" si="28"/>
        <v>1.7163714552031917E-3</v>
      </c>
      <c r="H500" s="82" t="str">
        <f>'JCN-5 SP500 Total MRP 1'!H500</f>
        <v>n/a</v>
      </c>
      <c r="I500" s="82" t="str">
        <f t="shared" si="30"/>
        <v>n/a</v>
      </c>
      <c r="J500" s="82">
        <f>'JCN-5 SP500 Total MRP 1'!J500</f>
        <v>0.115</v>
      </c>
      <c r="K500" s="83">
        <f t="shared" si="31"/>
        <v>1.9738271734836706E-4</v>
      </c>
    </row>
    <row r="501" spans="2:11">
      <c r="B501" s="85" t="str">
        <f>'JCN-5 SP500 Total MRP 1'!B501</f>
        <v>Tesla Inc</v>
      </c>
      <c r="C501" s="86" t="str">
        <f>'JCN-5 SP500 Total MRP 1'!C501</f>
        <v>TSLA</v>
      </c>
      <c r="D501" s="87">
        <f>'JCN-5 SP500 Total MRP 1'!D501</f>
        <v>259.16000000000003</v>
      </c>
      <c r="E501" s="88">
        <f>'JCN-5 SP500 Total MRP 1'!E501</f>
        <v>3216.5170400000002</v>
      </c>
      <c r="F501" s="88">
        <f t="shared" si="29"/>
        <v>833592.55608640017</v>
      </c>
      <c r="G501" s="80">
        <f t="shared" si="28"/>
        <v>2.2165720393876213E-2</v>
      </c>
      <c r="H501" s="82" t="str">
        <f>'JCN-5 SP500 Total MRP 1'!H501</f>
        <v>n/a</v>
      </c>
      <c r="I501" s="82" t="str">
        <f t="shared" si="30"/>
        <v>n/a</v>
      </c>
      <c r="J501" s="82">
        <f>'JCN-5 SP500 Total MRP 1'!J501</f>
        <v>0.16500000000000001</v>
      </c>
      <c r="K501" s="83">
        <f t="shared" si="31"/>
        <v>3.6573438649895752E-3</v>
      </c>
    </row>
    <row r="502" spans="2:11">
      <c r="B502" s="85" t="str">
        <f>'JCN-5 SP500 Total MRP 1'!B502</f>
        <v>Blackrock Inc</v>
      </c>
      <c r="C502" s="86" t="str">
        <f>'JCN-5 SP500 Total MRP 1'!C502</f>
        <v>BLK</v>
      </c>
      <c r="D502" s="87">
        <f>'JCN-5 SP500 Total MRP 1'!D502</f>
        <v>946.48</v>
      </c>
      <c r="E502" s="88">
        <f>'JCN-5 SP500 Total MRP 1'!E502</f>
        <v>155.25344000000001</v>
      </c>
      <c r="F502" s="88">
        <f t="shared" si="29"/>
        <v>146944.27589120003</v>
      </c>
      <c r="G502" s="80">
        <f t="shared" si="28"/>
        <v>3.9073354351635437E-3</v>
      </c>
      <c r="H502" s="82">
        <f>'JCN-5 SP500 Total MRP 1'!H502</f>
        <v>2.2018426168540276E-2</v>
      </c>
      <c r="I502" s="82">
        <f t="shared" si="30"/>
        <v>8.6033376794869673E-5</v>
      </c>
      <c r="J502" s="82">
        <f>'JCN-5 SP500 Total MRP 1'!J502</f>
        <v>9.5000000000000001E-2</v>
      </c>
      <c r="K502" s="83">
        <f t="shared" si="31"/>
        <v>3.7119686634053665E-4</v>
      </c>
    </row>
    <row r="503" spans="2:11">
      <c r="B503" s="85" t="str">
        <f>'JCN-5 SP500 Total MRP 1'!B503</f>
        <v>KKR &amp; Co Inc</v>
      </c>
      <c r="C503" s="86" t="str">
        <f>'JCN-5 SP500 Total MRP 1'!C503</f>
        <v>KKR</v>
      </c>
      <c r="D503" s="87">
        <f>'JCN-5 SP500 Total MRP 1'!D503</f>
        <v>115.61</v>
      </c>
      <c r="E503" s="88">
        <f>'JCN-5 SP500 Total MRP 1'!E503</f>
        <v>888.25053000000003</v>
      </c>
      <c r="F503" s="88">
        <f t="shared" si="29"/>
        <v>102690.64377330001</v>
      </c>
      <c r="G503" s="80">
        <f t="shared" si="28"/>
        <v>2.730605114364995E-3</v>
      </c>
      <c r="H503" s="82">
        <f>'JCN-5 SP500 Total MRP 1'!H503</f>
        <v>6.0548395467520111E-3</v>
      </c>
      <c r="I503" s="82">
        <f t="shared" si="30"/>
        <v>1.6533375833020469E-5</v>
      </c>
      <c r="J503" s="82">
        <f>'JCN-5 SP500 Total MRP 1'!J503</f>
        <v>0.05</v>
      </c>
      <c r="K503" s="83">
        <f t="shared" si="31"/>
        <v>1.3653025571824977E-4</v>
      </c>
    </row>
    <row r="504" spans="2:11">
      <c r="B504" s="85" t="str">
        <f>'JCN-5 SP500 Total MRP 1'!B504</f>
        <v>Arch Capital Group Ltd</v>
      </c>
      <c r="C504" s="86" t="str">
        <f>'JCN-5 SP500 Total MRP 1'!C504</f>
        <v>ACGL</v>
      </c>
      <c r="D504" s="87">
        <f>'JCN-5 SP500 Total MRP 1'!D504</f>
        <v>96.18</v>
      </c>
      <c r="E504" s="88">
        <f>'JCN-5 SP500 Total MRP 1'!E504</f>
        <v>375.71602000000001</v>
      </c>
      <c r="F504" s="88">
        <f t="shared" si="29"/>
        <v>36136.366803600002</v>
      </c>
      <c r="G504" s="80">
        <f t="shared" si="28"/>
        <v>9.6088742248332545E-4</v>
      </c>
      <c r="H504" s="82" t="str">
        <f>'JCN-5 SP500 Total MRP 1'!H504</f>
        <v>n/a</v>
      </c>
      <c r="I504" s="82" t="str">
        <f t="shared" si="30"/>
        <v>n/a</v>
      </c>
      <c r="J504" s="82">
        <f>'JCN-5 SP500 Total MRP 1'!J504</f>
        <v>0.15</v>
      </c>
      <c r="K504" s="83">
        <f t="shared" si="31"/>
        <v>1.4413311337249882E-4</v>
      </c>
    </row>
    <row r="505" spans="2:11">
      <c r="B505" s="85" t="str">
        <f>'JCN-5 SP500 Total MRP 1'!B505</f>
        <v>Dow Inc</v>
      </c>
      <c r="C505" s="86" t="str">
        <f>'JCN-5 SP500 Total MRP 1'!C505</f>
        <v>DOW</v>
      </c>
      <c r="D505" s="87">
        <f>'JCN-5 SP500 Total MRP 1'!D505</f>
        <v>34.92</v>
      </c>
      <c r="E505" s="88">
        <f>'JCN-5 SP500 Total MRP 1'!E505</f>
        <v>705.76445999999999</v>
      </c>
      <c r="F505" s="88">
        <f t="shared" si="29"/>
        <v>24645.294943200002</v>
      </c>
      <c r="G505" s="80">
        <f t="shared" si="28"/>
        <v>6.5533300741107113E-4</v>
      </c>
      <c r="H505" s="82">
        <f>'JCN-5 SP500 Total MRP 1'!H505</f>
        <v>8.0183276059564712E-2</v>
      </c>
      <c r="I505" s="82">
        <f t="shared" si="30"/>
        <v>5.2546747444186684E-5</v>
      </c>
      <c r="J505" s="82">
        <f>'JCN-5 SP500 Total MRP 1'!J505</f>
        <v>6.5000000000000002E-2</v>
      </c>
      <c r="K505" s="83">
        <f t="shared" si="31"/>
        <v>4.2596645481719625E-5</v>
      </c>
    </row>
    <row r="506" spans="2:11">
      <c r="B506" s="85" t="str">
        <f>'JCN-5 SP500 Total MRP 1'!B506</f>
        <v>Everest Group Ltd</v>
      </c>
      <c r="C506" s="86" t="str">
        <f>'JCN-5 SP500 Total MRP 1'!C506</f>
        <v>EG</v>
      </c>
      <c r="D506" s="87">
        <f>'JCN-5 SP500 Total MRP 1'!D506</f>
        <v>363.33</v>
      </c>
      <c r="E506" s="88">
        <f>'JCN-5 SP500 Total MRP 1'!E506</f>
        <v>42.934100000000001</v>
      </c>
      <c r="F506" s="88">
        <f t="shared" si="29"/>
        <v>15599.246552999999</v>
      </c>
      <c r="G506" s="80">
        <f t="shared" si="28"/>
        <v>4.1479321633133332E-4</v>
      </c>
      <c r="H506" s="82">
        <f>'JCN-5 SP500 Total MRP 1'!H506</f>
        <v>2.2018550628904853E-2</v>
      </c>
      <c r="I506" s="82">
        <f t="shared" si="30"/>
        <v>9.1331454343177467E-6</v>
      </c>
      <c r="J506" s="82">
        <f>'JCN-5 SP500 Total MRP 1'!J506</f>
        <v>0.14499999999999999</v>
      </c>
      <c r="K506" s="83">
        <f t="shared" si="31"/>
        <v>6.0145016368043328E-5</v>
      </c>
    </row>
    <row r="507" spans="2:11">
      <c r="B507" s="85" t="str">
        <f>'JCN-5 SP500 Total MRP 1'!B507</f>
        <v>Teledyne Technologies Inc</v>
      </c>
      <c r="C507" s="86" t="str">
        <f>'JCN-5 SP500 Total MRP 1'!C507</f>
        <v>TDY</v>
      </c>
      <c r="D507" s="87">
        <f>'JCN-5 SP500 Total MRP 1'!D507</f>
        <v>497.71</v>
      </c>
      <c r="E507" s="88">
        <f>'JCN-5 SP500 Total MRP 1'!E507</f>
        <v>46.837299999999999</v>
      </c>
      <c r="F507" s="88">
        <f t="shared" si="29"/>
        <v>23311.392582999997</v>
      </c>
      <c r="G507" s="80">
        <f t="shared" si="28"/>
        <v>6.1986375263780712E-4</v>
      </c>
      <c r="H507" s="82" t="str">
        <f>'JCN-5 SP500 Total MRP 1'!H507</f>
        <v>n/a</v>
      </c>
      <c r="I507" s="82" t="str">
        <f t="shared" si="30"/>
        <v>n/a</v>
      </c>
      <c r="J507" s="82">
        <f>'JCN-5 SP500 Total MRP 1'!J507</f>
        <v>0.08</v>
      </c>
      <c r="K507" s="83">
        <f t="shared" si="31"/>
        <v>4.9589100211024573E-5</v>
      </c>
    </row>
    <row r="508" spans="2:11">
      <c r="B508" s="85" t="str">
        <f>'JCN-5 SP500 Total MRP 1'!B508</f>
        <v>Domino's Pizza Inc</v>
      </c>
      <c r="C508" s="86" t="str">
        <f>'JCN-5 SP500 Total MRP 1'!C508</f>
        <v>DPZ</v>
      </c>
      <c r="D508" s="87">
        <f>'JCN-5 SP500 Total MRP 1'!D508</f>
        <v>459.45</v>
      </c>
      <c r="E508" s="88">
        <f>'JCN-5 SP500 Total MRP 1'!E508</f>
        <v>34.297040000000003</v>
      </c>
      <c r="F508" s="88">
        <f t="shared" si="29"/>
        <v>15757.775028</v>
      </c>
      <c r="G508" s="80">
        <f t="shared" si="28"/>
        <v>4.1900858249032936E-4</v>
      </c>
      <c r="H508" s="82">
        <f>'JCN-5 SP500 Total MRP 1'!H508</f>
        <v>1.5148547175971271E-2</v>
      </c>
      <c r="I508" s="82">
        <f t="shared" si="30"/>
        <v>6.3473712789916043E-6</v>
      </c>
      <c r="J508" s="82">
        <f>'JCN-5 SP500 Total MRP 1'!J508</f>
        <v>0.125</v>
      </c>
      <c r="K508" s="83">
        <f t="shared" si="31"/>
        <v>5.2376072811291171E-5</v>
      </c>
    </row>
    <row r="509" spans="2:11">
      <c r="B509" s="85" t="str">
        <f>'JCN-5 SP500 Total MRP 1'!B509</f>
        <v>GE Vernova Inc</v>
      </c>
      <c r="C509" s="86" t="str">
        <f>'JCN-5 SP500 Total MRP 1'!C509</f>
        <v>GEV</v>
      </c>
      <c r="D509" s="87">
        <f>'JCN-5 SP500 Total MRP 1'!D509</f>
        <v>305.27999999999997</v>
      </c>
      <c r="E509" s="88">
        <f>'JCN-5 SP500 Total MRP 1'!E509</f>
        <v>273.34557000000001</v>
      </c>
      <c r="F509" s="88" t="str">
        <f t="shared" si="29"/>
        <v>Excl.</v>
      </c>
      <c r="G509" s="80" t="str">
        <f t="shared" si="28"/>
        <v>Excl.</v>
      </c>
      <c r="H509" s="82">
        <f>'JCN-5 SP500 Total MRP 1'!H509</f>
        <v>3.2756813417190779E-3</v>
      </c>
      <c r="I509" s="82" t="str">
        <f t="shared" si="30"/>
        <v>n/a</v>
      </c>
      <c r="J509" s="82" t="str">
        <f>'JCN-5 SP500 Total MRP 1'!J509</f>
        <v/>
      </c>
      <c r="K509" s="83" t="str">
        <f t="shared" si="31"/>
        <v>n/a</v>
      </c>
    </row>
    <row r="510" spans="2:11">
      <c r="B510" s="85" t="str">
        <f>'JCN-5 SP500 Total MRP 1'!B510</f>
        <v>News Corp</v>
      </c>
      <c r="C510" s="86" t="str">
        <f>'JCN-5 SP500 Total MRP 1'!C510</f>
        <v>NWSA</v>
      </c>
      <c r="D510" s="87">
        <f>'JCN-5 SP500 Total MRP 1'!D510</f>
        <v>27.22</v>
      </c>
      <c r="E510" s="88">
        <f>'JCN-5 SP500 Total MRP 1'!E510</f>
        <v>378.05509000000001</v>
      </c>
      <c r="F510" s="88">
        <f t="shared" si="29"/>
        <v>10290.659549800001</v>
      </c>
      <c r="G510" s="80">
        <f t="shared" si="28"/>
        <v>2.7363473987859939E-4</v>
      </c>
      <c r="H510" s="82">
        <f>'JCN-5 SP500 Total MRP 1'!H510</f>
        <v>7.3475385745775165E-3</v>
      </c>
      <c r="I510" s="82">
        <f t="shared" si="30"/>
        <v>2.0105418066024936E-6</v>
      </c>
      <c r="J510" s="82">
        <f>'JCN-5 SP500 Total MRP 1'!J510</f>
        <v>0.14499999999999999</v>
      </c>
      <c r="K510" s="83">
        <f t="shared" si="31"/>
        <v>3.967703728239691E-5</v>
      </c>
    </row>
    <row r="511" spans="2:11">
      <c r="B511" s="85" t="str">
        <f>'JCN-5 SP500 Total MRP 1'!B511</f>
        <v>Exelon Corp</v>
      </c>
      <c r="C511" s="86" t="str">
        <f>'JCN-5 SP500 Total MRP 1'!C511</f>
        <v>EXC</v>
      </c>
      <c r="D511" s="87">
        <f>'JCN-5 SP500 Total MRP 1'!D511</f>
        <v>46.08</v>
      </c>
      <c r="E511" s="88">
        <f>'JCN-5 SP500 Total MRP 1'!E511</f>
        <v>1009.53563</v>
      </c>
      <c r="F511" s="88" t="str">
        <f t="shared" si="29"/>
        <v>Excl.</v>
      </c>
      <c r="G511" s="80" t="str">
        <f t="shared" si="28"/>
        <v>Excl.</v>
      </c>
      <c r="H511" s="82">
        <f>'JCN-5 SP500 Total MRP 1'!H511</f>
        <v>3.4722222222222224E-2</v>
      </c>
      <c r="I511" s="82" t="str">
        <f t="shared" si="30"/>
        <v>n/a</v>
      </c>
      <c r="J511" s="82" t="str">
        <f>'JCN-5 SP500 Total MRP 1'!J511</f>
        <v/>
      </c>
      <c r="K511" s="83" t="str">
        <f t="shared" si="31"/>
        <v>n/a</v>
      </c>
    </row>
    <row r="512" spans="2:11">
      <c r="B512" s="85" t="str">
        <f>'JCN-5 SP500 Total MRP 1'!B512</f>
        <v>Global Payments Inc</v>
      </c>
      <c r="C512" s="86" t="str">
        <f>'JCN-5 SP500 Total MRP 1'!C512</f>
        <v>GPN</v>
      </c>
      <c r="D512" s="87">
        <f>'JCN-5 SP500 Total MRP 1'!D512</f>
        <v>97.92</v>
      </c>
      <c r="E512" s="88">
        <f>'JCN-5 SP500 Total MRP 1'!E512</f>
        <v>245.87628000000001</v>
      </c>
      <c r="F512" s="88">
        <f t="shared" si="29"/>
        <v>24076.2053376</v>
      </c>
      <c r="G512" s="80">
        <f t="shared" si="28"/>
        <v>6.4020057732314757E-4</v>
      </c>
      <c r="H512" s="82">
        <f>'JCN-5 SP500 Total MRP 1'!H512</f>
        <v>1.0212418300653593E-2</v>
      </c>
      <c r="I512" s="82">
        <f t="shared" si="30"/>
        <v>6.5379960919439083E-6</v>
      </c>
      <c r="J512" s="82">
        <f>'JCN-5 SP500 Total MRP 1'!J512</f>
        <v>0.13500000000000001</v>
      </c>
      <c r="K512" s="83">
        <f t="shared" si="31"/>
        <v>8.6427077938624932E-5</v>
      </c>
    </row>
    <row r="513" spans="2:11">
      <c r="B513" s="85" t="str">
        <f>'JCN-5 SP500 Total MRP 1'!B513</f>
        <v>Crown Castle Inc</v>
      </c>
      <c r="C513" s="86" t="str">
        <f>'JCN-5 SP500 Total MRP 1'!C513</f>
        <v>CCI</v>
      </c>
      <c r="D513" s="87">
        <f>'JCN-5 SP500 Total MRP 1'!D513</f>
        <v>104.23</v>
      </c>
      <c r="E513" s="88">
        <f>'JCN-5 SP500 Total MRP 1'!E513</f>
        <v>435.43378000000001</v>
      </c>
      <c r="F513" s="88" t="str">
        <f t="shared" si="29"/>
        <v>Excl.</v>
      </c>
      <c r="G513" s="80" t="str">
        <f t="shared" si="28"/>
        <v>Excl.</v>
      </c>
      <c r="H513" s="82">
        <f>'JCN-5 SP500 Total MRP 1'!H513</f>
        <v>6.005948383382903E-2</v>
      </c>
      <c r="I513" s="82" t="str">
        <f t="shared" si="30"/>
        <v>n/a</v>
      </c>
      <c r="J513" s="82" t="str">
        <f>'JCN-5 SP500 Total MRP 1'!J513</f>
        <v/>
      </c>
      <c r="K513" s="83" t="str">
        <f t="shared" si="31"/>
        <v>n/a</v>
      </c>
    </row>
    <row r="514" spans="2:11">
      <c r="B514" s="85" t="str">
        <f>'JCN-5 SP500 Total MRP 1'!B514</f>
        <v>Align Technology Inc</v>
      </c>
      <c r="C514" s="86" t="str">
        <f>'JCN-5 SP500 Total MRP 1'!C514</f>
        <v>ALGN</v>
      </c>
      <c r="D514" s="87">
        <f>'JCN-5 SP500 Total MRP 1'!D514</f>
        <v>158.86000000000001</v>
      </c>
      <c r="E514" s="88">
        <f>'JCN-5 SP500 Total MRP 1'!E514</f>
        <v>73.210329999999999</v>
      </c>
      <c r="F514" s="88">
        <f t="shared" si="29"/>
        <v>11630.1930238</v>
      </c>
      <c r="G514" s="80">
        <f t="shared" si="28"/>
        <v>3.0925372930710402E-4</v>
      </c>
      <c r="H514" s="82" t="str">
        <f>'JCN-5 SP500 Total MRP 1'!H514</f>
        <v>n/a</v>
      </c>
      <c r="I514" s="82" t="str">
        <f t="shared" si="30"/>
        <v>n/a</v>
      </c>
      <c r="J514" s="82">
        <f>'JCN-5 SP500 Total MRP 1'!J514</f>
        <v>0.17</v>
      </c>
      <c r="K514" s="83">
        <f t="shared" si="31"/>
        <v>5.2573133982207686E-5</v>
      </c>
    </row>
    <row r="515" spans="2:11">
      <c r="B515" s="85" t="str">
        <f>'JCN-5 SP500 Total MRP 1'!B515</f>
        <v>Kenvue Inc</v>
      </c>
      <c r="C515" s="86" t="str">
        <f>'JCN-5 SP500 Total MRP 1'!C515</f>
        <v>KVUE</v>
      </c>
      <c r="D515" s="87">
        <f>'JCN-5 SP500 Total MRP 1'!D515</f>
        <v>23.98</v>
      </c>
      <c r="E515" s="88">
        <f>'JCN-5 SP500 Total MRP 1'!E515</f>
        <v>1911.24072</v>
      </c>
      <c r="F515" s="88" t="str">
        <f t="shared" si="29"/>
        <v>Excl.</v>
      </c>
      <c r="G515" s="80" t="str">
        <f t="shared" si="28"/>
        <v>Excl.</v>
      </c>
      <c r="H515" s="82">
        <f>'JCN-5 SP500 Total MRP 1'!H515</f>
        <v>3.4195162635529602E-2</v>
      </c>
      <c r="I515" s="82" t="str">
        <f t="shared" si="30"/>
        <v>n/a</v>
      </c>
      <c r="J515" s="82" t="str">
        <f>'JCN-5 SP500 Total MRP 1'!J515</f>
        <v/>
      </c>
      <c r="K515" s="83" t="str">
        <f t="shared" si="31"/>
        <v>n/a</v>
      </c>
    </row>
    <row r="516" spans="2:11">
      <c r="B516" s="85" t="str">
        <f>'JCN-5 SP500 Total MRP 1'!B516</f>
        <v>Targa Resources Corp</v>
      </c>
      <c r="C516" s="86" t="str">
        <f>'JCN-5 SP500 Total MRP 1'!C516</f>
        <v>TRGP</v>
      </c>
      <c r="D516" s="87">
        <f>'JCN-5 SP500 Total MRP 1'!D516</f>
        <v>200.47</v>
      </c>
      <c r="E516" s="88">
        <f>'JCN-5 SP500 Total MRP 1'!E516</f>
        <v>217.58533</v>
      </c>
      <c r="F516" s="88" t="str">
        <f t="shared" si="29"/>
        <v>Excl.</v>
      </c>
      <c r="G516" s="80" t="str">
        <f t="shared" si="28"/>
        <v>Excl.</v>
      </c>
      <c r="H516" s="82">
        <f>'JCN-5 SP500 Total MRP 1'!H516</f>
        <v>1.4964832643288272E-2</v>
      </c>
      <c r="I516" s="82" t="str">
        <f t="shared" si="30"/>
        <v>n/a</v>
      </c>
      <c r="J516" s="82">
        <f>'JCN-5 SP500 Total MRP 1'!J516</f>
        <v>0.22</v>
      </c>
      <c r="K516" s="83" t="str">
        <f t="shared" si="31"/>
        <v>n/a</v>
      </c>
    </row>
    <row r="517" spans="2:11">
      <c r="B517" s="85" t="str">
        <f>'JCN-5 SP500 Total MRP 1'!B517</f>
        <v>Bunge Global SA</v>
      </c>
      <c r="C517" s="86" t="str">
        <f>'JCN-5 SP500 Total MRP 1'!C517</f>
        <v>BG</v>
      </c>
      <c r="D517" s="87">
        <f>'JCN-5 SP500 Total MRP 1'!D517</f>
        <v>76.42</v>
      </c>
      <c r="E517" s="88">
        <f>'JCN-5 SP500 Total MRP 1'!E517</f>
        <v>133.96805000000001</v>
      </c>
      <c r="F517" s="88">
        <f t="shared" si="29"/>
        <v>10237.838381000001</v>
      </c>
      <c r="G517" s="80">
        <f t="shared" si="28"/>
        <v>2.7223019367680104E-4</v>
      </c>
      <c r="H517" s="82">
        <f>'JCN-5 SP500 Total MRP 1'!H517</f>
        <v>3.5592776760010471E-2</v>
      </c>
      <c r="I517" s="82">
        <f t="shared" si="30"/>
        <v>9.6894285108727931E-6</v>
      </c>
      <c r="J517" s="82">
        <f>'JCN-5 SP500 Total MRP 1'!J517</f>
        <v>0</v>
      </c>
      <c r="K517" s="83">
        <f t="shared" si="31"/>
        <v>0</v>
      </c>
    </row>
    <row r="518" spans="2:11">
      <c r="B518" s="85" t="str">
        <f>'JCN-5 SP500 Total MRP 1'!B518</f>
        <v>LKQ Corp</v>
      </c>
      <c r="C518" s="86" t="str">
        <f>'JCN-5 SP500 Total MRP 1'!C518</f>
        <v>LKQ</v>
      </c>
      <c r="D518" s="87">
        <f>'JCN-5 SP500 Total MRP 1'!D518</f>
        <v>42.54</v>
      </c>
      <c r="E518" s="88">
        <f>'JCN-5 SP500 Total MRP 1'!E518</f>
        <v>258.55311999999998</v>
      </c>
      <c r="F518" s="88">
        <f t="shared" si="29"/>
        <v>10998.849724799999</v>
      </c>
      <c r="G518" s="80">
        <f t="shared" si="28"/>
        <v>2.9246593659470012E-4</v>
      </c>
      <c r="H518" s="82">
        <f>'JCN-5 SP500 Total MRP 1'!H518</f>
        <v>2.8208744710860365E-2</v>
      </c>
      <c r="I518" s="82">
        <f t="shared" si="30"/>
        <v>8.2500969420225693E-6</v>
      </c>
      <c r="J518" s="82">
        <f>'JCN-5 SP500 Total MRP 1'!J518</f>
        <v>7.0000000000000007E-2</v>
      </c>
      <c r="K518" s="83">
        <f t="shared" si="31"/>
        <v>2.047261556162901E-5</v>
      </c>
    </row>
    <row r="519" spans="2:11">
      <c r="B519" s="85" t="str">
        <f>'JCN-5 SP500 Total MRP 1'!B519</f>
        <v>Deckers Outdoor Corp</v>
      </c>
      <c r="C519" s="86" t="str">
        <f>'JCN-5 SP500 Total MRP 1'!C519</f>
        <v>DECK</v>
      </c>
      <c r="D519" s="87">
        <f>'JCN-5 SP500 Total MRP 1'!D519</f>
        <v>111.81</v>
      </c>
      <c r="E519" s="88">
        <f>'JCN-5 SP500 Total MRP 1'!E519</f>
        <v>151.77364</v>
      </c>
      <c r="F519" s="88">
        <f t="shared" si="29"/>
        <v>16969.810688400001</v>
      </c>
      <c r="G519" s="80">
        <f t="shared" si="28"/>
        <v>4.5123732944791253E-4</v>
      </c>
      <c r="H519" s="82" t="str">
        <f>'JCN-5 SP500 Total MRP 1'!H519</f>
        <v>n/a</v>
      </c>
      <c r="I519" s="82" t="str">
        <f t="shared" si="30"/>
        <v>n/a</v>
      </c>
      <c r="J519" s="82">
        <f>'JCN-5 SP500 Total MRP 1'!J519</f>
        <v>0.16</v>
      </c>
      <c r="K519" s="83">
        <f t="shared" si="31"/>
        <v>7.2197972711666002E-5</v>
      </c>
    </row>
    <row r="520" spans="2:11">
      <c r="B520" s="85" t="str">
        <f>'JCN-5 SP500 Total MRP 1'!B520</f>
        <v>Workday Inc</v>
      </c>
      <c r="C520" s="86" t="str">
        <f>'JCN-5 SP500 Total MRP 1'!C520</f>
        <v>WDAY</v>
      </c>
      <c r="D520" s="87">
        <f>'JCN-5 SP500 Total MRP 1'!D520</f>
        <v>233.53</v>
      </c>
      <c r="E520" s="88">
        <f>'JCN-5 SP500 Total MRP 1'!E520</f>
        <v>215</v>
      </c>
      <c r="F520" s="88">
        <f t="shared" si="29"/>
        <v>50208.95</v>
      </c>
      <c r="G520" s="80">
        <f t="shared" si="28"/>
        <v>1.3350857548381939E-3</v>
      </c>
      <c r="H520" s="82" t="str">
        <f>'JCN-5 SP500 Total MRP 1'!H520</f>
        <v>n/a</v>
      </c>
      <c r="I520" s="82" t="str">
        <f t="shared" si="30"/>
        <v>n/a</v>
      </c>
      <c r="J520" s="82">
        <f>'JCN-5 SP500 Total MRP 1'!J520</f>
        <v>0.12</v>
      </c>
      <c r="K520" s="83">
        <f t="shared" si="31"/>
        <v>1.6021029058058326E-4</v>
      </c>
    </row>
    <row r="521" spans="2:11">
      <c r="B521" s="85" t="str">
        <f>'JCN-5 SP500 Total MRP 1'!B521</f>
        <v>Zoetis Inc</v>
      </c>
      <c r="C521" s="86" t="str">
        <f>'JCN-5 SP500 Total MRP 1'!C521</f>
        <v>ZTS</v>
      </c>
      <c r="D521" s="87">
        <f>'JCN-5 SP500 Total MRP 1'!D521</f>
        <v>164.65</v>
      </c>
      <c r="E521" s="88">
        <f>'JCN-5 SP500 Total MRP 1'!E521</f>
        <v>447.79192</v>
      </c>
      <c r="F521" s="88">
        <f t="shared" si="29"/>
        <v>73728.939628000007</v>
      </c>
      <c r="G521" s="80">
        <f t="shared" si="28"/>
        <v>1.9604962266023891E-3</v>
      </c>
      <c r="H521" s="82">
        <f>'JCN-5 SP500 Total MRP 1'!H521</f>
        <v>1.2146978439113269E-2</v>
      </c>
      <c r="I521" s="82">
        <f t="shared" si="30"/>
        <v>2.3814105394502143E-5</v>
      </c>
      <c r="J521" s="82">
        <f>'JCN-5 SP500 Total MRP 1'!J521</f>
        <v>7.4999999999999997E-2</v>
      </c>
      <c r="K521" s="83">
        <f t="shared" si="31"/>
        <v>1.4703721699517919E-4</v>
      </c>
    </row>
    <row r="522" spans="2:11">
      <c r="B522" s="85" t="str">
        <f>'JCN-5 SP500 Total MRP 1'!B522</f>
        <v>Equinix Inc</v>
      </c>
      <c r="C522" s="86" t="str">
        <f>'JCN-5 SP500 Total MRP 1'!C522</f>
        <v>EQIX</v>
      </c>
      <c r="D522" s="87">
        <f>'JCN-5 SP500 Total MRP 1'!D522</f>
        <v>815.35</v>
      </c>
      <c r="E522" s="88">
        <f>'JCN-5 SP500 Total MRP 1'!E522</f>
        <v>97.332009999999997</v>
      </c>
      <c r="F522" s="88">
        <f t="shared" si="29"/>
        <v>79359.654353499995</v>
      </c>
      <c r="G522" s="80">
        <f t="shared" si="28"/>
        <v>2.1102202702155833E-3</v>
      </c>
      <c r="H522" s="82">
        <f>'JCN-5 SP500 Total MRP 1'!H522</f>
        <v>2.3008523946771327E-2</v>
      </c>
      <c r="I522" s="82">
        <f t="shared" si="30"/>
        <v>4.8553053620217513E-5</v>
      </c>
      <c r="J522" s="82">
        <f>'JCN-5 SP500 Total MRP 1'!J522</f>
        <v>0.15</v>
      </c>
      <c r="K522" s="83">
        <f t="shared" si="31"/>
        <v>3.165330405323375E-4</v>
      </c>
    </row>
    <row r="523" spans="2:11">
      <c r="B523" s="85" t="str">
        <f>'JCN-5 SP500 Total MRP 1'!B523</f>
        <v>Digital Realty Trust Inc</v>
      </c>
      <c r="C523" s="86" t="str">
        <f>'JCN-5 SP500 Total MRP 1'!C523</f>
        <v>DLR</v>
      </c>
      <c r="D523" s="87">
        <f>'JCN-5 SP500 Total MRP 1'!D523</f>
        <v>143.29</v>
      </c>
      <c r="E523" s="88">
        <f>'JCN-5 SP500 Total MRP 1'!E523</f>
        <v>336.64425</v>
      </c>
      <c r="F523" s="88">
        <f t="shared" si="29"/>
        <v>48237.754582499998</v>
      </c>
      <c r="G523" s="80">
        <f t="shared" si="28"/>
        <v>1.2826704997510715E-3</v>
      </c>
      <c r="H523" s="82">
        <f>'JCN-5 SP500 Total MRP 1'!H523</f>
        <v>3.4056807872147397E-2</v>
      </c>
      <c r="I523" s="82">
        <f t="shared" si="30"/>
        <v>4.3683662773293531E-5</v>
      </c>
      <c r="J523" s="82">
        <f>'JCN-5 SP500 Total MRP 1'!J523</f>
        <v>0.08</v>
      </c>
      <c r="K523" s="83">
        <f t="shared" si="31"/>
        <v>1.0261363998008573E-4</v>
      </c>
    </row>
    <row r="524" spans="2:11">
      <c r="B524" s="85" t="str">
        <f>'JCN-5 SP500 Total MRP 1'!B524</f>
        <v>Molina Healthcare Inc</v>
      </c>
      <c r="C524" s="86" t="str">
        <f>'JCN-5 SP500 Total MRP 1'!C524</f>
        <v>MOH</v>
      </c>
      <c r="D524" s="87">
        <f>'JCN-5 SP500 Total MRP 1'!D524</f>
        <v>329.39</v>
      </c>
      <c r="E524" s="88">
        <f>'JCN-5 SP500 Total MRP 1'!E524</f>
        <v>54.699860000000001</v>
      </c>
      <c r="F524" s="88">
        <f t="shared" si="29"/>
        <v>18017.5868854</v>
      </c>
      <c r="G524" s="80">
        <f t="shared" si="28"/>
        <v>4.790983198664183E-4</v>
      </c>
      <c r="H524" s="82" t="str">
        <f>'JCN-5 SP500 Total MRP 1'!H524</f>
        <v>n/a</v>
      </c>
      <c r="I524" s="82" t="str">
        <f t="shared" si="30"/>
        <v>n/a</v>
      </c>
      <c r="J524" s="82">
        <f>'JCN-5 SP500 Total MRP 1'!J524</f>
        <v>0.105</v>
      </c>
      <c r="K524" s="83">
        <f t="shared" si="31"/>
        <v>5.0305323585973921E-5</v>
      </c>
    </row>
    <row r="525" spans="2:11">
      <c r="B525" s="85" t="str">
        <f>'JCN-5 SP500 Total MRP 1'!B525</f>
        <v>Las Vegas Sands Corp</v>
      </c>
      <c r="C525" s="86" t="str">
        <f>'JCN-5 SP500 Total MRP 1'!C525</f>
        <v>LVS</v>
      </c>
      <c r="D525" s="87">
        <f>'JCN-5 SP500 Total MRP 1'!D525</f>
        <v>38.630000000000003</v>
      </c>
      <c r="E525" s="88">
        <f>'JCN-5 SP500 Total MRP 1'!E525</f>
        <v>715.93466999999998</v>
      </c>
      <c r="F525" s="88" t="str">
        <f>IF(OR(J525="",J525&gt;0.2,J525&lt;0),"Excl.",D525*E525)</f>
        <v>Excl.</v>
      </c>
      <c r="G525" s="80" t="str">
        <f t="shared" si="28"/>
        <v>Excl.</v>
      </c>
      <c r="H525" s="82">
        <f>'JCN-5 SP500 Total MRP 1'!H525</f>
        <v>2.5886616619207867E-2</v>
      </c>
      <c r="I525" s="82" t="str">
        <f t="shared" si="30"/>
        <v>n/a</v>
      </c>
      <c r="J525" s="82" t="str">
        <f>'JCN-5 SP500 Total MRP 1'!J525</f>
        <v/>
      </c>
      <c r="K525" s="83" t="str">
        <f t="shared" si="31"/>
        <v>n/a</v>
      </c>
    </row>
    <row r="527" spans="2:11">
      <c r="B527" s="190" t="s">
        <v>64</v>
      </c>
    </row>
    <row r="528" spans="2:11">
      <c r="B528" s="84" t="str">
        <f>'JCN-5 SP500 Total MRP 1'!B528</f>
        <v>[4] Source: Bloomberg Professional</v>
      </c>
    </row>
    <row r="529" spans="2:2">
      <c r="B529" s="84" t="str">
        <f>'JCN-5 SP500 Total MRP 1'!B529</f>
        <v>[5] Source: Bloomberg Professional</v>
      </c>
    </row>
    <row r="530" spans="2:2">
      <c r="B530" s="84" t="s">
        <v>1118</v>
      </c>
    </row>
    <row r="531" spans="2:2">
      <c r="B531" s="84" t="s">
        <v>1119</v>
      </c>
    </row>
    <row r="532" spans="2:2">
      <c r="B532" s="84" t="str">
        <f>'JCN-5 SP500 Total MRP 1'!B532</f>
        <v>[8] Source: Bloomberg Professional</v>
      </c>
    </row>
    <row r="533" spans="2:2">
      <c r="B533" s="84" t="str">
        <f>'JCN-5 SP500 Total MRP 1'!B533</f>
        <v>[9] Equals [7] x [8]</v>
      </c>
    </row>
    <row r="534" spans="2:2">
      <c r="B534" s="84" t="str">
        <f>'JCN-5 SP500 Total MRP 1'!B534</f>
        <v>[10] Source: Value Line, as of March 31, 2025</v>
      </c>
    </row>
    <row r="535" spans="2:2">
      <c r="B535" s="84" t="str">
        <f>'JCN-5 SP500 Total MRP 1'!B535</f>
        <v>[11] Equals [7] x [10]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rstPageNumber="8" fitToHeight="0" orientation="portrait" useFirstPageNumber="1" r:id="rId1"/>
  <headerFooter>
    <oddHeader>&amp;R&amp;"Times New Roman,Bold"KyPSC Case No. 2025-00125
Attachment JCN-5
Page &amp;P of 14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7BA-11D7-4D94-9187-7C304F55E322}">
  <sheetPr codeName="Sheet3"/>
  <dimension ref="A1:L145"/>
  <sheetViews>
    <sheetView view="pageLayout" zoomScaleNormal="85" zoomScaleSheetLayoutView="85" workbookViewId="0">
      <selection activeCell="P12" sqref="P12"/>
    </sheetView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2">
      <c r="A1" s="13"/>
      <c r="B1" s="13"/>
      <c r="C1" s="13"/>
      <c r="D1" s="13"/>
      <c r="E1" s="13"/>
      <c r="F1" s="13"/>
      <c r="G1" s="13"/>
      <c r="H1" s="13"/>
    </row>
    <row r="2" spans="1:12" ht="13.15" customHeight="1">
      <c r="A2" s="13"/>
      <c r="B2" s="313" t="s">
        <v>1120</v>
      </c>
      <c r="C2" s="313"/>
      <c r="D2" s="313"/>
      <c r="E2" s="313"/>
      <c r="F2" s="313"/>
      <c r="G2" s="313"/>
      <c r="H2" s="313"/>
    </row>
    <row r="3" spans="1:12">
      <c r="A3" s="13"/>
      <c r="B3" s="313" t="s">
        <v>91</v>
      </c>
      <c r="C3" s="313"/>
      <c r="D3" s="313"/>
      <c r="E3" s="313"/>
      <c r="F3" s="313"/>
      <c r="G3" s="313"/>
      <c r="H3" s="313"/>
    </row>
    <row r="4" spans="1:12">
      <c r="A4" s="13"/>
      <c r="B4" s="312" t="s">
        <v>1121</v>
      </c>
      <c r="C4" s="312"/>
      <c r="D4" s="312"/>
      <c r="E4" s="312"/>
      <c r="F4" s="312"/>
      <c r="G4" s="312"/>
      <c r="H4" s="312"/>
    </row>
    <row r="5" spans="1:12">
      <c r="A5" s="13"/>
      <c r="B5" s="13"/>
      <c r="C5" s="13"/>
      <c r="D5" s="13"/>
      <c r="E5" s="13"/>
      <c r="F5" s="13"/>
      <c r="G5" s="13"/>
      <c r="H5" s="13"/>
    </row>
    <row r="6" spans="1:12" ht="13.5" thickBot="1">
      <c r="A6" s="13"/>
      <c r="B6" s="13"/>
      <c r="C6" s="13"/>
      <c r="D6" s="69" t="s">
        <v>37</v>
      </c>
      <c r="E6" s="69" t="s">
        <v>38</v>
      </c>
      <c r="F6" s="69" t="s">
        <v>39</v>
      </c>
      <c r="G6" s="69" t="s">
        <v>40</v>
      </c>
      <c r="H6" s="69" t="s">
        <v>41</v>
      </c>
    </row>
    <row r="7" spans="1:12" ht="51">
      <c r="A7" s="13"/>
      <c r="B7" s="191" t="s">
        <v>1</v>
      </c>
      <c r="C7" s="191" t="s">
        <v>2</v>
      </c>
      <c r="D7" s="192" t="s">
        <v>1122</v>
      </c>
      <c r="E7" s="193" t="s">
        <v>1123</v>
      </c>
      <c r="F7" s="193" t="s">
        <v>1124</v>
      </c>
      <c r="G7" s="193" t="s">
        <v>1125</v>
      </c>
      <c r="H7" s="166" t="s">
        <v>1126</v>
      </c>
    </row>
    <row r="8" spans="1:12">
      <c r="A8" s="10"/>
      <c r="B8" s="10" t="str">
        <f>'JCN-2 Summary ROE Results'!B11</f>
        <v>Atmos Energy Corporation</v>
      </c>
      <c r="C8" s="10" t="str">
        <f>'JCN-2 Summary ROE Results'!C11</f>
        <v>ATO</v>
      </c>
      <c r="D8" s="43">
        <v>4.6096666666666675E-2</v>
      </c>
      <c r="E8" s="16">
        <v>0.9</v>
      </c>
      <c r="F8" s="15">
        <f>'JCN-5 SP500 Total MRP 1'!C8</f>
        <v>0.14916514203405662</v>
      </c>
      <c r="G8" s="17">
        <f t="shared" ref="G8:G14" si="0">F8-D8</f>
        <v>0.10306847536738994</v>
      </c>
      <c r="H8" s="39">
        <f>G8*E8+D8</f>
        <v>0.13885829449731762</v>
      </c>
      <c r="K8" s="230"/>
      <c r="L8" s="230"/>
    </row>
    <row r="9" spans="1:12">
      <c r="A9" s="10"/>
      <c r="B9" s="10" t="str">
        <f>'JCN-2 Summary ROE Results'!B12</f>
        <v>New Jersey Resources Corporation</v>
      </c>
      <c r="C9" s="10" t="str">
        <f>'JCN-2 Summary ROE Results'!C12</f>
        <v>NJR</v>
      </c>
      <c r="D9" s="43">
        <f>D8</f>
        <v>4.6096666666666675E-2</v>
      </c>
      <c r="E9" s="16">
        <v>1</v>
      </c>
      <c r="F9" s="43">
        <f>F8</f>
        <v>0.14916514203405662</v>
      </c>
      <c r="G9" s="17">
        <f t="shared" si="0"/>
        <v>0.10306847536738994</v>
      </c>
      <c r="H9" s="39">
        <f t="shared" ref="H9:H14" si="1">G9*E9+D9</f>
        <v>0.14916514203405662</v>
      </c>
      <c r="K9" s="230"/>
      <c r="L9" s="230"/>
    </row>
    <row r="10" spans="1:12">
      <c r="A10" s="10"/>
      <c r="B10" s="10" t="str">
        <f>'JCN-2 Summary ROE Results'!B13</f>
        <v>NiSource Inc.</v>
      </c>
      <c r="C10" s="10" t="str">
        <f>'JCN-2 Summary ROE Results'!C13</f>
        <v>NI</v>
      </c>
      <c r="D10" s="43">
        <f t="shared" ref="D10:D14" si="2">D9</f>
        <v>4.6096666666666675E-2</v>
      </c>
      <c r="E10" s="16">
        <v>0.95</v>
      </c>
      <c r="F10" s="43">
        <f t="shared" ref="F10:F14" si="3">F9</f>
        <v>0.14916514203405662</v>
      </c>
      <c r="G10" s="17">
        <f>F10-D10</f>
        <v>0.10306847536738994</v>
      </c>
      <c r="H10" s="39">
        <f>G10*E10+D10</f>
        <v>0.14401171826568712</v>
      </c>
      <c r="K10" s="230"/>
      <c r="L10" s="230"/>
    </row>
    <row r="11" spans="1:12">
      <c r="A11" s="10"/>
      <c r="B11" s="10" t="str">
        <f>'JCN-2 Summary ROE Results'!B14</f>
        <v>Northwest Natural Gas Company</v>
      </c>
      <c r="C11" s="10" t="str">
        <f>'JCN-2 Summary ROE Results'!C14</f>
        <v>NWN</v>
      </c>
      <c r="D11" s="43">
        <f t="shared" si="2"/>
        <v>4.6096666666666675E-2</v>
      </c>
      <c r="E11" s="16">
        <v>0.9</v>
      </c>
      <c r="F11" s="43">
        <f t="shared" si="3"/>
        <v>0.14916514203405662</v>
      </c>
      <c r="G11" s="17">
        <f t="shared" si="0"/>
        <v>0.10306847536738994</v>
      </c>
      <c r="H11" s="39">
        <f t="shared" si="1"/>
        <v>0.13885829449731762</v>
      </c>
      <c r="K11" s="230"/>
      <c r="L11" s="230"/>
    </row>
    <row r="12" spans="1:12">
      <c r="A12" s="10"/>
      <c r="B12" s="10" t="str">
        <f>'JCN-2 Summary ROE Results'!B15</f>
        <v>ONE Gas Inc.</v>
      </c>
      <c r="C12" s="10" t="str">
        <f>'JCN-2 Summary ROE Results'!C15</f>
        <v>OGS</v>
      </c>
      <c r="D12" s="43">
        <f t="shared" si="2"/>
        <v>4.6096666666666675E-2</v>
      </c>
      <c r="E12" s="16">
        <v>0.85</v>
      </c>
      <c r="F12" s="43">
        <f t="shared" si="3"/>
        <v>0.14916514203405662</v>
      </c>
      <c r="G12" s="17">
        <f>F12-D12</f>
        <v>0.10306847536738994</v>
      </c>
      <c r="H12" s="39">
        <f t="shared" si="1"/>
        <v>0.13370487072894813</v>
      </c>
      <c r="K12" s="230"/>
      <c r="L12" s="230"/>
    </row>
    <row r="13" spans="1:12">
      <c r="A13" s="10"/>
      <c r="B13" s="10" t="str">
        <f>'JCN-2 Summary ROE Results'!B16</f>
        <v>Southwest Gas Holdings, Inc.</v>
      </c>
      <c r="C13" s="10" t="str">
        <f>'JCN-2 Summary ROE Results'!C16</f>
        <v>SWX</v>
      </c>
      <c r="D13" s="43">
        <f t="shared" si="2"/>
        <v>4.6096666666666675E-2</v>
      </c>
      <c r="E13" s="16">
        <v>0.95</v>
      </c>
      <c r="F13" s="43">
        <f t="shared" si="3"/>
        <v>0.14916514203405662</v>
      </c>
      <c r="G13" s="17">
        <f>F13-D13</f>
        <v>0.10306847536738994</v>
      </c>
      <c r="H13" s="39">
        <f t="shared" ref="H13" si="4">G13*E13+D13</f>
        <v>0.14401171826568712</v>
      </c>
      <c r="K13" s="230"/>
      <c r="L13" s="230"/>
    </row>
    <row r="14" spans="1:12">
      <c r="A14" s="10"/>
      <c r="B14" s="168" t="str">
        <f>'JCN-2 Summary ROE Results'!B17</f>
        <v>Spire, Inc.</v>
      </c>
      <c r="C14" s="168" t="str">
        <f>'JCN-2 Summary ROE Results'!C17</f>
        <v>SR</v>
      </c>
      <c r="D14" s="233">
        <f t="shared" si="2"/>
        <v>4.6096666666666675E-2</v>
      </c>
      <c r="E14" s="234">
        <v>0.9</v>
      </c>
      <c r="F14" s="233">
        <f t="shared" si="3"/>
        <v>0.14916514203405662</v>
      </c>
      <c r="G14" s="235">
        <f t="shared" si="0"/>
        <v>0.10306847536738994</v>
      </c>
      <c r="H14" s="236">
        <f t="shared" si="1"/>
        <v>0.13885829449731762</v>
      </c>
      <c r="J14" s="58"/>
      <c r="K14" s="230"/>
      <c r="L14" s="230"/>
    </row>
    <row r="15" spans="1:12">
      <c r="A15" s="10"/>
      <c r="B15" s="10"/>
      <c r="C15" s="10"/>
      <c r="D15" s="43"/>
      <c r="E15" s="16"/>
      <c r="F15" s="43"/>
      <c r="G15" s="17"/>
      <c r="H15" s="39"/>
      <c r="J15" s="58"/>
      <c r="K15" s="230"/>
      <c r="L15" s="230"/>
    </row>
    <row r="16" spans="1:12">
      <c r="A16" s="13"/>
      <c r="B16" s="96" t="s">
        <v>33</v>
      </c>
      <c r="C16" s="96"/>
      <c r="D16" s="96"/>
      <c r="E16" s="97">
        <f>MEDIAN(E8:E14)</f>
        <v>0.9</v>
      </c>
      <c r="F16" s="98"/>
      <c r="G16" s="98"/>
      <c r="H16" s="98">
        <f>MEDIAN(H8:H14)</f>
        <v>0.13885829449731762</v>
      </c>
      <c r="K16" s="6"/>
    </row>
    <row r="17" spans="1:8" ht="13.5" thickBot="1">
      <c r="A17" s="13"/>
      <c r="B17" s="64" t="s">
        <v>34</v>
      </c>
      <c r="C17" s="49"/>
      <c r="D17" s="49"/>
      <c r="E17" s="61">
        <f>AVERAGE(E8:E14)</f>
        <v>0.92142857142857149</v>
      </c>
      <c r="F17" s="50"/>
      <c r="G17" s="50"/>
      <c r="H17" s="50">
        <f>AVERAGE(H8:H14)</f>
        <v>0.14106690468376168</v>
      </c>
    </row>
    <row r="18" spans="1:8">
      <c r="A18" s="13"/>
      <c r="B18" s="13"/>
      <c r="C18" s="13"/>
      <c r="D18" s="13"/>
      <c r="E18" s="13"/>
      <c r="F18" s="14"/>
      <c r="G18" s="14"/>
      <c r="H18" s="14"/>
    </row>
    <row r="19" spans="1:8">
      <c r="A19" s="13"/>
      <c r="B19" s="190" t="s">
        <v>64</v>
      </c>
      <c r="C19" s="13"/>
      <c r="D19" s="13"/>
      <c r="E19" s="13"/>
      <c r="F19" s="13"/>
      <c r="G19" s="13"/>
      <c r="H19" s="13"/>
    </row>
    <row r="20" spans="1:8">
      <c r="A20" s="13"/>
      <c r="B20" s="44" t="s">
        <v>1405</v>
      </c>
      <c r="C20" s="13"/>
      <c r="D20" s="13"/>
      <c r="E20" s="13"/>
      <c r="F20" s="13"/>
      <c r="G20" s="13"/>
      <c r="H20" s="13"/>
    </row>
    <row r="21" spans="1:8">
      <c r="A21" s="13"/>
      <c r="B21" s="44" t="s">
        <v>1127</v>
      </c>
      <c r="C21" s="13"/>
      <c r="D21" s="13"/>
      <c r="E21" s="13"/>
      <c r="F21" s="42"/>
      <c r="G21" s="41"/>
      <c r="H21" s="13"/>
    </row>
    <row r="22" spans="1:8">
      <c r="A22" s="13"/>
      <c r="B22" s="44" t="s">
        <v>1381</v>
      </c>
      <c r="C22" s="13"/>
      <c r="D22" s="13"/>
      <c r="E22" s="13"/>
      <c r="F22" s="13"/>
      <c r="G22" s="13"/>
      <c r="H22" s="13"/>
    </row>
    <row r="23" spans="1:8">
      <c r="A23" s="13"/>
      <c r="B23" s="13" t="s">
        <v>1128</v>
      </c>
      <c r="C23" s="13"/>
      <c r="D23" s="13"/>
      <c r="E23" s="13"/>
      <c r="F23" s="13"/>
      <c r="G23" s="13"/>
      <c r="H23" s="13"/>
    </row>
    <row r="24" spans="1:8">
      <c r="A24" s="13"/>
      <c r="B24" s="13" t="s">
        <v>1129</v>
      </c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 ht="13.15" customHeight="1">
      <c r="A26" s="13"/>
      <c r="B26" s="313" t="s">
        <v>1130</v>
      </c>
      <c r="C26" s="313"/>
      <c r="D26" s="313"/>
      <c r="E26" s="313"/>
      <c r="F26" s="313"/>
      <c r="G26" s="313"/>
      <c r="H26" s="313"/>
    </row>
    <row r="27" spans="1:8">
      <c r="A27" s="13"/>
      <c r="B27" s="313" t="str">
        <f>B3</f>
        <v>MARKET RISK PREMIUM DERIVED FROM S&amp;P 500 - ALL COMPANIES</v>
      </c>
      <c r="C27" s="313"/>
      <c r="D27" s="313"/>
      <c r="E27" s="313"/>
      <c r="F27" s="313"/>
      <c r="G27" s="313"/>
      <c r="H27" s="313"/>
    </row>
    <row r="28" spans="1:8">
      <c r="A28" s="13"/>
      <c r="B28" s="312" t="s">
        <v>1121</v>
      </c>
      <c r="C28" s="312"/>
      <c r="D28" s="312"/>
      <c r="E28" s="312"/>
      <c r="F28" s="312"/>
      <c r="G28" s="312"/>
      <c r="H28" s="3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 ht="13.5" thickBot="1">
      <c r="A30" s="13"/>
      <c r="B30" s="13"/>
      <c r="C30" s="13"/>
      <c r="D30" s="69" t="s">
        <v>37</v>
      </c>
      <c r="E30" s="69" t="s">
        <v>38</v>
      </c>
      <c r="F30" s="69" t="s">
        <v>39</v>
      </c>
      <c r="G30" s="69" t="s">
        <v>40</v>
      </c>
      <c r="H30" s="69" t="s">
        <v>41</v>
      </c>
    </row>
    <row r="31" spans="1:8" ht="63.75">
      <c r="A31" s="13"/>
      <c r="B31" s="191" t="s">
        <v>1</v>
      </c>
      <c r="C31" s="191" t="s">
        <v>2</v>
      </c>
      <c r="D31" s="192" t="s">
        <v>1406</v>
      </c>
      <c r="E31" s="193" t="s">
        <v>1123</v>
      </c>
      <c r="F31" s="193" t="s">
        <v>1124</v>
      </c>
      <c r="G31" s="193" t="s">
        <v>1125</v>
      </c>
      <c r="H31" s="166" t="s">
        <v>1126</v>
      </c>
    </row>
    <row r="32" spans="1:8">
      <c r="A32" s="13"/>
      <c r="B32" s="10" t="str">
        <f t="shared" ref="B32:C38" si="5">B8</f>
        <v>Atmos Energy Corporation</v>
      </c>
      <c r="C32" s="10" t="str">
        <f t="shared" si="5"/>
        <v>ATO</v>
      </c>
      <c r="D32" s="43">
        <v>4.5199999999999997E-2</v>
      </c>
      <c r="E32" s="16">
        <f t="shared" ref="E32:F38" si="6">E8</f>
        <v>0.9</v>
      </c>
      <c r="F32" s="15">
        <f t="shared" si="6"/>
        <v>0.14916514203405662</v>
      </c>
      <c r="G32" s="17">
        <f t="shared" ref="G32:G38" si="7">F32-D32</f>
        <v>0.10396514203405663</v>
      </c>
      <c r="H32" s="39">
        <f t="shared" ref="H32:H38" si="8">G32*E32+D32</f>
        <v>0.13876862783065097</v>
      </c>
    </row>
    <row r="33" spans="1:11">
      <c r="A33" s="13"/>
      <c r="B33" s="10" t="str">
        <f t="shared" si="5"/>
        <v>New Jersey Resources Corporation</v>
      </c>
      <c r="C33" s="10" t="str">
        <f t="shared" si="5"/>
        <v>NJR</v>
      </c>
      <c r="D33" s="43">
        <f>D32</f>
        <v>4.5199999999999997E-2</v>
      </c>
      <c r="E33" s="16">
        <f>E9</f>
        <v>1</v>
      </c>
      <c r="F33" s="15">
        <f t="shared" si="6"/>
        <v>0.14916514203405662</v>
      </c>
      <c r="G33" s="17">
        <f t="shared" si="7"/>
        <v>0.10396514203405663</v>
      </c>
      <c r="H33" s="39">
        <f t="shared" si="8"/>
        <v>0.14916514203405662</v>
      </c>
    </row>
    <row r="34" spans="1:11">
      <c r="A34" s="13"/>
      <c r="B34" s="10" t="str">
        <f t="shared" si="5"/>
        <v>NiSource Inc.</v>
      </c>
      <c r="C34" s="10" t="str">
        <f t="shared" si="5"/>
        <v>NI</v>
      </c>
      <c r="D34" s="43">
        <f t="shared" ref="D34:D38" si="9">D33</f>
        <v>4.5199999999999997E-2</v>
      </c>
      <c r="E34" s="16">
        <f t="shared" si="6"/>
        <v>0.95</v>
      </c>
      <c r="F34" s="15">
        <f t="shared" si="6"/>
        <v>0.14916514203405662</v>
      </c>
      <c r="G34" s="17">
        <f>F34-D34</f>
        <v>0.10396514203405663</v>
      </c>
      <c r="H34" s="39">
        <f>G34*E34+D34</f>
        <v>0.14396688493235379</v>
      </c>
    </row>
    <row r="35" spans="1:11">
      <c r="A35" s="13"/>
      <c r="B35" s="10" t="str">
        <f t="shared" si="5"/>
        <v>Northwest Natural Gas Company</v>
      </c>
      <c r="C35" s="10" t="str">
        <f t="shared" si="5"/>
        <v>NWN</v>
      </c>
      <c r="D35" s="43">
        <f t="shared" si="9"/>
        <v>4.5199999999999997E-2</v>
      </c>
      <c r="E35" s="16">
        <f t="shared" si="6"/>
        <v>0.9</v>
      </c>
      <c r="F35" s="15">
        <f t="shared" si="6"/>
        <v>0.14916514203405662</v>
      </c>
      <c r="G35" s="17">
        <f t="shared" si="7"/>
        <v>0.10396514203405663</v>
      </c>
      <c r="H35" s="39">
        <f t="shared" si="8"/>
        <v>0.13876862783065097</v>
      </c>
    </row>
    <row r="36" spans="1:11">
      <c r="A36" s="13"/>
      <c r="B36" s="10" t="str">
        <f t="shared" si="5"/>
        <v>ONE Gas Inc.</v>
      </c>
      <c r="C36" s="10" t="str">
        <f t="shared" si="5"/>
        <v>OGS</v>
      </c>
      <c r="D36" s="43">
        <f t="shared" si="9"/>
        <v>4.5199999999999997E-2</v>
      </c>
      <c r="E36" s="16">
        <f t="shared" si="6"/>
        <v>0.85</v>
      </c>
      <c r="F36" s="15">
        <f t="shared" si="6"/>
        <v>0.14916514203405662</v>
      </c>
      <c r="G36" s="17">
        <f t="shared" si="7"/>
        <v>0.10396514203405663</v>
      </c>
      <c r="H36" s="39">
        <f t="shared" si="8"/>
        <v>0.13357037072894812</v>
      </c>
    </row>
    <row r="37" spans="1:11">
      <c r="A37" s="13"/>
      <c r="B37" s="10" t="str">
        <f t="shared" si="5"/>
        <v>Southwest Gas Holdings, Inc.</v>
      </c>
      <c r="C37" s="10" t="str">
        <f t="shared" si="5"/>
        <v>SWX</v>
      </c>
      <c r="D37" s="43">
        <f t="shared" si="9"/>
        <v>4.5199999999999997E-2</v>
      </c>
      <c r="E37" s="16">
        <f t="shared" si="6"/>
        <v>0.95</v>
      </c>
      <c r="F37" s="15">
        <f t="shared" si="6"/>
        <v>0.14916514203405662</v>
      </c>
      <c r="G37" s="17">
        <f t="shared" ref="G37" si="10">F37-D37</f>
        <v>0.10396514203405663</v>
      </c>
      <c r="H37" s="39">
        <f t="shared" ref="H37" si="11">G37*E37+D37</f>
        <v>0.14396688493235379</v>
      </c>
    </row>
    <row r="38" spans="1:11">
      <c r="A38" s="13"/>
      <c r="B38" s="168" t="str">
        <f t="shared" si="5"/>
        <v>Spire, Inc.</v>
      </c>
      <c r="C38" s="168" t="str">
        <f t="shared" si="5"/>
        <v>SR</v>
      </c>
      <c r="D38" s="233">
        <f t="shared" si="9"/>
        <v>4.5199999999999997E-2</v>
      </c>
      <c r="E38" s="234">
        <f t="shared" si="6"/>
        <v>0.9</v>
      </c>
      <c r="F38" s="237">
        <f t="shared" si="6"/>
        <v>0.14916514203405662</v>
      </c>
      <c r="G38" s="235">
        <f t="shared" si="7"/>
        <v>0.10396514203405663</v>
      </c>
      <c r="H38" s="236">
        <f t="shared" si="8"/>
        <v>0.13876862783065097</v>
      </c>
      <c r="J38" s="58"/>
      <c r="K38" s="11"/>
    </row>
    <row r="39" spans="1:11">
      <c r="A39" s="13"/>
      <c r="B39" s="10"/>
      <c r="C39" s="10"/>
      <c r="D39" s="43"/>
      <c r="E39" s="16"/>
      <c r="F39" s="15"/>
      <c r="G39" s="17"/>
      <c r="H39" s="39"/>
      <c r="J39" s="58"/>
      <c r="K39" s="249"/>
    </row>
    <row r="40" spans="1:11">
      <c r="A40" s="13"/>
      <c r="B40" s="96" t="s">
        <v>33</v>
      </c>
      <c r="C40" s="96"/>
      <c r="D40" s="96"/>
      <c r="E40" s="97">
        <f>MEDIAN(E32:E38)</f>
        <v>0.9</v>
      </c>
      <c r="F40" s="98"/>
      <c r="G40" s="98"/>
      <c r="H40" s="98">
        <f>MEDIAN(H32:H38)</f>
        <v>0.13876862783065097</v>
      </c>
      <c r="K40" s="6"/>
    </row>
    <row r="41" spans="1:11" ht="13.5" thickBot="1">
      <c r="A41" s="13"/>
      <c r="B41" s="64" t="s">
        <v>34</v>
      </c>
      <c r="C41" s="49"/>
      <c r="D41" s="49"/>
      <c r="E41" s="61">
        <f>AVERAGE(E32:E38)</f>
        <v>0.92142857142857149</v>
      </c>
      <c r="F41" s="50"/>
      <c r="G41" s="50"/>
      <c r="H41" s="50">
        <f>AVERAGE(H32:H38)</f>
        <v>0.14099645230280933</v>
      </c>
    </row>
    <row r="42" spans="1:11">
      <c r="A42" s="13"/>
      <c r="B42" s="44"/>
      <c r="C42" s="13"/>
      <c r="D42" s="13"/>
      <c r="E42" s="70"/>
      <c r="F42" s="15"/>
      <c r="G42" s="15"/>
      <c r="H42" s="15"/>
    </row>
    <row r="43" spans="1:11">
      <c r="A43" s="13"/>
      <c r="B43" s="190" t="s">
        <v>64</v>
      </c>
      <c r="C43" s="13"/>
      <c r="D43" s="13"/>
      <c r="E43" s="13"/>
      <c r="F43" s="13"/>
      <c r="G43" s="13"/>
      <c r="H43" s="13"/>
    </row>
    <row r="44" spans="1:11">
      <c r="A44" s="13"/>
      <c r="B44" s="13" t="s">
        <v>1407</v>
      </c>
      <c r="C44" s="13"/>
      <c r="D44" s="13"/>
      <c r="E44" s="13"/>
      <c r="F44" s="13"/>
      <c r="G44" s="13"/>
      <c r="H44" s="13"/>
    </row>
    <row r="45" spans="1:11">
      <c r="A45" s="13"/>
      <c r="B45" s="44" t="str">
        <f>B21</f>
        <v>[2] Source: Value Line Reports</v>
      </c>
      <c r="C45" s="13"/>
      <c r="D45" s="13"/>
      <c r="E45" s="13"/>
      <c r="F45" s="13"/>
      <c r="G45" s="13"/>
      <c r="H45" s="13"/>
    </row>
    <row r="46" spans="1:11">
      <c r="A46" s="13"/>
      <c r="B46" s="44" t="str">
        <f>B22</f>
        <v>[3] Source: Exhibit JCN-5, page 1</v>
      </c>
      <c r="C46" s="13"/>
      <c r="D46" s="13"/>
      <c r="E46" s="13"/>
      <c r="F46" s="13"/>
      <c r="G46" s="13"/>
      <c r="H46" s="13"/>
    </row>
    <row r="47" spans="1:11">
      <c r="A47" s="13"/>
      <c r="B47" s="13" t="s">
        <v>1128</v>
      </c>
      <c r="C47" s="13"/>
      <c r="D47" s="13"/>
      <c r="E47" s="13"/>
      <c r="F47" s="13"/>
      <c r="G47" s="13"/>
      <c r="H47" s="13"/>
    </row>
    <row r="48" spans="1:11">
      <c r="A48" s="13"/>
      <c r="B48" s="13" t="s">
        <v>1129</v>
      </c>
      <c r="C48" s="13"/>
      <c r="D48" s="13"/>
      <c r="E48" s="13"/>
      <c r="F48" s="13"/>
      <c r="G48" s="13"/>
      <c r="H48" s="13"/>
    </row>
    <row r="49" spans="1:11">
      <c r="A49" s="13"/>
      <c r="B49" s="13"/>
      <c r="C49" s="13"/>
      <c r="D49" s="13"/>
      <c r="E49" s="13"/>
      <c r="F49" s="13"/>
      <c r="G49" s="13"/>
      <c r="H49" s="13"/>
    </row>
    <row r="50" spans="1:11" ht="13.15" customHeight="1">
      <c r="A50" s="13"/>
      <c r="B50" s="313" t="s">
        <v>1131</v>
      </c>
      <c r="C50" s="313"/>
      <c r="D50" s="313"/>
      <c r="E50" s="313"/>
      <c r="F50" s="313"/>
      <c r="G50" s="313"/>
      <c r="H50" s="313"/>
    </row>
    <row r="51" spans="1:11">
      <c r="A51" s="13"/>
      <c r="B51" s="313" t="str">
        <f>B27</f>
        <v>MARKET RISK PREMIUM DERIVED FROM S&amp;P 500 - ALL COMPANIES</v>
      </c>
      <c r="C51" s="313"/>
      <c r="D51" s="313"/>
      <c r="E51" s="313"/>
      <c r="F51" s="313"/>
      <c r="G51" s="313"/>
      <c r="H51" s="313"/>
    </row>
    <row r="52" spans="1:11">
      <c r="A52" s="13"/>
      <c r="B52" s="312" t="s">
        <v>1121</v>
      </c>
      <c r="C52" s="312"/>
      <c r="D52" s="312"/>
      <c r="E52" s="312"/>
      <c r="F52" s="312"/>
      <c r="G52" s="312"/>
      <c r="H52" s="312"/>
    </row>
    <row r="53" spans="1:11">
      <c r="A53" s="13"/>
      <c r="B53" s="13"/>
      <c r="C53" s="13"/>
      <c r="D53" s="13"/>
      <c r="E53" s="13"/>
      <c r="F53" s="13"/>
      <c r="G53" s="13"/>
      <c r="H53" s="13"/>
    </row>
    <row r="54" spans="1:11" ht="13.5" thickBot="1">
      <c r="A54" s="13"/>
      <c r="B54" s="13"/>
      <c r="C54" s="13"/>
      <c r="D54" s="69" t="s">
        <v>37</v>
      </c>
      <c r="E54" s="69" t="s">
        <v>38</v>
      </c>
      <c r="F54" s="69" t="s">
        <v>39</v>
      </c>
      <c r="G54" s="69" t="s">
        <v>40</v>
      </c>
      <c r="H54" s="69" t="s">
        <v>41</v>
      </c>
    </row>
    <row r="55" spans="1:11" ht="51">
      <c r="A55" s="13"/>
      <c r="B55" s="191" t="s">
        <v>1</v>
      </c>
      <c r="C55" s="191" t="s">
        <v>2</v>
      </c>
      <c r="D55" s="192" t="s">
        <v>1132</v>
      </c>
      <c r="E55" s="193" t="s">
        <v>1123</v>
      </c>
      <c r="F55" s="193" t="s">
        <v>1124</v>
      </c>
      <c r="G55" s="193" t="s">
        <v>1125</v>
      </c>
      <c r="H55" s="166" t="s">
        <v>1126</v>
      </c>
    </row>
    <row r="56" spans="1:11">
      <c r="A56" s="13"/>
      <c r="B56" s="10" t="str">
        <f t="shared" ref="B56:C62" si="12">B32</f>
        <v>Atmos Energy Corporation</v>
      </c>
      <c r="C56" s="10" t="str">
        <f t="shared" si="12"/>
        <v>ATO</v>
      </c>
      <c r="D56" s="12">
        <v>4.2999999999999997E-2</v>
      </c>
      <c r="E56" s="16">
        <f t="shared" ref="E56:E62" si="13">E8</f>
        <v>0.9</v>
      </c>
      <c r="F56" s="15">
        <f t="shared" ref="F56:F62" si="14">F32</f>
        <v>0.14916514203405662</v>
      </c>
      <c r="G56" s="17">
        <f t="shared" ref="G56:G62" si="15">F56-D56</f>
        <v>0.10616514203405662</v>
      </c>
      <c r="H56" s="39">
        <f t="shared" ref="H56:H62" si="16">G56*E56+D56</f>
        <v>0.13854862783065097</v>
      </c>
    </row>
    <row r="57" spans="1:11">
      <c r="A57" s="13"/>
      <c r="B57" s="10" t="str">
        <f t="shared" si="12"/>
        <v>New Jersey Resources Corporation</v>
      </c>
      <c r="C57" s="10" t="str">
        <f t="shared" si="12"/>
        <v>NJR</v>
      </c>
      <c r="D57" s="43">
        <f>D56</f>
        <v>4.2999999999999997E-2</v>
      </c>
      <c r="E57" s="16">
        <f t="shared" si="13"/>
        <v>1</v>
      </c>
      <c r="F57" s="15">
        <f t="shared" si="14"/>
        <v>0.14916514203405662</v>
      </c>
      <c r="G57" s="17">
        <f t="shared" si="15"/>
        <v>0.10616514203405662</v>
      </c>
      <c r="H57" s="39">
        <f t="shared" si="16"/>
        <v>0.14916514203405662</v>
      </c>
    </row>
    <row r="58" spans="1:11">
      <c r="A58" s="13"/>
      <c r="B58" s="10" t="str">
        <f t="shared" si="12"/>
        <v>NiSource Inc.</v>
      </c>
      <c r="C58" s="10" t="str">
        <f t="shared" si="12"/>
        <v>NI</v>
      </c>
      <c r="D58" s="43">
        <f t="shared" ref="D58:D62" si="17">D57</f>
        <v>4.2999999999999997E-2</v>
      </c>
      <c r="E58" s="16">
        <f t="shared" si="13"/>
        <v>0.95</v>
      </c>
      <c r="F58" s="15">
        <f t="shared" si="14"/>
        <v>0.14916514203405662</v>
      </c>
      <c r="G58" s="17">
        <f>F58-D58</f>
        <v>0.10616514203405662</v>
      </c>
      <c r="H58" s="39">
        <f>G58*E58+D58</f>
        <v>0.14385688493235377</v>
      </c>
    </row>
    <row r="59" spans="1:11">
      <c r="A59" s="13"/>
      <c r="B59" s="10" t="str">
        <f t="shared" si="12"/>
        <v>Northwest Natural Gas Company</v>
      </c>
      <c r="C59" s="10" t="str">
        <f t="shared" si="12"/>
        <v>NWN</v>
      </c>
      <c r="D59" s="43">
        <f t="shared" si="17"/>
        <v>4.2999999999999997E-2</v>
      </c>
      <c r="E59" s="16">
        <f t="shared" si="13"/>
        <v>0.9</v>
      </c>
      <c r="F59" s="15">
        <f t="shared" si="14"/>
        <v>0.14916514203405662</v>
      </c>
      <c r="G59" s="17">
        <f t="shared" si="15"/>
        <v>0.10616514203405662</v>
      </c>
      <c r="H59" s="39">
        <f t="shared" si="16"/>
        <v>0.13854862783065097</v>
      </c>
    </row>
    <row r="60" spans="1:11">
      <c r="A60" s="13"/>
      <c r="B60" s="10" t="str">
        <f t="shared" si="12"/>
        <v>ONE Gas Inc.</v>
      </c>
      <c r="C60" s="10" t="str">
        <f t="shared" si="12"/>
        <v>OGS</v>
      </c>
      <c r="D60" s="43">
        <f t="shared" si="17"/>
        <v>4.2999999999999997E-2</v>
      </c>
      <c r="E60" s="16">
        <f t="shared" si="13"/>
        <v>0.85</v>
      </c>
      <c r="F60" s="15">
        <f t="shared" si="14"/>
        <v>0.14916514203405662</v>
      </c>
      <c r="G60" s="17">
        <f t="shared" si="15"/>
        <v>0.10616514203405662</v>
      </c>
      <c r="H60" s="39">
        <f t="shared" si="16"/>
        <v>0.13324037072894812</v>
      </c>
    </row>
    <row r="61" spans="1:11">
      <c r="A61" s="13"/>
      <c r="B61" s="10" t="str">
        <f t="shared" si="12"/>
        <v>Southwest Gas Holdings, Inc.</v>
      </c>
      <c r="C61" s="10" t="str">
        <f t="shared" si="12"/>
        <v>SWX</v>
      </c>
      <c r="D61" s="43">
        <f t="shared" si="17"/>
        <v>4.2999999999999997E-2</v>
      </c>
      <c r="E61" s="16">
        <f t="shared" si="13"/>
        <v>0.95</v>
      </c>
      <c r="F61" s="15">
        <f t="shared" si="14"/>
        <v>0.14916514203405662</v>
      </c>
      <c r="G61" s="17">
        <f t="shared" ref="G61" si="18">F61-D61</f>
        <v>0.10616514203405662</v>
      </c>
      <c r="H61" s="39">
        <f t="shared" ref="H61" si="19">G61*E61+D61</f>
        <v>0.14385688493235377</v>
      </c>
    </row>
    <row r="62" spans="1:11">
      <c r="A62" s="13"/>
      <c r="B62" s="168" t="str">
        <f t="shared" si="12"/>
        <v>Spire, Inc.</v>
      </c>
      <c r="C62" s="168" t="str">
        <f t="shared" si="12"/>
        <v>SR</v>
      </c>
      <c r="D62" s="233">
        <f t="shared" si="17"/>
        <v>4.2999999999999997E-2</v>
      </c>
      <c r="E62" s="234">
        <f t="shared" si="13"/>
        <v>0.9</v>
      </c>
      <c r="F62" s="237">
        <f t="shared" si="14"/>
        <v>0.14916514203405662</v>
      </c>
      <c r="G62" s="235">
        <f t="shared" si="15"/>
        <v>0.10616514203405662</v>
      </c>
      <c r="H62" s="236">
        <f t="shared" si="16"/>
        <v>0.13854862783065097</v>
      </c>
      <c r="J62" s="58"/>
      <c r="K62" s="11"/>
    </row>
    <row r="63" spans="1:11">
      <c r="A63" s="13"/>
      <c r="B63" s="10"/>
      <c r="C63" s="10"/>
      <c r="D63" s="43"/>
      <c r="E63" s="16"/>
      <c r="F63" s="15"/>
      <c r="G63" s="17"/>
      <c r="H63" s="39"/>
      <c r="J63" s="58"/>
      <c r="K63" s="249"/>
    </row>
    <row r="64" spans="1:11">
      <c r="A64" s="13"/>
      <c r="B64" s="96" t="s">
        <v>33</v>
      </c>
      <c r="C64" s="96"/>
      <c r="D64" s="96"/>
      <c r="E64" s="97">
        <f>MEDIAN(E56:E62)</f>
        <v>0.9</v>
      </c>
      <c r="F64" s="98"/>
      <c r="G64" s="98"/>
      <c r="H64" s="98">
        <f>MEDIAN(H56:H62)</f>
        <v>0.13854862783065097</v>
      </c>
      <c r="K64" s="6"/>
    </row>
    <row r="65" spans="1:8" ht="13.5" thickBot="1">
      <c r="A65" s="13"/>
      <c r="B65" s="64" t="s">
        <v>34</v>
      </c>
      <c r="C65" s="49"/>
      <c r="D65" s="49"/>
      <c r="E65" s="61">
        <f>AVERAGE(E56:E62)</f>
        <v>0.92142857142857149</v>
      </c>
      <c r="F65" s="50"/>
      <c r="G65" s="50"/>
      <c r="H65" s="50">
        <f>AVERAGE(H56:H62)</f>
        <v>0.14082359515995216</v>
      </c>
    </row>
    <row r="66" spans="1:8">
      <c r="A66" s="13"/>
      <c r="B66" s="65"/>
      <c r="C66" s="13"/>
      <c r="D66" s="13"/>
      <c r="E66" s="13"/>
      <c r="F66" s="14"/>
      <c r="G66" s="14"/>
      <c r="H66" s="14"/>
    </row>
    <row r="67" spans="1:8">
      <c r="A67" s="13"/>
      <c r="B67" s="190" t="s">
        <v>64</v>
      </c>
      <c r="C67" s="13"/>
      <c r="D67" s="13"/>
      <c r="E67" s="13"/>
      <c r="F67" s="13"/>
      <c r="G67" s="13"/>
      <c r="H67" s="13"/>
    </row>
    <row r="68" spans="1:8">
      <c r="A68" s="13"/>
      <c r="B68" s="44" t="s">
        <v>1380</v>
      </c>
      <c r="C68" s="13"/>
      <c r="D68" s="13"/>
      <c r="E68" s="13"/>
      <c r="F68" s="13"/>
      <c r="G68" s="13"/>
      <c r="H68" s="13"/>
    </row>
    <row r="69" spans="1:8">
      <c r="A69" s="13"/>
      <c r="B69" s="44" t="str">
        <f>B45</f>
        <v>[2] Source: Value Line Reports</v>
      </c>
      <c r="C69" s="13"/>
      <c r="D69" s="13"/>
      <c r="E69" s="13"/>
      <c r="F69" s="13"/>
      <c r="G69" s="13"/>
      <c r="H69" s="13"/>
    </row>
    <row r="70" spans="1:8">
      <c r="A70" s="13"/>
      <c r="B70" s="44" t="str">
        <f>B46</f>
        <v>[3] Source: Exhibit JCN-5, page 1</v>
      </c>
      <c r="C70" s="13"/>
      <c r="D70" s="13"/>
      <c r="E70" s="13"/>
      <c r="F70" s="13"/>
      <c r="G70" s="13"/>
      <c r="H70" s="13"/>
    </row>
    <row r="71" spans="1:8">
      <c r="A71" s="13"/>
      <c r="B71" s="13" t="s">
        <v>1128</v>
      </c>
      <c r="C71" s="13"/>
      <c r="D71" s="13"/>
      <c r="E71" s="13"/>
      <c r="F71" s="13"/>
      <c r="G71" s="13"/>
      <c r="H71" s="13"/>
    </row>
    <row r="72" spans="1:8">
      <c r="A72" s="13"/>
      <c r="B72" s="13" t="s">
        <v>1129</v>
      </c>
      <c r="C72" s="13"/>
      <c r="D72" s="13"/>
      <c r="E72" s="13"/>
      <c r="F72" s="13"/>
      <c r="G72" s="13"/>
      <c r="H72" s="13"/>
    </row>
    <row r="74" spans="1:8">
      <c r="B74" s="13"/>
      <c r="C74" s="13"/>
      <c r="D74" s="13"/>
      <c r="E74" s="13"/>
      <c r="F74" s="13"/>
      <c r="G74" s="13"/>
      <c r="H74" s="13"/>
    </row>
    <row r="75" spans="1:8" ht="13.15" customHeight="1">
      <c r="B75" s="313" t="s">
        <v>1133</v>
      </c>
      <c r="C75" s="313"/>
      <c r="D75" s="313"/>
      <c r="E75" s="313"/>
      <c r="F75" s="313"/>
      <c r="G75" s="313"/>
      <c r="H75" s="313"/>
    </row>
    <row r="76" spans="1:8">
      <c r="B76" s="313" t="str">
        <f>B51</f>
        <v>MARKET RISK PREMIUM DERIVED FROM S&amp;P 500 - ALL COMPANIES</v>
      </c>
      <c r="C76" s="313"/>
      <c r="D76" s="313"/>
      <c r="E76" s="313"/>
      <c r="F76" s="313"/>
      <c r="G76" s="313"/>
      <c r="H76" s="313"/>
    </row>
    <row r="77" spans="1:8">
      <c r="B77" s="312" t="s">
        <v>1121</v>
      </c>
      <c r="C77" s="312"/>
      <c r="D77" s="312"/>
      <c r="E77" s="312"/>
      <c r="F77" s="312"/>
      <c r="G77" s="312"/>
      <c r="H77" s="312"/>
    </row>
    <row r="78" spans="1:8">
      <c r="B78" s="13"/>
      <c r="C78" s="13"/>
      <c r="D78" s="13"/>
      <c r="E78" s="13"/>
      <c r="F78" s="13"/>
      <c r="G78" s="13"/>
      <c r="H78" s="13"/>
    </row>
    <row r="79" spans="1:8" ht="13.5" thickBot="1">
      <c r="B79" s="13"/>
      <c r="C79" s="13"/>
      <c r="D79" s="69" t="s">
        <v>37</v>
      </c>
      <c r="E79" s="69" t="s">
        <v>38</v>
      </c>
      <c r="F79" s="69" t="s">
        <v>39</v>
      </c>
      <c r="G79" s="69" t="s">
        <v>40</v>
      </c>
      <c r="H79" s="69" t="s">
        <v>41</v>
      </c>
    </row>
    <row r="80" spans="1:8" ht="51">
      <c r="B80" s="191" t="s">
        <v>1</v>
      </c>
      <c r="C80" s="191" t="s">
        <v>2</v>
      </c>
      <c r="D80" s="192" t="str">
        <f t="shared" ref="D80:D87" si="20">D7</f>
        <v>Current 30-day average of 30-year U.S. Treasury bond yield</v>
      </c>
      <c r="E80" s="193" t="s">
        <v>1123</v>
      </c>
      <c r="F80" s="193" t="s">
        <v>1124</v>
      </c>
      <c r="G80" s="193" t="s">
        <v>1125</v>
      </c>
      <c r="H80" s="166" t="s">
        <v>1126</v>
      </c>
    </row>
    <row r="81" spans="1:12">
      <c r="B81" s="10" t="str">
        <f t="shared" ref="B81:C87" si="21">B56</f>
        <v>Atmos Energy Corporation</v>
      </c>
      <c r="C81" s="10" t="str">
        <f t="shared" si="21"/>
        <v>ATO</v>
      </c>
      <c r="D81" s="12">
        <f t="shared" si="20"/>
        <v>4.6096666666666675E-2</v>
      </c>
      <c r="E81" s="16">
        <v>0.74381154504109448</v>
      </c>
      <c r="F81" s="15">
        <f>F56</f>
        <v>0.14916514203405662</v>
      </c>
      <c r="G81" s="17">
        <f t="shared" ref="G81:G87" si="22">F81-D81</f>
        <v>0.10306847536738994</v>
      </c>
      <c r="H81" s="39">
        <f t="shared" ref="H81:H87" si="23">G81*E81+D81</f>
        <v>0.12276018857471498</v>
      </c>
      <c r="K81" s="228"/>
      <c r="L81" s="229"/>
    </row>
    <row r="82" spans="1:12">
      <c r="A82" s="13"/>
      <c r="B82" s="10" t="str">
        <f t="shared" si="21"/>
        <v>New Jersey Resources Corporation</v>
      </c>
      <c r="C82" s="10" t="str">
        <f t="shared" si="21"/>
        <v>NJR</v>
      </c>
      <c r="D82" s="12">
        <f t="shared" si="20"/>
        <v>4.6096666666666675E-2</v>
      </c>
      <c r="E82" s="16">
        <v>0.78640835992776448</v>
      </c>
      <c r="F82" s="15">
        <f t="shared" ref="F82:F87" si="24">F57</f>
        <v>0.14916514203405662</v>
      </c>
      <c r="G82" s="17">
        <f t="shared" si="22"/>
        <v>0.10306847536738994</v>
      </c>
      <c r="H82" s="39">
        <f t="shared" si="23"/>
        <v>0.12715057734059099</v>
      </c>
      <c r="K82" s="228"/>
      <c r="L82" s="229"/>
    </row>
    <row r="83" spans="1:12">
      <c r="B83" s="10" t="str">
        <f t="shared" si="21"/>
        <v>NiSource Inc.</v>
      </c>
      <c r="C83" s="10" t="str">
        <f t="shared" si="21"/>
        <v>NI</v>
      </c>
      <c r="D83" s="12">
        <f t="shared" si="20"/>
        <v>4.6096666666666675E-2</v>
      </c>
      <c r="E83" s="16">
        <v>0.78499644025529891</v>
      </c>
      <c r="F83" s="15">
        <f t="shared" si="24"/>
        <v>0.14916514203405662</v>
      </c>
      <c r="G83" s="17">
        <f>F83-D83</f>
        <v>0.10306847536738994</v>
      </c>
      <c r="H83" s="39">
        <f>G83*E83+D83</f>
        <v>0.12700505293260875</v>
      </c>
      <c r="K83" s="228"/>
      <c r="L83" s="229"/>
    </row>
    <row r="84" spans="1:12">
      <c r="B84" s="10" t="str">
        <f t="shared" si="21"/>
        <v>Northwest Natural Gas Company</v>
      </c>
      <c r="C84" s="10" t="str">
        <f t="shared" si="21"/>
        <v>NWN</v>
      </c>
      <c r="D84" s="12">
        <f t="shared" si="20"/>
        <v>4.6096666666666675E-2</v>
      </c>
      <c r="E84" s="16">
        <v>0.69265579170925606</v>
      </c>
      <c r="F84" s="15">
        <f t="shared" si="24"/>
        <v>0.14916514203405662</v>
      </c>
      <c r="G84" s="17">
        <f t="shared" si="22"/>
        <v>0.10306847536738994</v>
      </c>
      <c r="H84" s="39">
        <f t="shared" si="23"/>
        <v>0.11748764307253211</v>
      </c>
      <c r="K84" s="228"/>
      <c r="L84" s="229"/>
    </row>
    <row r="85" spans="1:12">
      <c r="B85" s="10" t="str">
        <f t="shared" si="21"/>
        <v>ONE Gas Inc.</v>
      </c>
      <c r="C85" s="10" t="str">
        <f t="shared" si="21"/>
        <v>OGS</v>
      </c>
      <c r="D85" s="12">
        <f t="shared" si="20"/>
        <v>4.6096666666666675E-2</v>
      </c>
      <c r="E85" s="16">
        <v>0.75818263832403499</v>
      </c>
      <c r="F85" s="15">
        <f t="shared" si="24"/>
        <v>0.14916514203405662</v>
      </c>
      <c r="G85" s="17">
        <f t="shared" si="22"/>
        <v>0.10306847536738994</v>
      </c>
      <c r="H85" s="39">
        <f t="shared" si="23"/>
        <v>0.12424139524875019</v>
      </c>
      <c r="K85" s="228"/>
      <c r="L85" s="229"/>
    </row>
    <row r="86" spans="1:12">
      <c r="B86" s="10" t="str">
        <f t="shared" si="21"/>
        <v>Southwest Gas Holdings, Inc.</v>
      </c>
      <c r="C86" s="10" t="str">
        <f t="shared" si="21"/>
        <v>SWX</v>
      </c>
      <c r="D86" s="12">
        <f t="shared" si="20"/>
        <v>4.6096666666666675E-2</v>
      </c>
      <c r="E86" s="16">
        <v>0.82820696213839329</v>
      </c>
      <c r="F86" s="15">
        <f t="shared" si="24"/>
        <v>0.14916514203405662</v>
      </c>
      <c r="G86" s="17">
        <f t="shared" ref="G86" si="25">F86-D86</f>
        <v>0.10306847536738994</v>
      </c>
      <c r="H86" s="39">
        <f t="shared" ref="H86" si="26">G86*E86+D86</f>
        <v>0.13145869554292852</v>
      </c>
      <c r="K86" s="228"/>
      <c r="L86" s="229"/>
    </row>
    <row r="87" spans="1:12">
      <c r="B87" s="168" t="str">
        <f t="shared" si="21"/>
        <v>Spire, Inc.</v>
      </c>
      <c r="C87" s="168" t="str">
        <f t="shared" si="21"/>
        <v>SR</v>
      </c>
      <c r="D87" s="238">
        <f t="shared" si="20"/>
        <v>4.6096666666666675E-2</v>
      </c>
      <c r="E87" s="234">
        <v>0.76309744672491653</v>
      </c>
      <c r="F87" s="237">
        <f t="shared" si="24"/>
        <v>0.14916514203405662</v>
      </c>
      <c r="G87" s="235">
        <f t="shared" si="22"/>
        <v>0.10306847536738994</v>
      </c>
      <c r="H87" s="236">
        <f t="shared" si="23"/>
        <v>0.12474795705735189</v>
      </c>
      <c r="K87" s="228"/>
      <c r="L87" s="229"/>
    </row>
    <row r="88" spans="1:12">
      <c r="B88" s="10"/>
      <c r="C88" s="10"/>
      <c r="D88" s="12"/>
      <c r="E88" s="16"/>
      <c r="F88" s="15"/>
      <c r="G88" s="17"/>
      <c r="H88" s="39"/>
      <c r="K88" s="248"/>
      <c r="L88" s="229"/>
    </row>
    <row r="89" spans="1:12">
      <c r="B89" s="96" t="s">
        <v>33</v>
      </c>
      <c r="C89" s="96"/>
      <c r="D89" s="96"/>
      <c r="E89" s="97">
        <f>MEDIAN(E81:E87)</f>
        <v>0.76309744672491653</v>
      </c>
      <c r="F89" s="98"/>
      <c r="G89" s="98"/>
      <c r="H89" s="98">
        <f>MEDIAN(H81:H87)</f>
        <v>0.12474795705735189</v>
      </c>
    </row>
    <row r="90" spans="1:12" ht="13.5" thickBot="1">
      <c r="B90" s="64" t="s">
        <v>34</v>
      </c>
      <c r="C90" s="49"/>
      <c r="D90" s="49"/>
      <c r="E90" s="61">
        <f>AVERAGE(E81:E87)</f>
        <v>0.76533702630296563</v>
      </c>
      <c r="F90" s="50"/>
      <c r="G90" s="50"/>
      <c r="H90" s="50">
        <f>AVERAGE(H81:H87)</f>
        <v>0.12497878710992535</v>
      </c>
    </row>
    <row r="91" spans="1:12">
      <c r="B91" s="65"/>
      <c r="C91" s="13"/>
      <c r="D91" s="13"/>
      <c r="E91" s="13"/>
      <c r="F91" s="14"/>
      <c r="G91" s="14"/>
      <c r="H91" s="14"/>
    </row>
    <row r="92" spans="1:12">
      <c r="B92" s="190" t="s">
        <v>64</v>
      </c>
      <c r="C92" s="13"/>
      <c r="D92" s="13"/>
      <c r="E92" s="30"/>
      <c r="F92" s="13"/>
      <c r="G92" s="13"/>
      <c r="H92" s="13"/>
    </row>
    <row r="93" spans="1:12">
      <c r="B93" s="13" t="str">
        <f>B20</f>
        <v>[1] Source: Bloomberg Professional, 30-day average as of March 31, 2025</v>
      </c>
      <c r="C93" s="13"/>
      <c r="D93" s="13"/>
      <c r="E93" s="13"/>
      <c r="F93" s="13"/>
      <c r="G93" s="13"/>
      <c r="H93" s="13"/>
    </row>
    <row r="94" spans="1:12">
      <c r="B94" s="44" t="s">
        <v>1383</v>
      </c>
      <c r="C94" s="13"/>
      <c r="D94" s="13"/>
      <c r="E94" s="13"/>
      <c r="F94" s="13"/>
      <c r="G94" s="13"/>
      <c r="H94" s="13"/>
    </row>
    <row r="95" spans="1:12">
      <c r="B95" s="44" t="str">
        <f>B70</f>
        <v>[3] Source: Exhibit JCN-5, page 1</v>
      </c>
      <c r="C95" s="13"/>
      <c r="D95" s="13"/>
      <c r="E95" s="13"/>
      <c r="F95" s="13"/>
      <c r="G95" s="13"/>
      <c r="H95" s="13"/>
    </row>
    <row r="96" spans="1:12">
      <c r="B96" s="13" t="s">
        <v>1128</v>
      </c>
      <c r="C96" s="13"/>
      <c r="D96" s="13"/>
      <c r="E96" s="13"/>
      <c r="F96" s="13"/>
      <c r="G96" s="13"/>
      <c r="H96" s="13"/>
    </row>
    <row r="97" spans="2:8">
      <c r="B97" s="13" t="s">
        <v>1129</v>
      </c>
      <c r="C97" s="13"/>
      <c r="D97" s="13"/>
      <c r="E97" s="13"/>
      <c r="F97" s="13"/>
      <c r="G97" s="13"/>
      <c r="H97" s="13"/>
    </row>
    <row r="98" spans="2:8">
      <c r="B98" s="13"/>
      <c r="C98" s="13"/>
      <c r="D98" s="13"/>
      <c r="E98" s="13"/>
      <c r="F98" s="13"/>
      <c r="G98" s="13"/>
      <c r="H98" s="13"/>
    </row>
    <row r="99" spans="2:8" ht="13.15" customHeight="1">
      <c r="B99" s="312" t="s">
        <v>1134</v>
      </c>
      <c r="C99" s="312"/>
      <c r="D99" s="312"/>
      <c r="E99" s="312"/>
      <c r="F99" s="312"/>
      <c r="G99" s="312"/>
      <c r="H99" s="312"/>
    </row>
    <row r="100" spans="2:8">
      <c r="B100" s="312" t="str">
        <f>B76</f>
        <v>MARKET RISK PREMIUM DERIVED FROM S&amp;P 500 - ALL COMPANIES</v>
      </c>
      <c r="C100" s="312"/>
      <c r="D100" s="312"/>
      <c r="E100" s="312"/>
      <c r="F100" s="312"/>
      <c r="G100" s="312"/>
      <c r="H100" s="312"/>
    </row>
    <row r="101" spans="2:8">
      <c r="B101" s="312" t="s">
        <v>1121</v>
      </c>
      <c r="C101" s="312"/>
      <c r="D101" s="312"/>
      <c r="E101" s="312"/>
      <c r="F101" s="312"/>
      <c r="G101" s="312"/>
      <c r="H101" s="312"/>
    </row>
    <row r="102" spans="2:8">
      <c r="B102" s="13"/>
      <c r="C102" s="13"/>
      <c r="D102" s="13"/>
      <c r="E102" s="13"/>
      <c r="F102" s="13"/>
      <c r="G102" s="13"/>
      <c r="H102" s="13"/>
    </row>
    <row r="103" spans="2:8" ht="13.5" thickBot="1">
      <c r="B103" s="13"/>
      <c r="C103" s="13"/>
      <c r="D103" s="69" t="s">
        <v>37</v>
      </c>
      <c r="E103" s="69" t="s">
        <v>38</v>
      </c>
      <c r="F103" s="69" t="s">
        <v>39</v>
      </c>
      <c r="G103" s="69" t="s">
        <v>40</v>
      </c>
      <c r="H103" s="69" t="s">
        <v>41</v>
      </c>
    </row>
    <row r="104" spans="2:8" ht="63.75">
      <c r="B104" s="191" t="s">
        <v>1</v>
      </c>
      <c r="C104" s="191" t="s">
        <v>2</v>
      </c>
      <c r="D104" s="192" t="str">
        <f t="shared" ref="D104:D111" si="27">D31</f>
        <v>Near-term projected 30-year U.S. Treasury bond yield (Q3 2025 - Q3 2026)</v>
      </c>
      <c r="E104" s="193" t="s">
        <v>1123</v>
      </c>
      <c r="F104" s="193" t="s">
        <v>1124</v>
      </c>
      <c r="G104" s="193" t="s">
        <v>1125</v>
      </c>
      <c r="H104" s="166" t="s">
        <v>1126</v>
      </c>
    </row>
    <row r="105" spans="2:8">
      <c r="B105" s="10" t="str">
        <f t="shared" ref="B105:C111" si="28">B81</f>
        <v>Atmos Energy Corporation</v>
      </c>
      <c r="C105" s="10" t="str">
        <f t="shared" si="28"/>
        <v>ATO</v>
      </c>
      <c r="D105" s="43">
        <f t="shared" si="27"/>
        <v>4.5199999999999997E-2</v>
      </c>
      <c r="E105" s="16">
        <f t="shared" ref="E105:F111" si="29">E81</f>
        <v>0.74381154504109448</v>
      </c>
      <c r="F105" s="15">
        <f t="shared" si="29"/>
        <v>0.14916514203405662</v>
      </c>
      <c r="G105" s="17">
        <f t="shared" ref="G105:G111" si="30">F105-D105</f>
        <v>0.10396514203405663</v>
      </c>
      <c r="H105" s="39">
        <f t="shared" ref="H105:H111" si="31">G105*E105+D105</f>
        <v>0.1225304729267685</v>
      </c>
    </row>
    <row r="106" spans="2:8">
      <c r="B106" s="10" t="str">
        <f t="shared" si="28"/>
        <v>New Jersey Resources Corporation</v>
      </c>
      <c r="C106" s="10" t="str">
        <f t="shared" si="28"/>
        <v>NJR</v>
      </c>
      <c r="D106" s="43">
        <f t="shared" si="27"/>
        <v>4.5199999999999997E-2</v>
      </c>
      <c r="E106" s="16">
        <f t="shared" si="29"/>
        <v>0.78640835992776448</v>
      </c>
      <c r="F106" s="15">
        <f t="shared" si="29"/>
        <v>0.14916514203405662</v>
      </c>
      <c r="G106" s="17">
        <f t="shared" si="30"/>
        <v>0.10396514203405663</v>
      </c>
      <c r="H106" s="39">
        <f t="shared" si="31"/>
        <v>0.12695905683665956</v>
      </c>
    </row>
    <row r="107" spans="2:8">
      <c r="B107" s="10" t="str">
        <f t="shared" si="28"/>
        <v>NiSource Inc.</v>
      </c>
      <c r="C107" s="10" t="str">
        <f t="shared" si="28"/>
        <v>NI</v>
      </c>
      <c r="D107" s="43">
        <f t="shared" si="27"/>
        <v>4.5199999999999997E-2</v>
      </c>
      <c r="E107" s="16">
        <f t="shared" si="29"/>
        <v>0.78499644025529891</v>
      </c>
      <c r="F107" s="15">
        <f t="shared" si="29"/>
        <v>0.14916514203405662</v>
      </c>
      <c r="G107" s="17">
        <f>F107-D107</f>
        <v>0.10396514203405663</v>
      </c>
      <c r="H107" s="39">
        <f>G107*E107+D107</f>
        <v>0.126812266407371</v>
      </c>
    </row>
    <row r="108" spans="2:8">
      <c r="B108" s="10" t="str">
        <f t="shared" si="28"/>
        <v>Northwest Natural Gas Company</v>
      </c>
      <c r="C108" s="10" t="str">
        <f t="shared" si="28"/>
        <v>NWN</v>
      </c>
      <c r="D108" s="43">
        <f t="shared" si="27"/>
        <v>4.5199999999999997E-2</v>
      </c>
      <c r="E108" s="16">
        <f t="shared" si="29"/>
        <v>0.69265579170925606</v>
      </c>
      <c r="F108" s="15">
        <f t="shared" si="29"/>
        <v>0.14916514203405662</v>
      </c>
      <c r="G108" s="17">
        <f t="shared" si="30"/>
        <v>0.10396514203405663</v>
      </c>
      <c r="H108" s="39">
        <f t="shared" si="31"/>
        <v>0.11721205776576474</v>
      </c>
    </row>
    <row r="109" spans="2:8">
      <c r="B109" s="10" t="str">
        <f t="shared" si="28"/>
        <v>ONE Gas Inc.</v>
      </c>
      <c r="C109" s="10" t="str">
        <f t="shared" si="28"/>
        <v>OGS</v>
      </c>
      <c r="D109" s="43">
        <f t="shared" si="27"/>
        <v>4.5199999999999997E-2</v>
      </c>
      <c r="E109" s="16">
        <f t="shared" si="29"/>
        <v>0.75818263832403499</v>
      </c>
      <c r="F109" s="15">
        <f t="shared" si="29"/>
        <v>0.14916514203405662</v>
      </c>
      <c r="G109" s="17">
        <f t="shared" si="30"/>
        <v>0.10396514203405663</v>
      </c>
      <c r="H109" s="39">
        <f t="shared" si="31"/>
        <v>0.12402456568111409</v>
      </c>
    </row>
    <row r="110" spans="2:8">
      <c r="B110" s="10" t="str">
        <f t="shared" si="28"/>
        <v>Southwest Gas Holdings, Inc.</v>
      </c>
      <c r="C110" s="10" t="str">
        <f t="shared" si="28"/>
        <v>SWX</v>
      </c>
      <c r="D110" s="43">
        <f t="shared" si="27"/>
        <v>4.5199999999999997E-2</v>
      </c>
      <c r="E110" s="16">
        <f t="shared" si="29"/>
        <v>0.82820696213839329</v>
      </c>
      <c r="F110" s="15">
        <f t="shared" si="29"/>
        <v>0.14916514203405662</v>
      </c>
      <c r="G110" s="17">
        <f t="shared" ref="G110" si="32">F110-D110</f>
        <v>0.10396514203405663</v>
      </c>
      <c r="H110" s="39">
        <f t="shared" ref="H110" si="33">G110*E110+D110</f>
        <v>0.13130465445231262</v>
      </c>
    </row>
    <row r="111" spans="2:8">
      <c r="B111" s="168" t="str">
        <f t="shared" si="28"/>
        <v>Spire, Inc.</v>
      </c>
      <c r="C111" s="168" t="str">
        <f t="shared" si="28"/>
        <v>SR</v>
      </c>
      <c r="D111" s="233">
        <f t="shared" si="27"/>
        <v>4.5199999999999997E-2</v>
      </c>
      <c r="E111" s="234">
        <f t="shared" si="29"/>
        <v>0.76309744672491653</v>
      </c>
      <c r="F111" s="237">
        <f t="shared" si="29"/>
        <v>0.14916514203405662</v>
      </c>
      <c r="G111" s="235">
        <f t="shared" si="30"/>
        <v>0.10396514203405663</v>
      </c>
      <c r="H111" s="236">
        <f t="shared" si="31"/>
        <v>0.1245355344345819</v>
      </c>
    </row>
    <row r="112" spans="2:8">
      <c r="B112" s="10"/>
      <c r="C112" s="10"/>
      <c r="D112" s="43"/>
      <c r="E112" s="16"/>
      <c r="F112" s="15"/>
      <c r="G112" s="17"/>
      <c r="H112" s="39"/>
    </row>
    <row r="113" spans="2:8">
      <c r="B113" s="96" t="s">
        <v>33</v>
      </c>
      <c r="C113" s="96"/>
      <c r="D113" s="96"/>
      <c r="E113" s="97">
        <f>MEDIAN(E105:E111)</f>
        <v>0.76309744672491653</v>
      </c>
      <c r="F113" s="98"/>
      <c r="G113" s="98"/>
      <c r="H113" s="98">
        <f>MEDIAN(H105:H111)</f>
        <v>0.1245355344345819</v>
      </c>
    </row>
    <row r="114" spans="2:8" ht="13.5" thickBot="1">
      <c r="B114" s="64" t="s">
        <v>34</v>
      </c>
      <c r="C114" s="49"/>
      <c r="D114" s="49"/>
      <c r="E114" s="61">
        <f>AVERAGE(E105:E111)</f>
        <v>0.76533702630296563</v>
      </c>
      <c r="F114" s="50"/>
      <c r="G114" s="50"/>
      <c r="H114" s="50">
        <f>AVERAGE(H105:H111)</f>
        <v>0.12476837264351034</v>
      </c>
    </row>
    <row r="115" spans="2:8">
      <c r="B115" s="65"/>
      <c r="C115" s="13"/>
      <c r="D115" s="13"/>
      <c r="E115" s="13"/>
      <c r="F115" s="14"/>
      <c r="G115" s="14"/>
      <c r="H115" s="14"/>
    </row>
    <row r="116" spans="2:8">
      <c r="B116" s="190" t="s">
        <v>64</v>
      </c>
      <c r="C116" s="13"/>
      <c r="D116" s="13"/>
      <c r="E116" s="13"/>
      <c r="F116" s="13"/>
      <c r="G116" s="13"/>
      <c r="H116" s="13"/>
    </row>
    <row r="117" spans="2:8">
      <c r="B117" s="44" t="str">
        <f>B44</f>
        <v>[1] Source: Blue Chip Financial Forecasts, Vol. 44, No. 4, April 1, 2025 at 2</v>
      </c>
      <c r="C117" s="13"/>
      <c r="D117" s="13"/>
      <c r="E117" s="13"/>
      <c r="F117" s="13"/>
      <c r="G117" s="13"/>
      <c r="H117" s="13"/>
    </row>
    <row r="118" spans="2:8">
      <c r="B118" s="13" t="str">
        <f>B94</f>
        <v>[2] Source: Bloomberg Professional, as of February 28, 2025</v>
      </c>
      <c r="C118" s="13"/>
      <c r="D118" s="13"/>
      <c r="E118" s="13"/>
      <c r="F118" s="13"/>
      <c r="G118" s="13"/>
      <c r="H118" s="13"/>
    </row>
    <row r="119" spans="2:8">
      <c r="B119" s="44" t="str">
        <f>B95</f>
        <v>[3] Source: Exhibit JCN-5, page 1</v>
      </c>
      <c r="C119" s="13"/>
      <c r="D119" s="13"/>
      <c r="E119" s="13"/>
      <c r="F119" s="13"/>
      <c r="G119" s="13"/>
      <c r="H119" s="13"/>
    </row>
    <row r="120" spans="2:8">
      <c r="B120" s="13" t="s">
        <v>1128</v>
      </c>
      <c r="C120" s="13"/>
      <c r="D120" s="13"/>
      <c r="E120" s="13"/>
      <c r="F120" s="13"/>
      <c r="G120" s="13"/>
      <c r="H120" s="13"/>
    </row>
    <row r="121" spans="2:8">
      <c r="B121" s="13" t="s">
        <v>1129</v>
      </c>
      <c r="C121" s="13"/>
      <c r="D121" s="13"/>
      <c r="E121" s="13"/>
      <c r="F121" s="13"/>
      <c r="G121" s="13"/>
      <c r="H121" s="13"/>
    </row>
    <row r="122" spans="2:8">
      <c r="B122" s="13"/>
      <c r="C122" s="13"/>
      <c r="D122" s="13"/>
      <c r="E122" s="13"/>
      <c r="F122" s="13"/>
      <c r="G122" s="13"/>
      <c r="H122" s="13"/>
    </row>
    <row r="123" spans="2:8">
      <c r="B123" s="312" t="s">
        <v>1135</v>
      </c>
      <c r="C123" s="312"/>
      <c r="D123" s="312"/>
      <c r="E123" s="312"/>
      <c r="F123" s="312"/>
      <c r="G123" s="312"/>
      <c r="H123" s="312"/>
    </row>
    <row r="124" spans="2:8">
      <c r="B124" s="312" t="str">
        <f>B100</f>
        <v>MARKET RISK PREMIUM DERIVED FROM S&amp;P 500 - ALL COMPANIES</v>
      </c>
      <c r="C124" s="312"/>
      <c r="D124" s="312"/>
      <c r="E124" s="312"/>
      <c r="F124" s="312"/>
      <c r="G124" s="312"/>
      <c r="H124" s="312"/>
    </row>
    <row r="125" spans="2:8">
      <c r="B125" s="312" t="s">
        <v>1121</v>
      </c>
      <c r="C125" s="312"/>
      <c r="D125" s="312"/>
      <c r="E125" s="312"/>
      <c r="F125" s="312"/>
      <c r="G125" s="312"/>
      <c r="H125" s="312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5" thickBot="1">
      <c r="B127" s="13"/>
      <c r="C127" s="13"/>
      <c r="D127" s="69" t="s">
        <v>37</v>
      </c>
      <c r="E127" s="69" t="s">
        <v>38</v>
      </c>
      <c r="F127" s="69" t="s">
        <v>39</v>
      </c>
      <c r="G127" s="69" t="s">
        <v>40</v>
      </c>
      <c r="H127" s="69" t="s">
        <v>41</v>
      </c>
    </row>
    <row r="128" spans="2:8" ht="51">
      <c r="B128" s="191" t="s">
        <v>1</v>
      </c>
      <c r="C128" s="191" t="s">
        <v>2</v>
      </c>
      <c r="D128" s="192" t="str">
        <f t="shared" ref="D128:D135" si="34">D55</f>
        <v>Projected 30-year U.S. Treasury bond yield (2026 - 2030)</v>
      </c>
      <c r="E128" s="193" t="s">
        <v>1123</v>
      </c>
      <c r="F128" s="193" t="s">
        <v>1124</v>
      </c>
      <c r="G128" s="193" t="s">
        <v>1125</v>
      </c>
      <c r="H128" s="166" t="s">
        <v>1126</v>
      </c>
    </row>
    <row r="129" spans="2:9">
      <c r="B129" s="10" t="str">
        <f t="shared" ref="B129:C134" si="35">B105</f>
        <v>Atmos Energy Corporation</v>
      </c>
      <c r="C129" s="10" t="str">
        <f t="shared" si="35"/>
        <v>ATO</v>
      </c>
      <c r="D129" s="12">
        <f t="shared" si="34"/>
        <v>4.2999999999999997E-2</v>
      </c>
      <c r="E129" s="16">
        <f t="shared" ref="E129:E135" si="36">E81</f>
        <v>0.74381154504109448</v>
      </c>
      <c r="F129" s="15">
        <f t="shared" ref="F129:F134" si="37">F105</f>
        <v>0.14916514203405662</v>
      </c>
      <c r="G129" s="17">
        <f t="shared" ref="G129:G135" si="38">F129-D129</f>
        <v>0.10616514203405662</v>
      </c>
      <c r="H129" s="39">
        <f t="shared" ref="H129:H135" si="39">G129*E129+D129</f>
        <v>0.12196685832585889</v>
      </c>
      <c r="I129" s="58"/>
    </row>
    <row r="130" spans="2:9">
      <c r="B130" s="10" t="str">
        <f t="shared" si="35"/>
        <v>New Jersey Resources Corporation</v>
      </c>
      <c r="C130" s="10" t="str">
        <f t="shared" si="35"/>
        <v>NJR</v>
      </c>
      <c r="D130" s="12">
        <f t="shared" si="34"/>
        <v>4.2999999999999997E-2</v>
      </c>
      <c r="E130" s="16">
        <f t="shared" si="36"/>
        <v>0.78640835992776448</v>
      </c>
      <c r="F130" s="15">
        <f t="shared" si="37"/>
        <v>0.14916514203405662</v>
      </c>
      <c r="G130" s="17">
        <f t="shared" si="38"/>
        <v>0.10616514203405662</v>
      </c>
      <c r="H130" s="39">
        <f t="shared" si="39"/>
        <v>0.12648915522850063</v>
      </c>
      <c r="I130" s="58"/>
    </row>
    <row r="131" spans="2:9">
      <c r="B131" s="10" t="str">
        <f t="shared" si="35"/>
        <v>NiSource Inc.</v>
      </c>
      <c r="C131" s="10" t="str">
        <f t="shared" si="35"/>
        <v>NI</v>
      </c>
      <c r="D131" s="12">
        <f t="shared" si="34"/>
        <v>4.2999999999999997E-2</v>
      </c>
      <c r="E131" s="16">
        <f t="shared" si="36"/>
        <v>0.78499644025529891</v>
      </c>
      <c r="F131" s="15">
        <f t="shared" si="37"/>
        <v>0.14916514203405662</v>
      </c>
      <c r="G131" s="17">
        <f>F131-D131</f>
        <v>0.10616514203405662</v>
      </c>
      <c r="H131" s="39">
        <f>G131*E131+D131</f>
        <v>0.12633925857593264</v>
      </c>
      <c r="I131" s="58"/>
    </row>
    <row r="132" spans="2:9">
      <c r="B132" s="10" t="str">
        <f t="shared" si="35"/>
        <v>Northwest Natural Gas Company</v>
      </c>
      <c r="C132" s="10" t="str">
        <f t="shared" si="35"/>
        <v>NWN</v>
      </c>
      <c r="D132" s="12">
        <f t="shared" si="34"/>
        <v>4.2999999999999997E-2</v>
      </c>
      <c r="E132" s="16">
        <f t="shared" si="36"/>
        <v>0.69265579170925606</v>
      </c>
      <c r="F132" s="15">
        <f t="shared" si="37"/>
        <v>0.14916514203405662</v>
      </c>
      <c r="G132" s="17">
        <f t="shared" si="38"/>
        <v>0.10616514203405662</v>
      </c>
      <c r="H132" s="39">
        <f t="shared" si="39"/>
        <v>0.1165359005075251</v>
      </c>
      <c r="I132" s="58"/>
    </row>
    <row r="133" spans="2:9">
      <c r="B133" s="10" t="str">
        <f t="shared" si="35"/>
        <v>ONE Gas Inc.</v>
      </c>
      <c r="C133" s="10" t="str">
        <f t="shared" si="35"/>
        <v>OGS</v>
      </c>
      <c r="D133" s="12">
        <f t="shared" si="34"/>
        <v>4.2999999999999997E-2</v>
      </c>
      <c r="E133" s="16">
        <f t="shared" si="36"/>
        <v>0.75818263832403499</v>
      </c>
      <c r="F133" s="15">
        <f t="shared" si="37"/>
        <v>0.14916514203405662</v>
      </c>
      <c r="G133" s="17">
        <f t="shared" si="38"/>
        <v>0.10616514203405662</v>
      </c>
      <c r="H133" s="39">
        <f t="shared" si="39"/>
        <v>0.12349256748542695</v>
      </c>
      <c r="I133" s="58"/>
    </row>
    <row r="134" spans="2:9">
      <c r="B134" s="10" t="str">
        <f t="shared" si="35"/>
        <v>Southwest Gas Holdings, Inc.</v>
      </c>
      <c r="C134" s="10" t="str">
        <f t="shared" si="35"/>
        <v>SWX</v>
      </c>
      <c r="D134" s="12">
        <f t="shared" si="34"/>
        <v>4.2999999999999997E-2</v>
      </c>
      <c r="E134" s="16">
        <f t="shared" si="36"/>
        <v>0.82820696213839329</v>
      </c>
      <c r="F134" s="15">
        <f t="shared" si="37"/>
        <v>0.14916514203405662</v>
      </c>
      <c r="G134" s="17">
        <f t="shared" ref="G134" si="40">F134-D134</f>
        <v>0.10616514203405662</v>
      </c>
      <c r="H134" s="39">
        <f t="shared" ref="H134" si="41">G134*E134+D134</f>
        <v>0.13092670976901707</v>
      </c>
      <c r="I134" s="58"/>
    </row>
    <row r="135" spans="2:9">
      <c r="B135" s="168" t="str">
        <f t="shared" ref="B135" si="42">B111</f>
        <v>Spire, Inc.</v>
      </c>
      <c r="C135" s="168" t="str">
        <f>C111</f>
        <v>SR</v>
      </c>
      <c r="D135" s="238">
        <f t="shared" si="34"/>
        <v>4.2999999999999997E-2</v>
      </c>
      <c r="E135" s="234">
        <f t="shared" si="36"/>
        <v>0.76309744672491653</v>
      </c>
      <c r="F135" s="237">
        <f t="shared" ref="F135" si="43">F111</f>
        <v>0.14916514203405662</v>
      </c>
      <c r="G135" s="235">
        <f t="shared" si="38"/>
        <v>0.10616514203405662</v>
      </c>
      <c r="H135" s="236">
        <f t="shared" si="39"/>
        <v>0.12401434881737672</v>
      </c>
      <c r="I135" s="58"/>
    </row>
    <row r="136" spans="2:9">
      <c r="B136" s="10"/>
      <c r="C136" s="10"/>
      <c r="D136" s="12"/>
      <c r="E136" s="16"/>
      <c r="F136" s="15"/>
      <c r="G136" s="17"/>
      <c r="H136" s="39"/>
      <c r="I136" s="58"/>
    </row>
    <row r="137" spans="2:9">
      <c r="B137" s="96" t="s">
        <v>33</v>
      </c>
      <c r="C137" s="96"/>
      <c r="D137" s="96"/>
      <c r="E137" s="97">
        <f>MEDIAN(E129:E135)</f>
        <v>0.76309744672491653</v>
      </c>
      <c r="F137" s="98"/>
      <c r="G137" s="98"/>
      <c r="H137" s="98">
        <f>MEDIAN(H129:H135)</f>
        <v>0.12401434881737672</v>
      </c>
    </row>
    <row r="138" spans="2:9" ht="13.5" thickBot="1">
      <c r="B138" s="64" t="s">
        <v>34</v>
      </c>
      <c r="C138" s="49"/>
      <c r="D138" s="49"/>
      <c r="E138" s="61">
        <f>AVERAGE(E129:E135)</f>
        <v>0.76533702630296563</v>
      </c>
      <c r="F138" s="50"/>
      <c r="G138" s="50"/>
      <c r="H138" s="50">
        <f>AVERAGE(H129:H135)</f>
        <v>0.12425211410137686</v>
      </c>
    </row>
    <row r="139" spans="2:9">
      <c r="B139" s="65"/>
      <c r="C139" s="13"/>
      <c r="D139" s="13"/>
      <c r="E139" s="13"/>
      <c r="F139" s="14"/>
      <c r="G139" s="14"/>
      <c r="H139" s="14"/>
    </row>
    <row r="140" spans="2:9">
      <c r="B140" s="190" t="s">
        <v>64</v>
      </c>
      <c r="C140" s="13"/>
      <c r="D140" s="13"/>
      <c r="E140" s="13"/>
      <c r="F140" s="13"/>
      <c r="G140" s="13"/>
      <c r="H140" s="13"/>
    </row>
    <row r="141" spans="2:9">
      <c r="B141" s="13" t="str">
        <f>B68</f>
        <v>[1] Source: Blue Chip Financial Forecasts, Vol. 43, No. 6, November 27, 2024 at 14</v>
      </c>
      <c r="C141" s="13"/>
      <c r="D141" s="13"/>
      <c r="E141" s="13"/>
      <c r="F141" s="13"/>
      <c r="G141" s="13"/>
      <c r="H141" s="13"/>
    </row>
    <row r="142" spans="2:9">
      <c r="B142" s="13" t="str">
        <f>B118</f>
        <v>[2] Source: Bloomberg Professional, as of February 28, 2025</v>
      </c>
      <c r="C142" s="13"/>
      <c r="D142" s="13"/>
      <c r="E142" s="13"/>
      <c r="F142" s="13"/>
      <c r="G142" s="13"/>
      <c r="H142" s="13"/>
    </row>
    <row r="143" spans="2:9">
      <c r="B143" s="44" t="str">
        <f>B119</f>
        <v>[3] Source: Exhibit JCN-5, page 1</v>
      </c>
      <c r="C143" s="13"/>
      <c r="D143" s="13"/>
      <c r="E143" s="13"/>
      <c r="F143" s="13"/>
      <c r="G143" s="13"/>
      <c r="H143" s="13"/>
    </row>
    <row r="144" spans="2:9">
      <c r="B144" s="13" t="s">
        <v>1128</v>
      </c>
      <c r="C144" s="13"/>
      <c r="D144" s="13"/>
      <c r="E144" s="13"/>
      <c r="F144" s="13"/>
      <c r="G144" s="13"/>
      <c r="H144" s="13"/>
    </row>
    <row r="145" spans="2:8">
      <c r="B145" s="13" t="s">
        <v>1129</v>
      </c>
      <c r="C145" s="13"/>
      <c r="D145" s="13"/>
      <c r="E145" s="13"/>
      <c r="F145" s="13"/>
      <c r="G145" s="13"/>
      <c r="H145" s="13"/>
    </row>
  </sheetData>
  <mergeCells count="18">
    <mergeCell ref="B123:H123"/>
    <mergeCell ref="B124:H124"/>
    <mergeCell ref="B125:H125"/>
    <mergeCell ref="B75:H75"/>
    <mergeCell ref="B77:H77"/>
    <mergeCell ref="B99:H99"/>
    <mergeCell ref="B101:H101"/>
    <mergeCell ref="B100:H100"/>
    <mergeCell ref="B2:H2"/>
    <mergeCell ref="B4:H4"/>
    <mergeCell ref="B26:H26"/>
    <mergeCell ref="B28:H28"/>
    <mergeCell ref="B50:H50"/>
    <mergeCell ref="B52:H52"/>
    <mergeCell ref="B3:H3"/>
    <mergeCell ref="B27:H27"/>
    <mergeCell ref="B51:H51"/>
    <mergeCell ref="B76:H76"/>
  </mergeCells>
  <printOptions horizontalCentered="1"/>
  <pageMargins left="0.7" right="0.7" top="0.75" bottom="0.75" header="0.3" footer="0.3"/>
  <pageSetup scale="55" orientation="portrait" useFirstPageNumber="1" r:id="rId1"/>
  <headerFooter>
    <oddHeader>&amp;R&amp;"Times New Roman,Bold"KyPSC Case No. 2025-00125
Attachment JCN-6
Page &amp;P of 4</oddHeader>
  </headerFooter>
  <rowBreaks count="1" manualBreakCount="1">
    <brk id="73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145"/>
  <sheetViews>
    <sheetView view="pageLayout" zoomScaleNormal="85" zoomScaleSheetLayoutView="85" workbookViewId="0">
      <selection activeCell="P7" sqref="P7"/>
    </sheetView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</row>
    <row r="2" spans="1:11" ht="13.15" customHeight="1">
      <c r="A2" s="13"/>
      <c r="B2" s="313" t="s">
        <v>1136</v>
      </c>
      <c r="C2" s="313"/>
      <c r="D2" s="313"/>
      <c r="E2" s="313"/>
      <c r="F2" s="313"/>
      <c r="G2" s="313"/>
      <c r="H2" s="313"/>
    </row>
    <row r="3" spans="1:11">
      <c r="A3" s="13"/>
      <c r="B3" s="313" t="s">
        <v>1117</v>
      </c>
      <c r="C3" s="313"/>
      <c r="D3" s="313"/>
      <c r="E3" s="313"/>
      <c r="F3" s="313"/>
      <c r="G3" s="313"/>
      <c r="H3" s="313"/>
    </row>
    <row r="4" spans="1:11">
      <c r="A4" s="13"/>
      <c r="B4" s="312" t="s">
        <v>1121</v>
      </c>
      <c r="C4" s="312"/>
      <c r="D4" s="312"/>
      <c r="E4" s="312"/>
      <c r="F4" s="312"/>
      <c r="G4" s="312"/>
      <c r="H4" s="312"/>
    </row>
    <row r="5" spans="1:11">
      <c r="A5" s="13"/>
      <c r="B5" s="13"/>
      <c r="C5" s="13"/>
      <c r="D5" s="13"/>
      <c r="E5" s="13"/>
      <c r="F5" s="13"/>
      <c r="G5" s="13"/>
      <c r="H5" s="13"/>
    </row>
    <row r="6" spans="1:11" ht="13.5" thickBot="1">
      <c r="A6" s="13"/>
      <c r="B6" s="13"/>
      <c r="C6" s="13"/>
      <c r="D6" s="69" t="s">
        <v>37</v>
      </c>
      <c r="E6" s="69" t="s">
        <v>38</v>
      </c>
      <c r="F6" s="69" t="s">
        <v>39</v>
      </c>
      <c r="G6" s="69" t="s">
        <v>40</v>
      </c>
      <c r="H6" s="69" t="s">
        <v>41</v>
      </c>
    </row>
    <row r="7" spans="1:11" ht="51">
      <c r="A7" s="13"/>
      <c r="B7" s="191" t="s">
        <v>1</v>
      </c>
      <c r="C7" s="191" t="s">
        <v>2</v>
      </c>
      <c r="D7" s="192" t="str">
        <f>'JCN-6 CAPM Total MRP 1'!D7</f>
        <v>Current 30-day average of 30-year U.S. Treasury bond yield</v>
      </c>
      <c r="E7" s="193" t="s">
        <v>1123</v>
      </c>
      <c r="F7" s="193" t="s">
        <v>1124</v>
      </c>
      <c r="G7" s="193" t="s">
        <v>1125</v>
      </c>
      <c r="H7" s="166" t="s">
        <v>1126</v>
      </c>
    </row>
    <row r="8" spans="1:11">
      <c r="A8" s="10"/>
      <c r="B8" s="10" t="str">
        <f>'JCN-6 CAPM Total MRP 1'!B8</f>
        <v>Atmos Energy Corporation</v>
      </c>
      <c r="C8" s="10" t="str">
        <f>'JCN-6 CAPM Total MRP 1'!C8</f>
        <v>ATO</v>
      </c>
      <c r="D8" s="43">
        <f>'JCN-6 CAPM Total MRP 1'!D8</f>
        <v>4.6096666666666675E-2</v>
      </c>
      <c r="E8" s="16">
        <f>'JCN-6 CAPM Total MRP 1'!E8</f>
        <v>0.9</v>
      </c>
      <c r="F8" s="15">
        <f>'JCN-5 SP500 FERC MRP 2'!C8</f>
        <v>0.1180584512389212</v>
      </c>
      <c r="G8" s="17">
        <f t="shared" ref="G8:G14" si="0">F8-D8</f>
        <v>7.1961784572254522E-2</v>
      </c>
      <c r="H8" s="39">
        <f t="shared" ref="H8:H14" si="1">G8*E8+D8</f>
        <v>0.11086227278169575</v>
      </c>
    </row>
    <row r="9" spans="1:11">
      <c r="A9" s="10"/>
      <c r="B9" s="10" t="str">
        <f>'JCN-6 CAPM Total MRP 1'!B9</f>
        <v>New Jersey Resources Corporation</v>
      </c>
      <c r="C9" s="10" t="str">
        <f>'JCN-6 CAPM Total MRP 1'!C9</f>
        <v>NJR</v>
      </c>
      <c r="D9" s="43">
        <f>D8</f>
        <v>4.6096666666666675E-2</v>
      </c>
      <c r="E9" s="16">
        <f>'JCN-6 CAPM Total MRP 1'!E9</f>
        <v>1</v>
      </c>
      <c r="F9" s="15">
        <f>F8</f>
        <v>0.1180584512389212</v>
      </c>
      <c r="G9" s="17">
        <f t="shared" si="0"/>
        <v>7.1961784572254522E-2</v>
      </c>
      <c r="H9" s="39">
        <f t="shared" si="1"/>
        <v>0.1180584512389212</v>
      </c>
    </row>
    <row r="10" spans="1:11">
      <c r="A10" s="10"/>
      <c r="B10" s="10" t="str">
        <f>'JCN-6 CAPM Total MRP 1'!B10</f>
        <v>NiSource Inc.</v>
      </c>
      <c r="C10" s="10" t="str">
        <f>'JCN-6 CAPM Total MRP 1'!C10</f>
        <v>NI</v>
      </c>
      <c r="D10" s="43">
        <f t="shared" ref="D10:D14" si="2">D9</f>
        <v>4.6096666666666675E-2</v>
      </c>
      <c r="E10" s="16">
        <f>'JCN-6 CAPM Total MRP 1'!E10</f>
        <v>0.95</v>
      </c>
      <c r="F10" s="15">
        <f t="shared" ref="F10:F14" si="3">F9</f>
        <v>0.1180584512389212</v>
      </c>
      <c r="G10" s="17">
        <f>F10-D10</f>
        <v>7.1961784572254522E-2</v>
      </c>
      <c r="H10" s="39">
        <f>G10*E10+D10</f>
        <v>0.11446036201030847</v>
      </c>
    </row>
    <row r="11" spans="1:11">
      <c r="A11" s="10"/>
      <c r="B11" s="10" t="str">
        <f>'JCN-6 CAPM Total MRP 1'!B11</f>
        <v>Northwest Natural Gas Company</v>
      </c>
      <c r="C11" s="10" t="str">
        <f>'JCN-6 CAPM Total MRP 1'!C11</f>
        <v>NWN</v>
      </c>
      <c r="D11" s="43">
        <f t="shared" si="2"/>
        <v>4.6096666666666675E-2</v>
      </c>
      <c r="E11" s="16">
        <f>'JCN-6 CAPM Total MRP 1'!E11</f>
        <v>0.9</v>
      </c>
      <c r="F11" s="15">
        <f t="shared" si="3"/>
        <v>0.1180584512389212</v>
      </c>
      <c r="G11" s="17">
        <f t="shared" si="0"/>
        <v>7.1961784572254522E-2</v>
      </c>
      <c r="H11" s="39">
        <f t="shared" si="1"/>
        <v>0.11086227278169575</v>
      </c>
    </row>
    <row r="12" spans="1:11">
      <c r="A12" s="10"/>
      <c r="B12" s="10" t="str">
        <f>'JCN-6 CAPM Total MRP 1'!B12</f>
        <v>ONE Gas Inc.</v>
      </c>
      <c r="C12" s="10" t="str">
        <f>'JCN-6 CAPM Total MRP 1'!C12</f>
        <v>OGS</v>
      </c>
      <c r="D12" s="43">
        <f t="shared" si="2"/>
        <v>4.6096666666666675E-2</v>
      </c>
      <c r="E12" s="16">
        <f>'JCN-6 CAPM Total MRP 1'!E12</f>
        <v>0.85</v>
      </c>
      <c r="F12" s="15">
        <f t="shared" si="3"/>
        <v>0.1180584512389212</v>
      </c>
      <c r="G12" s="17">
        <f t="shared" si="0"/>
        <v>7.1961784572254522E-2</v>
      </c>
      <c r="H12" s="39">
        <f t="shared" si="1"/>
        <v>0.10726418355308301</v>
      </c>
    </row>
    <row r="13" spans="1:11">
      <c r="A13" s="10"/>
      <c r="B13" s="10" t="str">
        <f>'JCN-6 CAPM Total MRP 1'!B13</f>
        <v>Southwest Gas Holdings, Inc.</v>
      </c>
      <c r="C13" s="10" t="str">
        <f>'JCN-6 CAPM Total MRP 1'!C13</f>
        <v>SWX</v>
      </c>
      <c r="D13" s="43">
        <f t="shared" si="2"/>
        <v>4.6096666666666675E-2</v>
      </c>
      <c r="E13" s="16">
        <f>'JCN-6 CAPM Total MRP 1'!E13</f>
        <v>0.95</v>
      </c>
      <c r="F13" s="15">
        <f t="shared" si="3"/>
        <v>0.1180584512389212</v>
      </c>
      <c r="G13" s="17">
        <f t="shared" ref="G13" si="4">F13-D13</f>
        <v>7.1961784572254522E-2</v>
      </c>
      <c r="H13" s="39">
        <f t="shared" ref="H13" si="5">G13*E13+D13</f>
        <v>0.11446036201030847</v>
      </c>
    </row>
    <row r="14" spans="1:11">
      <c r="A14" s="10"/>
      <c r="B14" s="168" t="str">
        <f>'JCN-6 CAPM Total MRP 1'!B14</f>
        <v>Spire, Inc.</v>
      </c>
      <c r="C14" s="168" t="str">
        <f>'JCN-6 CAPM Total MRP 1'!C14</f>
        <v>SR</v>
      </c>
      <c r="D14" s="233">
        <f t="shared" si="2"/>
        <v>4.6096666666666675E-2</v>
      </c>
      <c r="E14" s="234">
        <f>'JCN-6 CAPM Total MRP 1'!E14</f>
        <v>0.9</v>
      </c>
      <c r="F14" s="237">
        <f t="shared" si="3"/>
        <v>0.1180584512389212</v>
      </c>
      <c r="G14" s="235">
        <f t="shared" si="0"/>
        <v>7.1961784572254522E-2</v>
      </c>
      <c r="H14" s="236">
        <f t="shared" si="1"/>
        <v>0.11086227278169575</v>
      </c>
      <c r="J14" s="58"/>
      <c r="K14" s="11"/>
    </row>
    <row r="15" spans="1:11">
      <c r="A15" s="10"/>
      <c r="B15" s="10"/>
      <c r="C15" s="10"/>
      <c r="D15" s="43"/>
      <c r="E15" s="16"/>
      <c r="F15" s="15"/>
      <c r="G15" s="17"/>
      <c r="H15" s="39"/>
      <c r="J15" s="58"/>
      <c r="K15" s="249"/>
    </row>
    <row r="16" spans="1:11">
      <c r="A16" s="13"/>
      <c r="B16" s="96" t="s">
        <v>33</v>
      </c>
      <c r="C16" s="96"/>
      <c r="D16" s="96"/>
      <c r="E16" s="97">
        <f>MEDIAN(E8:E14)</f>
        <v>0.9</v>
      </c>
      <c r="F16" s="98"/>
      <c r="G16" s="98"/>
      <c r="H16" s="98">
        <f>MEDIAN(H8:H14)</f>
        <v>0.11086227278169575</v>
      </c>
      <c r="K16" s="6"/>
    </row>
    <row r="17" spans="1:8" ht="13.5" thickBot="1">
      <c r="A17" s="13"/>
      <c r="B17" s="64" t="s">
        <v>34</v>
      </c>
      <c r="C17" s="49"/>
      <c r="D17" s="49"/>
      <c r="E17" s="61">
        <f>AVERAGE(E8:E14)</f>
        <v>0.92142857142857149</v>
      </c>
      <c r="F17" s="50"/>
      <c r="G17" s="50"/>
      <c r="H17" s="50">
        <f>AVERAGE(H8:H14)</f>
        <v>0.11240431102252978</v>
      </c>
    </row>
    <row r="18" spans="1:8">
      <c r="A18" s="13"/>
      <c r="B18" s="65"/>
      <c r="C18" s="13"/>
      <c r="D18" s="13"/>
      <c r="E18" s="13"/>
      <c r="F18" s="14"/>
      <c r="G18" s="14"/>
      <c r="H18" s="14"/>
    </row>
    <row r="19" spans="1:8">
      <c r="A19" s="13"/>
      <c r="B19" s="190" t="s">
        <v>64</v>
      </c>
      <c r="C19" s="13"/>
      <c r="D19" s="13"/>
      <c r="E19" s="13"/>
      <c r="F19" s="13"/>
      <c r="G19" s="13"/>
      <c r="H19" s="13"/>
    </row>
    <row r="20" spans="1:8">
      <c r="A20" s="13"/>
      <c r="B20" s="44" t="str">
        <f>'JCN-6 CAPM Total MRP 1'!B20</f>
        <v>[1] Source: Bloomberg Professional, 30-day average as of March 31, 2025</v>
      </c>
      <c r="C20" s="13"/>
      <c r="D20" s="13"/>
      <c r="E20" s="13"/>
      <c r="F20" s="13"/>
      <c r="G20" s="13"/>
      <c r="H20" s="13"/>
    </row>
    <row r="21" spans="1:8">
      <c r="A21" s="13"/>
      <c r="B21" s="44" t="str">
        <f>'JCN-6 CAPM Total MRP 1'!B21</f>
        <v>[2] Source: Value Line Reports</v>
      </c>
      <c r="C21" s="13"/>
      <c r="D21" s="13"/>
      <c r="E21" s="13"/>
      <c r="F21" s="42"/>
      <c r="G21" s="41"/>
      <c r="H21" s="13"/>
    </row>
    <row r="22" spans="1:8">
      <c r="A22" s="13"/>
      <c r="B22" s="44" t="s">
        <v>1382</v>
      </c>
      <c r="C22" s="13"/>
      <c r="D22" s="13"/>
      <c r="E22" s="13"/>
      <c r="F22" s="13"/>
      <c r="G22" s="13"/>
      <c r="H22" s="13"/>
    </row>
    <row r="23" spans="1:8">
      <c r="A23" s="13"/>
      <c r="B23" s="13" t="s">
        <v>1128</v>
      </c>
      <c r="C23" s="13"/>
      <c r="D23" s="13"/>
      <c r="E23" s="13"/>
      <c r="F23" s="13"/>
      <c r="G23" s="13"/>
      <c r="H23" s="13"/>
    </row>
    <row r="24" spans="1:8">
      <c r="A24" s="13"/>
      <c r="B24" s="13" t="s">
        <v>1129</v>
      </c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 ht="13.15" customHeight="1">
      <c r="A26" s="13"/>
      <c r="B26" s="313" t="s">
        <v>1130</v>
      </c>
      <c r="C26" s="313"/>
      <c r="D26" s="313"/>
      <c r="E26" s="313"/>
      <c r="F26" s="313"/>
      <c r="G26" s="313"/>
      <c r="H26" s="313"/>
    </row>
    <row r="27" spans="1:8">
      <c r="A27" s="13"/>
      <c r="B27" s="313" t="str">
        <f>B3</f>
        <v>MARKET RISK PREMIUM DERIVED FROM S&amp;P 500 - FERC METHODOLOGY</v>
      </c>
      <c r="C27" s="313"/>
      <c r="D27" s="313"/>
      <c r="E27" s="313"/>
      <c r="F27" s="313"/>
      <c r="G27" s="313"/>
      <c r="H27" s="313"/>
    </row>
    <row r="28" spans="1:8">
      <c r="A28" s="13"/>
      <c r="B28" s="312" t="s">
        <v>1121</v>
      </c>
      <c r="C28" s="312"/>
      <c r="D28" s="312"/>
      <c r="E28" s="312"/>
      <c r="F28" s="312"/>
      <c r="G28" s="312"/>
      <c r="H28" s="3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 ht="13.5" thickBot="1">
      <c r="A30" s="13"/>
      <c r="B30" s="13"/>
      <c r="C30" s="13"/>
      <c r="D30" s="69" t="s">
        <v>37</v>
      </c>
      <c r="E30" s="69" t="s">
        <v>38</v>
      </c>
      <c r="F30" s="69" t="s">
        <v>39</v>
      </c>
      <c r="G30" s="69" t="s">
        <v>40</v>
      </c>
      <c r="H30" s="69" t="s">
        <v>41</v>
      </c>
    </row>
    <row r="31" spans="1:8" ht="63.75">
      <c r="A31" s="13"/>
      <c r="B31" s="191" t="s">
        <v>1</v>
      </c>
      <c r="C31" s="191" t="s">
        <v>2</v>
      </c>
      <c r="D31" s="192" t="str">
        <f>'JCN-6 CAPM Total MRP 1'!D31</f>
        <v>Near-term projected 30-year U.S. Treasury bond yield (Q3 2025 - Q3 2026)</v>
      </c>
      <c r="E31" s="193" t="s">
        <v>1123</v>
      </c>
      <c r="F31" s="193" t="s">
        <v>1124</v>
      </c>
      <c r="G31" s="193" t="s">
        <v>1125</v>
      </c>
      <c r="H31" s="166" t="s">
        <v>1126</v>
      </c>
    </row>
    <row r="32" spans="1:8">
      <c r="A32" s="13"/>
      <c r="B32" s="10" t="str">
        <f>'JCN-6 CAPM Total MRP 1'!B32</f>
        <v>Atmos Energy Corporation</v>
      </c>
      <c r="C32" s="10" t="str">
        <f>'JCN-6 CAPM Total MRP 1'!C32</f>
        <v>ATO</v>
      </c>
      <c r="D32" s="43">
        <f>'JCN-6 CAPM Total MRP 1'!D32</f>
        <v>4.5199999999999997E-2</v>
      </c>
      <c r="E32" s="16">
        <f t="shared" ref="E32:F38" si="6">E8</f>
        <v>0.9</v>
      </c>
      <c r="F32" s="15">
        <f t="shared" si="6"/>
        <v>0.1180584512389212</v>
      </c>
      <c r="G32" s="17">
        <f t="shared" ref="G32:G38" si="7">F32-D32</f>
        <v>7.2858451238921207E-2</v>
      </c>
      <c r="H32" s="39">
        <f t="shared" ref="H32:H38" si="8">G32*E32+D32</f>
        <v>0.11077260611502909</v>
      </c>
    </row>
    <row r="33" spans="1:11">
      <c r="A33" s="13"/>
      <c r="B33" s="10" t="str">
        <f>'JCN-6 CAPM Total MRP 1'!B33</f>
        <v>New Jersey Resources Corporation</v>
      </c>
      <c r="C33" s="10" t="str">
        <f>'JCN-6 CAPM Total MRP 1'!C33</f>
        <v>NJR</v>
      </c>
      <c r="D33" s="43">
        <f>D32</f>
        <v>4.5199999999999997E-2</v>
      </c>
      <c r="E33" s="16">
        <f t="shared" si="6"/>
        <v>1</v>
      </c>
      <c r="F33" s="15">
        <f t="shared" si="6"/>
        <v>0.1180584512389212</v>
      </c>
      <c r="G33" s="17">
        <f t="shared" si="7"/>
        <v>7.2858451238921207E-2</v>
      </c>
      <c r="H33" s="39">
        <f t="shared" si="8"/>
        <v>0.1180584512389212</v>
      </c>
    </row>
    <row r="34" spans="1:11">
      <c r="A34" s="13"/>
      <c r="B34" s="10" t="str">
        <f>'JCN-6 CAPM Total MRP 1'!B34</f>
        <v>NiSource Inc.</v>
      </c>
      <c r="C34" s="10" t="str">
        <f>'JCN-6 CAPM Total MRP 1'!C34</f>
        <v>NI</v>
      </c>
      <c r="D34" s="43">
        <f t="shared" ref="D34:D38" si="9">D33</f>
        <v>4.5199999999999997E-2</v>
      </c>
      <c r="E34" s="16">
        <f t="shared" si="6"/>
        <v>0.95</v>
      </c>
      <c r="F34" s="15">
        <f t="shared" si="6"/>
        <v>0.1180584512389212</v>
      </c>
      <c r="G34" s="17">
        <f>F34-D34</f>
        <v>7.2858451238921207E-2</v>
      </c>
      <c r="H34" s="39">
        <f>G34*E34+D34</f>
        <v>0.11441552867697513</v>
      </c>
    </row>
    <row r="35" spans="1:11">
      <c r="A35" s="13"/>
      <c r="B35" s="10" t="str">
        <f>'JCN-6 CAPM Total MRP 1'!B35</f>
        <v>Northwest Natural Gas Company</v>
      </c>
      <c r="C35" s="10" t="str">
        <f>'JCN-6 CAPM Total MRP 1'!C35</f>
        <v>NWN</v>
      </c>
      <c r="D35" s="43">
        <f t="shared" si="9"/>
        <v>4.5199999999999997E-2</v>
      </c>
      <c r="E35" s="16">
        <f t="shared" si="6"/>
        <v>0.9</v>
      </c>
      <c r="F35" s="15">
        <f t="shared" si="6"/>
        <v>0.1180584512389212</v>
      </c>
      <c r="G35" s="17">
        <f t="shared" si="7"/>
        <v>7.2858451238921207E-2</v>
      </c>
      <c r="H35" s="39">
        <f t="shared" si="8"/>
        <v>0.11077260611502909</v>
      </c>
    </row>
    <row r="36" spans="1:11">
      <c r="A36" s="13"/>
      <c r="B36" s="10" t="str">
        <f>'JCN-6 CAPM Total MRP 1'!B36</f>
        <v>ONE Gas Inc.</v>
      </c>
      <c r="C36" s="10" t="str">
        <f>'JCN-6 CAPM Total MRP 1'!C36</f>
        <v>OGS</v>
      </c>
      <c r="D36" s="43">
        <f t="shared" si="9"/>
        <v>4.5199999999999997E-2</v>
      </c>
      <c r="E36" s="16">
        <f t="shared" si="6"/>
        <v>0.85</v>
      </c>
      <c r="F36" s="15">
        <f t="shared" si="6"/>
        <v>0.1180584512389212</v>
      </c>
      <c r="G36" s="17">
        <f t="shared" si="7"/>
        <v>7.2858451238921207E-2</v>
      </c>
      <c r="H36" s="39">
        <f t="shared" si="8"/>
        <v>0.10712968355308303</v>
      </c>
    </row>
    <row r="37" spans="1:11">
      <c r="A37" s="13"/>
      <c r="B37" s="10" t="str">
        <f>'JCN-6 CAPM Total MRP 1'!B37</f>
        <v>Southwest Gas Holdings, Inc.</v>
      </c>
      <c r="C37" s="10" t="str">
        <f>'JCN-6 CAPM Total MRP 1'!C37</f>
        <v>SWX</v>
      </c>
      <c r="D37" s="43">
        <f t="shared" si="9"/>
        <v>4.5199999999999997E-2</v>
      </c>
      <c r="E37" s="16">
        <f t="shared" si="6"/>
        <v>0.95</v>
      </c>
      <c r="F37" s="15">
        <f t="shared" si="6"/>
        <v>0.1180584512389212</v>
      </c>
      <c r="G37" s="17">
        <f t="shared" ref="G37" si="10">F37-D37</f>
        <v>7.2858451238921207E-2</v>
      </c>
      <c r="H37" s="39">
        <f t="shared" ref="H37" si="11">G37*E37+D37</f>
        <v>0.11441552867697513</v>
      </c>
    </row>
    <row r="38" spans="1:11">
      <c r="A38" s="13"/>
      <c r="B38" s="168" t="str">
        <f>'JCN-6 CAPM Total MRP 1'!B38</f>
        <v>Spire, Inc.</v>
      </c>
      <c r="C38" s="168" t="str">
        <f>'JCN-6 CAPM Total MRP 1'!C38</f>
        <v>SR</v>
      </c>
      <c r="D38" s="233">
        <f t="shared" si="9"/>
        <v>4.5199999999999997E-2</v>
      </c>
      <c r="E38" s="234">
        <f t="shared" si="6"/>
        <v>0.9</v>
      </c>
      <c r="F38" s="237">
        <f t="shared" si="6"/>
        <v>0.1180584512389212</v>
      </c>
      <c r="G38" s="235">
        <f t="shared" si="7"/>
        <v>7.2858451238921207E-2</v>
      </c>
      <c r="H38" s="236">
        <f t="shared" si="8"/>
        <v>0.11077260611502909</v>
      </c>
      <c r="J38" s="58"/>
      <c r="K38" s="11"/>
    </row>
    <row r="39" spans="1:11">
      <c r="A39" s="13"/>
      <c r="B39" s="10"/>
      <c r="C39" s="10"/>
      <c r="D39" s="43"/>
      <c r="E39" s="16"/>
      <c r="F39" s="15"/>
      <c r="G39" s="17"/>
      <c r="H39" s="39"/>
      <c r="J39" s="58"/>
      <c r="K39" s="249"/>
    </row>
    <row r="40" spans="1:11">
      <c r="A40" s="13"/>
      <c r="B40" s="96" t="s">
        <v>33</v>
      </c>
      <c r="C40" s="96"/>
      <c r="D40" s="96"/>
      <c r="E40" s="97">
        <f>MEDIAN(E32:E38)</f>
        <v>0.9</v>
      </c>
      <c r="F40" s="98"/>
      <c r="G40" s="98"/>
      <c r="H40" s="98">
        <f>MEDIAN(H32:H38)</f>
        <v>0.11077260611502909</v>
      </c>
      <c r="K40" s="6"/>
    </row>
    <row r="41" spans="1:11" ht="13.5" thickBot="1">
      <c r="A41" s="13"/>
      <c r="B41" s="64" t="s">
        <v>34</v>
      </c>
      <c r="C41" s="49"/>
      <c r="D41" s="49"/>
      <c r="E41" s="61">
        <f>AVERAGE(E32:E38)</f>
        <v>0.92142857142857149</v>
      </c>
      <c r="F41" s="50"/>
      <c r="G41" s="50"/>
      <c r="H41" s="50">
        <f>AVERAGE(H32:H38)</f>
        <v>0.11233385864157738</v>
      </c>
    </row>
    <row r="42" spans="1:11">
      <c r="A42" s="13"/>
      <c r="B42" s="65"/>
      <c r="C42" s="13"/>
      <c r="D42" s="13"/>
      <c r="E42" s="13"/>
      <c r="F42" s="14"/>
      <c r="G42" s="14"/>
      <c r="H42" s="14"/>
    </row>
    <row r="43" spans="1:11">
      <c r="A43" s="13"/>
      <c r="B43" s="190" t="s">
        <v>64</v>
      </c>
      <c r="C43" s="13"/>
      <c r="D43" s="13"/>
      <c r="E43" s="13"/>
      <c r="F43" s="13"/>
      <c r="G43" s="13"/>
      <c r="H43" s="13"/>
    </row>
    <row r="44" spans="1:11">
      <c r="A44" s="13"/>
      <c r="B44" s="44" t="str">
        <f>'JCN-6 CAPM Total MRP 1'!B44</f>
        <v>[1] Source: Blue Chip Financial Forecasts, Vol. 44, No. 4, April 1, 2025 at 2</v>
      </c>
      <c r="C44" s="13"/>
      <c r="D44" s="13"/>
      <c r="E44" s="13"/>
      <c r="F44" s="13"/>
      <c r="G44" s="13"/>
      <c r="H44" s="13"/>
    </row>
    <row r="45" spans="1:11">
      <c r="A45" s="13"/>
      <c r="B45" s="44" t="str">
        <f>B21</f>
        <v>[2] Source: Value Line Reports</v>
      </c>
      <c r="C45" s="13"/>
      <c r="D45" s="13"/>
      <c r="E45" s="13"/>
      <c r="F45" s="13"/>
      <c r="G45" s="13"/>
      <c r="H45" s="13"/>
    </row>
    <row r="46" spans="1:11">
      <c r="A46" s="13"/>
      <c r="B46" s="44" t="str">
        <f>B22</f>
        <v>[3] Source: Exhibit JCN-5, page 8</v>
      </c>
      <c r="C46" s="13"/>
      <c r="D46" s="13"/>
      <c r="E46" s="13"/>
      <c r="F46" s="13"/>
      <c r="G46" s="13"/>
      <c r="H46" s="13"/>
    </row>
    <row r="47" spans="1:11">
      <c r="A47" s="13"/>
      <c r="B47" s="13" t="s">
        <v>1128</v>
      </c>
      <c r="C47" s="13"/>
      <c r="D47" s="13"/>
      <c r="E47" s="13"/>
      <c r="F47" s="13"/>
      <c r="G47" s="13"/>
      <c r="H47" s="13"/>
    </row>
    <row r="48" spans="1:11">
      <c r="A48" s="13"/>
      <c r="B48" s="13" t="s">
        <v>1129</v>
      </c>
      <c r="C48" s="13"/>
      <c r="D48" s="13"/>
      <c r="E48" s="13"/>
      <c r="F48" s="13"/>
      <c r="G48" s="13"/>
      <c r="H48" s="13"/>
    </row>
    <row r="49" spans="1:11">
      <c r="A49" s="13"/>
      <c r="B49" s="13"/>
      <c r="C49" s="13"/>
      <c r="D49" s="13"/>
      <c r="E49" s="13"/>
      <c r="F49" s="13"/>
      <c r="G49" s="13"/>
      <c r="H49" s="13"/>
    </row>
    <row r="50" spans="1:11" ht="13.15" customHeight="1">
      <c r="A50" s="13"/>
      <c r="B50" s="313" t="s">
        <v>1131</v>
      </c>
      <c r="C50" s="313"/>
      <c r="D50" s="313"/>
      <c r="E50" s="313"/>
      <c r="F50" s="313"/>
      <c r="G50" s="313"/>
      <c r="H50" s="313"/>
    </row>
    <row r="51" spans="1:11">
      <c r="A51" s="13"/>
      <c r="B51" s="313" t="str">
        <f>B27</f>
        <v>MARKET RISK PREMIUM DERIVED FROM S&amp;P 500 - FERC METHODOLOGY</v>
      </c>
      <c r="C51" s="313"/>
      <c r="D51" s="313"/>
      <c r="E51" s="313"/>
      <c r="F51" s="313"/>
      <c r="G51" s="313"/>
      <c r="H51" s="313"/>
    </row>
    <row r="52" spans="1:11">
      <c r="A52" s="13"/>
      <c r="B52" s="312" t="s">
        <v>1121</v>
      </c>
      <c r="C52" s="312"/>
      <c r="D52" s="312"/>
      <c r="E52" s="312"/>
      <c r="F52" s="312"/>
      <c r="G52" s="312"/>
      <c r="H52" s="312"/>
    </row>
    <row r="53" spans="1:11">
      <c r="A53" s="13"/>
      <c r="B53" s="13"/>
      <c r="C53" s="13"/>
      <c r="D53" s="13"/>
      <c r="E53" s="13"/>
      <c r="F53" s="13"/>
      <c r="G53" s="13"/>
      <c r="H53" s="13"/>
    </row>
    <row r="54" spans="1:11" ht="13.5" thickBot="1">
      <c r="A54" s="13"/>
      <c r="B54" s="13"/>
      <c r="C54" s="13"/>
      <c r="D54" s="69" t="s">
        <v>37</v>
      </c>
      <c r="E54" s="69" t="s">
        <v>38</v>
      </c>
      <c r="F54" s="69" t="s">
        <v>39</v>
      </c>
      <c r="G54" s="69" t="s">
        <v>40</v>
      </c>
      <c r="H54" s="69" t="s">
        <v>41</v>
      </c>
    </row>
    <row r="55" spans="1:11" ht="51">
      <c r="A55" s="13"/>
      <c r="B55" s="191" t="s">
        <v>1</v>
      </c>
      <c r="C55" s="191" t="s">
        <v>2</v>
      </c>
      <c r="D55" s="192" t="str">
        <f>'JCN-6 CAPM Total MRP 1'!D55</f>
        <v>Projected 30-year U.S. Treasury bond yield (2026 - 2030)</v>
      </c>
      <c r="E55" s="193" t="s">
        <v>1123</v>
      </c>
      <c r="F55" s="193" t="s">
        <v>1124</v>
      </c>
      <c r="G55" s="193" t="s">
        <v>1125</v>
      </c>
      <c r="H55" s="166" t="s">
        <v>1126</v>
      </c>
    </row>
    <row r="56" spans="1:11">
      <c r="A56" s="13"/>
      <c r="B56" s="10" t="str">
        <f>'JCN-6 CAPM Total MRP 1'!B56</f>
        <v>Atmos Energy Corporation</v>
      </c>
      <c r="C56" s="10" t="str">
        <f>'JCN-6 CAPM Total MRP 1'!C56</f>
        <v>ATO</v>
      </c>
      <c r="D56" s="43">
        <f>'JCN-6 CAPM Total MRP 1'!D56</f>
        <v>4.2999999999999997E-2</v>
      </c>
      <c r="E56" s="16">
        <f t="shared" ref="E56:E62" si="12">E8</f>
        <v>0.9</v>
      </c>
      <c r="F56" s="15">
        <f t="shared" ref="F56:F62" si="13">F32</f>
        <v>0.1180584512389212</v>
      </c>
      <c r="G56" s="17">
        <f t="shared" ref="G56:G62" si="14">F56-D56</f>
        <v>7.5058451238921201E-2</v>
      </c>
      <c r="H56" s="39">
        <f t="shared" ref="H56:H62" si="15">G56*E56+D56</f>
        <v>0.11055260611502908</v>
      </c>
    </row>
    <row r="57" spans="1:11">
      <c r="A57" s="13"/>
      <c r="B57" s="10" t="str">
        <f>'JCN-6 CAPM Total MRP 1'!B57</f>
        <v>New Jersey Resources Corporation</v>
      </c>
      <c r="C57" s="10" t="str">
        <f>'JCN-6 CAPM Total MRP 1'!C57</f>
        <v>NJR</v>
      </c>
      <c r="D57" s="43">
        <f>D56</f>
        <v>4.2999999999999997E-2</v>
      </c>
      <c r="E57" s="16">
        <f t="shared" si="12"/>
        <v>1</v>
      </c>
      <c r="F57" s="15">
        <f t="shared" si="13"/>
        <v>0.1180584512389212</v>
      </c>
      <c r="G57" s="17">
        <f t="shared" si="14"/>
        <v>7.5058451238921201E-2</v>
      </c>
      <c r="H57" s="39">
        <f t="shared" si="15"/>
        <v>0.1180584512389212</v>
      </c>
    </row>
    <row r="58" spans="1:11">
      <c r="A58" s="13"/>
      <c r="B58" s="10" t="str">
        <f>'JCN-6 CAPM Total MRP 1'!B58</f>
        <v>NiSource Inc.</v>
      </c>
      <c r="C58" s="10" t="str">
        <f>'JCN-6 CAPM Total MRP 1'!C58</f>
        <v>NI</v>
      </c>
      <c r="D58" s="43">
        <f t="shared" ref="D58:D62" si="16">D57</f>
        <v>4.2999999999999997E-2</v>
      </c>
      <c r="E58" s="16">
        <f t="shared" si="12"/>
        <v>0.95</v>
      </c>
      <c r="F58" s="15">
        <f t="shared" si="13"/>
        <v>0.1180584512389212</v>
      </c>
      <c r="G58" s="17">
        <f>F58-D58</f>
        <v>7.5058451238921201E-2</v>
      </c>
      <c r="H58" s="39">
        <f>G58*E58+D58</f>
        <v>0.11430552867697513</v>
      </c>
    </row>
    <row r="59" spans="1:11">
      <c r="A59" s="13"/>
      <c r="B59" s="10" t="str">
        <f>'JCN-6 CAPM Total MRP 1'!B59</f>
        <v>Northwest Natural Gas Company</v>
      </c>
      <c r="C59" s="10" t="str">
        <f>'JCN-6 CAPM Total MRP 1'!C59</f>
        <v>NWN</v>
      </c>
      <c r="D59" s="43">
        <f t="shared" si="16"/>
        <v>4.2999999999999997E-2</v>
      </c>
      <c r="E59" s="16">
        <f t="shared" si="12"/>
        <v>0.9</v>
      </c>
      <c r="F59" s="15">
        <f t="shared" si="13"/>
        <v>0.1180584512389212</v>
      </c>
      <c r="G59" s="17">
        <f t="shared" si="14"/>
        <v>7.5058451238921201E-2</v>
      </c>
      <c r="H59" s="39">
        <f t="shared" si="15"/>
        <v>0.11055260611502908</v>
      </c>
    </row>
    <row r="60" spans="1:11">
      <c r="A60" s="13"/>
      <c r="B60" s="10" t="str">
        <f>'JCN-6 CAPM Total MRP 1'!B60</f>
        <v>ONE Gas Inc.</v>
      </c>
      <c r="C60" s="10" t="str">
        <f>'JCN-6 CAPM Total MRP 1'!C60</f>
        <v>OGS</v>
      </c>
      <c r="D60" s="43">
        <f t="shared" si="16"/>
        <v>4.2999999999999997E-2</v>
      </c>
      <c r="E60" s="16">
        <f t="shared" si="12"/>
        <v>0.85</v>
      </c>
      <c r="F60" s="15">
        <f t="shared" si="13"/>
        <v>0.1180584512389212</v>
      </c>
      <c r="G60" s="17">
        <f t="shared" si="14"/>
        <v>7.5058451238921201E-2</v>
      </c>
      <c r="H60" s="39">
        <f t="shared" si="15"/>
        <v>0.10679968355308302</v>
      </c>
    </row>
    <row r="61" spans="1:11">
      <c r="A61" s="13"/>
      <c r="B61" s="10" t="str">
        <f>'JCN-6 CAPM Total MRP 1'!B61</f>
        <v>Southwest Gas Holdings, Inc.</v>
      </c>
      <c r="C61" s="10" t="str">
        <f>'JCN-6 CAPM Total MRP 1'!C61</f>
        <v>SWX</v>
      </c>
      <c r="D61" s="43">
        <f t="shared" si="16"/>
        <v>4.2999999999999997E-2</v>
      </c>
      <c r="E61" s="16">
        <f t="shared" si="12"/>
        <v>0.95</v>
      </c>
      <c r="F61" s="15">
        <f t="shared" si="13"/>
        <v>0.1180584512389212</v>
      </c>
      <c r="G61" s="17">
        <f t="shared" ref="G61" si="17">F61-D61</f>
        <v>7.5058451238921201E-2</v>
      </c>
      <c r="H61" s="39">
        <f t="shared" ref="H61" si="18">G61*E61+D61</f>
        <v>0.11430552867697513</v>
      </c>
    </row>
    <row r="62" spans="1:11">
      <c r="A62" s="13"/>
      <c r="B62" s="168" t="str">
        <f>'JCN-6 CAPM Total MRP 1'!B62</f>
        <v>Spire, Inc.</v>
      </c>
      <c r="C62" s="168" t="str">
        <f>'JCN-6 CAPM Total MRP 1'!C62</f>
        <v>SR</v>
      </c>
      <c r="D62" s="233">
        <f t="shared" si="16"/>
        <v>4.2999999999999997E-2</v>
      </c>
      <c r="E62" s="234">
        <f t="shared" si="12"/>
        <v>0.9</v>
      </c>
      <c r="F62" s="237">
        <f t="shared" si="13"/>
        <v>0.1180584512389212</v>
      </c>
      <c r="G62" s="235">
        <f t="shared" si="14"/>
        <v>7.5058451238921201E-2</v>
      </c>
      <c r="H62" s="236">
        <f t="shared" si="15"/>
        <v>0.11055260611502908</v>
      </c>
      <c r="J62" s="58"/>
      <c r="K62" s="11"/>
    </row>
    <row r="63" spans="1:11">
      <c r="A63" s="13"/>
      <c r="B63" s="10"/>
      <c r="C63" s="10"/>
      <c r="D63" s="43"/>
      <c r="E63" s="16"/>
      <c r="F63" s="15"/>
      <c r="G63" s="17"/>
      <c r="H63" s="39"/>
      <c r="J63" s="58"/>
      <c r="K63" s="249"/>
    </row>
    <row r="64" spans="1:11">
      <c r="A64" s="13"/>
      <c r="B64" s="96" t="s">
        <v>33</v>
      </c>
      <c r="C64" s="96"/>
      <c r="D64" s="96"/>
      <c r="E64" s="97">
        <f>MEDIAN(E56:E62)</f>
        <v>0.9</v>
      </c>
      <c r="F64" s="98"/>
      <c r="G64" s="98"/>
      <c r="H64" s="98">
        <f>MEDIAN(H56:H62)</f>
        <v>0.11055260611502908</v>
      </c>
      <c r="K64" s="6"/>
    </row>
    <row r="65" spans="1:8" ht="13.5" thickBot="1">
      <c r="A65" s="13"/>
      <c r="B65" s="64" t="s">
        <v>34</v>
      </c>
      <c r="C65" s="49"/>
      <c r="D65" s="49"/>
      <c r="E65" s="61">
        <f>AVERAGE(E56:E62)</f>
        <v>0.92142857142857149</v>
      </c>
      <c r="F65" s="50"/>
      <c r="G65" s="50"/>
      <c r="H65" s="50">
        <f>AVERAGE(H56:H62)</f>
        <v>0.11216100149872024</v>
      </c>
    </row>
    <row r="66" spans="1:8">
      <c r="A66" s="13"/>
      <c r="B66" s="65"/>
      <c r="C66" s="13"/>
      <c r="D66" s="13"/>
      <c r="E66" s="13"/>
      <c r="F66" s="14"/>
      <c r="G66" s="14"/>
      <c r="H66" s="14"/>
    </row>
    <row r="67" spans="1:8">
      <c r="A67" s="13"/>
      <c r="B67" s="190" t="s">
        <v>64</v>
      </c>
      <c r="C67" s="13"/>
      <c r="D67" s="13"/>
      <c r="E67" s="13"/>
      <c r="F67" s="13"/>
      <c r="G67" s="13"/>
      <c r="H67" s="13"/>
    </row>
    <row r="68" spans="1:8">
      <c r="A68" s="13"/>
      <c r="B68" s="44" t="str">
        <f>'JCN-6 CAPM Total MRP 1'!B68</f>
        <v>[1] Source: Blue Chip Financial Forecasts, Vol. 43, No. 6, November 27, 2024 at 14</v>
      </c>
      <c r="C68" s="13"/>
      <c r="D68" s="13"/>
      <c r="E68" s="13"/>
      <c r="F68" s="13"/>
      <c r="G68" s="13"/>
      <c r="H68" s="13"/>
    </row>
    <row r="69" spans="1:8">
      <c r="A69" s="13"/>
      <c r="B69" s="44" t="str">
        <f>B45</f>
        <v>[2] Source: Value Line Reports</v>
      </c>
      <c r="C69" s="13"/>
      <c r="D69" s="13"/>
      <c r="E69" s="13"/>
      <c r="F69" s="13"/>
      <c r="G69" s="13"/>
      <c r="H69" s="13"/>
    </row>
    <row r="70" spans="1:8">
      <c r="A70" s="13"/>
      <c r="B70" s="44" t="str">
        <f>B46</f>
        <v>[3] Source: Exhibit JCN-5, page 8</v>
      </c>
      <c r="C70" s="13"/>
      <c r="D70" s="13"/>
      <c r="E70" s="13"/>
      <c r="F70" s="13"/>
      <c r="G70" s="13"/>
      <c r="H70" s="13"/>
    </row>
    <row r="71" spans="1:8">
      <c r="A71" s="13"/>
      <c r="B71" s="13" t="s">
        <v>1128</v>
      </c>
      <c r="C71" s="13"/>
      <c r="D71" s="13"/>
      <c r="E71" s="13"/>
      <c r="F71" s="13"/>
      <c r="G71" s="13"/>
      <c r="H71" s="13"/>
    </row>
    <row r="72" spans="1:8">
      <c r="A72" s="13"/>
      <c r="B72" s="13" t="s">
        <v>1129</v>
      </c>
      <c r="C72" s="13"/>
      <c r="D72" s="13"/>
      <c r="E72" s="13"/>
      <c r="F72" s="13"/>
      <c r="G72" s="13"/>
      <c r="H72" s="13"/>
    </row>
    <row r="74" spans="1:8">
      <c r="B74" s="13"/>
      <c r="C74" s="13"/>
      <c r="D74" s="13"/>
      <c r="E74" s="13"/>
      <c r="F74" s="13"/>
      <c r="G74" s="13"/>
      <c r="H74" s="13"/>
    </row>
    <row r="75" spans="1:8" ht="13.15" customHeight="1">
      <c r="B75" s="312" t="s">
        <v>1137</v>
      </c>
      <c r="C75" s="312"/>
      <c r="D75" s="312"/>
      <c r="E75" s="312"/>
      <c r="F75" s="312"/>
      <c r="G75" s="312"/>
      <c r="H75" s="312"/>
    </row>
    <row r="76" spans="1:8">
      <c r="B76" s="312" t="str">
        <f>B51</f>
        <v>MARKET RISK PREMIUM DERIVED FROM S&amp;P 500 - FERC METHODOLOGY</v>
      </c>
      <c r="C76" s="312"/>
      <c r="D76" s="312"/>
      <c r="E76" s="312"/>
      <c r="F76" s="312"/>
      <c r="G76" s="312"/>
      <c r="H76" s="312"/>
    </row>
    <row r="77" spans="1:8">
      <c r="B77" s="312" t="s">
        <v>1121</v>
      </c>
      <c r="C77" s="312"/>
      <c r="D77" s="312"/>
      <c r="E77" s="312"/>
      <c r="F77" s="312"/>
      <c r="G77" s="312"/>
      <c r="H77" s="312"/>
    </row>
    <row r="78" spans="1:8">
      <c r="B78" s="13"/>
      <c r="C78" s="13"/>
      <c r="D78" s="13"/>
      <c r="E78" s="13"/>
      <c r="F78" s="13"/>
      <c r="G78" s="13"/>
      <c r="H78" s="13"/>
    </row>
    <row r="79" spans="1:8" ht="13.5" thickBot="1">
      <c r="B79" s="13"/>
      <c r="C79" s="13"/>
      <c r="D79" s="69" t="s">
        <v>37</v>
      </c>
      <c r="E79" s="69" t="s">
        <v>38</v>
      </c>
      <c r="F79" s="69" t="s">
        <v>39</v>
      </c>
      <c r="G79" s="69" t="s">
        <v>40</v>
      </c>
      <c r="H79" s="69" t="s">
        <v>41</v>
      </c>
    </row>
    <row r="80" spans="1:8" ht="51">
      <c r="B80" s="191" t="s">
        <v>1</v>
      </c>
      <c r="C80" s="191" t="s">
        <v>2</v>
      </c>
      <c r="D80" s="192" t="str">
        <f>D7</f>
        <v>Current 30-day average of 30-year U.S. Treasury bond yield</v>
      </c>
      <c r="E80" s="193" t="s">
        <v>1123</v>
      </c>
      <c r="F80" s="193" t="s">
        <v>1124</v>
      </c>
      <c r="G80" s="193" t="s">
        <v>1125</v>
      </c>
      <c r="H80" s="166" t="s">
        <v>1126</v>
      </c>
    </row>
    <row r="81" spans="1:8">
      <c r="B81" s="10" t="str">
        <f>'JCN-6 CAPM Total MRP 1'!B81</f>
        <v>Atmos Energy Corporation</v>
      </c>
      <c r="C81" s="10" t="str">
        <f>'JCN-6 CAPM Total MRP 1'!C81</f>
        <v>ATO</v>
      </c>
      <c r="D81" s="12">
        <f>D8</f>
        <v>4.6096666666666675E-2</v>
      </c>
      <c r="E81" s="16">
        <f>'JCN-6 CAPM Total MRP 1'!E81</f>
        <v>0.74381154504109448</v>
      </c>
      <c r="F81" s="15">
        <f t="shared" ref="F81:F87" si="19">F56</f>
        <v>0.1180584512389212</v>
      </c>
      <c r="G81" s="17">
        <f t="shared" ref="G81:G87" si="20">F81-D81</f>
        <v>7.1961784572254522E-2</v>
      </c>
      <c r="H81" s="39">
        <f t="shared" ref="H81:H87" si="21">G81*E81+D81</f>
        <v>9.9622672833269699E-2</v>
      </c>
    </row>
    <row r="82" spans="1:8">
      <c r="A82" s="13"/>
      <c r="B82" s="10" t="str">
        <f>'JCN-6 CAPM Total MRP 1'!B82</f>
        <v>New Jersey Resources Corporation</v>
      </c>
      <c r="C82" s="10" t="str">
        <f>'JCN-6 CAPM Total MRP 1'!C82</f>
        <v>NJR</v>
      </c>
      <c r="D82" s="12">
        <f t="shared" ref="D82:D87" si="22">D9</f>
        <v>4.6096666666666675E-2</v>
      </c>
      <c r="E82" s="16">
        <f>'JCN-6 CAPM Total MRP 1'!E82</f>
        <v>0.78640835992776448</v>
      </c>
      <c r="F82" s="15">
        <f t="shared" si="19"/>
        <v>0.1180584512389212</v>
      </c>
      <c r="G82" s="17">
        <f t="shared" si="20"/>
        <v>7.1961784572254522E-2</v>
      </c>
      <c r="H82" s="39">
        <f t="shared" si="21"/>
        <v>0.10268801564960846</v>
      </c>
    </row>
    <row r="83" spans="1:8">
      <c r="B83" s="10" t="str">
        <f>'JCN-6 CAPM Total MRP 1'!B83</f>
        <v>NiSource Inc.</v>
      </c>
      <c r="C83" s="10" t="str">
        <f>'JCN-6 CAPM Total MRP 1'!C83</f>
        <v>NI</v>
      </c>
      <c r="D83" s="12">
        <f t="shared" si="22"/>
        <v>4.6096666666666675E-2</v>
      </c>
      <c r="E83" s="16">
        <f>'JCN-6 CAPM Total MRP 1'!E83</f>
        <v>0.78499644025529891</v>
      </c>
      <c r="F83" s="15">
        <f t="shared" si="19"/>
        <v>0.1180584512389212</v>
      </c>
      <c r="G83" s="17">
        <f>F83-D83</f>
        <v>7.1961784572254522E-2</v>
      </c>
      <c r="H83" s="39">
        <f>G83*E83+D83</f>
        <v>0.10258641139030517</v>
      </c>
    </row>
    <row r="84" spans="1:8">
      <c r="B84" s="10" t="str">
        <f>'JCN-6 CAPM Total MRP 1'!B84</f>
        <v>Northwest Natural Gas Company</v>
      </c>
      <c r="C84" s="10" t="str">
        <f>'JCN-6 CAPM Total MRP 1'!C84</f>
        <v>NWN</v>
      </c>
      <c r="D84" s="12">
        <f t="shared" si="22"/>
        <v>4.6096666666666675E-2</v>
      </c>
      <c r="E84" s="16">
        <f>'JCN-6 CAPM Total MRP 1'!E84</f>
        <v>0.69265579170925606</v>
      </c>
      <c r="F84" s="15">
        <f t="shared" si="19"/>
        <v>0.1180584512389212</v>
      </c>
      <c r="G84" s="17">
        <f t="shared" si="20"/>
        <v>7.1961784572254522E-2</v>
      </c>
      <c r="H84" s="39">
        <f t="shared" si="21"/>
        <v>9.5941413532372566E-2</v>
      </c>
    </row>
    <row r="85" spans="1:8">
      <c r="B85" s="10" t="str">
        <f>'JCN-6 CAPM Total MRP 1'!B85</f>
        <v>ONE Gas Inc.</v>
      </c>
      <c r="C85" s="10" t="str">
        <f>'JCN-6 CAPM Total MRP 1'!C85</f>
        <v>OGS</v>
      </c>
      <c r="D85" s="12">
        <f t="shared" si="22"/>
        <v>4.6096666666666675E-2</v>
      </c>
      <c r="E85" s="16">
        <f>'JCN-6 CAPM Total MRP 1'!E85</f>
        <v>0.75818263832403499</v>
      </c>
      <c r="F85" s="15">
        <f t="shared" si="19"/>
        <v>0.1180584512389212</v>
      </c>
      <c r="G85" s="17">
        <f t="shared" si="20"/>
        <v>7.1961784572254522E-2</v>
      </c>
      <c r="H85" s="39">
        <f t="shared" si="21"/>
        <v>0.10065684235216445</v>
      </c>
    </row>
    <row r="86" spans="1:8">
      <c r="B86" s="10" t="str">
        <f>'JCN-6 CAPM Total MRP 1'!B86</f>
        <v>Southwest Gas Holdings, Inc.</v>
      </c>
      <c r="C86" s="10" t="str">
        <f>'JCN-6 CAPM Total MRP 1'!C86</f>
        <v>SWX</v>
      </c>
      <c r="D86" s="12">
        <f t="shared" si="22"/>
        <v>4.6096666666666675E-2</v>
      </c>
      <c r="E86" s="16">
        <f>'JCN-6 CAPM Total MRP 1'!E86</f>
        <v>0.82820696213839329</v>
      </c>
      <c r="F86" s="15">
        <f t="shared" si="19"/>
        <v>0.1180584512389212</v>
      </c>
      <c r="G86" s="17">
        <f t="shared" ref="G86" si="23">F86-D86</f>
        <v>7.1961784572254522E-2</v>
      </c>
      <c r="H86" s="39">
        <f t="shared" ref="H86" si="24">G86*E86+D86</f>
        <v>0.10569591765731109</v>
      </c>
    </row>
    <row r="87" spans="1:8">
      <c r="B87" s="168" t="str">
        <f>'JCN-6 CAPM Total MRP 1'!B87</f>
        <v>Spire, Inc.</v>
      </c>
      <c r="C87" s="168" t="str">
        <f>'JCN-6 CAPM Total MRP 1'!C87</f>
        <v>SR</v>
      </c>
      <c r="D87" s="238">
        <f t="shared" si="22"/>
        <v>4.6096666666666675E-2</v>
      </c>
      <c r="E87" s="234">
        <f>'JCN-6 CAPM Total MRP 1'!E87</f>
        <v>0.76309744672491653</v>
      </c>
      <c r="F87" s="237">
        <f t="shared" si="19"/>
        <v>0.1180584512389212</v>
      </c>
      <c r="G87" s="235">
        <f t="shared" si="20"/>
        <v>7.1961784572254522E-2</v>
      </c>
      <c r="H87" s="236">
        <f t="shared" si="21"/>
        <v>0.10101052073552259</v>
      </c>
    </row>
    <row r="88" spans="1:8">
      <c r="B88" s="10"/>
      <c r="C88" s="10"/>
      <c r="D88" s="12"/>
      <c r="E88" s="16"/>
      <c r="F88" s="15"/>
      <c r="G88" s="17"/>
      <c r="H88" s="39"/>
    </row>
    <row r="89" spans="1:8">
      <c r="B89" s="96" t="s">
        <v>33</v>
      </c>
      <c r="C89" s="96"/>
      <c r="D89" s="96"/>
      <c r="E89" s="97">
        <f>MEDIAN(E81:E87)</f>
        <v>0.76309744672491653</v>
      </c>
      <c r="F89" s="98"/>
      <c r="G89" s="98"/>
      <c r="H89" s="98">
        <f>MEDIAN(H81:H87)</f>
        <v>0.10101052073552259</v>
      </c>
    </row>
    <row r="90" spans="1:8" ht="13.5" thickBot="1">
      <c r="B90" s="64" t="s">
        <v>34</v>
      </c>
      <c r="C90" s="49"/>
      <c r="D90" s="49"/>
      <c r="E90" s="61">
        <f>AVERAGE(E81:E87)</f>
        <v>0.76533702630296563</v>
      </c>
      <c r="F90" s="50"/>
      <c r="G90" s="50"/>
      <c r="H90" s="50">
        <f>AVERAGE(H81:H87)</f>
        <v>0.10117168487865058</v>
      </c>
    </row>
    <row r="91" spans="1:8">
      <c r="B91" s="65"/>
      <c r="C91" s="13"/>
      <c r="D91" s="13"/>
      <c r="E91" s="13"/>
      <c r="F91" s="14"/>
      <c r="G91" s="14"/>
      <c r="H91" s="14"/>
    </row>
    <row r="92" spans="1:8">
      <c r="B92" s="190" t="s">
        <v>64</v>
      </c>
      <c r="C92" s="13"/>
      <c r="D92" s="13"/>
      <c r="E92" s="30"/>
      <c r="F92" s="13"/>
      <c r="G92" s="13"/>
      <c r="H92" s="13"/>
    </row>
    <row r="93" spans="1:8">
      <c r="B93" s="13" t="str">
        <f>B20</f>
        <v>[1] Source: Bloomberg Professional, 30-day average as of March 31, 2025</v>
      </c>
      <c r="C93" s="13"/>
      <c r="D93" s="13"/>
      <c r="E93" s="13"/>
      <c r="F93" s="13"/>
      <c r="G93" s="13"/>
      <c r="H93" s="13"/>
    </row>
    <row r="94" spans="1:8">
      <c r="B94" s="44" t="str">
        <f>'JCN-6 CAPM Total MRP 1'!B94</f>
        <v>[2] Source: Bloomberg Professional, as of February 28, 2025</v>
      </c>
      <c r="C94" s="13"/>
      <c r="D94" s="13"/>
      <c r="E94" s="13"/>
      <c r="F94" s="13"/>
      <c r="G94" s="13"/>
      <c r="H94" s="13"/>
    </row>
    <row r="95" spans="1:8">
      <c r="B95" s="44" t="str">
        <f>B70</f>
        <v>[3] Source: Exhibit JCN-5, page 8</v>
      </c>
      <c r="C95" s="13"/>
      <c r="D95" s="13"/>
      <c r="E95" s="13"/>
      <c r="F95" s="13"/>
      <c r="G95" s="13"/>
      <c r="H95" s="13"/>
    </row>
    <row r="96" spans="1:8">
      <c r="B96" s="13" t="s">
        <v>1128</v>
      </c>
      <c r="C96" s="13"/>
      <c r="D96" s="13"/>
      <c r="E96" s="13"/>
      <c r="F96" s="13"/>
      <c r="G96" s="13"/>
      <c r="H96" s="13"/>
    </row>
    <row r="97" spans="2:8">
      <c r="B97" s="13" t="s">
        <v>1129</v>
      </c>
      <c r="C97" s="13"/>
      <c r="D97" s="13"/>
      <c r="E97" s="13"/>
      <c r="F97" s="13"/>
      <c r="G97" s="13"/>
      <c r="H97" s="13"/>
    </row>
    <row r="98" spans="2:8">
      <c r="B98" s="13"/>
      <c r="C98" s="13"/>
      <c r="D98" s="13"/>
      <c r="E98" s="13"/>
      <c r="F98" s="13"/>
      <c r="G98" s="13"/>
      <c r="H98" s="13"/>
    </row>
    <row r="99" spans="2:8" ht="13.15" customHeight="1">
      <c r="B99" s="313" t="s">
        <v>1138</v>
      </c>
      <c r="C99" s="313"/>
      <c r="D99" s="313"/>
      <c r="E99" s="313"/>
      <c r="F99" s="313"/>
      <c r="G99" s="313"/>
      <c r="H99" s="313"/>
    </row>
    <row r="100" spans="2:8">
      <c r="B100" s="313" t="str">
        <f>B76</f>
        <v>MARKET RISK PREMIUM DERIVED FROM S&amp;P 500 - FERC METHODOLOGY</v>
      </c>
      <c r="C100" s="313"/>
      <c r="D100" s="313"/>
      <c r="E100" s="313"/>
      <c r="F100" s="313"/>
      <c r="G100" s="313"/>
      <c r="H100" s="313"/>
    </row>
    <row r="101" spans="2:8">
      <c r="B101" s="312" t="s">
        <v>1121</v>
      </c>
      <c r="C101" s="312"/>
      <c r="D101" s="312"/>
      <c r="E101" s="312"/>
      <c r="F101" s="312"/>
      <c r="G101" s="312"/>
      <c r="H101" s="312"/>
    </row>
    <row r="102" spans="2:8">
      <c r="B102" s="13"/>
      <c r="C102" s="13"/>
      <c r="D102" s="13"/>
      <c r="E102" s="13"/>
      <c r="F102" s="13"/>
      <c r="G102" s="13"/>
      <c r="H102" s="13"/>
    </row>
    <row r="103" spans="2:8" ht="13.5" thickBot="1">
      <c r="B103" s="13"/>
      <c r="C103" s="13"/>
      <c r="D103" s="69" t="s">
        <v>37</v>
      </c>
      <c r="E103" s="69" t="s">
        <v>38</v>
      </c>
      <c r="F103" s="69" t="s">
        <v>39</v>
      </c>
      <c r="G103" s="69" t="s">
        <v>40</v>
      </c>
      <c r="H103" s="69" t="s">
        <v>41</v>
      </c>
    </row>
    <row r="104" spans="2:8" ht="63.75">
      <c r="B104" s="191" t="s">
        <v>1</v>
      </c>
      <c r="C104" s="191" t="s">
        <v>2</v>
      </c>
      <c r="D104" s="192" t="str">
        <f>D31</f>
        <v>Near-term projected 30-year U.S. Treasury bond yield (Q3 2025 - Q3 2026)</v>
      </c>
      <c r="E104" s="193" t="s">
        <v>1123</v>
      </c>
      <c r="F104" s="193" t="s">
        <v>1124</v>
      </c>
      <c r="G104" s="193" t="s">
        <v>1125</v>
      </c>
      <c r="H104" s="166" t="s">
        <v>1126</v>
      </c>
    </row>
    <row r="105" spans="2:8">
      <c r="B105" s="10" t="str">
        <f>'JCN-6 CAPM Total MRP 1'!B105</f>
        <v>Atmos Energy Corporation</v>
      </c>
      <c r="C105" s="10" t="str">
        <f>'JCN-6 CAPM Total MRP 1'!C105</f>
        <v>ATO</v>
      </c>
      <c r="D105" s="12">
        <f>D32</f>
        <v>4.5199999999999997E-2</v>
      </c>
      <c r="E105" s="16">
        <f t="shared" ref="E105:F111" si="25">E81</f>
        <v>0.74381154504109448</v>
      </c>
      <c r="F105" s="15">
        <f t="shared" si="25"/>
        <v>0.1180584512389212</v>
      </c>
      <c r="G105" s="17">
        <f t="shared" ref="G105:G111" si="26">F105-D105</f>
        <v>7.2858451238921207E-2</v>
      </c>
      <c r="H105" s="39">
        <f t="shared" ref="H105:H111" si="27">G105*E105+D105</f>
        <v>9.9392957185323233E-2</v>
      </c>
    </row>
    <row r="106" spans="2:8">
      <c r="B106" s="10" t="str">
        <f>'JCN-6 CAPM Total MRP 1'!B106</f>
        <v>New Jersey Resources Corporation</v>
      </c>
      <c r="C106" s="10" t="str">
        <f>'JCN-6 CAPM Total MRP 1'!C106</f>
        <v>NJR</v>
      </c>
      <c r="D106" s="12">
        <f t="shared" ref="D106:D111" si="28">D33</f>
        <v>4.5199999999999997E-2</v>
      </c>
      <c r="E106" s="16">
        <f t="shared" si="25"/>
        <v>0.78640835992776448</v>
      </c>
      <c r="F106" s="15">
        <f t="shared" si="25"/>
        <v>0.1180584512389212</v>
      </c>
      <c r="G106" s="17">
        <f t="shared" si="26"/>
        <v>7.2858451238921207E-2</v>
      </c>
      <c r="H106" s="39">
        <f t="shared" si="27"/>
        <v>0.10249649514567702</v>
      </c>
    </row>
    <row r="107" spans="2:8">
      <c r="B107" s="10" t="str">
        <f>'JCN-6 CAPM Total MRP 1'!B107</f>
        <v>NiSource Inc.</v>
      </c>
      <c r="C107" s="10" t="str">
        <f>'JCN-6 CAPM Total MRP 1'!C107</f>
        <v>NI</v>
      </c>
      <c r="D107" s="12">
        <f t="shared" si="28"/>
        <v>4.5199999999999997E-2</v>
      </c>
      <c r="E107" s="16">
        <f t="shared" si="25"/>
        <v>0.78499644025529891</v>
      </c>
      <c r="F107" s="15">
        <f t="shared" si="25"/>
        <v>0.1180584512389212</v>
      </c>
      <c r="G107" s="17">
        <f>F107-D107</f>
        <v>7.2858451238921207E-2</v>
      </c>
      <c r="H107" s="39">
        <f>G107*E107+D107</f>
        <v>0.10239362486506742</v>
      </c>
    </row>
    <row r="108" spans="2:8">
      <c r="B108" s="10" t="str">
        <f>'JCN-6 CAPM Total MRP 1'!B108</f>
        <v>Northwest Natural Gas Company</v>
      </c>
      <c r="C108" s="10" t="str">
        <f>'JCN-6 CAPM Total MRP 1'!C108</f>
        <v>NWN</v>
      </c>
      <c r="D108" s="12">
        <f t="shared" si="28"/>
        <v>4.5199999999999997E-2</v>
      </c>
      <c r="E108" s="16">
        <f t="shared" si="25"/>
        <v>0.69265579170925606</v>
      </c>
      <c r="F108" s="15">
        <f t="shared" si="25"/>
        <v>0.1180584512389212</v>
      </c>
      <c r="G108" s="17">
        <f t="shared" si="26"/>
        <v>7.2858451238921207E-2</v>
      </c>
      <c r="H108" s="39">
        <f t="shared" si="27"/>
        <v>9.5665828225605196E-2</v>
      </c>
    </row>
    <row r="109" spans="2:8">
      <c r="B109" s="10" t="str">
        <f>'JCN-6 CAPM Total MRP 1'!B109</f>
        <v>ONE Gas Inc.</v>
      </c>
      <c r="C109" s="10" t="str">
        <f>'JCN-6 CAPM Total MRP 1'!C109</f>
        <v>OGS</v>
      </c>
      <c r="D109" s="12">
        <f t="shared" si="28"/>
        <v>4.5199999999999997E-2</v>
      </c>
      <c r="E109" s="16">
        <f t="shared" si="25"/>
        <v>0.75818263832403499</v>
      </c>
      <c r="F109" s="15">
        <f t="shared" si="25"/>
        <v>0.1180584512389212</v>
      </c>
      <c r="G109" s="17">
        <f t="shared" si="26"/>
        <v>7.2858451238921207E-2</v>
      </c>
      <c r="H109" s="39">
        <f t="shared" si="27"/>
        <v>0.10044001278452833</v>
      </c>
    </row>
    <row r="110" spans="2:8">
      <c r="B110" s="10" t="str">
        <f>'JCN-6 CAPM Total MRP 1'!B110</f>
        <v>Southwest Gas Holdings, Inc.</v>
      </c>
      <c r="C110" s="10" t="str">
        <f>'JCN-6 CAPM Total MRP 1'!C110</f>
        <v>SWX</v>
      </c>
      <c r="D110" s="12">
        <f t="shared" si="28"/>
        <v>4.5199999999999997E-2</v>
      </c>
      <c r="E110" s="16">
        <f t="shared" si="25"/>
        <v>0.82820696213839329</v>
      </c>
      <c r="F110" s="15">
        <f t="shared" si="25"/>
        <v>0.1180584512389212</v>
      </c>
      <c r="G110" s="17">
        <f t="shared" ref="G110" si="29">F110-D110</f>
        <v>7.2858451238921207E-2</v>
      </c>
      <c r="H110" s="39">
        <f t="shared" ref="H110" si="30">G110*E110+D110</f>
        <v>0.10554187656669518</v>
      </c>
    </row>
    <row r="111" spans="2:8">
      <c r="B111" s="168" t="str">
        <f>'JCN-6 CAPM Total MRP 1'!B111</f>
        <v>Spire, Inc.</v>
      </c>
      <c r="C111" s="168" t="str">
        <f>'JCN-6 CAPM Total MRP 1'!C111</f>
        <v>SR</v>
      </c>
      <c r="D111" s="238">
        <f t="shared" si="28"/>
        <v>4.5199999999999997E-2</v>
      </c>
      <c r="E111" s="234">
        <f t="shared" si="25"/>
        <v>0.76309744672491653</v>
      </c>
      <c r="F111" s="237">
        <f t="shared" si="25"/>
        <v>0.1180584512389212</v>
      </c>
      <c r="G111" s="235">
        <f t="shared" si="26"/>
        <v>7.2858451238921207E-2</v>
      </c>
      <c r="H111" s="236">
        <f t="shared" si="27"/>
        <v>0.1007980981127526</v>
      </c>
    </row>
    <row r="112" spans="2:8">
      <c r="B112" s="10"/>
      <c r="C112" s="10"/>
      <c r="D112" s="43"/>
      <c r="E112" s="16"/>
      <c r="F112" s="15"/>
      <c r="G112" s="17"/>
      <c r="H112" s="39"/>
    </row>
    <row r="113" spans="2:8">
      <c r="B113" s="96" t="s">
        <v>33</v>
      </c>
      <c r="C113" s="96"/>
      <c r="D113" s="96"/>
      <c r="E113" s="97">
        <f>MEDIAN(E105:E111)</f>
        <v>0.76309744672491653</v>
      </c>
      <c r="F113" s="98"/>
      <c r="G113" s="98"/>
      <c r="H113" s="98">
        <f>MEDIAN(H105:H111)</f>
        <v>0.1007980981127526</v>
      </c>
    </row>
    <row r="114" spans="2:8" ht="13.5" thickBot="1">
      <c r="B114" s="64" t="s">
        <v>34</v>
      </c>
      <c r="C114" s="49"/>
      <c r="D114" s="49"/>
      <c r="E114" s="61">
        <f>AVERAGE(E105:E111)</f>
        <v>0.76533702630296563</v>
      </c>
      <c r="F114" s="50"/>
      <c r="G114" s="50"/>
      <c r="H114" s="50">
        <f>AVERAGE(H105:H111)</f>
        <v>0.10096127041223558</v>
      </c>
    </row>
    <row r="115" spans="2:8">
      <c r="B115" s="65"/>
      <c r="C115" s="13"/>
      <c r="D115" s="13"/>
      <c r="E115" s="13"/>
      <c r="F115" s="14"/>
      <c r="G115" s="14"/>
      <c r="H115" s="14"/>
    </row>
    <row r="116" spans="2:8">
      <c r="B116" s="190" t="s">
        <v>64</v>
      </c>
      <c r="C116" s="13"/>
      <c r="D116" s="13"/>
      <c r="E116" s="13"/>
      <c r="F116" s="13"/>
      <c r="G116" s="13"/>
      <c r="H116" s="13"/>
    </row>
    <row r="117" spans="2:8">
      <c r="B117" s="44" t="str">
        <f>B44</f>
        <v>[1] Source: Blue Chip Financial Forecasts, Vol. 44, No. 4, April 1, 2025 at 2</v>
      </c>
      <c r="C117" s="13"/>
      <c r="D117" s="13"/>
      <c r="E117" s="13"/>
      <c r="F117" s="13"/>
      <c r="G117" s="13"/>
      <c r="H117" s="13"/>
    </row>
    <row r="118" spans="2:8">
      <c r="B118" s="13" t="str">
        <f>B94</f>
        <v>[2] Source: Bloomberg Professional, as of February 28, 2025</v>
      </c>
      <c r="C118" s="13"/>
      <c r="D118" s="13"/>
      <c r="E118" s="13"/>
      <c r="F118" s="13"/>
      <c r="G118" s="13"/>
      <c r="H118" s="13"/>
    </row>
    <row r="119" spans="2:8">
      <c r="B119" s="44" t="str">
        <f>B95</f>
        <v>[3] Source: Exhibit JCN-5, page 8</v>
      </c>
      <c r="C119" s="13"/>
      <c r="D119" s="13"/>
      <c r="E119" s="13"/>
      <c r="F119" s="13"/>
      <c r="G119" s="13"/>
      <c r="H119" s="13"/>
    </row>
    <row r="120" spans="2:8">
      <c r="B120" s="13" t="s">
        <v>1128</v>
      </c>
      <c r="C120" s="13"/>
      <c r="D120" s="13"/>
      <c r="E120" s="13"/>
      <c r="F120" s="13"/>
      <c r="G120" s="13"/>
      <c r="H120" s="13"/>
    </row>
    <row r="121" spans="2:8">
      <c r="B121" s="13" t="s">
        <v>1129</v>
      </c>
      <c r="C121" s="13"/>
      <c r="D121" s="13"/>
      <c r="E121" s="13"/>
      <c r="F121" s="13"/>
      <c r="G121" s="13"/>
      <c r="H121" s="13"/>
    </row>
    <row r="122" spans="2:8">
      <c r="B122" s="13"/>
      <c r="C122" s="13"/>
      <c r="D122" s="13"/>
      <c r="E122" s="13"/>
      <c r="F122" s="13"/>
      <c r="G122" s="13"/>
      <c r="H122" s="13"/>
    </row>
    <row r="123" spans="2:8">
      <c r="B123" s="313" t="s">
        <v>1139</v>
      </c>
      <c r="C123" s="313"/>
      <c r="D123" s="313"/>
      <c r="E123" s="313"/>
      <c r="F123" s="313"/>
      <c r="G123" s="313"/>
      <c r="H123" s="313"/>
    </row>
    <row r="124" spans="2:8">
      <c r="B124" s="313" t="str">
        <f>B100</f>
        <v>MARKET RISK PREMIUM DERIVED FROM S&amp;P 500 - FERC METHODOLOGY</v>
      </c>
      <c r="C124" s="313"/>
      <c r="D124" s="313"/>
      <c r="E124" s="313"/>
      <c r="F124" s="313"/>
      <c r="G124" s="313"/>
      <c r="H124" s="313"/>
    </row>
    <row r="125" spans="2:8">
      <c r="B125" s="312" t="s">
        <v>1121</v>
      </c>
      <c r="C125" s="312"/>
      <c r="D125" s="312"/>
      <c r="E125" s="312"/>
      <c r="F125" s="312"/>
      <c r="G125" s="312"/>
      <c r="H125" s="312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5" thickBot="1">
      <c r="B127" s="13"/>
      <c r="C127" s="13"/>
      <c r="D127" s="69" t="s">
        <v>37</v>
      </c>
      <c r="E127" s="69" t="s">
        <v>38</v>
      </c>
      <c r="F127" s="69" t="s">
        <v>39</v>
      </c>
      <c r="G127" s="69" t="s">
        <v>40</v>
      </c>
      <c r="H127" s="69" t="s">
        <v>41</v>
      </c>
    </row>
    <row r="128" spans="2:8" ht="51">
      <c r="B128" s="191" t="s">
        <v>1</v>
      </c>
      <c r="C128" s="191" t="s">
        <v>2</v>
      </c>
      <c r="D128" s="192" t="str">
        <f>D55</f>
        <v>Projected 30-year U.S. Treasury bond yield (2026 - 2030)</v>
      </c>
      <c r="E128" s="193" t="s">
        <v>1123</v>
      </c>
      <c r="F128" s="193" t="s">
        <v>1124</v>
      </c>
      <c r="G128" s="193" t="s">
        <v>1125</v>
      </c>
      <c r="H128" s="166" t="s">
        <v>1126</v>
      </c>
    </row>
    <row r="129" spans="2:9">
      <c r="B129" s="10" t="str">
        <f>'JCN-6 CAPM Total MRP 1'!B129</f>
        <v>Atmos Energy Corporation</v>
      </c>
      <c r="C129" s="10" t="str">
        <f>'JCN-6 CAPM Total MRP 1'!C129</f>
        <v>ATO</v>
      </c>
      <c r="D129" s="12">
        <f>D56</f>
        <v>4.2999999999999997E-2</v>
      </c>
      <c r="E129" s="16">
        <f t="shared" ref="E129:E135" si="31">E81</f>
        <v>0.74381154504109448</v>
      </c>
      <c r="F129" s="15">
        <f t="shared" ref="F129:F134" si="32">F105</f>
        <v>0.1180584512389212</v>
      </c>
      <c r="G129" s="17">
        <f t="shared" ref="G129:G135" si="33">F129-D129</f>
        <v>7.5058451238921201E-2</v>
      </c>
      <c r="H129" s="39">
        <f t="shared" ref="H129:H135" si="34">G129*E129+D129</f>
        <v>9.8829342584413629E-2</v>
      </c>
      <c r="I129" s="58"/>
    </row>
    <row r="130" spans="2:9">
      <c r="B130" s="10" t="str">
        <f>'JCN-6 CAPM Total MRP 1'!B130</f>
        <v>New Jersey Resources Corporation</v>
      </c>
      <c r="C130" s="10" t="str">
        <f>'JCN-6 CAPM Total MRP 1'!C130</f>
        <v>NJR</v>
      </c>
      <c r="D130" s="12">
        <f t="shared" ref="D130:D135" si="35">D57</f>
        <v>4.2999999999999997E-2</v>
      </c>
      <c r="E130" s="16">
        <f t="shared" si="31"/>
        <v>0.78640835992776448</v>
      </c>
      <c r="F130" s="15">
        <f t="shared" si="32"/>
        <v>0.1180584512389212</v>
      </c>
      <c r="G130" s="17">
        <f t="shared" si="33"/>
        <v>7.5058451238921201E-2</v>
      </c>
      <c r="H130" s="39">
        <f t="shared" si="34"/>
        <v>0.1020265935375181</v>
      </c>
      <c r="I130" s="58"/>
    </row>
    <row r="131" spans="2:9">
      <c r="B131" s="10" t="str">
        <f>'JCN-6 CAPM Total MRP 1'!B131</f>
        <v>NiSource Inc.</v>
      </c>
      <c r="C131" s="10" t="str">
        <f>'JCN-6 CAPM Total MRP 1'!C131</f>
        <v>NI</v>
      </c>
      <c r="D131" s="12">
        <f t="shared" si="35"/>
        <v>4.2999999999999997E-2</v>
      </c>
      <c r="E131" s="16">
        <f t="shared" si="31"/>
        <v>0.78499644025529891</v>
      </c>
      <c r="F131" s="15">
        <f t="shared" si="32"/>
        <v>0.1180584512389212</v>
      </c>
      <c r="G131" s="17">
        <f>F131-D131</f>
        <v>7.5058451238921201E-2</v>
      </c>
      <c r="H131" s="39">
        <f>G131*E131+D131</f>
        <v>0.10192061703362906</v>
      </c>
      <c r="I131" s="58"/>
    </row>
    <row r="132" spans="2:9">
      <c r="B132" s="10" t="str">
        <f>'JCN-6 CAPM Total MRP 1'!B132</f>
        <v>Northwest Natural Gas Company</v>
      </c>
      <c r="C132" s="10" t="str">
        <f>'JCN-6 CAPM Total MRP 1'!C132</f>
        <v>NWN</v>
      </c>
      <c r="D132" s="12">
        <f t="shared" si="35"/>
        <v>4.2999999999999997E-2</v>
      </c>
      <c r="E132" s="16">
        <f t="shared" si="31"/>
        <v>0.69265579170925606</v>
      </c>
      <c r="F132" s="15">
        <f t="shared" si="32"/>
        <v>0.1180584512389212</v>
      </c>
      <c r="G132" s="17">
        <f t="shared" si="33"/>
        <v>7.5058451238921201E-2</v>
      </c>
      <c r="H132" s="39">
        <f t="shared" si="34"/>
        <v>9.4989670967365547E-2</v>
      </c>
      <c r="I132" s="58"/>
    </row>
    <row r="133" spans="2:9">
      <c r="B133" s="10" t="str">
        <f>'JCN-6 CAPM Total MRP 1'!B133</f>
        <v>ONE Gas Inc.</v>
      </c>
      <c r="C133" s="10" t="str">
        <f>'JCN-6 CAPM Total MRP 1'!C133</f>
        <v>OGS</v>
      </c>
      <c r="D133" s="12">
        <f t="shared" si="35"/>
        <v>4.2999999999999997E-2</v>
      </c>
      <c r="E133" s="16">
        <f t="shared" si="31"/>
        <v>0.75818263832403499</v>
      </c>
      <c r="F133" s="15">
        <f t="shared" si="32"/>
        <v>0.1180584512389212</v>
      </c>
      <c r="G133" s="17">
        <f>F133-D133</f>
        <v>7.5058451238921201E-2</v>
      </c>
      <c r="H133" s="39">
        <f>G133*E133+D133</f>
        <v>9.9908014588841201E-2</v>
      </c>
      <c r="I133" s="58"/>
    </row>
    <row r="134" spans="2:9">
      <c r="B134" s="10" t="str">
        <f>'JCN-6 CAPM Total MRP 1'!B134</f>
        <v>Southwest Gas Holdings, Inc.</v>
      </c>
      <c r="C134" s="10" t="str">
        <f>'JCN-6 CAPM Total MRP 1'!C134</f>
        <v>SWX</v>
      </c>
      <c r="D134" s="12">
        <f t="shared" si="35"/>
        <v>4.2999999999999997E-2</v>
      </c>
      <c r="E134" s="16">
        <f t="shared" si="31"/>
        <v>0.82820696213839329</v>
      </c>
      <c r="F134" s="15">
        <f t="shared" si="32"/>
        <v>0.1180584512389212</v>
      </c>
      <c r="G134" s="17">
        <f>F134-D134</f>
        <v>7.5058451238921201E-2</v>
      </c>
      <c r="H134" s="39">
        <f>G134*E134+D134</f>
        <v>0.10516393188339965</v>
      </c>
      <c r="I134" s="58"/>
    </row>
    <row r="135" spans="2:9">
      <c r="B135" s="168" t="str">
        <f>'JCN-6 CAPM Total MRP 1'!B135</f>
        <v>Spire, Inc.</v>
      </c>
      <c r="C135" s="168" t="str">
        <f>'JCN-6 CAPM Total MRP 1'!C135</f>
        <v>SR</v>
      </c>
      <c r="D135" s="238">
        <f t="shared" si="35"/>
        <v>4.2999999999999997E-2</v>
      </c>
      <c r="E135" s="234">
        <f t="shared" si="31"/>
        <v>0.76309744672491653</v>
      </c>
      <c r="F135" s="237">
        <f t="shared" ref="F135" si="36">F111</f>
        <v>0.1180584512389212</v>
      </c>
      <c r="G135" s="235">
        <f t="shared" si="33"/>
        <v>7.5058451238921201E-2</v>
      </c>
      <c r="H135" s="236">
        <f t="shared" si="34"/>
        <v>0.1002769124955474</v>
      </c>
      <c r="I135" s="58"/>
    </row>
    <row r="136" spans="2:9">
      <c r="B136" s="10"/>
      <c r="C136" s="10"/>
      <c r="D136" s="12"/>
      <c r="E136" s="16"/>
      <c r="F136" s="15"/>
      <c r="G136" s="17"/>
      <c r="H136" s="39"/>
      <c r="I136" s="58"/>
    </row>
    <row r="137" spans="2:9">
      <c r="B137" s="96" t="s">
        <v>33</v>
      </c>
      <c r="C137" s="96"/>
      <c r="D137" s="96"/>
      <c r="E137" s="97">
        <f>MEDIAN(E129:E135)</f>
        <v>0.76309744672491653</v>
      </c>
      <c r="F137" s="98"/>
      <c r="G137" s="98"/>
      <c r="H137" s="98">
        <f>MEDIAN(H129:H135)</f>
        <v>0.1002769124955474</v>
      </c>
    </row>
    <row r="138" spans="2:9" ht="13.5" thickBot="1">
      <c r="B138" s="64" t="s">
        <v>34</v>
      </c>
      <c r="C138" s="49"/>
      <c r="D138" s="49"/>
      <c r="E138" s="61">
        <f>AVERAGE(E129:E135)</f>
        <v>0.76533702630296563</v>
      </c>
      <c r="F138" s="50"/>
      <c r="G138" s="50"/>
      <c r="H138" s="50">
        <f>AVERAGE(H129:H135)</f>
        <v>0.10044501187010209</v>
      </c>
    </row>
    <row r="139" spans="2:9">
      <c r="B139" s="65"/>
      <c r="C139" s="13"/>
      <c r="D139" s="13"/>
      <c r="E139" s="13"/>
      <c r="F139" s="14"/>
      <c r="G139" s="14"/>
      <c r="H139" s="14"/>
    </row>
    <row r="140" spans="2:9">
      <c r="B140" s="190" t="s">
        <v>64</v>
      </c>
      <c r="C140" s="13"/>
      <c r="D140" s="13"/>
      <c r="E140" s="13"/>
      <c r="F140" s="13"/>
      <c r="G140" s="13"/>
      <c r="H140" s="13"/>
    </row>
    <row r="141" spans="2:9">
      <c r="B141" s="13" t="str">
        <f>B68</f>
        <v>[1] Source: Blue Chip Financial Forecasts, Vol. 43, No. 6, November 27, 2024 at 14</v>
      </c>
      <c r="C141" s="13"/>
      <c r="D141" s="13"/>
      <c r="E141" s="13"/>
      <c r="F141" s="13"/>
      <c r="G141" s="13"/>
      <c r="H141" s="13"/>
    </row>
    <row r="142" spans="2:9">
      <c r="B142" s="13" t="str">
        <f>B118</f>
        <v>[2] Source: Bloomberg Professional, as of February 28, 2025</v>
      </c>
      <c r="C142" s="13"/>
      <c r="D142" s="13"/>
      <c r="E142" s="13"/>
      <c r="F142" s="13"/>
      <c r="G142" s="13"/>
      <c r="H142" s="13"/>
    </row>
    <row r="143" spans="2:9">
      <c r="B143" s="44" t="str">
        <f>B119</f>
        <v>[3] Source: Exhibit JCN-5, page 8</v>
      </c>
      <c r="C143" s="13"/>
      <c r="D143" s="13"/>
      <c r="E143" s="13"/>
      <c r="F143" s="13"/>
      <c r="G143" s="13"/>
      <c r="H143" s="13"/>
    </row>
    <row r="144" spans="2:9">
      <c r="B144" s="13" t="s">
        <v>1128</v>
      </c>
      <c r="C144" s="13"/>
      <c r="D144" s="13"/>
      <c r="E144" s="13"/>
      <c r="F144" s="13"/>
      <c r="G144" s="13"/>
      <c r="H144" s="13"/>
    </row>
    <row r="145" spans="2:8">
      <c r="B145" s="13" t="s">
        <v>1129</v>
      </c>
      <c r="C145" s="13"/>
      <c r="D145" s="13"/>
      <c r="E145" s="13"/>
      <c r="F145" s="13"/>
      <c r="G145" s="13"/>
      <c r="H145" s="13"/>
    </row>
  </sheetData>
  <mergeCells count="18">
    <mergeCell ref="B123:H123"/>
    <mergeCell ref="B124:H124"/>
    <mergeCell ref="B125:H125"/>
    <mergeCell ref="B26:H26"/>
    <mergeCell ref="B28:H28"/>
    <mergeCell ref="B101:H101"/>
    <mergeCell ref="B100:H100"/>
    <mergeCell ref="B2:H2"/>
    <mergeCell ref="B4:H4"/>
    <mergeCell ref="B99:H99"/>
    <mergeCell ref="B3:H3"/>
    <mergeCell ref="B27:H27"/>
    <mergeCell ref="B51:H51"/>
    <mergeCell ref="B76:H76"/>
    <mergeCell ref="B75:H75"/>
    <mergeCell ref="B77:H77"/>
    <mergeCell ref="B50:H50"/>
    <mergeCell ref="B52:H52"/>
  </mergeCells>
  <printOptions horizontalCentered="1"/>
  <pageMargins left="0.7" right="0.7" top="0.75" bottom="0.75" header="0.3" footer="0.3"/>
  <pageSetup scale="55" firstPageNumber="3" orientation="portrait" useFirstPageNumber="1" r:id="rId1"/>
  <headerFooter>
    <oddHeader>&amp;R&amp;"Times New Roman,Bold"KyPSC Case No. 2025-00125
Attachment JCN-6
Page &amp;P of 4</oddHeader>
  </headerFooter>
  <rowBreaks count="1" manualBreakCount="1">
    <brk id="73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3B4-C909-4F2A-93B5-579526883F17}">
  <sheetPr codeName="Sheet2"/>
  <dimension ref="B1:S137"/>
  <sheetViews>
    <sheetView view="pageLayout" zoomScaleNormal="85" zoomScaleSheetLayoutView="85" workbookViewId="0">
      <selection activeCell="E134" sqref="E134"/>
    </sheetView>
  </sheetViews>
  <sheetFormatPr defaultColWidth="9.140625" defaultRowHeight="12.75"/>
  <cols>
    <col min="1" max="1" width="2.42578125" style="103" customWidth="1"/>
    <col min="2" max="5" width="13.28515625" style="103" customWidth="1"/>
    <col min="6" max="6" width="9.28515625" style="103" bestFit="1" customWidth="1"/>
    <col min="7" max="7" width="7" style="103" bestFit="1" customWidth="1"/>
    <col min="8" max="8" width="40.28515625" style="103" customWidth="1"/>
    <col min="9" max="9" width="12.7109375" style="103" bestFit="1" customWidth="1"/>
    <col min="10" max="10" width="14" style="103" bestFit="1" customWidth="1"/>
    <col min="11" max="13" width="14.42578125" style="103" bestFit="1" customWidth="1"/>
    <col min="14" max="14" width="11.140625" style="103" bestFit="1" customWidth="1"/>
    <col min="15" max="15" width="12.42578125" style="103" bestFit="1" customWidth="1"/>
    <col min="16" max="16" width="12.5703125" style="103" bestFit="1" customWidth="1"/>
    <col min="17" max="17" width="3.28515625" style="103" customWidth="1"/>
    <col min="18" max="16384" width="9.140625" style="103"/>
  </cols>
  <sheetData>
    <row r="1" spans="2:19">
      <c r="B1" s="314" t="s">
        <v>1140</v>
      </c>
      <c r="C1" s="314"/>
      <c r="D1" s="314"/>
      <c r="E1" s="314"/>
      <c r="H1" s="102" t="str">
        <f>B1</f>
        <v>BOND YIELD PLUS RISK PREMIUM ANALYSIS</v>
      </c>
      <c r="I1" s="102"/>
      <c r="J1" s="102"/>
      <c r="K1" s="102"/>
      <c r="L1" s="102"/>
      <c r="M1" s="102"/>
      <c r="N1" s="102"/>
      <c r="O1" s="102"/>
      <c r="P1" s="102"/>
    </row>
    <row r="2" spans="2:19">
      <c r="B2" s="102" t="s">
        <v>1141</v>
      </c>
      <c r="C2" s="102"/>
      <c r="D2" s="102"/>
      <c r="E2" s="102"/>
      <c r="H2" s="102" t="str">
        <f>B2</f>
        <v>Risk Premium -- Natural Gas Utilities (US)</v>
      </c>
      <c r="I2" s="102"/>
      <c r="J2" s="102"/>
      <c r="K2" s="102"/>
      <c r="L2" s="102"/>
      <c r="M2" s="102"/>
      <c r="N2" s="102"/>
      <c r="O2" s="102"/>
      <c r="P2" s="102"/>
    </row>
    <row r="4" spans="2:19" ht="13.5" thickBot="1">
      <c r="C4" s="104" t="s">
        <v>37</v>
      </c>
      <c r="D4" s="104" t="s">
        <v>38</v>
      </c>
      <c r="E4" s="104" t="s">
        <v>39</v>
      </c>
    </row>
    <row r="5" spans="2:19" ht="38.25">
      <c r="B5" s="194"/>
      <c r="C5" s="195" t="s">
        <v>1142</v>
      </c>
      <c r="D5" s="195" t="s">
        <v>1143</v>
      </c>
      <c r="E5" s="195" t="s">
        <v>1144</v>
      </c>
    </row>
    <row r="6" spans="2:19">
      <c r="B6" s="105" t="s">
        <v>1145</v>
      </c>
      <c r="C6" s="106">
        <v>0.12418</v>
      </c>
      <c r="D6" s="106">
        <v>7.8020624999999968E-2</v>
      </c>
      <c r="E6" s="106">
        <f t="shared" ref="E6:E69" si="0">C6-D6</f>
        <v>4.615937500000003E-2</v>
      </c>
      <c r="F6" s="103">
        <v>5</v>
      </c>
      <c r="R6" s="107"/>
      <c r="S6" s="108"/>
    </row>
    <row r="7" spans="2:19">
      <c r="B7" s="105" t="s">
        <v>1146</v>
      </c>
      <c r="C7" s="106">
        <v>0.11983333333333333</v>
      </c>
      <c r="D7" s="106">
        <v>7.8934374999999987E-2</v>
      </c>
      <c r="E7" s="106">
        <f t="shared" si="0"/>
        <v>4.0898958333333346E-2</v>
      </c>
      <c r="F7" s="103">
        <v>3</v>
      </c>
      <c r="R7" s="107"/>
      <c r="S7" s="108"/>
    </row>
    <row r="8" spans="2:19">
      <c r="B8" s="105" t="s">
        <v>1147</v>
      </c>
      <c r="C8" s="106">
        <v>0.11865999999999999</v>
      </c>
      <c r="D8" s="106">
        <v>7.4454461538461553E-2</v>
      </c>
      <c r="E8" s="106">
        <f t="shared" si="0"/>
        <v>4.4205538461538435E-2</v>
      </c>
      <c r="F8" s="103">
        <v>5</v>
      </c>
      <c r="R8" s="107"/>
      <c r="S8" s="108"/>
    </row>
    <row r="9" spans="2:19">
      <c r="B9" s="105" t="s">
        <v>1148</v>
      </c>
      <c r="C9" s="106">
        <v>0.11939999999999999</v>
      </c>
      <c r="D9" s="106">
        <v>7.5184696969696943E-2</v>
      </c>
      <c r="E9" s="106">
        <f t="shared" si="0"/>
        <v>4.4215303030303049E-2</v>
      </c>
      <c r="F9" s="103">
        <v>15</v>
      </c>
      <c r="R9" s="107"/>
      <c r="S9" s="108"/>
    </row>
    <row r="10" spans="2:19">
      <c r="B10" s="105" t="s">
        <v>1149</v>
      </c>
      <c r="C10" s="106">
        <v>0.11749999999999999</v>
      </c>
      <c r="D10" s="106">
        <v>7.0683968253968263E-2</v>
      </c>
      <c r="E10" s="106">
        <f t="shared" si="0"/>
        <v>4.681603174603173E-2</v>
      </c>
      <c r="F10" s="103">
        <v>4</v>
      </c>
      <c r="R10" s="107"/>
      <c r="S10" s="108"/>
    </row>
    <row r="11" spans="2:19">
      <c r="B11" s="104" t="s">
        <v>1150</v>
      </c>
      <c r="C11" s="106">
        <v>0.11708333333333332</v>
      </c>
      <c r="D11" s="106">
        <v>6.8553230769230741E-2</v>
      </c>
      <c r="E11" s="106">
        <f t="shared" si="0"/>
        <v>4.8530102564102576E-2</v>
      </c>
      <c r="F11" s="103">
        <v>6</v>
      </c>
      <c r="R11" s="107"/>
      <c r="S11" s="108"/>
    </row>
    <row r="12" spans="2:19">
      <c r="B12" s="104" t="s">
        <v>1151</v>
      </c>
      <c r="C12" s="106">
        <v>0.11387500000000002</v>
      </c>
      <c r="D12" s="106">
        <v>6.3142727272727309E-2</v>
      </c>
      <c r="E12" s="106">
        <f t="shared" si="0"/>
        <v>5.0732272727272709E-2</v>
      </c>
      <c r="F12" s="103">
        <v>12</v>
      </c>
      <c r="R12" s="107"/>
      <c r="S12" s="108"/>
    </row>
    <row r="13" spans="2:19">
      <c r="B13" s="104" t="s">
        <v>1152</v>
      </c>
      <c r="C13" s="106">
        <v>0.11155555555555557</v>
      </c>
      <c r="D13" s="106">
        <v>6.1389999999999986E-2</v>
      </c>
      <c r="E13" s="106">
        <f t="shared" si="0"/>
        <v>5.0165555555555588E-2</v>
      </c>
      <c r="F13" s="103">
        <v>18</v>
      </c>
      <c r="R13" s="107"/>
      <c r="S13" s="108"/>
    </row>
    <row r="14" spans="2:19">
      <c r="B14" s="104" t="s">
        <v>1153</v>
      </c>
      <c r="C14" s="106">
        <v>0.11119999999999999</v>
      </c>
      <c r="D14" s="106">
        <v>6.5745156249999992E-2</v>
      </c>
      <c r="E14" s="106">
        <f t="shared" si="0"/>
        <v>4.5454843750000001E-2</v>
      </c>
      <c r="F14" s="103">
        <v>5</v>
      </c>
      <c r="R14" s="107"/>
      <c r="S14" s="108"/>
    </row>
    <row r="15" spans="2:19">
      <c r="B15" s="104" t="s">
        <v>1154</v>
      </c>
      <c r="C15" s="106">
        <v>0.10834999999999999</v>
      </c>
      <c r="D15" s="106">
        <v>7.3526307692307669E-2</v>
      </c>
      <c r="E15" s="106">
        <f t="shared" si="0"/>
        <v>3.4823692307692319E-2</v>
      </c>
      <c r="F15" s="103">
        <v>4</v>
      </c>
      <c r="R15" s="107"/>
      <c r="S15" s="108"/>
    </row>
    <row r="16" spans="2:19">
      <c r="B16" s="104" t="s">
        <v>1155</v>
      </c>
      <c r="C16" s="106">
        <v>0.10866666666666668</v>
      </c>
      <c r="D16" s="106">
        <v>7.5847727272727289E-2</v>
      </c>
      <c r="E16" s="106">
        <f t="shared" si="0"/>
        <v>3.2818939393939386E-2</v>
      </c>
      <c r="F16" s="103">
        <v>3</v>
      </c>
      <c r="R16" s="107"/>
      <c r="S16" s="108"/>
    </row>
    <row r="17" spans="2:19">
      <c r="B17" s="104" t="s">
        <v>1156</v>
      </c>
      <c r="C17" s="106">
        <v>0.11525833333333334</v>
      </c>
      <c r="D17" s="106">
        <v>7.9568461538461532E-2</v>
      </c>
      <c r="E17" s="106">
        <f t="shared" si="0"/>
        <v>3.5689871794871805E-2</v>
      </c>
      <c r="F17" s="103">
        <v>12</v>
      </c>
      <c r="R17" s="107"/>
      <c r="S17" s="108"/>
    </row>
    <row r="18" spans="2:19">
      <c r="B18" s="104" t="s">
        <v>1157</v>
      </c>
      <c r="C18" s="106">
        <v>0.11</v>
      </c>
      <c r="D18" s="106">
        <v>6.9425846153846171E-2</v>
      </c>
      <c r="E18" s="106">
        <f t="shared" si="0"/>
        <v>4.0574153846153829E-2</v>
      </c>
      <c r="F18" s="103">
        <v>1</v>
      </c>
      <c r="R18" s="107"/>
      <c r="S18" s="108"/>
    </row>
    <row r="19" spans="2:19">
      <c r="B19" s="104" t="s">
        <v>1158</v>
      </c>
      <c r="C19" s="106">
        <v>0.11066666666666668</v>
      </c>
      <c r="D19" s="106">
        <v>6.7118615384615374E-2</v>
      </c>
      <c r="E19" s="106">
        <f t="shared" si="0"/>
        <v>4.3548051282051303E-2</v>
      </c>
      <c r="F19" s="103">
        <v>3</v>
      </c>
      <c r="R19" s="107"/>
      <c r="S19" s="108"/>
    </row>
    <row r="20" spans="2:19">
      <c r="B20" s="104" t="s">
        <v>1159</v>
      </c>
      <c r="C20" s="106">
        <v>0.11606666666666667</v>
      </c>
      <c r="D20" s="106">
        <v>6.2348153846153817E-2</v>
      </c>
      <c r="E20" s="106">
        <f t="shared" si="0"/>
        <v>5.3718512820512848E-2</v>
      </c>
      <c r="F20" s="103">
        <v>9</v>
      </c>
      <c r="R20" s="107"/>
      <c r="S20" s="108"/>
    </row>
    <row r="21" spans="2:19">
      <c r="B21" s="104" t="s">
        <v>1160</v>
      </c>
      <c r="C21" s="106">
        <v>0.11449999999999999</v>
      </c>
      <c r="D21" s="106">
        <v>6.2925692307692321E-2</v>
      </c>
      <c r="E21" s="106">
        <f t="shared" si="0"/>
        <v>5.1574307692307669E-2</v>
      </c>
      <c r="F21" s="103">
        <v>2</v>
      </c>
      <c r="R21" s="107"/>
      <c r="S21" s="108"/>
    </row>
    <row r="22" spans="2:19">
      <c r="B22" s="104" t="s">
        <v>1161</v>
      </c>
      <c r="C22" s="106">
        <v>0.10875</v>
      </c>
      <c r="D22" s="106">
        <v>6.9183230769230789E-2</v>
      </c>
      <c r="E22" s="106">
        <f t="shared" si="0"/>
        <v>3.9566769230769211E-2</v>
      </c>
      <c r="F22" s="103">
        <v>6</v>
      </c>
      <c r="R22" s="107"/>
      <c r="S22" s="108"/>
    </row>
    <row r="23" spans="2:19">
      <c r="B23" s="104" t="s">
        <v>1162</v>
      </c>
      <c r="C23" s="106">
        <v>0.1125</v>
      </c>
      <c r="D23" s="106">
        <v>6.9644696969696968E-2</v>
      </c>
      <c r="E23" s="106">
        <f t="shared" si="0"/>
        <v>4.2855303030303035E-2</v>
      </c>
      <c r="F23" s="103">
        <v>2</v>
      </c>
      <c r="R23" s="107"/>
      <c r="S23" s="108"/>
    </row>
    <row r="24" spans="2:19">
      <c r="B24" s="104" t="s">
        <v>1163</v>
      </c>
      <c r="C24" s="106">
        <v>0.11194285714285715</v>
      </c>
      <c r="D24" s="106">
        <v>6.6189999999999999E-2</v>
      </c>
      <c r="E24" s="106">
        <f t="shared" si="0"/>
        <v>4.5752857142857151E-2</v>
      </c>
      <c r="F24" s="103">
        <v>7</v>
      </c>
      <c r="H24" t="s">
        <v>1164</v>
      </c>
      <c r="I24"/>
      <c r="J24"/>
      <c r="K24"/>
      <c r="L24"/>
      <c r="M24"/>
      <c r="N24"/>
      <c r="O24"/>
      <c r="P24"/>
      <c r="R24" s="107"/>
      <c r="S24" s="108"/>
    </row>
    <row r="25" spans="2:19" ht="13.5" thickBot="1">
      <c r="B25" s="104" t="s">
        <v>1165</v>
      </c>
      <c r="C25" s="106">
        <v>0.11307142857142859</v>
      </c>
      <c r="D25" s="106">
        <v>6.8133281250000011E-2</v>
      </c>
      <c r="E25" s="106">
        <f t="shared" si="0"/>
        <v>4.4938147321428576E-2</v>
      </c>
      <c r="F25" s="103">
        <v>7</v>
      </c>
      <c r="H25"/>
      <c r="I25"/>
      <c r="J25"/>
      <c r="K25"/>
      <c r="L25"/>
      <c r="M25"/>
      <c r="N25"/>
      <c r="O25"/>
      <c r="P25"/>
      <c r="R25" s="107"/>
      <c r="S25" s="108"/>
    </row>
    <row r="26" spans="2:19">
      <c r="B26" s="104" t="s">
        <v>1166</v>
      </c>
      <c r="C26" s="106">
        <v>0.11699999999999999</v>
      </c>
      <c r="D26" s="106">
        <v>6.9324153846153841E-2</v>
      </c>
      <c r="E26" s="106">
        <f t="shared" si="0"/>
        <v>4.7675846153846152E-2</v>
      </c>
      <c r="F26" s="103">
        <v>1</v>
      </c>
      <c r="H26" s="246" t="s">
        <v>1167</v>
      </c>
      <c r="I26" s="246"/>
      <c r="J26"/>
      <c r="K26"/>
      <c r="L26"/>
      <c r="M26"/>
      <c r="N26"/>
      <c r="O26"/>
      <c r="P26"/>
      <c r="R26" s="107"/>
      <c r="S26" s="108"/>
    </row>
    <row r="27" spans="2:19">
      <c r="B27" s="104" t="s">
        <v>1168</v>
      </c>
      <c r="C27" s="106">
        <v>0.12</v>
      </c>
      <c r="D27" s="106">
        <v>6.5281666666666668E-2</v>
      </c>
      <c r="E27" s="106">
        <f t="shared" si="0"/>
        <v>5.4718333333333327E-2</v>
      </c>
      <c r="F27" s="103">
        <v>1</v>
      </c>
      <c r="H27" t="s">
        <v>1169</v>
      </c>
      <c r="I27" s="259">
        <v>0.91087042987977995</v>
      </c>
      <c r="J27" s="259"/>
      <c r="K27" s="259"/>
      <c r="L27" s="259"/>
      <c r="M27" s="259"/>
      <c r="N27" s="259"/>
      <c r="O27"/>
      <c r="P27"/>
      <c r="R27" s="107"/>
      <c r="S27" s="108"/>
    </row>
    <row r="28" spans="2:19">
      <c r="B28" s="105" t="s">
        <v>1170</v>
      </c>
      <c r="C28" s="106">
        <v>0.10916666666666668</v>
      </c>
      <c r="D28" s="106">
        <v>6.1372272727272741E-2</v>
      </c>
      <c r="E28" s="106">
        <f t="shared" si="0"/>
        <v>4.7794393939393935E-2</v>
      </c>
      <c r="F28" s="103">
        <v>3</v>
      </c>
      <c r="H28" t="s">
        <v>1171</v>
      </c>
      <c r="I28" s="259">
        <v>0.82968494002937521</v>
      </c>
      <c r="J28" s="259"/>
      <c r="K28" s="259"/>
      <c r="L28" s="259"/>
      <c r="M28" s="259"/>
      <c r="N28" s="259"/>
      <c r="O28"/>
      <c r="P28"/>
      <c r="R28" s="107"/>
      <c r="S28" s="108"/>
    </row>
    <row r="29" spans="2:19">
      <c r="B29" s="104" t="s">
        <v>1172</v>
      </c>
      <c r="C29" s="106">
        <v>0.11366666666666665</v>
      </c>
      <c r="D29" s="106">
        <v>5.8462461538461553E-2</v>
      </c>
      <c r="E29" s="106">
        <f t="shared" si="0"/>
        <v>5.5204205128205099E-2</v>
      </c>
      <c r="F29" s="103">
        <v>3</v>
      </c>
      <c r="H29" t="s">
        <v>1173</v>
      </c>
      <c r="I29" s="259">
        <v>0.82834387656503961</v>
      </c>
      <c r="J29" s="259"/>
      <c r="K29" s="259"/>
      <c r="L29" s="259"/>
      <c r="M29" s="259"/>
      <c r="N29" s="259"/>
      <c r="O29"/>
      <c r="P29"/>
      <c r="R29" s="107"/>
      <c r="S29" s="108"/>
    </row>
    <row r="30" spans="2:19">
      <c r="B30" s="104" t="s">
        <v>1174</v>
      </c>
      <c r="C30" s="106">
        <v>0.11409999999999999</v>
      </c>
      <c r="D30" s="106">
        <v>5.4731969696969689E-2</v>
      </c>
      <c r="E30" s="106">
        <f t="shared" si="0"/>
        <v>5.9368030303030304E-2</v>
      </c>
      <c r="F30" s="103">
        <v>3</v>
      </c>
      <c r="H30" t="s">
        <v>1175</v>
      </c>
      <c r="I30" s="259">
        <v>4.1610268123573437E-3</v>
      </c>
      <c r="J30" s="259"/>
      <c r="K30" s="259"/>
      <c r="L30" s="259"/>
      <c r="M30" s="259"/>
      <c r="N30" s="259"/>
      <c r="O30"/>
      <c r="P30"/>
      <c r="R30" s="107"/>
      <c r="S30" s="108"/>
    </row>
    <row r="31" spans="2:19" ht="13.5" thickBot="1">
      <c r="B31" s="104" t="s">
        <v>1176</v>
      </c>
      <c r="C31" s="106">
        <v>0.1169</v>
      </c>
      <c r="D31" s="106">
        <v>5.1047272727272747E-2</v>
      </c>
      <c r="E31" s="106">
        <f t="shared" si="0"/>
        <v>6.5852727272727257E-2</v>
      </c>
      <c r="F31" s="103">
        <v>4</v>
      </c>
      <c r="H31" s="208" t="s">
        <v>1177</v>
      </c>
      <c r="I31" s="260">
        <v>129</v>
      </c>
      <c r="J31" s="259"/>
      <c r="K31" s="259"/>
      <c r="L31" s="259"/>
      <c r="M31" s="259"/>
      <c r="N31" s="259"/>
      <c r="O31"/>
      <c r="P31"/>
      <c r="R31" s="107"/>
      <c r="S31" s="108"/>
    </row>
    <row r="32" spans="2:19">
      <c r="B32" s="105" t="s">
        <v>1178</v>
      </c>
      <c r="C32" s="106">
        <v>0.10816666666666667</v>
      </c>
      <c r="D32" s="106">
        <v>5.3729687500000019E-2</v>
      </c>
      <c r="E32" s="106">
        <f t="shared" si="0"/>
        <v>5.4436979166666656E-2</v>
      </c>
      <c r="F32" s="103">
        <v>3</v>
      </c>
      <c r="H32"/>
      <c r="I32" s="259"/>
      <c r="J32" s="259"/>
      <c r="K32" s="259"/>
      <c r="L32" s="259"/>
      <c r="M32" s="259"/>
      <c r="N32" s="259"/>
      <c r="O32"/>
      <c r="P32"/>
      <c r="R32" s="107"/>
      <c r="S32" s="108"/>
    </row>
    <row r="33" spans="2:19" ht="13.5" thickBot="1">
      <c r="B33" s="105" t="s">
        <v>1179</v>
      </c>
      <c r="C33" s="106">
        <v>0.1125</v>
      </c>
      <c r="D33" s="106">
        <v>5.794030769230768E-2</v>
      </c>
      <c r="E33" s="106">
        <f t="shared" si="0"/>
        <v>5.4559692307692323E-2</v>
      </c>
      <c r="F33" s="103">
        <v>1</v>
      </c>
      <c r="H33" t="s">
        <v>1180</v>
      </c>
      <c r="I33" s="259"/>
      <c r="J33" s="259"/>
      <c r="K33" s="259"/>
      <c r="L33" s="259"/>
      <c r="M33" s="259"/>
      <c r="N33" s="259"/>
      <c r="O33"/>
      <c r="P33"/>
      <c r="R33" s="107"/>
      <c r="S33" s="108"/>
    </row>
    <row r="34" spans="2:19">
      <c r="B34" s="105" t="s">
        <v>1181</v>
      </c>
      <c r="C34" s="106">
        <v>0.10375</v>
      </c>
      <c r="D34" s="106">
        <v>6.2528484848484861E-2</v>
      </c>
      <c r="E34" s="106">
        <f t="shared" si="0"/>
        <v>4.1221515151515134E-2</v>
      </c>
      <c r="F34" s="103">
        <v>2</v>
      </c>
      <c r="H34" s="245"/>
      <c r="I34" s="261" t="s">
        <v>1182</v>
      </c>
      <c r="J34" s="261" t="s">
        <v>1183</v>
      </c>
      <c r="K34" s="261" t="s">
        <v>696</v>
      </c>
      <c r="L34" s="261" t="s">
        <v>353</v>
      </c>
      <c r="M34" s="261" t="s">
        <v>1184</v>
      </c>
      <c r="N34" s="259"/>
      <c r="O34"/>
      <c r="P34"/>
      <c r="R34" s="107"/>
      <c r="S34" s="108"/>
    </row>
    <row r="35" spans="2:19">
      <c r="B35" s="104" t="s">
        <v>1185</v>
      </c>
      <c r="C35" s="106">
        <v>0.10655000000000001</v>
      </c>
      <c r="D35" s="106">
        <v>6.2912615384615386E-2</v>
      </c>
      <c r="E35" s="106">
        <f t="shared" si="0"/>
        <v>4.363738461538462E-2</v>
      </c>
      <c r="F35" s="103">
        <v>2</v>
      </c>
      <c r="H35" t="s">
        <v>1186</v>
      </c>
      <c r="I35" s="259">
        <v>1</v>
      </c>
      <c r="J35" s="259">
        <v>1.0711860414372521E-2</v>
      </c>
      <c r="K35" s="259">
        <v>1.0711860414372521E-2</v>
      </c>
      <c r="L35" s="259">
        <v>618.67686511048669</v>
      </c>
      <c r="M35" s="259">
        <v>1.1846964141508444E-50</v>
      </c>
      <c r="N35" s="259"/>
      <c r="O35"/>
      <c r="P35"/>
      <c r="R35" s="107"/>
      <c r="S35" s="108"/>
    </row>
    <row r="36" spans="2:19">
      <c r="B36" s="105" t="s">
        <v>1187</v>
      </c>
      <c r="C36" s="106">
        <v>0.11033333333333334</v>
      </c>
      <c r="D36" s="106">
        <v>5.9723230769230765E-2</v>
      </c>
      <c r="E36" s="106">
        <f t="shared" si="0"/>
        <v>5.0610102564102574E-2</v>
      </c>
      <c r="F36" s="103">
        <v>3</v>
      </c>
      <c r="H36" t="s">
        <v>1188</v>
      </c>
      <c r="I36" s="259">
        <v>127</v>
      </c>
      <c r="J36" s="259">
        <v>2.1988963049109026E-3</v>
      </c>
      <c r="K36" s="259">
        <v>1.7314144133156715E-5</v>
      </c>
      <c r="L36" s="259"/>
      <c r="M36" s="259"/>
      <c r="N36" s="259"/>
      <c r="O36"/>
      <c r="P36"/>
      <c r="R36" s="107"/>
      <c r="S36" s="108"/>
    </row>
    <row r="37" spans="2:19" ht="13.5" thickBot="1">
      <c r="B37" s="104" t="s">
        <v>1189</v>
      </c>
      <c r="C37" s="106">
        <v>0.11334</v>
      </c>
      <c r="D37" s="106">
        <v>5.7871875000000017E-2</v>
      </c>
      <c r="E37" s="106">
        <f t="shared" si="0"/>
        <v>5.5468124999999979E-2</v>
      </c>
      <c r="F37" s="103">
        <v>5</v>
      </c>
      <c r="H37" s="208" t="s">
        <v>1190</v>
      </c>
      <c r="I37" s="260">
        <v>128</v>
      </c>
      <c r="J37" s="260">
        <v>1.2910756719283423E-2</v>
      </c>
      <c r="K37" s="260"/>
      <c r="L37" s="260"/>
      <c r="M37" s="260"/>
      <c r="N37" s="259"/>
      <c r="O37"/>
      <c r="P37"/>
      <c r="R37" s="107"/>
      <c r="S37" s="108"/>
    </row>
    <row r="38" spans="2:19" ht="13.5" thickBot="1">
      <c r="B38" s="104" t="s">
        <v>1191</v>
      </c>
      <c r="C38" s="106">
        <v>0.121</v>
      </c>
      <c r="D38" s="106">
        <v>5.686107692307691E-2</v>
      </c>
      <c r="E38" s="106">
        <f t="shared" si="0"/>
        <v>6.4138923076923093E-2</v>
      </c>
      <c r="F38" s="103">
        <v>3</v>
      </c>
      <c r="H38"/>
      <c r="I38" s="259"/>
      <c r="J38" s="259"/>
      <c r="K38" s="259"/>
      <c r="L38" s="259"/>
      <c r="M38" s="259"/>
      <c r="N38" s="259"/>
      <c r="O38"/>
      <c r="P38"/>
      <c r="R38" s="107"/>
      <c r="S38" s="108"/>
    </row>
    <row r="39" spans="2:19">
      <c r="B39" s="105" t="s">
        <v>1192</v>
      </c>
      <c r="C39" s="106">
        <v>0.11375</v>
      </c>
      <c r="D39" s="106">
        <v>5.4425937500000014E-2</v>
      </c>
      <c r="E39" s="106">
        <f t="shared" si="0"/>
        <v>5.932406249999999E-2</v>
      </c>
      <c r="F39" s="103">
        <v>2</v>
      </c>
      <c r="H39" s="245"/>
      <c r="I39" s="261" t="s">
        <v>1193</v>
      </c>
      <c r="J39" s="261" t="s">
        <v>1175</v>
      </c>
      <c r="K39" s="261" t="s">
        <v>1194</v>
      </c>
      <c r="L39" s="261" t="s">
        <v>1195</v>
      </c>
      <c r="M39" s="261" t="s">
        <v>1196</v>
      </c>
      <c r="N39" s="261" t="s">
        <v>1197</v>
      </c>
      <c r="O39" s="247"/>
      <c r="P39" s="247"/>
      <c r="R39" s="107"/>
      <c r="S39" s="108"/>
    </row>
    <row r="40" spans="2:19">
      <c r="B40" s="105" t="s">
        <v>1198</v>
      </c>
      <c r="C40" s="106">
        <v>0.1075</v>
      </c>
      <c r="D40" s="106">
        <v>5.699338461538464E-2</v>
      </c>
      <c r="E40" s="106">
        <f t="shared" si="0"/>
        <v>5.0506615384615358E-2</v>
      </c>
      <c r="F40" s="103">
        <v>1</v>
      </c>
      <c r="H40" t="s">
        <v>1199</v>
      </c>
      <c r="I40" s="259">
        <v>8.4524319343821125E-2</v>
      </c>
      <c r="J40" s="259">
        <v>1.0982853414961246E-3</v>
      </c>
      <c r="K40" s="259">
        <v>76.960254453254379</v>
      </c>
      <c r="L40" s="259">
        <v>2.0152621838459938E-108</v>
      </c>
      <c r="M40" s="259">
        <v>8.2351010855390802E-2</v>
      </c>
      <c r="N40" s="259">
        <v>8.6697627832251448E-2</v>
      </c>
      <c r="O40"/>
      <c r="P40"/>
      <c r="R40" s="107"/>
      <c r="S40" s="108"/>
    </row>
    <row r="41" spans="2:19" ht="13.5" thickBot="1">
      <c r="B41" s="104" t="s">
        <v>1200</v>
      </c>
      <c r="C41" s="106">
        <v>0.10650000000000001</v>
      </c>
      <c r="D41" s="106">
        <v>5.2970909090909089E-2</v>
      </c>
      <c r="E41" s="106">
        <f t="shared" si="0"/>
        <v>5.3529090909090922E-2</v>
      </c>
      <c r="F41" s="103">
        <v>2</v>
      </c>
      <c r="H41" s="208" t="s">
        <v>1201</v>
      </c>
      <c r="I41" s="260">
        <v>-0.5746712590573525</v>
      </c>
      <c r="J41" s="260">
        <v>2.3104019330302608E-2</v>
      </c>
      <c r="K41" s="260">
        <v>-24.873215817631749</v>
      </c>
      <c r="L41" s="260">
        <v>1.1846964141508952E-50</v>
      </c>
      <c r="M41" s="260">
        <v>-0.6203899438383077</v>
      </c>
      <c r="N41" s="260">
        <v>-0.5289525742763973</v>
      </c>
      <c r="O41"/>
      <c r="P41"/>
      <c r="R41" s="107"/>
      <c r="S41" s="108"/>
    </row>
    <row r="42" spans="2:19">
      <c r="B42" s="105" t="s">
        <v>1202</v>
      </c>
      <c r="C42" s="106">
        <v>0.10666666666666667</v>
      </c>
      <c r="D42" s="106">
        <v>5.5132187499999999E-2</v>
      </c>
      <c r="E42" s="106">
        <f t="shared" si="0"/>
        <v>5.1534479166666675E-2</v>
      </c>
      <c r="F42" s="103">
        <v>3</v>
      </c>
      <c r="H42"/>
      <c r="I42"/>
      <c r="J42"/>
      <c r="K42"/>
      <c r="L42"/>
      <c r="M42"/>
      <c r="N42"/>
      <c r="O42"/>
      <c r="P42"/>
      <c r="R42" s="107"/>
      <c r="S42" s="108"/>
    </row>
    <row r="43" spans="2:19">
      <c r="B43" s="104" t="s">
        <v>1203</v>
      </c>
      <c r="C43" s="106">
        <v>0.116425</v>
      </c>
      <c r="D43" s="106">
        <v>5.6129153846153849E-2</v>
      </c>
      <c r="E43" s="106">
        <f t="shared" si="0"/>
        <v>6.0295846153846151E-2</v>
      </c>
      <c r="F43" s="103">
        <v>4</v>
      </c>
      <c r="H43"/>
      <c r="I43"/>
      <c r="J43"/>
      <c r="K43"/>
      <c r="L43"/>
      <c r="M43"/>
      <c r="N43"/>
      <c r="O43"/>
      <c r="P43"/>
      <c r="R43" s="107"/>
      <c r="S43" s="108"/>
    </row>
    <row r="44" spans="2:19">
      <c r="B44" s="104" t="s">
        <v>1204</v>
      </c>
      <c r="C44" s="106">
        <v>0.11499999999999999</v>
      </c>
      <c r="D44" s="106">
        <v>5.0848590909090899E-2</v>
      </c>
      <c r="E44" s="106">
        <f t="shared" si="0"/>
        <v>6.4151409090909092E-2</v>
      </c>
      <c r="F44" s="103">
        <v>3</v>
      </c>
      <c r="H44"/>
      <c r="I44"/>
      <c r="J44"/>
      <c r="K44"/>
      <c r="L44"/>
      <c r="M44"/>
      <c r="N44"/>
      <c r="O44"/>
      <c r="P44"/>
      <c r="R44" s="107"/>
      <c r="S44" s="108"/>
    </row>
    <row r="45" spans="2:19" ht="13.5" thickBot="1">
      <c r="B45" s="105" t="s">
        <v>1205</v>
      </c>
      <c r="C45" s="106">
        <v>0.1101111111111111</v>
      </c>
      <c r="D45" s="106">
        <v>4.9307318181818195E-2</v>
      </c>
      <c r="E45" s="106">
        <f t="shared" si="0"/>
        <v>6.0803792929292909E-2</v>
      </c>
      <c r="F45" s="103">
        <v>9</v>
      </c>
      <c r="H45" s="1"/>
      <c r="I45" s="1"/>
      <c r="J45" s="1"/>
      <c r="K45" s="2" t="s">
        <v>43</v>
      </c>
      <c r="L45" s="2" t="s">
        <v>99</v>
      </c>
      <c r="M45" s="2" t="s">
        <v>100</v>
      </c>
      <c r="R45" s="107"/>
      <c r="S45" s="108"/>
    </row>
    <row r="46" spans="2:19">
      <c r="B46" s="104" t="s">
        <v>1206</v>
      </c>
      <c r="C46" s="106">
        <v>0.11381999999999999</v>
      </c>
      <c r="D46" s="106">
        <v>4.8490953125E-2</v>
      </c>
      <c r="E46" s="106">
        <f t="shared" si="0"/>
        <v>6.5329046874999991E-2</v>
      </c>
      <c r="F46" s="103">
        <v>5</v>
      </c>
      <c r="H46" s="196"/>
      <c r="I46" s="196"/>
      <c r="J46" s="196"/>
      <c r="K46" s="197" t="s">
        <v>1207</v>
      </c>
      <c r="L46" s="197"/>
      <c r="M46" s="197"/>
      <c r="R46" s="107"/>
      <c r="S46" s="108"/>
    </row>
    <row r="47" spans="2:19">
      <c r="B47" s="104" t="s">
        <v>1208</v>
      </c>
      <c r="C47" s="106">
        <v>0.11362499999999999</v>
      </c>
      <c r="D47" s="106">
        <v>4.5979046153846168E-2</v>
      </c>
      <c r="E47" s="106">
        <f t="shared" si="0"/>
        <v>6.7645953846153822E-2</v>
      </c>
      <c r="F47" s="103">
        <v>4</v>
      </c>
      <c r="K47" s="104" t="s">
        <v>1209</v>
      </c>
      <c r="L47" s="104" t="s">
        <v>1210</v>
      </c>
      <c r="M47" s="104"/>
      <c r="R47" s="107"/>
      <c r="S47" s="108"/>
    </row>
    <row r="48" spans="2:19">
      <c r="B48" s="104" t="s">
        <v>1211</v>
      </c>
      <c r="C48" s="106">
        <v>0.10612000000000002</v>
      </c>
      <c r="D48" s="106">
        <v>5.1104863636363636E-2</v>
      </c>
      <c r="E48" s="106">
        <f t="shared" si="0"/>
        <v>5.5015136363636384E-2</v>
      </c>
      <c r="F48" s="103">
        <v>5</v>
      </c>
      <c r="H48" s="198"/>
      <c r="I48" s="198"/>
      <c r="J48" s="198"/>
      <c r="K48" s="199" t="s">
        <v>1212</v>
      </c>
      <c r="L48" s="199" t="s">
        <v>1213</v>
      </c>
      <c r="M48" s="199" t="s">
        <v>1214</v>
      </c>
      <c r="R48" s="107"/>
      <c r="S48" s="108"/>
    </row>
    <row r="49" spans="2:19">
      <c r="B49" s="104" t="s">
        <v>1215</v>
      </c>
      <c r="C49" s="106">
        <v>0.10841818181818183</v>
      </c>
      <c r="D49" s="106">
        <v>5.1142196969696976E-2</v>
      </c>
      <c r="E49" s="106">
        <f t="shared" si="0"/>
        <v>5.7275984848484854E-2</v>
      </c>
      <c r="F49" s="103">
        <v>11</v>
      </c>
      <c r="R49" s="107"/>
      <c r="S49" s="108"/>
    </row>
    <row r="50" spans="2:19">
      <c r="B50" s="104" t="s">
        <v>1216</v>
      </c>
      <c r="C50" s="106">
        <v>0.11059999999999999</v>
      </c>
      <c r="D50" s="106">
        <v>4.8753138461538476E-2</v>
      </c>
      <c r="E50" s="106">
        <f t="shared" si="0"/>
        <v>6.1846861538461514E-2</v>
      </c>
      <c r="F50" s="103">
        <v>5</v>
      </c>
      <c r="H50" s="103" t="s">
        <v>1217</v>
      </c>
      <c r="K50" s="109">
        <f>'JCN-6 CAPM Total MRP 1'!D8</f>
        <v>4.6096666666666675E-2</v>
      </c>
      <c r="L50" s="106">
        <f>$I$40+($I$41*K50)</f>
        <v>5.8033889872140698E-2</v>
      </c>
      <c r="M50" s="106">
        <f>SUM(K50:L50)</f>
        <v>0.10413055653880737</v>
      </c>
      <c r="R50" s="107"/>
      <c r="S50" s="108"/>
    </row>
    <row r="51" spans="2:19">
      <c r="B51" s="104" t="s">
        <v>1218</v>
      </c>
      <c r="C51" s="106">
        <v>0.10573333333333333</v>
      </c>
      <c r="D51" s="106">
        <v>5.3192861538461533E-2</v>
      </c>
      <c r="E51" s="106">
        <f t="shared" si="0"/>
        <v>5.2540471794871799E-2</v>
      </c>
      <c r="F51" s="103">
        <v>3</v>
      </c>
      <c r="H51" s="103" t="s">
        <v>1384</v>
      </c>
      <c r="K51" s="109">
        <f>'JCN-6 CAPM Total MRP 1'!D32</f>
        <v>4.5199999999999997E-2</v>
      </c>
      <c r="L51" s="106">
        <f>$I$40+($I$41*K51)</f>
        <v>5.8549178434428792E-2</v>
      </c>
      <c r="M51" s="106">
        <f>SUM(K51:L51)</f>
        <v>0.1037491784344288</v>
      </c>
      <c r="R51" s="107"/>
      <c r="S51" s="108"/>
    </row>
    <row r="52" spans="2:19">
      <c r="B52" s="104" t="s">
        <v>1219</v>
      </c>
      <c r="C52" s="106">
        <v>0.10368749999999999</v>
      </c>
      <c r="D52" s="106">
        <v>5.0588015151515148E-2</v>
      </c>
      <c r="E52" s="106">
        <f t="shared" si="0"/>
        <v>5.309948484848484E-2</v>
      </c>
      <c r="F52" s="103">
        <v>8</v>
      </c>
      <c r="H52" s="198" t="s">
        <v>1220</v>
      </c>
      <c r="I52" s="198"/>
      <c r="J52" s="198"/>
      <c r="K52" s="109">
        <f>'JCN-6 CAPM Total MRP 1'!D56</f>
        <v>4.2999999999999997E-2</v>
      </c>
      <c r="L52" s="200">
        <f>$I$40+($I$41*K52)</f>
        <v>5.9813455204354965E-2</v>
      </c>
      <c r="M52" s="200">
        <f>SUM(K52:L52)</f>
        <v>0.10281345520435496</v>
      </c>
      <c r="R52" s="107"/>
      <c r="S52" s="108"/>
    </row>
    <row r="53" spans="2:19" ht="13.5" thickBot="1">
      <c r="B53" s="104" t="s">
        <v>1221</v>
      </c>
      <c r="C53" s="106">
        <v>0.10658333333333335</v>
      </c>
      <c r="D53" s="106">
        <v>4.864845454545455E-2</v>
      </c>
      <c r="E53" s="106">
        <f t="shared" si="0"/>
        <v>5.7934878787878799E-2</v>
      </c>
      <c r="F53" s="103">
        <v>6</v>
      </c>
      <c r="H53" s="110" t="s">
        <v>1222</v>
      </c>
      <c r="I53" s="110"/>
      <c r="J53" s="110"/>
      <c r="K53" s="111"/>
      <c r="L53" s="111"/>
      <c r="M53" s="111">
        <f>AVERAGE(M50:M52)</f>
        <v>0.10356439672586371</v>
      </c>
      <c r="R53" s="107"/>
      <c r="S53" s="108"/>
    </row>
    <row r="54" spans="2:19">
      <c r="B54" s="104" t="s">
        <v>1223</v>
      </c>
      <c r="C54" s="106">
        <v>0.10650000000000001</v>
      </c>
      <c r="D54" s="106">
        <v>4.6927312499999985E-2</v>
      </c>
      <c r="E54" s="106">
        <f t="shared" si="0"/>
        <v>5.9572687500000027E-2</v>
      </c>
      <c r="F54" s="103">
        <v>2</v>
      </c>
      <c r="R54" s="107"/>
      <c r="S54" s="108"/>
    </row>
    <row r="55" spans="2:19">
      <c r="B55" s="105" t="s">
        <v>1224</v>
      </c>
      <c r="C55" s="106">
        <v>0.10536000000000001</v>
      </c>
      <c r="D55" s="106">
        <v>4.4650938461538468E-2</v>
      </c>
      <c r="E55" s="106">
        <f t="shared" si="0"/>
        <v>6.0709061538461541E-2</v>
      </c>
      <c r="F55" s="103">
        <v>5</v>
      </c>
      <c r="H55" s="201" t="s">
        <v>64</v>
      </c>
      <c r="R55" s="107"/>
      <c r="S55" s="108"/>
    </row>
    <row r="56" spans="2:19">
      <c r="B56" s="104" t="s">
        <v>1225</v>
      </c>
      <c r="C56" s="106">
        <v>0.10471999999999999</v>
      </c>
      <c r="D56" s="106">
        <v>4.4381742424242414E-2</v>
      </c>
      <c r="E56" s="106">
        <f t="shared" si="0"/>
        <v>6.033825757575758E-2</v>
      </c>
      <c r="F56" s="103">
        <v>5</v>
      </c>
      <c r="H56" s="112" t="s">
        <v>1385</v>
      </c>
      <c r="R56" s="107"/>
      <c r="S56" s="108"/>
    </row>
    <row r="57" spans="2:19">
      <c r="B57" s="104" t="s">
        <v>1226</v>
      </c>
      <c r="C57" s="106">
        <v>0.10316428571428574</v>
      </c>
      <c r="D57" s="106">
        <v>4.6829078125E-2</v>
      </c>
      <c r="E57" s="106">
        <f t="shared" si="0"/>
        <v>5.6335207589285737E-2</v>
      </c>
      <c r="F57" s="103">
        <v>13</v>
      </c>
      <c r="H57" s="112" t="s">
        <v>1227</v>
      </c>
      <c r="R57" s="107"/>
      <c r="S57" s="108"/>
    </row>
    <row r="58" spans="2:19">
      <c r="B58" s="104" t="s">
        <v>1228</v>
      </c>
      <c r="C58" s="106">
        <v>0.10679999999999998</v>
      </c>
      <c r="D58" s="106">
        <v>4.633183076923076E-2</v>
      </c>
      <c r="E58" s="106">
        <f t="shared" si="0"/>
        <v>6.0468169230769218E-2</v>
      </c>
      <c r="F58" s="103">
        <v>5</v>
      </c>
      <c r="H58" s="112" t="s">
        <v>1229</v>
      </c>
      <c r="R58" s="107"/>
      <c r="S58" s="108"/>
    </row>
    <row r="59" spans="2:19">
      <c r="B59" s="104" t="s">
        <v>1230</v>
      </c>
      <c r="C59" s="106">
        <v>0.106</v>
      </c>
      <c r="D59" s="106">
        <v>5.1406507692307687E-2</v>
      </c>
      <c r="E59" s="106">
        <f t="shared" si="0"/>
        <v>5.459349230769231E-2</v>
      </c>
      <c r="F59" s="103">
        <v>1</v>
      </c>
      <c r="H59" s="112" t="s">
        <v>1386</v>
      </c>
      <c r="R59" s="107"/>
      <c r="S59" s="108"/>
    </row>
    <row r="60" spans="2:19">
      <c r="B60" s="104" t="s">
        <v>1231</v>
      </c>
      <c r="C60" s="106">
        <v>0.10337499999999999</v>
      </c>
      <c r="D60" s="106">
        <v>4.9925692307692303E-2</v>
      </c>
      <c r="E60" s="106">
        <f t="shared" si="0"/>
        <v>5.3449307692307692E-2</v>
      </c>
      <c r="F60" s="103">
        <v>4</v>
      </c>
      <c r="H60" s="3" t="s">
        <v>1388</v>
      </c>
      <c r="R60" s="107"/>
      <c r="S60" s="108"/>
    </row>
    <row r="61" spans="2:19">
      <c r="B61" s="104" t="s">
        <v>1232</v>
      </c>
      <c r="C61" s="106">
        <v>0.10142</v>
      </c>
      <c r="D61" s="106">
        <v>4.739560000000001E-2</v>
      </c>
      <c r="E61" s="106">
        <f t="shared" si="0"/>
        <v>5.4024399999999986E-2</v>
      </c>
      <c r="F61" s="103">
        <v>5</v>
      </c>
      <c r="H61" s="112" t="s">
        <v>1387</v>
      </c>
      <c r="R61" s="107"/>
      <c r="S61" s="108"/>
    </row>
    <row r="62" spans="2:19">
      <c r="B62" s="104" t="s">
        <v>1233</v>
      </c>
      <c r="C62" s="106">
        <v>0.10518181818181818</v>
      </c>
      <c r="D62" s="106">
        <v>4.7964107692307696E-2</v>
      </c>
      <c r="E62" s="106">
        <f t="shared" si="0"/>
        <v>5.7217710489510486E-2</v>
      </c>
      <c r="F62" s="103">
        <v>11</v>
      </c>
      <c r="H62" s="1" t="s">
        <v>1234</v>
      </c>
      <c r="R62" s="107"/>
      <c r="S62" s="108"/>
    </row>
    <row r="63" spans="2:19">
      <c r="B63" s="104" t="s">
        <v>1235</v>
      </c>
      <c r="C63" s="106">
        <v>0.10126666666666666</v>
      </c>
      <c r="D63" s="106">
        <v>4.9891384615384615E-2</v>
      </c>
      <c r="E63" s="106">
        <f t="shared" si="0"/>
        <v>5.1375282051282042E-2</v>
      </c>
      <c r="F63" s="103">
        <v>3</v>
      </c>
      <c r="H63" s="113" t="str">
        <f>"[8] Equals "&amp;TEXT(I40,"0.000000")&amp;" + ("&amp;TEXT(I41,"0.000000")&amp;" x Column [7])"</f>
        <v>[8] Equals 0.084524 + (-0.574671 x Column [7])</v>
      </c>
      <c r="R63" s="107"/>
      <c r="S63" s="108"/>
    </row>
    <row r="64" spans="2:19">
      <c r="B64" s="104" t="s">
        <v>1236</v>
      </c>
      <c r="C64" s="106">
        <v>0.10026249999999999</v>
      </c>
      <c r="D64" s="106">
        <v>4.9470430769230793E-2</v>
      </c>
      <c r="E64" s="106">
        <f t="shared" si="0"/>
        <v>5.0792069230769198E-2</v>
      </c>
      <c r="F64" s="103">
        <v>8</v>
      </c>
      <c r="H64" s="112" t="s">
        <v>1237</v>
      </c>
      <c r="R64" s="107"/>
      <c r="S64" s="108"/>
    </row>
    <row r="65" spans="2:19">
      <c r="B65" s="104" t="s">
        <v>1238</v>
      </c>
      <c r="C65" s="106">
        <v>0.10117692307692308</v>
      </c>
      <c r="D65" s="106">
        <v>4.6137848484848476E-2</v>
      </c>
      <c r="E65" s="106">
        <f t="shared" si="0"/>
        <v>5.5039074592074605E-2</v>
      </c>
      <c r="F65" s="103">
        <v>13</v>
      </c>
      <c r="H65" s="112"/>
      <c r="R65" s="107"/>
      <c r="S65" s="108"/>
    </row>
    <row r="66" spans="2:19">
      <c r="B66" s="104" t="s">
        <v>1239</v>
      </c>
      <c r="C66" s="106">
        <v>0.10375714285714285</v>
      </c>
      <c r="D66" s="106">
        <v>4.4057984615384606E-2</v>
      </c>
      <c r="E66" s="106">
        <f t="shared" si="0"/>
        <v>5.9699158241758248E-2</v>
      </c>
      <c r="F66" s="103">
        <v>7</v>
      </c>
      <c r="R66" s="107"/>
      <c r="S66" s="108"/>
    </row>
    <row r="67" spans="2:19">
      <c r="B67" s="104" t="s">
        <v>1240</v>
      </c>
      <c r="C67" s="106">
        <v>0.10166666666666668</v>
      </c>
      <c r="D67" s="106">
        <v>4.5697861538461525E-2</v>
      </c>
      <c r="E67" s="106">
        <f t="shared" si="0"/>
        <v>5.5968805128205158E-2</v>
      </c>
      <c r="F67" s="103">
        <v>3</v>
      </c>
      <c r="R67" s="107"/>
      <c r="S67" s="108"/>
    </row>
    <row r="68" spans="2:19">
      <c r="B68" s="104" t="s">
        <v>1241</v>
      </c>
      <c r="C68" s="106">
        <v>0.10551111111111111</v>
      </c>
      <c r="D68" s="106">
        <v>4.4448575757575763E-2</v>
      </c>
      <c r="E68" s="106">
        <f t="shared" si="0"/>
        <v>6.1062535353535348E-2</v>
      </c>
      <c r="F68" s="103">
        <v>9</v>
      </c>
      <c r="R68" s="107"/>
      <c r="S68" s="108"/>
    </row>
    <row r="69" spans="2:19">
      <c r="B69" s="104" t="s">
        <v>1242</v>
      </c>
      <c r="C69" s="106">
        <v>0.10338461538461539</v>
      </c>
      <c r="D69" s="106">
        <v>3.648545454545455E-2</v>
      </c>
      <c r="E69" s="106">
        <f t="shared" si="0"/>
        <v>6.6899160839160837E-2</v>
      </c>
      <c r="F69" s="103">
        <v>13</v>
      </c>
      <c r="R69" s="107"/>
      <c r="S69" s="108"/>
    </row>
    <row r="70" spans="2:19">
      <c r="B70" s="104" t="s">
        <v>1243</v>
      </c>
      <c r="C70" s="106">
        <v>0.10242500000000002</v>
      </c>
      <c r="D70" s="106">
        <v>3.4371828125000004E-2</v>
      </c>
      <c r="E70" s="106">
        <f t="shared" ref="E70:E133" si="1">C70-D70</f>
        <v>6.8053171875000013E-2</v>
      </c>
      <c r="F70" s="103">
        <v>4</v>
      </c>
      <c r="R70" s="107"/>
      <c r="S70" s="108"/>
    </row>
    <row r="71" spans="2:19">
      <c r="B71" s="104" t="s">
        <v>1244</v>
      </c>
      <c r="C71" s="106">
        <v>0.10107499999999998</v>
      </c>
      <c r="D71" s="106">
        <v>4.1675338461538453E-2</v>
      </c>
      <c r="E71" s="106">
        <f t="shared" si="1"/>
        <v>5.9399661538461532E-2</v>
      </c>
      <c r="F71" s="103">
        <v>8</v>
      </c>
      <c r="R71" s="107"/>
      <c r="S71" s="108"/>
    </row>
    <row r="72" spans="2:19">
      <c r="B72" s="104" t="s">
        <v>1245</v>
      </c>
      <c r="C72" s="106">
        <v>9.8799999999999999E-2</v>
      </c>
      <c r="D72" s="106">
        <v>4.3207924242424235E-2</v>
      </c>
      <c r="E72" s="106">
        <f t="shared" si="1"/>
        <v>5.5592075757575764E-2</v>
      </c>
      <c r="F72" s="103">
        <v>2</v>
      </c>
      <c r="R72" s="107"/>
      <c r="S72" s="108"/>
    </row>
    <row r="73" spans="2:19">
      <c r="B73" s="104" t="s">
        <v>1246</v>
      </c>
      <c r="C73" s="106">
        <v>0.10305000000000003</v>
      </c>
      <c r="D73" s="106">
        <v>4.3368999999999998E-2</v>
      </c>
      <c r="E73" s="106">
        <f t="shared" si="1"/>
        <v>5.9681000000000033E-2</v>
      </c>
      <c r="F73" s="103">
        <v>16</v>
      </c>
      <c r="R73" s="107"/>
      <c r="S73" s="108"/>
    </row>
    <row r="74" spans="2:19">
      <c r="B74" s="104" t="s">
        <v>1247</v>
      </c>
      <c r="C74" s="106">
        <v>0.10236666666666666</v>
      </c>
      <c r="D74" s="106">
        <v>4.6233281250000008E-2</v>
      </c>
      <c r="E74" s="106">
        <f t="shared" si="1"/>
        <v>5.6133385416666653E-2</v>
      </c>
      <c r="F74" s="103">
        <v>9</v>
      </c>
      <c r="R74" s="107"/>
      <c r="S74" s="108"/>
    </row>
    <row r="75" spans="2:19">
      <c r="B75" s="104" t="s">
        <v>1248</v>
      </c>
      <c r="C75" s="106">
        <v>9.985454545454546E-2</v>
      </c>
      <c r="D75" s="106">
        <v>4.3635553846153849E-2</v>
      </c>
      <c r="E75" s="106">
        <f t="shared" si="1"/>
        <v>5.6218991608391611E-2</v>
      </c>
      <c r="F75" s="103">
        <v>11</v>
      </c>
      <c r="R75" s="107"/>
      <c r="S75" s="108"/>
    </row>
    <row r="76" spans="2:19">
      <c r="B76" s="104" t="s">
        <v>1249</v>
      </c>
      <c r="C76" s="106">
        <v>0.10425</v>
      </c>
      <c r="D76" s="106">
        <v>3.855463636363636E-2</v>
      </c>
      <c r="E76" s="106">
        <f t="shared" si="1"/>
        <v>6.5695363636363635E-2</v>
      </c>
      <c r="F76" s="103">
        <v>6</v>
      </c>
      <c r="R76" s="107"/>
      <c r="S76" s="108"/>
    </row>
    <row r="77" spans="2:19">
      <c r="B77" s="104" t="s">
        <v>1250</v>
      </c>
      <c r="C77" s="106">
        <v>0.10092307692307692</v>
      </c>
      <c r="D77" s="106">
        <v>4.1662787878787896E-2</v>
      </c>
      <c r="E77" s="106">
        <f t="shared" si="1"/>
        <v>5.9260289044289025E-2</v>
      </c>
      <c r="F77" s="103">
        <v>13</v>
      </c>
      <c r="R77" s="107"/>
      <c r="S77" s="108"/>
    </row>
    <row r="78" spans="2:19">
      <c r="B78" s="104" t="s">
        <v>1251</v>
      </c>
      <c r="C78" s="106">
        <v>0.10100000000000001</v>
      </c>
      <c r="D78" s="106">
        <v>4.5583796874999978E-2</v>
      </c>
      <c r="E78" s="106">
        <f t="shared" si="1"/>
        <v>5.5416203125000028E-2</v>
      </c>
      <c r="F78" s="103">
        <v>5</v>
      </c>
      <c r="R78" s="107"/>
      <c r="S78" s="108"/>
    </row>
    <row r="79" spans="2:19">
      <c r="B79" s="105" t="s">
        <v>1252</v>
      </c>
      <c r="C79" s="106">
        <v>9.8449999999999996E-2</v>
      </c>
      <c r="D79" s="106">
        <v>4.3380446153846154E-2</v>
      </c>
      <c r="E79" s="106">
        <f t="shared" si="1"/>
        <v>5.5069553846153842E-2</v>
      </c>
      <c r="F79" s="103">
        <v>4</v>
      </c>
      <c r="R79" s="107"/>
      <c r="S79" s="108"/>
    </row>
    <row r="80" spans="2:19">
      <c r="B80" s="105" t="s">
        <v>1253</v>
      </c>
      <c r="C80" s="106">
        <v>9.6500000000000002E-2</v>
      </c>
      <c r="D80" s="106">
        <v>3.692825757575758E-2</v>
      </c>
      <c r="E80" s="106">
        <f t="shared" si="1"/>
        <v>5.9571742424242423E-2</v>
      </c>
      <c r="F80" s="103">
        <v>2</v>
      </c>
      <c r="R80" s="107"/>
      <c r="S80" s="108"/>
    </row>
    <row r="81" spans="2:19">
      <c r="B81" s="105" t="s">
        <v>1254</v>
      </c>
      <c r="C81" s="106">
        <v>9.8750000000000004E-2</v>
      </c>
      <c r="D81" s="106">
        <v>3.0392815384615392E-2</v>
      </c>
      <c r="E81" s="106">
        <f t="shared" si="1"/>
        <v>6.835718461538462E-2</v>
      </c>
      <c r="F81" s="103">
        <v>4</v>
      </c>
      <c r="R81" s="107"/>
      <c r="S81" s="108"/>
    </row>
    <row r="82" spans="2:19">
      <c r="B82" s="105" t="s">
        <v>1255</v>
      </c>
      <c r="C82" s="106">
        <v>9.6319999999999989E-2</v>
      </c>
      <c r="D82" s="106">
        <v>3.1351338461538467E-2</v>
      </c>
      <c r="E82" s="106">
        <f t="shared" si="1"/>
        <v>6.4968661538461522E-2</v>
      </c>
      <c r="F82" s="103">
        <v>5</v>
      </c>
      <c r="R82" s="107"/>
      <c r="S82" s="108"/>
    </row>
    <row r="83" spans="2:19">
      <c r="B83" s="105" t="s">
        <v>1256</v>
      </c>
      <c r="C83" s="106">
        <v>9.8312499999999983E-2</v>
      </c>
      <c r="D83" s="106">
        <v>2.9340830769230764E-2</v>
      </c>
      <c r="E83" s="106">
        <f t="shared" si="1"/>
        <v>6.8971669230769223E-2</v>
      </c>
      <c r="F83" s="103">
        <v>8</v>
      </c>
      <c r="R83" s="107"/>
      <c r="S83" s="108"/>
    </row>
    <row r="84" spans="2:19">
      <c r="B84" s="105" t="s">
        <v>1257</v>
      </c>
      <c r="C84" s="106">
        <v>9.7500000000000003E-2</v>
      </c>
      <c r="D84" s="106">
        <v>2.7412938461538462E-2</v>
      </c>
      <c r="E84" s="106">
        <f t="shared" si="1"/>
        <v>7.0087061538461545E-2</v>
      </c>
      <c r="F84" s="103">
        <v>1</v>
      </c>
      <c r="R84" s="107"/>
      <c r="S84" s="108"/>
    </row>
    <row r="85" spans="2:19">
      <c r="B85" s="105" t="s">
        <v>1258</v>
      </c>
      <c r="C85" s="106">
        <v>0.10055</v>
      </c>
      <c r="D85" s="106">
        <v>2.8642166666666666E-2</v>
      </c>
      <c r="E85" s="106">
        <f t="shared" si="1"/>
        <v>7.1907833333333337E-2</v>
      </c>
      <c r="F85" s="103">
        <v>20</v>
      </c>
      <c r="R85" s="107"/>
      <c r="S85" s="108"/>
    </row>
    <row r="86" spans="2:19">
      <c r="B86" s="105" t="s">
        <v>1259</v>
      </c>
      <c r="C86" s="106">
        <v>9.5666666666666678E-2</v>
      </c>
      <c r="D86" s="106">
        <v>3.1295609374999998E-2</v>
      </c>
      <c r="E86" s="106">
        <f t="shared" si="1"/>
        <v>6.4371057291666672E-2</v>
      </c>
      <c r="F86" s="103">
        <v>3</v>
      </c>
      <c r="R86" s="107"/>
      <c r="S86" s="108"/>
    </row>
    <row r="87" spans="2:19">
      <c r="B87" s="105" t="s">
        <v>1260</v>
      </c>
      <c r="C87" s="106">
        <v>9.4683333333333328E-2</v>
      </c>
      <c r="D87" s="106">
        <v>3.1398800000000004E-2</v>
      </c>
      <c r="E87" s="106">
        <f t="shared" si="1"/>
        <v>6.3284533333333323E-2</v>
      </c>
      <c r="F87" s="103">
        <v>6</v>
      </c>
      <c r="R87" s="107"/>
      <c r="S87" s="108"/>
    </row>
    <row r="88" spans="2:19">
      <c r="B88" s="105" t="s">
        <v>1261</v>
      </c>
      <c r="C88" s="106">
        <v>9.6000000000000002E-2</v>
      </c>
      <c r="D88" s="106">
        <v>3.7113621212121202E-2</v>
      </c>
      <c r="E88" s="106">
        <f t="shared" si="1"/>
        <v>5.88863787878788E-2</v>
      </c>
      <c r="F88" s="103">
        <v>1</v>
      </c>
      <c r="R88" s="107"/>
      <c r="S88" s="108"/>
    </row>
    <row r="89" spans="2:19">
      <c r="B89" s="105" t="s">
        <v>1262</v>
      </c>
      <c r="C89" s="106">
        <v>9.8290909090909109E-2</v>
      </c>
      <c r="D89" s="106">
        <v>3.7872272727272713E-2</v>
      </c>
      <c r="E89" s="106">
        <f t="shared" si="1"/>
        <v>6.0418636363636397E-2</v>
      </c>
      <c r="F89" s="103">
        <v>11</v>
      </c>
      <c r="R89" s="107"/>
      <c r="S89" s="108"/>
    </row>
    <row r="90" spans="2:19">
      <c r="B90" s="105" t="s">
        <v>1263</v>
      </c>
      <c r="C90" s="106">
        <v>9.5416666666666664E-2</v>
      </c>
      <c r="D90" s="106">
        <v>3.6892906249999989E-2</v>
      </c>
      <c r="E90" s="106">
        <f t="shared" si="1"/>
        <v>5.8523760416666674E-2</v>
      </c>
      <c r="F90" s="103">
        <v>6</v>
      </c>
      <c r="R90" s="107"/>
      <c r="S90" s="108"/>
    </row>
    <row r="91" spans="2:19">
      <c r="B91" s="105" t="s">
        <v>1264</v>
      </c>
      <c r="C91" s="106">
        <v>9.8362499999999992E-2</v>
      </c>
      <c r="D91" s="106">
        <v>3.4420169230769224E-2</v>
      </c>
      <c r="E91" s="106">
        <f t="shared" si="1"/>
        <v>6.3942330769230768E-2</v>
      </c>
      <c r="F91" s="103">
        <v>8</v>
      </c>
      <c r="R91" s="107"/>
      <c r="S91" s="108"/>
    </row>
    <row r="92" spans="2:19">
      <c r="B92" s="105" t="s">
        <v>1265</v>
      </c>
      <c r="C92" s="106">
        <v>9.4500000000000015E-2</v>
      </c>
      <c r="D92" s="106">
        <v>3.2637651515151515E-2</v>
      </c>
      <c r="E92" s="106">
        <f t="shared" si="1"/>
        <v>6.1862348484848499E-2</v>
      </c>
      <c r="F92" s="103">
        <v>6</v>
      </c>
      <c r="R92" s="107"/>
      <c r="S92" s="108"/>
    </row>
    <row r="93" spans="2:19">
      <c r="B93" s="105" t="s">
        <v>1266</v>
      </c>
      <c r="C93" s="106">
        <v>0.10283333333333333</v>
      </c>
      <c r="D93" s="106">
        <v>2.9634439393939404E-2</v>
      </c>
      <c r="E93" s="106">
        <f t="shared" si="1"/>
        <v>7.3198893939393925E-2</v>
      </c>
      <c r="F93" s="103">
        <v>6</v>
      </c>
      <c r="R93" s="107"/>
    </row>
    <row r="94" spans="2:19">
      <c r="B94" s="105" t="s">
        <v>1267</v>
      </c>
      <c r="C94" s="106">
        <v>9.4666666666666677E-2</v>
      </c>
      <c r="D94" s="106">
        <v>2.5536187500000005E-2</v>
      </c>
      <c r="E94" s="106">
        <f t="shared" si="1"/>
        <v>6.9130479166666675E-2</v>
      </c>
      <c r="F94" s="103">
        <v>3</v>
      </c>
      <c r="R94" s="107"/>
    </row>
    <row r="95" spans="2:19">
      <c r="B95" s="105" t="s">
        <v>1268</v>
      </c>
      <c r="C95" s="106">
        <v>9.4333333333333338E-2</v>
      </c>
      <c r="D95" s="106">
        <v>2.8846923076923076E-2</v>
      </c>
      <c r="E95" s="106">
        <f t="shared" si="1"/>
        <v>6.5486410256410263E-2</v>
      </c>
      <c r="F95" s="103">
        <v>3</v>
      </c>
      <c r="R95" s="107"/>
    </row>
    <row r="96" spans="2:19">
      <c r="B96" s="105" t="s">
        <v>1269</v>
      </c>
      <c r="C96" s="106">
        <v>9.7500000000000003E-2</v>
      </c>
      <c r="D96" s="106">
        <v>2.9591227272727273E-2</v>
      </c>
      <c r="E96" s="106">
        <f t="shared" si="1"/>
        <v>6.7908772727272734E-2</v>
      </c>
      <c r="F96" s="103">
        <v>1</v>
      </c>
      <c r="R96" s="107"/>
    </row>
    <row r="97" spans="2:18">
      <c r="B97" s="105" t="s">
        <v>1270</v>
      </c>
      <c r="C97" s="106">
        <v>9.6777777777777768E-2</v>
      </c>
      <c r="D97" s="106">
        <v>2.9592590909090898E-2</v>
      </c>
      <c r="E97" s="106">
        <f t="shared" si="1"/>
        <v>6.7185186868686866E-2</v>
      </c>
      <c r="F97" s="103">
        <v>9</v>
      </c>
      <c r="R97" s="107"/>
    </row>
    <row r="98" spans="2:18">
      <c r="B98" s="105" t="s">
        <v>1271</v>
      </c>
      <c r="C98" s="106">
        <v>9.4833333333333325E-2</v>
      </c>
      <c r="D98" s="106">
        <v>2.7197200000000001E-2</v>
      </c>
      <c r="E98" s="106">
        <f t="shared" si="1"/>
        <v>6.763613333333332E-2</v>
      </c>
      <c r="F98" s="103">
        <v>6</v>
      </c>
      <c r="R98" s="107"/>
    </row>
    <row r="99" spans="2:18">
      <c r="B99" s="105" t="s">
        <v>1272</v>
      </c>
      <c r="C99" s="106">
        <v>9.4149999999999998E-2</v>
      </c>
      <c r="D99" s="106">
        <v>2.5666046153846152E-2</v>
      </c>
      <c r="E99" s="106">
        <f t="shared" si="1"/>
        <v>6.8483953846153842E-2</v>
      </c>
      <c r="F99" s="103">
        <v>6</v>
      </c>
    </row>
    <row r="100" spans="2:18">
      <c r="B100" s="105" t="s">
        <v>1273</v>
      </c>
      <c r="C100" s="106">
        <v>9.4649999999999998E-2</v>
      </c>
      <c r="D100" s="106">
        <v>2.2773333333333333E-2</v>
      </c>
      <c r="E100" s="106">
        <f t="shared" si="1"/>
        <v>7.1876666666666672E-2</v>
      </c>
      <c r="F100" s="103">
        <v>4</v>
      </c>
    </row>
    <row r="101" spans="2:18">
      <c r="B101" s="105" t="s">
        <v>1274</v>
      </c>
      <c r="C101" s="106">
        <v>9.6722222222222209E-2</v>
      </c>
      <c r="D101" s="106">
        <v>2.8326507692307684E-2</v>
      </c>
      <c r="E101" s="106">
        <f t="shared" si="1"/>
        <v>6.8395714529914525E-2</v>
      </c>
      <c r="F101" s="103">
        <v>9</v>
      </c>
    </row>
    <row r="102" spans="2:18">
      <c r="B102" s="105" t="s">
        <v>1275</v>
      </c>
      <c r="C102" s="106">
        <v>9.6000000000000016E-2</v>
      </c>
      <c r="D102" s="106">
        <v>3.0435492307692304E-2</v>
      </c>
      <c r="E102" s="106">
        <f t="shared" si="1"/>
        <v>6.5564507692307705E-2</v>
      </c>
      <c r="F102" s="103">
        <v>3</v>
      </c>
    </row>
    <row r="103" spans="2:18">
      <c r="B103" s="105" t="s">
        <v>1276</v>
      </c>
      <c r="C103" s="106">
        <v>9.4714285714285709E-2</v>
      </c>
      <c r="D103" s="106">
        <v>2.8955353846153841E-2</v>
      </c>
      <c r="E103" s="106">
        <f t="shared" si="1"/>
        <v>6.5758931868131865E-2</v>
      </c>
      <c r="F103" s="103">
        <v>7</v>
      </c>
    </row>
    <row r="104" spans="2:18">
      <c r="B104" s="105" t="s">
        <v>1277</v>
      </c>
      <c r="C104" s="106">
        <v>0.10138333333333333</v>
      </c>
      <c r="D104" s="106">
        <v>2.8157476923076918E-2</v>
      </c>
      <c r="E104" s="106">
        <f t="shared" si="1"/>
        <v>7.3225856410256404E-2</v>
      </c>
      <c r="F104" s="103">
        <v>6</v>
      </c>
    </row>
    <row r="105" spans="2:18">
      <c r="B105" s="105" t="s">
        <v>1278</v>
      </c>
      <c r="C105" s="106">
        <v>9.6999999999999989E-2</v>
      </c>
      <c r="D105" s="106">
        <v>2.8170630769230768E-2</v>
      </c>
      <c r="E105" s="106">
        <f t="shared" si="1"/>
        <v>6.8829369230769225E-2</v>
      </c>
      <c r="F105" s="103">
        <v>7</v>
      </c>
    </row>
    <row r="106" spans="2:18">
      <c r="B106" s="105" t="s">
        <v>1279</v>
      </c>
      <c r="C106" s="106">
        <v>9.6816666666666662E-2</v>
      </c>
      <c r="D106" s="106">
        <v>3.0233969230769233E-2</v>
      </c>
      <c r="E106" s="106">
        <f t="shared" si="1"/>
        <v>6.6582697435897426E-2</v>
      </c>
      <c r="F106" s="103">
        <v>6</v>
      </c>
    </row>
    <row r="107" spans="2:18">
      <c r="B107" s="105" t="s">
        <v>1280</v>
      </c>
      <c r="C107" s="106">
        <v>9.4285714285714278E-2</v>
      </c>
      <c r="D107" s="106">
        <v>3.0863630769230772E-2</v>
      </c>
      <c r="E107" s="106">
        <f t="shared" si="1"/>
        <v>6.3422083516483513E-2</v>
      </c>
      <c r="F107" s="103">
        <v>7</v>
      </c>
    </row>
    <row r="108" spans="2:18">
      <c r="B108" s="105" t="s">
        <v>1281</v>
      </c>
      <c r="C108" s="106">
        <v>9.7108333333333338E-2</v>
      </c>
      <c r="D108" s="106">
        <v>3.0584523076923074E-2</v>
      </c>
      <c r="E108" s="106">
        <f t="shared" si="1"/>
        <v>6.6523810256410271E-2</v>
      </c>
      <c r="F108" s="103">
        <v>12</v>
      </c>
    </row>
    <row r="109" spans="2:18">
      <c r="B109" s="105" t="s">
        <v>1282</v>
      </c>
      <c r="C109" s="106">
        <v>9.530714285714284E-2</v>
      </c>
      <c r="D109" s="106">
        <v>3.270189393939394E-2</v>
      </c>
      <c r="E109" s="106">
        <f t="shared" si="1"/>
        <v>6.2605248917748907E-2</v>
      </c>
      <c r="F109" s="103">
        <v>14</v>
      </c>
    </row>
    <row r="110" spans="2:18">
      <c r="B110" s="105" t="s">
        <v>1283</v>
      </c>
      <c r="C110" s="106">
        <v>9.5500000000000002E-2</v>
      </c>
      <c r="D110" s="106">
        <v>3.0102703124999998E-2</v>
      </c>
      <c r="E110" s="106">
        <f t="shared" si="1"/>
        <v>6.5397296875000011E-2</v>
      </c>
      <c r="F110" s="103">
        <v>4</v>
      </c>
    </row>
    <row r="111" spans="2:18">
      <c r="B111" s="105" t="s">
        <v>1284</v>
      </c>
      <c r="C111" s="106">
        <v>9.7266666666666668E-2</v>
      </c>
      <c r="D111" s="106">
        <v>2.7823599999999997E-2</v>
      </c>
      <c r="E111" s="106">
        <f t="shared" si="1"/>
        <v>6.9443066666666664E-2</v>
      </c>
      <c r="F111" s="103">
        <v>3</v>
      </c>
    </row>
    <row r="112" spans="2:18">
      <c r="B112" s="105" t="s">
        <v>1285</v>
      </c>
      <c r="C112" s="106">
        <v>9.9500000000000005E-2</v>
      </c>
      <c r="D112" s="106">
        <v>2.2855318181818182E-2</v>
      </c>
      <c r="E112" s="106">
        <f t="shared" si="1"/>
        <v>7.664468181818182E-2</v>
      </c>
      <c r="F112" s="103">
        <v>2</v>
      </c>
    </row>
    <row r="113" spans="2:6">
      <c r="B113" s="105" t="s">
        <v>1286</v>
      </c>
      <c r="C113" s="106">
        <v>9.738636363636366E-2</v>
      </c>
      <c r="D113" s="106">
        <v>2.2538393939393941E-2</v>
      </c>
      <c r="E113" s="106">
        <f t="shared" si="1"/>
        <v>7.4847969696969718E-2</v>
      </c>
      <c r="F113" s="103">
        <v>22</v>
      </c>
    </row>
    <row r="114" spans="2:6">
      <c r="B114" s="105" t="s">
        <v>1287</v>
      </c>
      <c r="C114" s="106">
        <v>9.3524999999999983E-2</v>
      </c>
      <c r="D114" s="106">
        <v>1.8880323076923073E-2</v>
      </c>
      <c r="E114" s="106">
        <f t="shared" si="1"/>
        <v>7.4644676923076914E-2</v>
      </c>
      <c r="F114" s="103">
        <v>9</v>
      </c>
    </row>
    <row r="115" spans="2:6">
      <c r="B115" s="105" t="s">
        <v>1288</v>
      </c>
      <c r="C115" s="106">
        <v>9.5499999999999988E-2</v>
      </c>
      <c r="D115" s="106">
        <v>1.3756846153846161E-2</v>
      </c>
      <c r="E115" s="106">
        <f t="shared" si="1"/>
        <v>8.1743153846153827E-2</v>
      </c>
      <c r="F115" s="103">
        <v>3</v>
      </c>
    </row>
    <row r="116" spans="2:6">
      <c r="B116" s="105">
        <v>2020.3</v>
      </c>
      <c r="C116" s="106">
        <v>9.5428571428571432E-2</v>
      </c>
      <c r="D116" s="106">
        <v>1.3650969696969693E-2</v>
      </c>
      <c r="E116" s="106">
        <f t="shared" si="1"/>
        <v>8.1777601731601743E-2</v>
      </c>
      <c r="F116" s="103">
        <v>8</v>
      </c>
    </row>
    <row r="117" spans="2:6">
      <c r="B117" s="105">
        <v>2020.4</v>
      </c>
      <c r="C117" s="106">
        <v>9.4953333333333348E-2</v>
      </c>
      <c r="D117" s="106">
        <v>1.6167287878787885E-2</v>
      </c>
      <c r="E117" s="106">
        <f t="shared" si="1"/>
        <v>7.8786045454545456E-2</v>
      </c>
      <c r="F117" s="103">
        <v>15</v>
      </c>
    </row>
    <row r="118" spans="2:6">
      <c r="B118" s="105">
        <v>2021.1</v>
      </c>
      <c r="C118" s="106">
        <v>9.708E-2</v>
      </c>
      <c r="D118" s="106">
        <v>2.0693546875000003E-2</v>
      </c>
      <c r="E118" s="106">
        <f t="shared" si="1"/>
        <v>7.6386453125000003E-2</v>
      </c>
      <c r="F118" s="103">
        <v>10</v>
      </c>
    </row>
    <row r="119" spans="2:6">
      <c r="B119" s="105">
        <v>2021.2</v>
      </c>
      <c r="C119" s="106">
        <v>9.4783333333333331E-2</v>
      </c>
      <c r="D119" s="106">
        <v>2.2536384615384621E-2</v>
      </c>
      <c r="E119" s="106">
        <f t="shared" si="1"/>
        <v>7.2246948717948706E-2</v>
      </c>
      <c r="F119" s="103">
        <v>6</v>
      </c>
    </row>
    <row r="120" spans="2:6">
      <c r="B120" s="105">
        <v>2021.3</v>
      </c>
      <c r="C120" s="106">
        <v>9.4327272727272732E-2</v>
      </c>
      <c r="D120" s="106">
        <v>1.9311075757575756E-2</v>
      </c>
      <c r="E120" s="106">
        <f t="shared" si="1"/>
        <v>7.5016196969696969E-2</v>
      </c>
      <c r="F120" s="103">
        <v>11</v>
      </c>
    </row>
    <row r="121" spans="2:6">
      <c r="B121" s="105">
        <v>2021.4</v>
      </c>
      <c r="C121" s="106">
        <v>9.5937499999999995E-2</v>
      </c>
      <c r="D121" s="106">
        <v>1.943701515151515E-2</v>
      </c>
      <c r="E121" s="106">
        <f t="shared" si="1"/>
        <v>7.6500484848484845E-2</v>
      </c>
      <c r="F121" s="103">
        <v>16</v>
      </c>
    </row>
    <row r="122" spans="2:6">
      <c r="B122" s="105">
        <v>2022.1</v>
      </c>
      <c r="C122" s="106">
        <v>9.3749999999999986E-2</v>
      </c>
      <c r="D122" s="106">
        <v>2.2523281249999996E-2</v>
      </c>
      <c r="E122" s="106">
        <f t="shared" si="1"/>
        <v>7.1226718749999987E-2</v>
      </c>
      <c r="F122" s="103">
        <v>6</v>
      </c>
    </row>
    <row r="123" spans="2:6">
      <c r="B123" s="105">
        <v>2022.2</v>
      </c>
      <c r="C123" s="106">
        <v>9.2266666666666677E-2</v>
      </c>
      <c r="D123" s="106">
        <v>3.0324123076923084E-2</v>
      </c>
      <c r="E123" s="106">
        <f t="shared" si="1"/>
        <v>6.194254358974359E-2</v>
      </c>
      <c r="F123" s="103">
        <v>3</v>
      </c>
    </row>
    <row r="124" spans="2:6">
      <c r="B124" s="105">
        <v>2022.3</v>
      </c>
      <c r="C124" s="106">
        <v>9.5174999999999982E-2</v>
      </c>
      <c r="D124" s="106">
        <v>3.2550939393939403E-2</v>
      </c>
      <c r="E124" s="106">
        <f t="shared" si="1"/>
        <v>6.2624060606060572E-2</v>
      </c>
      <c r="F124" s="103">
        <v>8</v>
      </c>
    </row>
    <row r="125" spans="2:6">
      <c r="B125" s="105">
        <v>2022.4</v>
      </c>
      <c r="C125" s="106">
        <v>9.6456250000000021E-2</v>
      </c>
      <c r="D125" s="106">
        <v>3.8797984615384619E-2</v>
      </c>
      <c r="E125" s="106">
        <f t="shared" si="1"/>
        <v>5.7658265384615402E-2</v>
      </c>
      <c r="F125" s="103">
        <v>16</v>
      </c>
    </row>
    <row r="126" spans="2:6">
      <c r="B126" s="105">
        <v>2023.1</v>
      </c>
      <c r="C126" s="106">
        <v>9.6366666666666656E-2</v>
      </c>
      <c r="D126" s="106">
        <v>3.7428369230769219E-2</v>
      </c>
      <c r="E126" s="106">
        <f t="shared" si="1"/>
        <v>5.8938297435897437E-2</v>
      </c>
      <c r="F126" s="103">
        <v>6</v>
      </c>
    </row>
    <row r="127" spans="2:6">
      <c r="B127" s="104">
        <v>2023.2</v>
      </c>
      <c r="C127" s="106">
        <v>9.4E-2</v>
      </c>
      <c r="D127" s="106">
        <v>3.8023369230769231E-2</v>
      </c>
      <c r="E127" s="106">
        <f t="shared" si="1"/>
        <v>5.5976630769230769E-2</v>
      </c>
      <c r="F127" s="103">
        <v>2</v>
      </c>
    </row>
    <row r="128" spans="2:6">
      <c r="B128" s="104">
        <v>2023.3</v>
      </c>
      <c r="C128" s="106">
        <v>9.5316666666666661E-2</v>
      </c>
      <c r="D128" s="106">
        <v>4.2271369230769247E-2</v>
      </c>
      <c r="E128" s="106">
        <f t="shared" si="1"/>
        <v>5.3045297435897414E-2</v>
      </c>
      <c r="F128" s="103">
        <v>6</v>
      </c>
    </row>
    <row r="129" spans="2:6">
      <c r="B129" s="104">
        <v>2023.4</v>
      </c>
      <c r="C129" s="232">
        <v>9.6186363636363653E-2</v>
      </c>
      <c r="D129" s="106">
        <v>4.5814830769230791E-2</v>
      </c>
      <c r="E129" s="106">
        <f t="shared" si="1"/>
        <v>5.0371532867132862E-2</v>
      </c>
      <c r="F129" s="103">
        <v>23</v>
      </c>
    </row>
    <row r="130" spans="2:6">
      <c r="B130" s="104">
        <v>2024.1</v>
      </c>
      <c r="C130" s="232">
        <v>9.6166666666666664E-2</v>
      </c>
      <c r="D130" s="106">
        <v>4.3217861538461522E-2</v>
      </c>
      <c r="E130" s="106">
        <f t="shared" si="1"/>
        <v>5.2948805128205143E-2</v>
      </c>
      <c r="F130" s="103">
        <v>3</v>
      </c>
    </row>
    <row r="131" spans="2:6">
      <c r="B131" s="104">
        <v>2024.2</v>
      </c>
      <c r="C131" s="106">
        <v>9.9716666666666662E-2</v>
      </c>
      <c r="D131" s="106">
        <v>4.5760249999999988E-2</v>
      </c>
      <c r="E131" s="106">
        <f t="shared" si="1"/>
        <v>5.3956416666666673E-2</v>
      </c>
      <c r="F131" s="103">
        <v>6</v>
      </c>
    </row>
    <row r="132" spans="2:6">
      <c r="B132" s="104">
        <v>2024.3</v>
      </c>
      <c r="C132" s="106">
        <v>9.576666666666668E-2</v>
      </c>
      <c r="D132" s="106">
        <v>4.2270787878787887E-2</v>
      </c>
      <c r="E132" s="106">
        <f t="shared" si="1"/>
        <v>5.3495878787878794E-2</v>
      </c>
      <c r="F132" s="103">
        <v>9</v>
      </c>
    </row>
    <row r="133" spans="2:6">
      <c r="B133" s="104">
        <v>2024.4</v>
      </c>
      <c r="C133" s="106">
        <v>9.7036363636363643E-2</v>
      </c>
      <c r="D133" s="106">
        <v>4.4956424242424256E-2</v>
      </c>
      <c r="E133" s="106">
        <f t="shared" si="1"/>
        <v>5.2079939393939387E-2</v>
      </c>
      <c r="F133" s="103">
        <v>22</v>
      </c>
    </row>
    <row r="134" spans="2:6">
      <c r="B134" s="104">
        <v>2025.1</v>
      </c>
      <c r="C134" s="106">
        <v>9.7316666666666676E-2</v>
      </c>
      <c r="D134" s="106">
        <v>4.7136281250000002E-2</v>
      </c>
      <c r="E134" s="106">
        <f>C134-D134</f>
        <v>5.0180385416666674E-2</v>
      </c>
      <c r="F134" s="103">
        <v>6</v>
      </c>
    </row>
    <row r="135" spans="2:6">
      <c r="B135" s="114" t="s">
        <v>1222</v>
      </c>
      <c r="C135" s="115">
        <f>AVERAGE(C6:C134)</f>
        <v>0.10358494359107731</v>
      </c>
      <c r="D135" s="115">
        <f t="shared" ref="D135:E135" si="2">AVERAGE(D6:D134)</f>
        <v>4.481386375398129E-2</v>
      </c>
      <c r="E135" s="115">
        <f t="shared" si="2"/>
        <v>5.8771079837096035E-2</v>
      </c>
      <c r="F135" s="103">
        <v>832</v>
      </c>
    </row>
    <row r="136" spans="2:6" ht="13.5" thickBot="1">
      <c r="B136" s="202" t="s">
        <v>1289</v>
      </c>
      <c r="C136" s="203">
        <f>MEDIAN(C6:C134)</f>
        <v>0.10166666666666668</v>
      </c>
      <c r="D136" s="203">
        <f t="shared" ref="D136:E136" si="3">MEDIAN(D6:D134)</f>
        <v>4.4956424242424256E-2</v>
      </c>
      <c r="E136" s="203">
        <f t="shared" si="3"/>
        <v>5.9260289044289025E-2</v>
      </c>
    </row>
    <row r="137" spans="2:6">
      <c r="B137" s="105"/>
      <c r="D137" s="106"/>
    </row>
  </sheetData>
  <mergeCells count="1">
    <mergeCell ref="B1:E1"/>
  </mergeCells>
  <printOptions horizontalCentered="1"/>
  <pageMargins left="0.7" right="0.7" top="0.75" bottom="0.75" header="0.3" footer="0.3"/>
  <pageSetup scale="58" fitToWidth="0" orientation="portrait" useFirstPageNumber="1" r:id="rId1"/>
  <headerFooter>
    <oddHeader>&amp;R&amp;"Times New Roman,Bold"KyPSC Case No. 2025-00125
Attachment JCN-7
Page &amp;P of 3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O29"/>
  <sheetViews>
    <sheetView view="pageLayout" zoomScaleNormal="100" zoomScaleSheetLayoutView="85" workbookViewId="0">
      <selection activeCell="M23" sqref="M23"/>
    </sheetView>
  </sheetViews>
  <sheetFormatPr defaultColWidth="9.140625" defaultRowHeight="12.75"/>
  <cols>
    <col min="1" max="1" width="3" style="18" customWidth="1"/>
    <col min="2" max="2" width="31.85546875" style="18" customWidth="1"/>
    <col min="3" max="3" width="7.7109375" style="18" customWidth="1"/>
    <col min="4" max="4" width="15.42578125" style="18" customWidth="1"/>
    <col min="5" max="5" width="12.28515625" style="18" customWidth="1"/>
    <col min="6" max="6" width="14.85546875" style="18" customWidth="1"/>
    <col min="7" max="7" width="12" style="18" customWidth="1"/>
    <col min="8" max="8" width="13" style="18" customWidth="1"/>
    <col min="9" max="9" width="13.42578125" style="18" customWidth="1"/>
    <col min="10" max="10" width="12.5703125" style="18" customWidth="1"/>
    <col min="11" max="11" width="14" style="18" customWidth="1"/>
    <col min="12" max="12" width="12.85546875" style="18" customWidth="1"/>
    <col min="13" max="13" width="15.7109375" style="18" customWidth="1"/>
    <col min="14" max="14" width="19" style="18" bestFit="1" customWidth="1"/>
    <col min="15" max="16384" width="9.140625" style="18"/>
  </cols>
  <sheetData>
    <row r="1" spans="1:15" ht="12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>
      <c r="B2" s="315" t="s">
        <v>1290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5" ht="12.75" customHeight="1"/>
    <row r="4" spans="1:15" ht="12.75" customHeight="1" thickBot="1">
      <c r="D4" s="26" t="s">
        <v>37</v>
      </c>
      <c r="E4" s="26" t="s">
        <v>38</v>
      </c>
      <c r="F4" s="26" t="s">
        <v>39</v>
      </c>
      <c r="G4" s="26" t="s">
        <v>40</v>
      </c>
      <c r="H4" s="26" t="s">
        <v>41</v>
      </c>
      <c r="I4" s="26" t="s">
        <v>42</v>
      </c>
      <c r="J4" s="26" t="s">
        <v>43</v>
      </c>
      <c r="K4" s="26" t="s">
        <v>99</v>
      </c>
      <c r="L4" s="26" t="s">
        <v>100</v>
      </c>
      <c r="M4" s="26" t="s">
        <v>101</v>
      </c>
      <c r="O4" s="20"/>
    </row>
    <row r="5" spans="1:15" ht="63" customHeight="1">
      <c r="A5" s="21"/>
      <c r="B5" s="204"/>
      <c r="C5" s="204"/>
      <c r="D5" s="205" t="s">
        <v>1291</v>
      </c>
      <c r="E5" s="205" t="s">
        <v>1292</v>
      </c>
      <c r="F5" s="205" t="s">
        <v>1389</v>
      </c>
      <c r="G5" s="205" t="s">
        <v>1293</v>
      </c>
      <c r="H5" s="205" t="s">
        <v>1294</v>
      </c>
      <c r="I5" s="205" t="s">
        <v>1295</v>
      </c>
      <c r="J5" s="205" t="s">
        <v>1296</v>
      </c>
      <c r="K5" s="206" t="s">
        <v>1297</v>
      </c>
      <c r="L5" s="206" t="s">
        <v>1298</v>
      </c>
      <c r="M5" s="206" t="s">
        <v>1299</v>
      </c>
    </row>
    <row r="6" spans="1:15">
      <c r="A6" s="22"/>
      <c r="B6" s="10" t="str">
        <f>'JCN-6 CAPM Total MRP 1'!B8</f>
        <v>Atmos Energy Corporation</v>
      </c>
      <c r="C6" s="10" t="str">
        <f>'JCN-6 CAPM Total MRP 1'!C8</f>
        <v>ATO</v>
      </c>
      <c r="D6" s="37">
        <v>0.09</v>
      </c>
      <c r="E6" s="60">
        <v>20018</v>
      </c>
      <c r="F6" s="37">
        <v>0.60699999999999998</v>
      </c>
      <c r="G6" s="264">
        <f t="shared" ref="G6:G12" si="0">E6*F6</f>
        <v>12150.925999999999</v>
      </c>
      <c r="H6" s="60">
        <v>30000</v>
      </c>
      <c r="I6" s="37">
        <v>0.6</v>
      </c>
      <c r="J6" s="265">
        <f>H6*I6</f>
        <v>18000</v>
      </c>
      <c r="K6" s="266">
        <f t="shared" ref="K6" si="1">IFERROR((J6/G6)^(1/5)-1, " ")</f>
        <v>8.1764252454693764E-2</v>
      </c>
      <c r="L6" s="267">
        <f t="shared" ref="L6" si="2">IFERROR(2*(1+K6)/(2+K6), " ")</f>
        <v>1.0392764225623925</v>
      </c>
      <c r="M6" s="254">
        <f t="shared" ref="M6" si="3">D6*L6</f>
        <v>9.3534878030615318E-2</v>
      </c>
    </row>
    <row r="7" spans="1:15">
      <c r="A7" s="22"/>
      <c r="B7" s="10" t="str">
        <f>'JCN-6 CAPM Total MRP 1'!B9</f>
        <v>New Jersey Resources Corporation</v>
      </c>
      <c r="C7" s="10" t="str">
        <f>'JCN-6 CAPM Total MRP 1'!C9</f>
        <v>NJR</v>
      </c>
      <c r="D7" s="37">
        <v>0.14499999999999999</v>
      </c>
      <c r="E7" s="60">
        <v>5079.8999999999996</v>
      </c>
      <c r="F7" s="37">
        <v>0.433</v>
      </c>
      <c r="G7" s="264">
        <f t="shared" si="0"/>
        <v>2199.5966999999996</v>
      </c>
      <c r="H7" s="60">
        <v>6300</v>
      </c>
      <c r="I7" s="37">
        <v>0.45</v>
      </c>
      <c r="J7" s="265">
        <f t="shared" ref="J7:J12" si="4">H7*I7</f>
        <v>2835</v>
      </c>
      <c r="K7" s="266">
        <f t="shared" ref="K7:K12" si="5">IFERROR((J7/G7)^(1/5)-1, " ")</f>
        <v>5.2063614306532724E-2</v>
      </c>
      <c r="L7" s="267">
        <f t="shared" ref="L7:L12" si="6">IFERROR(2*(1+K7)/(2+K7), " ")</f>
        <v>1.0253713451881106</v>
      </c>
      <c r="M7" s="254">
        <f t="shared" ref="M7:M12" si="7">D7*L7</f>
        <v>0.14867884505227602</v>
      </c>
    </row>
    <row r="8" spans="1:15">
      <c r="A8" s="22"/>
      <c r="B8" s="10" t="str">
        <f>'JCN-6 CAPM Total MRP 1'!B10</f>
        <v>NiSource Inc.</v>
      </c>
      <c r="C8" s="10" t="str">
        <f>'JCN-6 CAPM Total MRP 1'!C10</f>
        <v>NI</v>
      </c>
      <c r="D8" s="37">
        <v>0.1</v>
      </c>
      <c r="E8" s="60">
        <v>22800</v>
      </c>
      <c r="F8" s="37">
        <v>0.46</v>
      </c>
      <c r="G8" s="264">
        <f t="shared" si="0"/>
        <v>10488</v>
      </c>
      <c r="H8" s="60">
        <v>30000</v>
      </c>
      <c r="I8" s="37">
        <v>0.45</v>
      </c>
      <c r="J8" s="265">
        <f t="shared" si="4"/>
        <v>13500</v>
      </c>
      <c r="K8" s="266">
        <f t="shared" si="5"/>
        <v>5.1788015463065218E-2</v>
      </c>
      <c r="L8" s="267">
        <f t="shared" si="6"/>
        <v>1.0252404317954733</v>
      </c>
      <c r="M8" s="254">
        <f t="shared" si="7"/>
        <v>0.10252404317954733</v>
      </c>
    </row>
    <row r="9" spans="1:15">
      <c r="A9" s="22"/>
      <c r="B9" s="10" t="str">
        <f>'JCN-6 CAPM Total MRP 1'!B11</f>
        <v>Northwest Natural Gas Company</v>
      </c>
      <c r="C9" s="10" t="str">
        <f>'JCN-6 CAPM Total MRP 1'!C11</f>
        <v>NWN</v>
      </c>
      <c r="D9" s="37">
        <v>0.08</v>
      </c>
      <c r="E9" s="60">
        <v>3150</v>
      </c>
      <c r="F9" s="37">
        <v>0.45</v>
      </c>
      <c r="G9" s="264">
        <f t="shared" si="0"/>
        <v>1417.5</v>
      </c>
      <c r="H9" s="60">
        <v>4915</v>
      </c>
      <c r="I9" s="37">
        <v>0.45</v>
      </c>
      <c r="J9" s="265">
        <f t="shared" si="4"/>
        <v>2211.75</v>
      </c>
      <c r="K9" s="266">
        <f t="shared" si="5"/>
        <v>9.305645595499179E-2</v>
      </c>
      <c r="L9" s="267">
        <f t="shared" si="6"/>
        <v>1.0444596015029768</v>
      </c>
      <c r="M9" s="254">
        <f t="shared" si="7"/>
        <v>8.3556768120238142E-2</v>
      </c>
    </row>
    <row r="10" spans="1:15">
      <c r="A10" s="22"/>
      <c r="B10" s="10" t="str">
        <f>'JCN-6 CAPM Total MRP 1'!B12</f>
        <v>ONE Gas Inc.</v>
      </c>
      <c r="C10" s="10" t="str">
        <f>'JCN-6 CAPM Total MRP 1'!C12</f>
        <v>OGS</v>
      </c>
      <c r="D10" s="37">
        <v>7.4999999999999997E-2</v>
      </c>
      <c r="E10" s="60">
        <v>5415</v>
      </c>
      <c r="F10" s="37">
        <v>0.54</v>
      </c>
      <c r="G10" s="264">
        <f t="shared" si="0"/>
        <v>2924.1000000000004</v>
      </c>
      <c r="H10" s="60">
        <v>7200</v>
      </c>
      <c r="I10" s="37">
        <v>0.55000000000000004</v>
      </c>
      <c r="J10" s="265">
        <f t="shared" si="4"/>
        <v>3960.0000000000005</v>
      </c>
      <c r="K10" s="266">
        <f t="shared" si="5"/>
        <v>6.2528512603020614E-2</v>
      </c>
      <c r="L10" s="267">
        <f t="shared" si="6"/>
        <v>1.0303164354921359</v>
      </c>
      <c r="M10" s="254">
        <f t="shared" si="7"/>
        <v>7.7273732661910191E-2</v>
      </c>
    </row>
    <row r="11" spans="1:15">
      <c r="A11" s="22"/>
      <c r="B11" s="10" t="str">
        <f>'JCN-6 CAPM Total MRP 1'!B13</f>
        <v>Southwest Gas Holdings, Inc.</v>
      </c>
      <c r="C11" s="10" t="str">
        <f>'JCN-6 CAPM Total MRP 1'!C13</f>
        <v>SWX</v>
      </c>
      <c r="D11" s="37">
        <v>8.5000000000000006E-2</v>
      </c>
      <c r="E11" s="60">
        <v>8200</v>
      </c>
      <c r="F11" s="37">
        <v>0.45</v>
      </c>
      <c r="G11" s="264">
        <f t="shared" si="0"/>
        <v>3690</v>
      </c>
      <c r="H11" s="60">
        <v>10000</v>
      </c>
      <c r="I11" s="37">
        <v>0.44</v>
      </c>
      <c r="J11" s="265">
        <f t="shared" si="4"/>
        <v>4400</v>
      </c>
      <c r="K11" s="266">
        <f t="shared" si="5"/>
        <v>3.58223129951174E-2</v>
      </c>
      <c r="L11" s="267">
        <f t="shared" si="6"/>
        <v>1.017595991932329</v>
      </c>
      <c r="M11" s="254">
        <f t="shared" si="7"/>
        <v>8.6495659314247964E-2</v>
      </c>
    </row>
    <row r="12" spans="1:15">
      <c r="A12" s="22"/>
      <c r="B12" s="10" t="str">
        <f>'JCN-6 CAPM Total MRP 1'!B14</f>
        <v>Spire, Inc.</v>
      </c>
      <c r="C12" s="10" t="str">
        <f>'JCN-6 CAPM Total MRP 1'!C14</f>
        <v>SR</v>
      </c>
      <c r="D12" s="37">
        <v>0.09</v>
      </c>
      <c r="E12" s="60">
        <v>6937.1</v>
      </c>
      <c r="F12" s="37">
        <v>0.43099999999999999</v>
      </c>
      <c r="G12" s="264">
        <f t="shared" si="0"/>
        <v>2989.8901000000001</v>
      </c>
      <c r="H12" s="60">
        <v>9250</v>
      </c>
      <c r="I12" s="37">
        <v>0.45</v>
      </c>
      <c r="J12" s="265">
        <f t="shared" si="4"/>
        <v>4162.5</v>
      </c>
      <c r="K12" s="266">
        <f t="shared" si="5"/>
        <v>6.8414575888305462E-2</v>
      </c>
      <c r="L12" s="267">
        <f t="shared" si="6"/>
        <v>1.0330758527259574</v>
      </c>
      <c r="M12" s="254">
        <f t="shared" si="7"/>
        <v>9.2976826745336166E-2</v>
      </c>
    </row>
    <row r="13" spans="1:15">
      <c r="A13" s="22"/>
      <c r="B13" s="91"/>
      <c r="C13" s="268"/>
      <c r="D13" s="269"/>
      <c r="E13" s="269"/>
      <c r="F13" s="269"/>
      <c r="G13" s="269"/>
      <c r="H13" s="269"/>
      <c r="I13" s="269"/>
      <c r="J13" s="269"/>
      <c r="K13" s="269"/>
      <c r="L13" s="270"/>
      <c r="M13" s="271"/>
    </row>
    <row r="14" spans="1:15" ht="12.75" customHeight="1">
      <c r="A14" s="22"/>
      <c r="B14" s="91" t="s">
        <v>33</v>
      </c>
      <c r="C14" s="92"/>
      <c r="D14" s="93"/>
      <c r="E14" s="93"/>
      <c r="F14" s="93"/>
      <c r="G14" s="93"/>
      <c r="H14" s="93"/>
      <c r="I14" s="93"/>
      <c r="J14" s="93"/>
      <c r="K14" s="93"/>
      <c r="L14" s="94"/>
      <c r="M14" s="95">
        <f>MEDIAN(M6:M12)</f>
        <v>9.2976826745336166E-2</v>
      </c>
    </row>
    <row r="15" spans="1:15" ht="12.75" customHeight="1" thickBot="1">
      <c r="A15" s="22"/>
      <c r="B15" s="51" t="s">
        <v>34</v>
      </c>
      <c r="C15" s="52"/>
      <c r="D15" s="53"/>
      <c r="E15" s="53"/>
      <c r="F15" s="53"/>
      <c r="G15" s="53"/>
      <c r="H15" s="53"/>
      <c r="I15" s="53"/>
      <c r="J15" s="53"/>
      <c r="K15" s="53"/>
      <c r="L15" s="51"/>
      <c r="M15" s="54">
        <f>AVERAGE(M6:M12)</f>
        <v>9.7862964729167307E-2</v>
      </c>
    </row>
    <row r="16" spans="1:15" ht="12.75" customHeight="1">
      <c r="B16" s="239"/>
    </row>
    <row r="17" spans="2:14" ht="12.75" customHeight="1">
      <c r="B17" s="207" t="s">
        <v>64</v>
      </c>
      <c r="N17" s="26"/>
    </row>
    <row r="18" spans="2:14" ht="12.75" customHeight="1">
      <c r="B18" s="35" t="s">
        <v>1300</v>
      </c>
      <c r="G18" s="27"/>
      <c r="H18" s="28"/>
      <c r="I18" s="28"/>
      <c r="J18" s="28"/>
      <c r="K18" s="28"/>
      <c r="L18" s="28"/>
      <c r="M18" s="28"/>
      <c r="N18" s="29"/>
    </row>
    <row r="19" spans="2:14" ht="12.75" customHeight="1">
      <c r="B19" s="35" t="s">
        <v>1301</v>
      </c>
      <c r="G19" s="25"/>
      <c r="H19" s="25"/>
      <c r="I19" s="25"/>
      <c r="J19" s="25"/>
      <c r="K19" s="25"/>
      <c r="L19" s="25"/>
      <c r="N19" s="25"/>
    </row>
    <row r="20" spans="2:14" ht="12.75" customHeight="1">
      <c r="B20" s="35" t="s">
        <v>1302</v>
      </c>
      <c r="G20" s="23"/>
      <c r="H20" s="23"/>
      <c r="I20" s="23"/>
      <c r="J20" s="23"/>
      <c r="K20" s="23"/>
      <c r="L20" s="23"/>
      <c r="N20" s="23"/>
    </row>
    <row r="21" spans="2:14" ht="12.75" customHeight="1">
      <c r="B21" s="24" t="s">
        <v>1303</v>
      </c>
    </row>
    <row r="22" spans="2:14" ht="12.75" customHeight="1">
      <c r="B22" s="35" t="s">
        <v>82</v>
      </c>
    </row>
    <row r="23" spans="2:14" ht="12.75" customHeight="1">
      <c r="B23" s="35" t="s">
        <v>1304</v>
      </c>
    </row>
    <row r="24" spans="2:14" ht="12.75" customHeight="1">
      <c r="B24" s="35" t="s">
        <v>1305</v>
      </c>
    </row>
    <row r="25" spans="2:14" ht="12.75" customHeight="1">
      <c r="B25" s="24" t="s">
        <v>1306</v>
      </c>
    </row>
    <row r="26" spans="2:14" ht="12.75" customHeight="1">
      <c r="B26" s="24" t="s">
        <v>1307</v>
      </c>
    </row>
    <row r="27" spans="2:14" ht="12.75" customHeight="1">
      <c r="B27" s="24" t="s">
        <v>1308</v>
      </c>
    </row>
    <row r="28" spans="2:14" ht="12.75" customHeight="1">
      <c r="B28" s="24"/>
    </row>
    <row r="29" spans="2:14" ht="12.75" customHeight="1">
      <c r="B29" s="24"/>
    </row>
  </sheetData>
  <mergeCells count="1">
    <mergeCell ref="B2:M2"/>
  </mergeCells>
  <conditionalFormatting sqref="B6:C12">
    <cfRule type="expression" dxfId="8" priority="1">
      <formula>"(blank)"</formula>
    </cfRule>
    <cfRule type="expression" dxfId="7" priority="2">
      <formula>#REF!</formula>
    </cfRule>
  </conditionalFormatting>
  <conditionalFormatting sqref="D6:J12 D13:K15">
    <cfRule type="expression" dxfId="6" priority="3">
      <formula>$D6="Yes"</formula>
    </cfRule>
  </conditionalFormatting>
  <pageMargins left="0.7" right="0.7" top="0.75" bottom="0.75" header="0.3" footer="0.3"/>
  <pageSetup scale="69" orientation="landscape" useFirstPageNumber="1" r:id="rId1"/>
  <headerFooter>
    <oddHeader>&amp;R&amp;"Times New Roman,Bold"KyPSC Case No. 2025-00125
Attachment JCN-8
Page &amp;P of 1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ADC9-1DBB-46C4-B3EE-CA914282C76A}">
  <sheetPr codeName="Sheet5">
    <pageSetUpPr fitToPage="1"/>
  </sheetPr>
  <dimension ref="A2:I46"/>
  <sheetViews>
    <sheetView view="pageLayout" zoomScale="85" zoomScaleNormal="85" zoomScaleSheetLayoutView="85" zoomScalePageLayoutView="85" workbookViewId="0">
      <selection activeCell="M13" sqref="M13"/>
    </sheetView>
  </sheetViews>
  <sheetFormatPr defaultColWidth="9.140625" defaultRowHeight="12.75"/>
  <cols>
    <col min="1" max="1" width="34.42578125" style="100" customWidth="1"/>
    <col min="2" max="2" width="20" style="100" customWidth="1"/>
    <col min="3" max="3" width="16.85546875" style="100" customWidth="1"/>
    <col min="4" max="9" width="10.5703125" style="100" customWidth="1"/>
    <col min="10" max="13" width="9.140625" style="100"/>
    <col min="14" max="14" width="10.85546875" style="100" customWidth="1"/>
    <col min="15" max="15" width="4" style="100" customWidth="1"/>
    <col min="16" max="16384" width="9.140625" style="100"/>
  </cols>
  <sheetData>
    <row r="2" spans="1:9" s="136" customFormat="1">
      <c r="A2" s="317" t="s">
        <v>1390</v>
      </c>
      <c r="B2" s="317"/>
      <c r="C2" s="317"/>
      <c r="D2" s="317"/>
      <c r="E2" s="317"/>
      <c r="F2" s="317"/>
      <c r="G2" s="317"/>
      <c r="H2" s="317"/>
      <c r="I2" s="317"/>
    </row>
    <row r="3" spans="1:9">
      <c r="A3" s="318" t="s">
        <v>1391</v>
      </c>
      <c r="B3" s="318"/>
      <c r="C3" s="318"/>
      <c r="D3" s="318"/>
      <c r="E3" s="318"/>
      <c r="F3" s="318"/>
      <c r="G3" s="318"/>
      <c r="H3" s="318"/>
      <c r="I3" s="318"/>
    </row>
    <row r="5" spans="1:9" ht="13.5" thickBot="1">
      <c r="A5" s="137"/>
      <c r="B5" s="137"/>
      <c r="C5" s="138" t="s">
        <v>37</v>
      </c>
      <c r="D5" s="319" t="s">
        <v>38</v>
      </c>
      <c r="E5" s="319"/>
      <c r="F5" s="320" t="s">
        <v>39</v>
      </c>
      <c r="G5" s="320"/>
      <c r="H5" s="320" t="s">
        <v>40</v>
      </c>
      <c r="I5" s="320"/>
    </row>
    <row r="6" spans="1:9" s="99" customFormat="1" ht="26.25" customHeight="1">
      <c r="A6" s="139" t="s">
        <v>1</v>
      </c>
      <c r="B6" s="139" t="s">
        <v>1309</v>
      </c>
      <c r="C6" s="140" t="s">
        <v>1310</v>
      </c>
      <c r="D6" s="321" t="s">
        <v>1311</v>
      </c>
      <c r="E6" s="321"/>
      <c r="F6" s="322" t="s">
        <v>1312</v>
      </c>
      <c r="G6" s="322"/>
      <c r="H6" s="322" t="s">
        <v>1313</v>
      </c>
      <c r="I6" s="322"/>
    </row>
    <row r="7" spans="1:9" s="99" customFormat="1">
      <c r="A7" s="141"/>
      <c r="B7" s="141"/>
      <c r="C7" s="142"/>
      <c r="D7" s="143"/>
      <c r="E7" s="143"/>
      <c r="F7" s="144"/>
      <c r="G7" s="144"/>
      <c r="H7" s="144"/>
      <c r="I7" s="144"/>
    </row>
    <row r="8" spans="1:9">
      <c r="A8" s="145" t="s">
        <v>18</v>
      </c>
      <c r="B8" s="145" t="s">
        <v>1314</v>
      </c>
      <c r="C8" s="210" t="s">
        <v>1315</v>
      </c>
      <c r="D8" s="211"/>
      <c r="E8" s="212" t="s">
        <v>1316</v>
      </c>
      <c r="F8" s="213"/>
      <c r="G8" s="214" t="s">
        <v>1317</v>
      </c>
      <c r="H8" s="213"/>
      <c r="I8" s="214" t="s">
        <v>51</v>
      </c>
    </row>
    <row r="9" spans="1:9">
      <c r="A9" s="146"/>
      <c r="B9" s="145" t="s">
        <v>1318</v>
      </c>
      <c r="C9" s="210" t="s">
        <v>1319</v>
      </c>
      <c r="D9" s="211"/>
      <c r="E9" s="212" t="s">
        <v>11</v>
      </c>
      <c r="F9" s="213"/>
      <c r="G9" s="214" t="s">
        <v>1317</v>
      </c>
      <c r="H9" s="213"/>
      <c r="I9" s="214" t="s">
        <v>51</v>
      </c>
    </row>
    <row r="10" spans="1:9">
      <c r="A10" s="146"/>
      <c r="B10" s="145" t="s">
        <v>1320</v>
      </c>
      <c r="C10" s="210" t="s">
        <v>1321</v>
      </c>
      <c r="D10" s="211"/>
      <c r="E10" s="212" t="s">
        <v>11</v>
      </c>
      <c r="F10" s="213"/>
      <c r="G10" s="214" t="s">
        <v>1317</v>
      </c>
      <c r="H10" s="213"/>
      <c r="I10" s="215" t="s">
        <v>53</v>
      </c>
    </row>
    <row r="11" spans="1:9">
      <c r="A11" s="146"/>
      <c r="B11" s="145" t="s">
        <v>1322</v>
      </c>
      <c r="C11" s="210" t="s">
        <v>1319</v>
      </c>
      <c r="D11" s="211"/>
      <c r="E11" s="212" t="s">
        <v>1316</v>
      </c>
      <c r="F11" s="213"/>
      <c r="G11" s="214" t="s">
        <v>1317</v>
      </c>
      <c r="H11" s="213"/>
      <c r="I11" s="214" t="s">
        <v>51</v>
      </c>
    </row>
    <row r="12" spans="1:9">
      <c r="A12" s="146"/>
      <c r="B12" s="145" t="s">
        <v>1323</v>
      </c>
      <c r="C12" s="210" t="s">
        <v>1315</v>
      </c>
      <c r="D12" s="211"/>
      <c r="E12" s="212" t="s">
        <v>11</v>
      </c>
      <c r="F12" s="213"/>
      <c r="G12" s="214" t="s">
        <v>1317</v>
      </c>
      <c r="H12" s="213"/>
      <c r="I12" s="214" t="s">
        <v>53</v>
      </c>
    </row>
    <row r="13" spans="1:9">
      <c r="A13" s="146"/>
      <c r="B13" s="145" t="s">
        <v>1324</v>
      </c>
      <c r="C13" s="210" t="s">
        <v>1315</v>
      </c>
      <c r="D13" s="211"/>
      <c r="E13" s="212" t="s">
        <v>1316</v>
      </c>
      <c r="F13" s="213"/>
      <c r="G13" s="214" t="s">
        <v>1317</v>
      </c>
      <c r="H13" s="213"/>
      <c r="I13" s="214" t="s">
        <v>51</v>
      </c>
    </row>
    <row r="14" spans="1:9">
      <c r="A14" s="36" t="s">
        <v>20</v>
      </c>
      <c r="B14" s="100" t="s">
        <v>1325</v>
      </c>
      <c r="C14" s="99" t="s">
        <v>1321</v>
      </c>
      <c r="E14" s="212" t="s">
        <v>1316</v>
      </c>
      <c r="F14" s="216"/>
      <c r="G14" s="99" t="s">
        <v>1326</v>
      </c>
      <c r="H14" s="216"/>
      <c r="I14" s="99" t="s">
        <v>51</v>
      </c>
    </row>
    <row r="15" spans="1:9">
      <c r="A15" s="36" t="s">
        <v>22</v>
      </c>
      <c r="B15" s="100" t="s">
        <v>1327</v>
      </c>
      <c r="C15" s="217" t="s">
        <v>1319</v>
      </c>
      <c r="E15" s="212" t="s">
        <v>1316</v>
      </c>
      <c r="G15" s="217" t="s">
        <v>53</v>
      </c>
      <c r="I15" s="99" t="s">
        <v>51</v>
      </c>
    </row>
    <row r="16" spans="1:9">
      <c r="B16" s="145" t="s">
        <v>1318</v>
      </c>
      <c r="C16" s="210" t="s">
        <v>1319</v>
      </c>
      <c r="D16" s="211"/>
      <c r="E16" s="212" t="s">
        <v>11</v>
      </c>
      <c r="F16" s="213"/>
      <c r="G16" s="214" t="s">
        <v>1317</v>
      </c>
      <c r="H16" s="213"/>
      <c r="I16" s="214" t="s">
        <v>51</v>
      </c>
    </row>
    <row r="17" spans="1:9">
      <c r="B17" s="100" t="s">
        <v>1328</v>
      </c>
      <c r="C17" s="99" t="s">
        <v>1315</v>
      </c>
      <c r="E17" s="218" t="s">
        <v>11</v>
      </c>
      <c r="F17" s="216"/>
      <c r="G17" s="99" t="s">
        <v>1317</v>
      </c>
      <c r="I17" s="99" t="s">
        <v>51</v>
      </c>
    </row>
    <row r="18" spans="1:9">
      <c r="B18" s="100" t="s">
        <v>1329</v>
      </c>
      <c r="C18" s="210" t="s">
        <v>1321</v>
      </c>
      <c r="D18" s="211"/>
      <c r="E18" s="212" t="s">
        <v>1316</v>
      </c>
      <c r="F18" s="216"/>
      <c r="G18" s="99" t="s">
        <v>53</v>
      </c>
      <c r="H18" s="216"/>
      <c r="I18" s="99" t="s">
        <v>51</v>
      </c>
    </row>
    <row r="19" spans="1:9">
      <c r="B19" s="100" t="s">
        <v>1330</v>
      </c>
      <c r="C19" s="99" t="s">
        <v>1319</v>
      </c>
      <c r="D19" s="211"/>
      <c r="E19" s="212" t="s">
        <v>1316</v>
      </c>
      <c r="F19" s="216"/>
      <c r="G19" s="99" t="s">
        <v>1317</v>
      </c>
      <c r="I19" s="99" t="s">
        <v>51</v>
      </c>
    </row>
    <row r="20" spans="1:9">
      <c r="B20" s="100" t="s">
        <v>1331</v>
      </c>
      <c r="C20" s="99" t="s">
        <v>1319</v>
      </c>
      <c r="D20" s="211"/>
      <c r="E20" s="212" t="s">
        <v>11</v>
      </c>
      <c r="F20" s="216"/>
      <c r="G20" s="99" t="s">
        <v>1317</v>
      </c>
      <c r="I20" s="99" t="s">
        <v>51</v>
      </c>
    </row>
    <row r="21" spans="1:9">
      <c r="A21" s="100" t="s">
        <v>24</v>
      </c>
      <c r="B21" s="100" t="s">
        <v>1332</v>
      </c>
      <c r="C21" s="99" t="s">
        <v>1319</v>
      </c>
      <c r="E21" s="218" t="s">
        <v>11</v>
      </c>
      <c r="G21" s="99" t="s">
        <v>1317</v>
      </c>
      <c r="I21" s="217" t="s">
        <v>51</v>
      </c>
    </row>
    <row r="22" spans="1:9">
      <c r="B22" s="100" t="s">
        <v>1333</v>
      </c>
      <c r="C22" s="99" t="s">
        <v>1315</v>
      </c>
      <c r="E22" s="218" t="s">
        <v>11</v>
      </c>
      <c r="F22" s="216"/>
      <c r="G22" s="99" t="s">
        <v>53</v>
      </c>
      <c r="H22" s="216"/>
      <c r="I22" s="99" t="s">
        <v>53</v>
      </c>
    </row>
    <row r="23" spans="1:9">
      <c r="A23" s="100" t="s">
        <v>59</v>
      </c>
      <c r="B23" s="100" t="s">
        <v>1314</v>
      </c>
      <c r="C23" s="99" t="s">
        <v>1315</v>
      </c>
      <c r="E23" s="212" t="s">
        <v>1316</v>
      </c>
      <c r="F23" s="216"/>
      <c r="G23" s="99" t="s">
        <v>1317</v>
      </c>
      <c r="H23" s="216"/>
      <c r="I23" s="99" t="s">
        <v>51</v>
      </c>
    </row>
    <row r="24" spans="1:9">
      <c r="B24" s="100" t="s">
        <v>1334</v>
      </c>
      <c r="C24" s="99" t="s">
        <v>1315</v>
      </c>
      <c r="E24" s="212" t="s">
        <v>1316</v>
      </c>
      <c r="F24" s="216"/>
      <c r="G24" s="99" t="s">
        <v>1317</v>
      </c>
      <c r="H24" s="216"/>
      <c r="I24" s="99" t="s">
        <v>53</v>
      </c>
    </row>
    <row r="25" spans="1:9">
      <c r="B25" s="100" t="s">
        <v>1324</v>
      </c>
      <c r="C25" s="217" t="s">
        <v>1315</v>
      </c>
      <c r="E25" s="212" t="s">
        <v>1316</v>
      </c>
      <c r="F25" s="216"/>
      <c r="G25" s="99" t="s">
        <v>1317</v>
      </c>
      <c r="H25" s="216"/>
      <c r="I25" s="99" t="s">
        <v>51</v>
      </c>
    </row>
    <row r="26" spans="1:9">
      <c r="A26" s="100" t="s">
        <v>28</v>
      </c>
      <c r="B26" s="100" t="s">
        <v>1335</v>
      </c>
      <c r="C26" s="217" t="s">
        <v>1315</v>
      </c>
      <c r="E26" s="218" t="s">
        <v>1316</v>
      </c>
      <c r="F26" s="216"/>
      <c r="G26" s="99" t="s">
        <v>1326</v>
      </c>
      <c r="H26" s="216"/>
      <c r="I26" s="99" t="s">
        <v>51</v>
      </c>
    </row>
    <row r="27" spans="1:9">
      <c r="B27" s="100" t="s">
        <v>1336</v>
      </c>
      <c r="C27" s="99" t="s">
        <v>1319</v>
      </c>
      <c r="E27" s="212" t="s">
        <v>11</v>
      </c>
      <c r="F27" s="216"/>
      <c r="G27" s="99" t="s">
        <v>1326</v>
      </c>
      <c r="H27" s="216"/>
      <c r="I27" s="217" t="s">
        <v>53</v>
      </c>
    </row>
    <row r="28" spans="1:9">
      <c r="B28" s="100" t="s">
        <v>1337</v>
      </c>
      <c r="C28" s="99" t="s">
        <v>1315</v>
      </c>
      <c r="E28" s="218" t="s">
        <v>1316</v>
      </c>
      <c r="F28" s="216"/>
      <c r="G28" s="99" t="s">
        <v>1326</v>
      </c>
      <c r="H28" s="216"/>
      <c r="I28" s="99" t="s">
        <v>51</v>
      </c>
    </row>
    <row r="29" spans="1:9">
      <c r="A29" s="100" t="s">
        <v>30</v>
      </c>
      <c r="B29" s="100" t="s">
        <v>1338</v>
      </c>
      <c r="C29" s="217" t="s">
        <v>1315</v>
      </c>
      <c r="E29" s="212" t="s">
        <v>11</v>
      </c>
      <c r="F29" s="216"/>
      <c r="G29" s="99" t="s">
        <v>1317</v>
      </c>
      <c r="H29" s="216"/>
      <c r="I29" s="99" t="s">
        <v>53</v>
      </c>
    </row>
    <row r="30" spans="1:9">
      <c r="B30" s="100" t="s">
        <v>1339</v>
      </c>
      <c r="C30" s="99" t="s">
        <v>1315</v>
      </c>
      <c r="E30" s="219" t="s">
        <v>1316</v>
      </c>
      <c r="F30" s="216"/>
      <c r="G30" s="99" t="s">
        <v>1317</v>
      </c>
      <c r="H30" s="216"/>
      <c r="I30" s="217" t="s">
        <v>53</v>
      </c>
    </row>
    <row r="31" spans="1:9">
      <c r="B31" s="100" t="s">
        <v>1340</v>
      </c>
      <c r="C31" s="99" t="s">
        <v>1315</v>
      </c>
      <c r="E31" s="218" t="s">
        <v>1316</v>
      </c>
      <c r="F31" s="216"/>
      <c r="G31" s="217" t="s">
        <v>1317</v>
      </c>
      <c r="H31" s="216"/>
      <c r="I31" s="99" t="s">
        <v>51</v>
      </c>
    </row>
    <row r="32" spans="1:9">
      <c r="C32" s="99"/>
      <c r="E32" s="218"/>
      <c r="F32" s="216"/>
      <c r="G32" s="99"/>
      <c r="H32" s="216"/>
      <c r="I32" s="99"/>
    </row>
    <row r="33" spans="1:9">
      <c r="A33" s="242"/>
      <c r="B33" s="241"/>
      <c r="C33" s="240"/>
      <c r="D33" s="240"/>
      <c r="E33" s="240"/>
      <c r="F33" s="241"/>
      <c r="G33" s="241"/>
      <c r="H33" s="241"/>
      <c r="I33" s="241"/>
    </row>
    <row r="34" spans="1:9" ht="27.75" customHeight="1">
      <c r="A34" s="100" t="s">
        <v>1341</v>
      </c>
      <c r="B34" s="100" t="s">
        <v>1319</v>
      </c>
      <c r="C34" s="99">
        <f>COUNTIF($C$8:$C$31,"Fully Forecast")</f>
        <v>8</v>
      </c>
      <c r="D34" s="148" t="s">
        <v>1316</v>
      </c>
      <c r="E34" s="99">
        <f>COUNTIF($E$8:$E$31,D34)</f>
        <v>14</v>
      </c>
      <c r="F34" s="99" t="s">
        <v>1326</v>
      </c>
      <c r="G34" s="99">
        <f>COUNTIF($G$8:$G$31,"Full")</f>
        <v>4</v>
      </c>
      <c r="H34" s="99" t="s">
        <v>51</v>
      </c>
      <c r="I34" s="99">
        <f>COUNTIF($I$8:$I$31,"Yes")</f>
        <v>17</v>
      </c>
    </row>
    <row r="35" spans="1:9">
      <c r="B35" s="100" t="s">
        <v>1321</v>
      </c>
      <c r="C35" s="99">
        <f>COUNTIF($C$8:$C$31,"Partially Forecast")</f>
        <v>3</v>
      </c>
      <c r="D35" s="148" t="s">
        <v>11</v>
      </c>
      <c r="E35" s="99">
        <f>COUNTIF($E$8:$E$31,D35)</f>
        <v>10</v>
      </c>
      <c r="F35" s="99" t="s">
        <v>1317</v>
      </c>
      <c r="G35" s="99">
        <f>COUNTIF($G$8:$G$31,"Partial")</f>
        <v>17</v>
      </c>
      <c r="H35" s="99" t="s">
        <v>53</v>
      </c>
      <c r="I35" s="99">
        <f>COUNTIF($I$8:$I$31,"No")</f>
        <v>7</v>
      </c>
    </row>
    <row r="36" spans="1:9">
      <c r="A36" s="147" t="s">
        <v>1342</v>
      </c>
      <c r="B36" s="220" t="s">
        <v>1315</v>
      </c>
      <c r="C36" s="99">
        <f>COUNTIF($C$8:$C$31,"Historical")</f>
        <v>13</v>
      </c>
      <c r="D36" s="221" t="s">
        <v>1343</v>
      </c>
      <c r="E36" s="99">
        <f>COUNTIF($E$8:$E$31,D36)</f>
        <v>0</v>
      </c>
      <c r="F36" s="99" t="s">
        <v>53</v>
      </c>
      <c r="G36" s="99">
        <f>COUNTIF($G$8:$G$31,"No")</f>
        <v>3</v>
      </c>
      <c r="H36" s="99"/>
    </row>
    <row r="37" spans="1:9">
      <c r="A37" s="147"/>
      <c r="B37" s="220"/>
      <c r="C37" s="99"/>
      <c r="D37" s="221"/>
      <c r="E37" s="99"/>
      <c r="F37" s="99"/>
      <c r="G37" s="99"/>
      <c r="H37" s="99"/>
    </row>
    <row r="38" spans="1:9">
      <c r="A38" s="147"/>
      <c r="B38" s="220"/>
      <c r="C38" s="263" t="s">
        <v>1344</v>
      </c>
      <c r="D38" s="148"/>
      <c r="E38" s="221" t="s">
        <v>1316</v>
      </c>
      <c r="F38" s="99"/>
      <c r="G38" s="217" t="s">
        <v>1345</v>
      </c>
      <c r="H38" s="99"/>
      <c r="I38" s="217" t="s">
        <v>1346</v>
      </c>
    </row>
    <row r="39" spans="1:9">
      <c r="A39" s="147"/>
      <c r="C39" s="148">
        <f>(C34+C35)/(C34+C35+C36)</f>
        <v>0.45833333333333331</v>
      </c>
      <c r="E39" s="148">
        <f>E34/(E34+E35+E36)</f>
        <v>0.58333333333333337</v>
      </c>
      <c r="G39" s="148">
        <f>(G34+G35)/(G34+G35+G36)</f>
        <v>0.875</v>
      </c>
      <c r="I39" s="148">
        <f>I34/(I34+I35)</f>
        <v>0.70833333333333337</v>
      </c>
    </row>
    <row r="40" spans="1:9">
      <c r="A40" s="147"/>
      <c r="B40" s="220"/>
      <c r="C40" s="99"/>
      <c r="D40" s="148"/>
      <c r="E40" s="148"/>
      <c r="F40" s="99"/>
      <c r="G40" s="99"/>
      <c r="H40" s="99"/>
    </row>
    <row r="41" spans="1:9" ht="13.5" thickBot="1">
      <c r="A41" s="176" t="s">
        <v>1392</v>
      </c>
      <c r="B41" s="176" t="s">
        <v>1318</v>
      </c>
      <c r="C41" s="272" t="s">
        <v>1319</v>
      </c>
      <c r="D41" s="273"/>
      <c r="E41" s="274" t="s">
        <v>11</v>
      </c>
      <c r="F41" s="272"/>
      <c r="G41" s="272" t="s">
        <v>1317</v>
      </c>
      <c r="H41" s="272"/>
      <c r="I41" s="272" t="s">
        <v>51</v>
      </c>
    </row>
    <row r="42" spans="1:9">
      <c r="G42" s="100" t="s">
        <v>1342</v>
      </c>
    </row>
    <row r="44" spans="1:9">
      <c r="A44" s="149" t="s">
        <v>1347</v>
      </c>
    </row>
    <row r="45" spans="1:9" ht="12.75" customHeight="1">
      <c r="A45" s="177" t="s">
        <v>1375</v>
      </c>
      <c r="B45" s="150"/>
      <c r="C45" s="150"/>
      <c r="D45" s="150"/>
      <c r="E45" s="150"/>
      <c r="F45" s="150"/>
      <c r="G45" s="150"/>
      <c r="H45" s="150"/>
      <c r="I45" s="150"/>
    </row>
    <row r="46" spans="1:9" ht="24.75" customHeight="1">
      <c r="A46" s="316" t="s">
        <v>1374</v>
      </c>
      <c r="B46" s="316"/>
      <c r="C46" s="316"/>
      <c r="D46" s="316"/>
      <c r="E46" s="316"/>
      <c r="F46" s="316"/>
      <c r="G46" s="316"/>
      <c r="H46" s="316"/>
      <c r="I46" s="316"/>
    </row>
  </sheetData>
  <mergeCells count="9">
    <mergeCell ref="A46:I46"/>
    <mergeCell ref="A2:I2"/>
    <mergeCell ref="A3:I3"/>
    <mergeCell ref="D5:E5"/>
    <mergeCell ref="F5:G5"/>
    <mergeCell ref="H5:I5"/>
    <mergeCell ref="D6:E6"/>
    <mergeCell ref="F6:G6"/>
    <mergeCell ref="H6:I6"/>
  </mergeCells>
  <conditionalFormatting sqref="A14:A15">
    <cfRule type="expression" dxfId="5" priority="1">
      <formula>"(blank)"</formula>
    </cfRule>
    <cfRule type="expression" dxfId="4" priority="2">
      <formula>#REF!</formula>
    </cfRule>
  </conditionalFormatting>
  <printOptions horizontalCentered="1"/>
  <pageMargins left="0.7" right="0.7" top="1.085" bottom="0.75" header="0.3" footer="0.3"/>
  <pageSetup scale="72" orientation="landscape" useFirstPageNumber="1" r:id="rId1"/>
  <headerFooter>
    <oddHeader>&amp;R&amp;"Times New Roman,Bold"KyPSC Case No. 2025-00125
Attachment JCN-9
Page &amp;P of 1</oddHeader>
  </headerFooter>
  <colBreaks count="1" manualBreakCount="1">
    <brk id="1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232B-5E08-478C-A94A-6A51D33FAF49}">
  <sheetPr codeName="Sheet13"/>
  <dimension ref="A2:T44"/>
  <sheetViews>
    <sheetView tabSelected="1" view="pageLayout" zoomScaleNormal="85" zoomScaleSheetLayoutView="85" workbookViewId="0">
      <selection activeCell="F2" sqref="F2"/>
    </sheetView>
  </sheetViews>
  <sheetFormatPr defaultColWidth="9.140625" defaultRowHeight="12.75"/>
  <cols>
    <col min="1" max="1" width="41.42578125" style="130" customWidth="1"/>
    <col min="2" max="2" width="8.28515625" style="129" customWidth="1"/>
    <col min="3" max="6" width="11.140625" style="129" customWidth="1"/>
    <col min="7" max="8" width="2" style="130" customWidth="1"/>
    <col min="9" max="9" width="41.42578125" style="130" customWidth="1"/>
    <col min="10" max="10" width="8.28515625" style="129" customWidth="1"/>
    <col min="11" max="14" width="11.140625" style="129" customWidth="1"/>
    <col min="15" max="15" width="2" style="130" customWidth="1"/>
    <col min="16" max="16384" width="9.140625" style="130"/>
  </cols>
  <sheetData>
    <row r="2" spans="1:20">
      <c r="A2" s="326" t="s">
        <v>1351</v>
      </c>
      <c r="B2" s="326"/>
      <c r="C2" s="326"/>
      <c r="D2" s="326"/>
      <c r="E2" s="326"/>
      <c r="G2" s="151"/>
      <c r="H2" s="151"/>
      <c r="I2" s="326" t="s">
        <v>1351</v>
      </c>
      <c r="J2" s="326"/>
      <c r="K2" s="326"/>
      <c r="L2" s="326"/>
      <c r="M2" s="326"/>
      <c r="O2" s="151"/>
      <c r="P2" s="324"/>
      <c r="Q2" s="324"/>
      <c r="R2" s="324"/>
      <c r="S2" s="324"/>
      <c r="T2" s="324"/>
    </row>
    <row r="3" spans="1:20">
      <c r="A3" s="129"/>
      <c r="G3" s="151"/>
      <c r="H3" s="151"/>
      <c r="I3" s="129"/>
      <c r="O3" s="151"/>
    </row>
    <row r="4" spans="1:20" ht="15" customHeight="1">
      <c r="A4" s="325" t="s">
        <v>1352</v>
      </c>
      <c r="B4" s="325"/>
      <c r="C4" s="325"/>
      <c r="D4" s="325"/>
      <c r="E4" s="326"/>
      <c r="G4" s="151"/>
      <c r="H4" s="151"/>
      <c r="I4" s="325" t="s">
        <v>1353</v>
      </c>
      <c r="J4" s="325"/>
      <c r="K4" s="325"/>
      <c r="L4" s="325"/>
      <c r="M4" s="326"/>
      <c r="O4" s="151"/>
    </row>
    <row r="5" spans="1:20" ht="25.5">
      <c r="A5" s="131" t="s">
        <v>1354</v>
      </c>
      <c r="B5" s="132" t="s">
        <v>2</v>
      </c>
      <c r="C5" s="251">
        <v>2023</v>
      </c>
      <c r="D5" s="251">
        <v>2022</v>
      </c>
      <c r="E5" s="251">
        <v>2021</v>
      </c>
      <c r="F5" s="257" t="s">
        <v>1355</v>
      </c>
      <c r="G5" s="151"/>
      <c r="H5" s="151"/>
      <c r="I5" s="131" t="s">
        <v>1354</v>
      </c>
      <c r="J5" s="132" t="s">
        <v>2</v>
      </c>
      <c r="K5" s="132">
        <f>C5</f>
        <v>2023</v>
      </c>
      <c r="L5" s="132">
        <f>D5</f>
        <v>2022</v>
      </c>
      <c r="M5" s="132">
        <f>E5</f>
        <v>2021</v>
      </c>
      <c r="N5" s="262" t="str">
        <f>F5</f>
        <v>2021-2023 Average</v>
      </c>
      <c r="O5" s="151"/>
    </row>
    <row r="6" spans="1:20" s="133" customFormat="1">
      <c r="A6" s="152" t="s">
        <v>18</v>
      </c>
      <c r="B6" s="153" t="s">
        <v>19</v>
      </c>
      <c r="C6" s="154">
        <v>0.60202488747287453</v>
      </c>
      <c r="D6" s="154">
        <v>0.60014181890865093</v>
      </c>
      <c r="E6" s="155">
        <v>0.59882506817878411</v>
      </c>
      <c r="F6" s="156">
        <f>AVERAGE(C6:E6)</f>
        <v>0.60033059152010315</v>
      </c>
      <c r="I6" s="135" t="str">
        <f t="shared" ref="I6:J12" si="0">A6</f>
        <v>Atmos Energy Corporation</v>
      </c>
      <c r="J6" s="153" t="str">
        <f t="shared" si="0"/>
        <v>ATO</v>
      </c>
      <c r="K6" s="154">
        <v>0.39797511252712547</v>
      </c>
      <c r="L6" s="154">
        <v>0.39985818109134907</v>
      </c>
      <c r="M6" s="155">
        <v>0.40117493182121583</v>
      </c>
      <c r="N6" s="156">
        <f>AVERAGE(K6:M6)</f>
        <v>0.39966940847989679</v>
      </c>
    </row>
    <row r="7" spans="1:20" s="133" customFormat="1" ht="14.25" customHeight="1">
      <c r="A7" s="152" t="s">
        <v>20</v>
      </c>
      <c r="B7" s="153" t="s">
        <v>21</v>
      </c>
      <c r="C7" s="156">
        <v>0.55148081114025038</v>
      </c>
      <c r="D7" s="156">
        <v>0.53979982024913897</v>
      </c>
      <c r="E7" s="134">
        <v>0.55193648315712096</v>
      </c>
      <c r="F7" s="156">
        <f t="shared" ref="F7:F12" si="1">AVERAGE(C7:E7)</f>
        <v>0.54773903818217018</v>
      </c>
      <c r="I7" s="157" t="str">
        <f t="shared" si="0"/>
        <v>New Jersey Resources Corporation</v>
      </c>
      <c r="J7" s="153" t="str">
        <f t="shared" si="0"/>
        <v>NJR</v>
      </c>
      <c r="K7" s="156">
        <v>0.44851918885974956</v>
      </c>
      <c r="L7" s="156">
        <v>0.46020017975086103</v>
      </c>
      <c r="M7" s="134">
        <v>0.44806351684287904</v>
      </c>
      <c r="N7" s="156">
        <f t="shared" ref="N7:N12" si="2">AVERAGE(K7:M7)</f>
        <v>0.45226096181782988</v>
      </c>
    </row>
    <row r="8" spans="1:20" s="133" customFormat="1">
      <c r="A8" s="152" t="s">
        <v>22</v>
      </c>
      <c r="B8" s="153" t="s">
        <v>23</v>
      </c>
      <c r="C8" s="156">
        <v>0.55387305562428268</v>
      </c>
      <c r="D8" s="156">
        <v>0.54174345303631977</v>
      </c>
      <c r="E8" s="134">
        <v>0.54853301094018603</v>
      </c>
      <c r="F8" s="156">
        <f t="shared" si="1"/>
        <v>0.54804983986692946</v>
      </c>
      <c r="I8" s="157" t="str">
        <f t="shared" si="0"/>
        <v>NiSource Inc.</v>
      </c>
      <c r="J8" s="153" t="str">
        <f t="shared" si="0"/>
        <v>NI</v>
      </c>
      <c r="K8" s="156">
        <v>0.44612694437571732</v>
      </c>
      <c r="L8" s="156">
        <v>0.45825654696368023</v>
      </c>
      <c r="M8" s="134">
        <v>0.45146698905981403</v>
      </c>
      <c r="N8" s="156">
        <f t="shared" si="2"/>
        <v>0.45195016013307049</v>
      </c>
    </row>
    <row r="9" spans="1:20" s="133" customFormat="1">
      <c r="A9" s="152" t="s">
        <v>1348</v>
      </c>
      <c r="B9" s="153" t="s">
        <v>25</v>
      </c>
      <c r="C9" s="156">
        <v>0.4726442095781806</v>
      </c>
      <c r="D9" s="156">
        <v>0.53271237053086595</v>
      </c>
      <c r="E9" s="134">
        <v>0.49566112402619295</v>
      </c>
      <c r="F9" s="156">
        <f t="shared" si="1"/>
        <v>0.50033923471174646</v>
      </c>
      <c r="I9" s="135" t="str">
        <f t="shared" si="0"/>
        <v>Northwest Natural Holding Company</v>
      </c>
      <c r="J9" s="153" t="str">
        <f t="shared" si="0"/>
        <v>NWN</v>
      </c>
      <c r="K9" s="156">
        <v>0.52735579042181946</v>
      </c>
      <c r="L9" s="156">
        <v>0.46728762946913405</v>
      </c>
      <c r="M9" s="134">
        <v>0.504338875973807</v>
      </c>
      <c r="N9" s="156">
        <f t="shared" si="2"/>
        <v>0.49966076528825348</v>
      </c>
    </row>
    <row r="10" spans="1:20" s="133" customFormat="1">
      <c r="A10" s="152" t="s">
        <v>59</v>
      </c>
      <c r="B10" s="153" t="s">
        <v>27</v>
      </c>
      <c r="C10" s="158">
        <v>0.60413317871127492</v>
      </c>
      <c r="D10" s="158">
        <v>0.58243947516777739</v>
      </c>
      <c r="E10" s="134">
        <v>0.61093350323810802</v>
      </c>
      <c r="F10" s="156">
        <f t="shared" si="1"/>
        <v>0.59916871903905344</v>
      </c>
      <c r="I10" s="135" t="str">
        <f t="shared" si="0"/>
        <v>ONE Gas, Inc.</v>
      </c>
      <c r="J10" s="153" t="str">
        <f t="shared" si="0"/>
        <v>OGS</v>
      </c>
      <c r="K10" s="158">
        <v>0.39586682128872508</v>
      </c>
      <c r="L10" s="158">
        <v>0.41756052483222256</v>
      </c>
      <c r="M10" s="134">
        <v>0.38906649676189192</v>
      </c>
      <c r="N10" s="156">
        <f t="shared" si="2"/>
        <v>0.4008312809609465</v>
      </c>
    </row>
    <row r="11" spans="1:20" s="133" customFormat="1">
      <c r="A11" s="152" t="s">
        <v>28</v>
      </c>
      <c r="B11" s="153" t="s">
        <v>29</v>
      </c>
      <c r="C11" s="158">
        <v>0.47449356532071002</v>
      </c>
      <c r="D11" s="158">
        <v>0.4395600729390759</v>
      </c>
      <c r="E11" s="134">
        <v>0.50702837464072892</v>
      </c>
      <c r="F11" s="156">
        <f t="shared" ref="F11" si="3">AVERAGE(C11:E11)</f>
        <v>0.47369400430017161</v>
      </c>
      <c r="I11" s="157" t="str">
        <f t="shared" ref="I11" si="4">A11</f>
        <v>Southwest Gas Holdings, Inc.</v>
      </c>
      <c r="J11" s="153" t="str">
        <f t="shared" ref="J11" si="5">B11</f>
        <v>SWX</v>
      </c>
      <c r="K11" s="158">
        <v>0.52550643467928992</v>
      </c>
      <c r="L11" s="158">
        <v>0.56043992706092416</v>
      </c>
      <c r="M11" s="134">
        <v>0.49297162535927103</v>
      </c>
      <c r="N11" s="156">
        <f t="shared" ref="N11" si="6">AVERAGE(K11:M11)</f>
        <v>0.52630599569982839</v>
      </c>
    </row>
    <row r="12" spans="1:20" s="133" customFormat="1">
      <c r="A12" s="152" t="s">
        <v>1349</v>
      </c>
      <c r="B12" s="153" t="s">
        <v>31</v>
      </c>
      <c r="C12" s="158">
        <v>0.46269506432263524</v>
      </c>
      <c r="D12" s="158">
        <v>0.49433537462839122</v>
      </c>
      <c r="E12" s="134">
        <v>0.5166488836359161</v>
      </c>
      <c r="F12" s="156">
        <f t="shared" si="1"/>
        <v>0.49122644086231421</v>
      </c>
      <c r="I12" s="157" t="str">
        <f t="shared" si="0"/>
        <v>Spire Inc.</v>
      </c>
      <c r="J12" s="153" t="str">
        <f t="shared" si="0"/>
        <v>SR</v>
      </c>
      <c r="K12" s="158">
        <v>0.53730493567736481</v>
      </c>
      <c r="L12" s="158">
        <v>0.50566462537160872</v>
      </c>
      <c r="M12" s="134">
        <v>0.4833511163640839</v>
      </c>
      <c r="N12" s="156">
        <f t="shared" si="2"/>
        <v>0.50877355913768574</v>
      </c>
    </row>
    <row r="13" spans="1:20" s="133" customFormat="1">
      <c r="A13" s="243"/>
      <c r="B13" s="244"/>
      <c r="C13" s="244"/>
      <c r="D13" s="244"/>
      <c r="E13" s="244"/>
      <c r="F13" s="244"/>
      <c r="I13" s="243"/>
      <c r="J13" s="244"/>
      <c r="K13" s="244"/>
      <c r="L13" s="244"/>
      <c r="M13" s="244"/>
      <c r="N13" s="244"/>
    </row>
    <row r="14" spans="1:20" s="133" customFormat="1">
      <c r="A14" s="32" t="s">
        <v>1356</v>
      </c>
      <c r="B14" s="33"/>
      <c r="C14" s="33"/>
      <c r="D14" s="33"/>
      <c r="E14" s="33"/>
      <c r="F14" s="33"/>
      <c r="I14" s="32" t="s">
        <v>1356</v>
      </c>
      <c r="J14" s="33"/>
      <c r="K14" s="33"/>
      <c r="L14" s="33"/>
      <c r="M14" s="33"/>
      <c r="N14" s="33"/>
    </row>
    <row r="15" spans="1:20">
      <c r="A15" s="55" t="s">
        <v>1350</v>
      </c>
      <c r="B15" s="56"/>
      <c r="C15" s="159">
        <f>AVERAGE(C6:C12)</f>
        <v>0.53162068173860111</v>
      </c>
      <c r="D15" s="159">
        <f>AVERAGE(D6:D12)</f>
        <v>0.53296176935146</v>
      </c>
      <c r="E15" s="159">
        <f>AVERAGE(E6:E12)</f>
        <v>0.54708092111671958</v>
      </c>
      <c r="F15" s="159">
        <f>AVERAGE(F6:F12)</f>
        <v>0.53722112406892697</v>
      </c>
      <c r="G15" s="151"/>
      <c r="H15" s="151"/>
      <c r="I15" s="55" t="s">
        <v>1350</v>
      </c>
      <c r="J15" s="56"/>
      <c r="K15" s="159">
        <f>AVERAGE(K6:K12)</f>
        <v>0.46837931826139884</v>
      </c>
      <c r="L15" s="159">
        <f>AVERAGE(L6:L12)</f>
        <v>0.46703823064853994</v>
      </c>
      <c r="M15" s="159">
        <f>AVERAGE(M6:M12)</f>
        <v>0.45291907888328037</v>
      </c>
      <c r="N15" s="159">
        <f>AVERAGE(N6:N12)</f>
        <v>0.46277887593107303</v>
      </c>
      <c r="O15" s="151"/>
    </row>
    <row r="16" spans="1:20">
      <c r="A16" s="32" t="s">
        <v>434</v>
      </c>
      <c r="B16" s="33"/>
      <c r="C16" s="160">
        <f>MIN(C6:C12)</f>
        <v>0.46269506432263524</v>
      </c>
      <c r="D16" s="160">
        <f>MIN(D6:D12)</f>
        <v>0.4395600729390759</v>
      </c>
      <c r="E16" s="160">
        <f>MIN(E6:E12)</f>
        <v>0.49566112402619295</v>
      </c>
      <c r="F16" s="160">
        <f>MIN(F6:F12)</f>
        <v>0.47369400430017161</v>
      </c>
      <c r="G16" s="151"/>
      <c r="H16" s="151"/>
      <c r="I16" s="32" t="s">
        <v>434</v>
      </c>
      <c r="J16" s="33"/>
      <c r="K16" s="160">
        <f>MIN(K6:K12)</f>
        <v>0.39586682128872508</v>
      </c>
      <c r="L16" s="160">
        <f>MIN(L6:L12)</f>
        <v>0.39985818109134907</v>
      </c>
      <c r="M16" s="160">
        <f>MIN(M6:M12)</f>
        <v>0.38906649676189192</v>
      </c>
      <c r="N16" s="160">
        <f>MIN(N6:N12)</f>
        <v>0.39966940847989679</v>
      </c>
      <c r="O16" s="151"/>
    </row>
    <row r="17" spans="1:15" ht="13.5" thickBot="1">
      <c r="A17" s="62" t="s">
        <v>1357</v>
      </c>
      <c r="B17" s="63"/>
      <c r="C17" s="209">
        <f>MAX(C6:C12)</f>
        <v>0.60413317871127492</v>
      </c>
      <c r="D17" s="209">
        <f>MAX(D6:D12)</f>
        <v>0.60014181890865093</v>
      </c>
      <c r="E17" s="209">
        <f>MAX(E6:E12)</f>
        <v>0.61093350323810802</v>
      </c>
      <c r="F17" s="209">
        <f>MAX(F6:F12)</f>
        <v>0.60033059152010315</v>
      </c>
      <c r="G17" s="151"/>
      <c r="H17" s="151"/>
      <c r="I17" s="62" t="s">
        <v>1357</v>
      </c>
      <c r="J17" s="63"/>
      <c r="K17" s="209">
        <f>MAX(K6:K12)</f>
        <v>0.53730493567736481</v>
      </c>
      <c r="L17" s="209">
        <f>MAX(L6:L12)</f>
        <v>0.56043992706092416</v>
      </c>
      <c r="M17" s="209">
        <f>MAX(M6:M12)</f>
        <v>0.504338875973807</v>
      </c>
      <c r="N17" s="209">
        <f>MAX(N6:N12)</f>
        <v>0.52630599569982839</v>
      </c>
      <c r="O17" s="151"/>
    </row>
    <row r="18" spans="1:15">
      <c r="A18" s="32"/>
      <c r="B18" s="33"/>
      <c r="C18" s="33"/>
      <c r="D18" s="134"/>
      <c r="E18" s="134"/>
      <c r="F18" s="134"/>
      <c r="G18" s="151"/>
      <c r="H18" s="151"/>
      <c r="I18" s="32"/>
      <c r="L18" s="134"/>
      <c r="M18" s="134"/>
      <c r="N18" s="134"/>
      <c r="O18" s="151"/>
    </row>
    <row r="19" spans="1:15">
      <c r="A19" s="32"/>
      <c r="B19" s="33"/>
      <c r="C19" s="33"/>
      <c r="G19" s="151"/>
      <c r="H19" s="151"/>
      <c r="I19" s="151"/>
      <c r="O19" s="151"/>
    </row>
    <row r="20" spans="1:15">
      <c r="A20" s="325" t="s">
        <v>1358</v>
      </c>
      <c r="B20" s="325"/>
      <c r="C20" s="325"/>
      <c r="D20" s="325"/>
      <c r="E20" s="326"/>
      <c r="G20" s="151"/>
      <c r="H20" s="151"/>
      <c r="I20" s="325" t="s">
        <v>1359</v>
      </c>
      <c r="J20" s="325"/>
      <c r="K20" s="325"/>
      <c r="L20" s="325"/>
      <c r="M20" s="326"/>
      <c r="O20" s="151"/>
    </row>
    <row r="21" spans="1:15" ht="25.5">
      <c r="A21" s="250" t="s">
        <v>1360</v>
      </c>
      <c r="B21" s="251" t="s">
        <v>2</v>
      </c>
      <c r="C21" s="251">
        <f>C5</f>
        <v>2023</v>
      </c>
      <c r="D21" s="251">
        <f t="shared" ref="D21:F21" si="7">D5</f>
        <v>2022</v>
      </c>
      <c r="E21" s="251">
        <f t="shared" si="7"/>
        <v>2021</v>
      </c>
      <c r="F21" s="252" t="str">
        <f t="shared" si="7"/>
        <v>2021-2023 Average</v>
      </c>
      <c r="G21" s="151"/>
      <c r="H21" s="151"/>
      <c r="I21" s="131" t="s">
        <v>1360</v>
      </c>
      <c r="J21" s="132" t="s">
        <v>2</v>
      </c>
      <c r="K21" s="132">
        <f>C21</f>
        <v>2023</v>
      </c>
      <c r="L21" s="132">
        <f>D21</f>
        <v>2022</v>
      </c>
      <c r="M21" s="132">
        <f>E21</f>
        <v>2021</v>
      </c>
      <c r="N21" s="262" t="str">
        <f>F21</f>
        <v>2021-2023 Average</v>
      </c>
      <c r="O21" s="151"/>
    </row>
    <row r="22" spans="1:15">
      <c r="A22" s="253" t="s">
        <v>18</v>
      </c>
      <c r="B22" s="33" t="s">
        <v>19</v>
      </c>
      <c r="C22" s="254">
        <v>0.60202488747287453</v>
      </c>
      <c r="D22" s="254">
        <v>0.60014181890865093</v>
      </c>
      <c r="E22" s="254">
        <v>0.59882506817878411</v>
      </c>
      <c r="F22" s="255">
        <f>AVERAGE(C22:E22)</f>
        <v>0.60033059152010315</v>
      </c>
      <c r="G22" s="151"/>
      <c r="H22" s="151"/>
      <c r="I22" s="135" t="str">
        <f t="shared" ref="I22:I37" si="8">A22</f>
        <v>Atmos Energy Corporation</v>
      </c>
      <c r="J22" s="33" t="str">
        <f t="shared" ref="J22:J37" si="9">B22</f>
        <v>ATO</v>
      </c>
      <c r="K22" s="158">
        <v>0.39797511252712547</v>
      </c>
      <c r="L22" s="158">
        <v>0.39985818109134907</v>
      </c>
      <c r="M22" s="134">
        <v>0.40117493182121583</v>
      </c>
      <c r="N22" s="134">
        <f>IFERROR(AVERAGE(K22:M22),"NA")</f>
        <v>0.39966940847989679</v>
      </c>
      <c r="O22" s="151"/>
    </row>
    <row r="23" spans="1:15">
      <c r="A23" s="253" t="s">
        <v>1361</v>
      </c>
      <c r="B23" s="33" t="s">
        <v>21</v>
      </c>
      <c r="C23" s="254">
        <v>0.55148081114025038</v>
      </c>
      <c r="D23" s="254">
        <v>0.53979982024913897</v>
      </c>
      <c r="E23" s="254">
        <v>0.55193648315712096</v>
      </c>
      <c r="F23" s="255">
        <f t="shared" ref="F23:F37" si="10">AVERAGE(C23:E23)</f>
        <v>0.54773903818217018</v>
      </c>
      <c r="G23" s="151"/>
      <c r="H23" s="151"/>
      <c r="I23" s="135" t="str">
        <f t="shared" si="8"/>
        <v>New Jersey Natural Gas Company</v>
      </c>
      <c r="J23" s="33" t="str">
        <f t="shared" si="9"/>
        <v>NJR</v>
      </c>
      <c r="K23" s="158">
        <v>0.44851918885974956</v>
      </c>
      <c r="L23" s="158">
        <v>0.46020017975086103</v>
      </c>
      <c r="M23" s="134">
        <v>0.44806351684287904</v>
      </c>
      <c r="N23" s="134">
        <f t="shared" ref="N23:N37" si="11">IFERROR(AVERAGE(K23:M23),"NA")</f>
        <v>0.45226096181782988</v>
      </c>
      <c r="O23" s="151"/>
    </row>
    <row r="24" spans="1:15">
      <c r="A24" s="253" t="s">
        <v>1362</v>
      </c>
      <c r="B24" s="33" t="s">
        <v>23</v>
      </c>
      <c r="C24" s="254">
        <v>0.53655393396803863</v>
      </c>
      <c r="D24" s="254">
        <v>0.54914639761003714</v>
      </c>
      <c r="E24" s="254">
        <v>0.5387155250550304</v>
      </c>
      <c r="F24" s="255">
        <f t="shared" si="10"/>
        <v>0.54147195221103539</v>
      </c>
      <c r="G24" s="151"/>
      <c r="H24" s="151"/>
      <c r="I24" s="135" t="str">
        <f t="shared" si="8"/>
        <v>Columbia Gas of Kentucky, Incorporated</v>
      </c>
      <c r="J24" s="33" t="str">
        <f t="shared" si="9"/>
        <v>NI</v>
      </c>
      <c r="K24" s="158">
        <v>0.46344606603196142</v>
      </c>
      <c r="L24" s="158">
        <v>0.4508536023899628</v>
      </c>
      <c r="M24" s="134">
        <v>0.46128447494496955</v>
      </c>
      <c r="N24" s="134">
        <f t="shared" si="11"/>
        <v>0.45852804778896461</v>
      </c>
      <c r="O24" s="151"/>
    </row>
    <row r="25" spans="1:15">
      <c r="A25" s="253" t="s">
        <v>1363</v>
      </c>
      <c r="B25" s="33" t="s">
        <v>23</v>
      </c>
      <c r="C25" s="254">
        <v>0.51997666101381868</v>
      </c>
      <c r="D25" s="254">
        <v>0.51959818700810745</v>
      </c>
      <c r="E25" s="254">
        <v>0.55257407152025628</v>
      </c>
      <c r="F25" s="255">
        <f t="shared" si="10"/>
        <v>0.53071630651406076</v>
      </c>
      <c r="G25" s="151"/>
      <c r="H25" s="151"/>
      <c r="I25" s="135" t="str">
        <f t="shared" si="8"/>
        <v>Columbia Gas of Maryland, Incorporated</v>
      </c>
      <c r="J25" s="33" t="str">
        <f t="shared" si="9"/>
        <v>NI</v>
      </c>
      <c r="K25" s="158">
        <v>0.48002333898618132</v>
      </c>
      <c r="L25" s="158">
        <v>0.48040181299189261</v>
      </c>
      <c r="M25" s="134">
        <v>0.44742592847974372</v>
      </c>
      <c r="N25" s="134">
        <f t="shared" si="11"/>
        <v>0.46928369348593924</v>
      </c>
      <c r="O25" s="151"/>
    </row>
    <row r="26" spans="1:15">
      <c r="A26" s="253" t="s">
        <v>1364</v>
      </c>
      <c r="B26" s="33" t="s">
        <v>23</v>
      </c>
      <c r="C26" s="254">
        <v>0.50498055433211819</v>
      </c>
      <c r="D26" s="254">
        <v>0.50671956970734044</v>
      </c>
      <c r="E26" s="254">
        <v>0.50790676914395982</v>
      </c>
      <c r="F26" s="255">
        <f t="shared" si="10"/>
        <v>0.50653563106113941</v>
      </c>
      <c r="G26" s="151"/>
      <c r="H26" s="151"/>
      <c r="I26" s="135" t="str">
        <f t="shared" si="8"/>
        <v>Columbia Gas of Ohio, Inc.</v>
      </c>
      <c r="J26" s="33" t="str">
        <f t="shared" si="9"/>
        <v>NI</v>
      </c>
      <c r="K26" s="158">
        <v>0.49501944566788181</v>
      </c>
      <c r="L26" s="158">
        <v>0.4932804302926595</v>
      </c>
      <c r="M26" s="134">
        <v>0.49209323085604018</v>
      </c>
      <c r="N26" s="134">
        <f t="shared" si="11"/>
        <v>0.49346436893886048</v>
      </c>
      <c r="O26" s="151"/>
    </row>
    <row r="27" spans="1:15">
      <c r="A27" s="253" t="s">
        <v>1365</v>
      </c>
      <c r="B27" s="33" t="s">
        <v>23</v>
      </c>
      <c r="C27" s="254">
        <v>0.55879597151615912</v>
      </c>
      <c r="D27" s="254">
        <v>0.56638714185883998</v>
      </c>
      <c r="E27" s="254">
        <v>0.56047657146980367</v>
      </c>
      <c r="F27" s="255">
        <f t="shared" si="10"/>
        <v>0.56188656161493422</v>
      </c>
      <c r="G27" s="151"/>
      <c r="H27" s="151"/>
      <c r="I27" s="135" t="str">
        <f t="shared" si="8"/>
        <v>Columbia Gas of Pennsylvania, Inc.</v>
      </c>
      <c r="J27" s="33" t="str">
        <f t="shared" si="9"/>
        <v>NI</v>
      </c>
      <c r="K27" s="158">
        <v>0.44120402848384088</v>
      </c>
      <c r="L27" s="158">
        <v>0.43361285814116002</v>
      </c>
      <c r="M27" s="134">
        <v>0.43952342853019638</v>
      </c>
      <c r="N27" s="134">
        <f t="shared" si="11"/>
        <v>0.43811343838506578</v>
      </c>
      <c r="O27" s="151"/>
    </row>
    <row r="28" spans="1:15" ht="13.15" customHeight="1">
      <c r="A28" s="253" t="s">
        <v>1366</v>
      </c>
      <c r="B28" s="33" t="s">
        <v>23</v>
      </c>
      <c r="C28" s="254">
        <v>0.4524904864805015</v>
      </c>
      <c r="D28" s="254">
        <v>0.44247530965620591</v>
      </c>
      <c r="E28" s="254">
        <v>0.44518354792544967</v>
      </c>
      <c r="F28" s="255">
        <f t="shared" si="10"/>
        <v>0.44671644802071908</v>
      </c>
      <c r="G28" s="151"/>
      <c r="H28" s="151"/>
      <c r="I28" s="135" t="str">
        <f t="shared" si="8"/>
        <v>Columbia Gas of Virginia, Incorporated</v>
      </c>
      <c r="J28" s="33" t="str">
        <f t="shared" si="9"/>
        <v>NI</v>
      </c>
      <c r="K28" s="158">
        <v>0.5475095135194985</v>
      </c>
      <c r="L28" s="158">
        <v>0.55752469034379415</v>
      </c>
      <c r="M28" s="134">
        <v>0.55481645207455033</v>
      </c>
      <c r="N28" s="134">
        <f t="shared" si="11"/>
        <v>0.55328355197928103</v>
      </c>
      <c r="O28" s="151"/>
    </row>
    <row r="29" spans="1:15">
      <c r="A29" s="253" t="s">
        <v>1367</v>
      </c>
      <c r="B29" s="33" t="s">
        <v>23</v>
      </c>
      <c r="C29" s="254">
        <v>0.59139058947191891</v>
      </c>
      <c r="D29" s="254">
        <v>0.5691980469687542</v>
      </c>
      <c r="E29" s="254">
        <v>0.58592692491811482</v>
      </c>
      <c r="F29" s="255">
        <f t="shared" si="10"/>
        <v>0.58217185378626268</v>
      </c>
      <c r="G29" s="151"/>
      <c r="H29" s="151"/>
      <c r="I29" s="135" t="str">
        <f t="shared" si="8"/>
        <v>Northern Indiana Public Service Company, LLC</v>
      </c>
      <c r="J29" s="33" t="str">
        <f t="shared" si="9"/>
        <v>NI</v>
      </c>
      <c r="K29" s="158">
        <v>0.40860941052808103</v>
      </c>
      <c r="L29" s="158">
        <v>0.43080195303124574</v>
      </c>
      <c r="M29" s="134">
        <v>0.41407307508188523</v>
      </c>
      <c r="N29" s="134">
        <f t="shared" si="11"/>
        <v>0.41782814621373737</v>
      </c>
      <c r="O29" s="151"/>
    </row>
    <row r="30" spans="1:15">
      <c r="A30" s="253" t="s">
        <v>24</v>
      </c>
      <c r="B30" s="33" t="s">
        <v>25</v>
      </c>
      <c r="C30" s="254">
        <v>0.4726442095781806</v>
      </c>
      <c r="D30" s="254">
        <v>0.53271237053086595</v>
      </c>
      <c r="E30" s="254">
        <v>0.49566112402619295</v>
      </c>
      <c r="F30" s="255">
        <f>AVERAGE(C30:E30)</f>
        <v>0.50033923471174646</v>
      </c>
      <c r="G30" s="151"/>
      <c r="H30" s="151"/>
      <c r="I30" s="135" t="str">
        <f>A30</f>
        <v>Northwest Natural Gas Company</v>
      </c>
      <c r="J30" s="33" t="str">
        <f>B30</f>
        <v>NWN</v>
      </c>
      <c r="K30" s="158">
        <v>0.52735579042181946</v>
      </c>
      <c r="L30" s="158">
        <v>0.46728762946913405</v>
      </c>
      <c r="M30" s="134">
        <v>0.504338875973807</v>
      </c>
      <c r="N30" s="134">
        <f>IFERROR(AVERAGE(K30:M30),"NA")</f>
        <v>0.49966076528825348</v>
      </c>
      <c r="O30" s="151"/>
    </row>
    <row r="31" spans="1:15">
      <c r="A31" s="253" t="s">
        <v>1368</v>
      </c>
      <c r="B31" s="33" t="s">
        <v>27</v>
      </c>
      <c r="C31" s="254">
        <v>0.60440530013137805</v>
      </c>
      <c r="D31" s="254">
        <v>0.58365032579992193</v>
      </c>
      <c r="E31" s="254">
        <v>0.61369283211349968</v>
      </c>
      <c r="F31" s="255">
        <f t="shared" si="10"/>
        <v>0.60058281934826663</v>
      </c>
      <c r="G31" s="151"/>
      <c r="H31" s="151"/>
      <c r="I31" s="135" t="str">
        <f t="shared" si="8"/>
        <v>Kansas Gas Service Company, Inc.</v>
      </c>
      <c r="J31" s="33" t="str">
        <f t="shared" si="9"/>
        <v>OGS</v>
      </c>
      <c r="K31" s="158">
        <v>0.39559469986862195</v>
      </c>
      <c r="L31" s="158">
        <v>0.41634967420007807</v>
      </c>
      <c r="M31" s="134">
        <v>0.38630716788650038</v>
      </c>
      <c r="N31" s="134">
        <f t="shared" si="11"/>
        <v>0.39941718065173348</v>
      </c>
      <c r="O31" s="151"/>
    </row>
    <row r="32" spans="1:15">
      <c r="A32" s="253" t="s">
        <v>1369</v>
      </c>
      <c r="B32" s="33" t="s">
        <v>27</v>
      </c>
      <c r="C32" s="254">
        <v>0.6045763708389692</v>
      </c>
      <c r="D32" s="254">
        <v>0.58264424794544278</v>
      </c>
      <c r="E32" s="254">
        <v>0.60987331891028063</v>
      </c>
      <c r="F32" s="255">
        <f t="shared" si="10"/>
        <v>0.59903131256489761</v>
      </c>
      <c r="G32" s="151"/>
      <c r="H32" s="151"/>
      <c r="I32" s="135" t="str">
        <f t="shared" si="8"/>
        <v>Oklahoma Natural Gas Company</v>
      </c>
      <c r="J32" s="33" t="str">
        <f t="shared" si="9"/>
        <v>OGS</v>
      </c>
      <c r="K32" s="158">
        <v>0.3954236291610308</v>
      </c>
      <c r="L32" s="158">
        <v>0.41735575205455716</v>
      </c>
      <c r="M32" s="134">
        <v>0.39012668108971932</v>
      </c>
      <c r="N32" s="134">
        <f t="shared" si="11"/>
        <v>0.40096868743510239</v>
      </c>
      <c r="O32" s="151"/>
    </row>
    <row r="33" spans="1:15">
      <c r="A33" s="253" t="s">
        <v>1370</v>
      </c>
      <c r="B33" s="33" t="s">
        <v>27</v>
      </c>
      <c r="C33" s="254">
        <v>0.60349042659871466</v>
      </c>
      <c r="D33" s="254">
        <v>0.58130715922243503</v>
      </c>
      <c r="E33" s="254">
        <v>0.60979994453547814</v>
      </c>
      <c r="F33" s="255">
        <f t="shared" si="10"/>
        <v>0.59819917678554269</v>
      </c>
      <c r="G33" s="151"/>
      <c r="H33" s="151"/>
      <c r="I33" s="135" t="str">
        <f t="shared" si="8"/>
        <v>Texas Gas Service Company, Inc.</v>
      </c>
      <c r="J33" s="33" t="str">
        <f t="shared" si="9"/>
        <v>OGS</v>
      </c>
      <c r="K33" s="158">
        <v>0.39650957340128534</v>
      </c>
      <c r="L33" s="158">
        <v>0.41869284077756497</v>
      </c>
      <c r="M33" s="134">
        <v>0.39020005546452186</v>
      </c>
      <c r="N33" s="134">
        <f t="shared" si="11"/>
        <v>0.40180082321445737</v>
      </c>
      <c r="O33" s="151"/>
    </row>
    <row r="34" spans="1:15">
      <c r="A34" s="256" t="s">
        <v>1371</v>
      </c>
      <c r="B34" s="33" t="s">
        <v>29</v>
      </c>
      <c r="C34" s="254">
        <v>0.47449356532071002</v>
      </c>
      <c r="D34" s="254">
        <v>0.4395600729390759</v>
      </c>
      <c r="E34" s="254">
        <v>0.50702837464072892</v>
      </c>
      <c r="F34" s="255">
        <f t="shared" si="10"/>
        <v>0.47369400430017161</v>
      </c>
      <c r="G34" s="151"/>
      <c r="H34" s="151"/>
      <c r="I34" s="135" t="str">
        <f t="shared" ref="I34" si="12">A34</f>
        <v>Southwest Gas Corporation</v>
      </c>
      <c r="J34" s="33" t="str">
        <f t="shared" ref="J34" si="13">B34</f>
        <v>SWX</v>
      </c>
      <c r="K34" s="158">
        <v>0.52550643467928992</v>
      </c>
      <c r="L34" s="158">
        <v>0.56043992706092416</v>
      </c>
      <c r="M34" s="134">
        <v>0.49297162535927103</v>
      </c>
      <c r="N34" s="134">
        <f t="shared" ref="N34" si="14">IFERROR(AVERAGE(K34:M34),"NA")</f>
        <v>0.52630599569982839</v>
      </c>
      <c r="O34" s="151"/>
    </row>
    <row r="35" spans="1:15">
      <c r="A35" s="253" t="s">
        <v>1338</v>
      </c>
      <c r="B35" s="33" t="s">
        <v>31</v>
      </c>
      <c r="C35" s="254">
        <v>0.51498720154746691</v>
      </c>
      <c r="D35" s="254">
        <v>0.52014216309029626</v>
      </c>
      <c r="E35" s="254">
        <v>0.56671897712376496</v>
      </c>
      <c r="F35" s="255">
        <f t="shared" si="10"/>
        <v>0.53394944725384264</v>
      </c>
      <c r="G35" s="151"/>
      <c r="H35" s="151"/>
      <c r="I35" s="135" t="str">
        <f t="shared" si="8"/>
        <v>Spire Alabama Inc.</v>
      </c>
      <c r="J35" s="33" t="str">
        <f t="shared" si="9"/>
        <v>SR</v>
      </c>
      <c r="K35" s="158">
        <v>0.48501279845253309</v>
      </c>
      <c r="L35" s="158">
        <v>0.47985783690970368</v>
      </c>
      <c r="M35" s="134">
        <v>0.4332810228762351</v>
      </c>
      <c r="N35" s="134">
        <f t="shared" si="11"/>
        <v>0.46605055274615731</v>
      </c>
      <c r="O35" s="151"/>
    </row>
    <row r="36" spans="1:15">
      <c r="A36" s="253" t="s">
        <v>1339</v>
      </c>
      <c r="B36" s="33" t="s">
        <v>31</v>
      </c>
      <c r="C36" s="254">
        <v>0.44441899561618486</v>
      </c>
      <c r="D36" s="254">
        <v>0.41347144869843133</v>
      </c>
      <c r="E36" s="254">
        <v>0.41138809356737127</v>
      </c>
      <c r="F36" s="255">
        <f t="shared" si="10"/>
        <v>0.42309284596066249</v>
      </c>
      <c r="G36" s="151"/>
      <c r="H36" s="151"/>
      <c r="I36" s="135" t="str">
        <f t="shared" si="8"/>
        <v>Spire Gulf Inc.</v>
      </c>
      <c r="J36" s="33" t="str">
        <f t="shared" si="9"/>
        <v>SR</v>
      </c>
      <c r="K36" s="158">
        <v>0.55558100438381519</v>
      </c>
      <c r="L36" s="158">
        <v>0.58652855130156867</v>
      </c>
      <c r="M36" s="134">
        <v>0.58861190643262873</v>
      </c>
      <c r="N36" s="134">
        <f t="shared" si="11"/>
        <v>0.57690715403933757</v>
      </c>
      <c r="O36" s="151"/>
    </row>
    <row r="37" spans="1:15">
      <c r="A37" s="253" t="s">
        <v>1340</v>
      </c>
      <c r="B37" s="33" t="s">
        <v>31</v>
      </c>
      <c r="C37" s="254">
        <v>0.44111340280144196</v>
      </c>
      <c r="D37" s="254">
        <v>0.48657115456456407</v>
      </c>
      <c r="E37" s="254">
        <v>0.49853508914108169</v>
      </c>
      <c r="F37" s="255">
        <f t="shared" si="10"/>
        <v>0.47540654883569583</v>
      </c>
      <c r="G37" s="151"/>
      <c r="H37" s="151"/>
      <c r="I37" s="135" t="str">
        <f t="shared" si="8"/>
        <v>Spire Missouri Inc.</v>
      </c>
      <c r="J37" s="33" t="str">
        <f t="shared" si="9"/>
        <v>SR</v>
      </c>
      <c r="K37" s="158">
        <v>0.55888659719855804</v>
      </c>
      <c r="L37" s="158">
        <v>0.51342884543543599</v>
      </c>
      <c r="M37" s="134">
        <v>0.50146491085891831</v>
      </c>
      <c r="N37" s="134">
        <f t="shared" si="11"/>
        <v>0.52459345116430411</v>
      </c>
      <c r="O37" s="151"/>
    </row>
    <row r="39" spans="1:15">
      <c r="A39" s="161" t="s">
        <v>64</v>
      </c>
      <c r="I39" s="161" t="s">
        <v>64</v>
      </c>
    </row>
    <row r="40" spans="1:15">
      <c r="A40" s="323" t="s">
        <v>1373</v>
      </c>
      <c r="B40" s="323"/>
      <c r="C40" s="323"/>
      <c r="D40" s="323"/>
      <c r="E40" s="323"/>
      <c r="F40" s="323"/>
      <c r="G40" s="129"/>
      <c r="H40" s="129"/>
      <c r="I40" s="323" t="str">
        <f>A40</f>
        <v>[1] Ratios are weighted by actual common capital, long-term debt, of Operating Subsidiaries. No company had any preferred stock outstanding</v>
      </c>
      <c r="J40" s="323"/>
      <c r="K40" s="323"/>
      <c r="L40" s="323"/>
      <c r="M40" s="323"/>
      <c r="N40" s="323"/>
      <c r="O40" s="223"/>
    </row>
    <row r="41" spans="1:15">
      <c r="A41" s="323"/>
      <c r="B41" s="323"/>
      <c r="C41" s="323"/>
      <c r="D41" s="323"/>
      <c r="E41" s="323"/>
      <c r="F41" s="323"/>
      <c r="I41" s="323"/>
      <c r="J41" s="323"/>
      <c r="K41" s="323"/>
      <c r="L41" s="323"/>
      <c r="M41" s="323"/>
      <c r="N41" s="323"/>
    </row>
    <row r="42" spans="1:15">
      <c r="A42" s="162"/>
      <c r="J42" s="134"/>
      <c r="K42" s="134"/>
    </row>
    <row r="43" spans="1:15">
      <c r="A43" s="135"/>
    </row>
    <row r="44" spans="1:15">
      <c r="A44" s="162"/>
    </row>
  </sheetData>
  <dataConsolidate/>
  <mergeCells count="9">
    <mergeCell ref="A40:F41"/>
    <mergeCell ref="I40:N41"/>
    <mergeCell ref="P2:T2"/>
    <mergeCell ref="A4:E4"/>
    <mergeCell ref="I4:M4"/>
    <mergeCell ref="A20:E20"/>
    <mergeCell ref="I20:M20"/>
    <mergeCell ref="A2:E2"/>
    <mergeCell ref="I2:M2"/>
  </mergeCells>
  <conditionalFormatting sqref="B6:B12 I7:J12 F22:F37">
    <cfRule type="expression" dxfId="3" priority="5">
      <formula>"(blank)"</formula>
    </cfRule>
    <cfRule type="expression" dxfId="2" priority="6">
      <formula>#REF!</formula>
    </cfRule>
  </conditionalFormatting>
  <conditionalFormatting sqref="J6">
    <cfRule type="expression" dxfId="1" priority="9">
      <formula>"(blank)"</formula>
    </cfRule>
    <cfRule type="expression" dxfId="0" priority="10">
      <formula>#REF!</formula>
    </cfRule>
  </conditionalFormatting>
  <printOptions horizontalCentered="1"/>
  <pageMargins left="0.7" right="0.7" top="0.82250000000000001" bottom="0.75" header="0.3" footer="0.3"/>
  <pageSetup scale="94" fitToWidth="3" orientation="portrait" useFirstPageNumber="1" r:id="rId1"/>
  <headerFooter>
    <oddHeader>&amp;R&amp;"Times New Roman,Bold"KyPSC Case No. 2025-00125
Attachment JCN-10
Page &amp;P of 2</oddHeader>
  </headerFooter>
  <colBreaks count="1" manualBreakCount="1">
    <brk id="7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261408C-9A00-409B-873B-21B55448C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4E2860-870C-4B9A-B577-D14D87501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680FF-245A-432B-BFF2-06D7D46F68F0}">
  <ds:schemaRefs>
    <ds:schemaRef ds:uri="http://purl.org/dc/elements/1.1/"/>
    <ds:schemaRef ds:uri="6c836d23-bd62-4bc8-8279-d47645d2dce0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6656B16-2FD0-49F7-9AD6-E3B73691859D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JCN-2 Summary ROE Results</vt:lpstr>
      <vt:lpstr>JCN 3 - Proxy Selection</vt:lpstr>
      <vt:lpstr>JCN-4 Constant Growth DCF</vt:lpstr>
      <vt:lpstr>JCN-5 SP500 Total MRP 1</vt:lpstr>
      <vt:lpstr>JCN-5 SP500 FERC MRP 2</vt:lpstr>
      <vt:lpstr>JCN-6 CAPM Total MRP 1</vt:lpstr>
      <vt:lpstr>JCN-6 CAPM FERC MRP 2</vt:lpstr>
      <vt:lpstr>JCN-7 Risk Premium - Gas</vt:lpstr>
      <vt:lpstr>JCN-8 Exp Earnings</vt:lpstr>
      <vt:lpstr>JCN-9 Reg Mech</vt:lpstr>
      <vt:lpstr>JCN-10 Capital Structure</vt:lpstr>
      <vt:lpstr>'JCN 3 - Proxy Selection'!Print_Area</vt:lpstr>
      <vt:lpstr>'JCN-10 Capital Structure'!Print_Area</vt:lpstr>
      <vt:lpstr>'JCN-2 Summary ROE Results'!Print_Area</vt:lpstr>
      <vt:lpstr>'JCN-4 Constant Growth DCF'!Print_Area</vt:lpstr>
      <vt:lpstr>'JCN-5 SP500 FERC MRP 2'!Print_Area</vt:lpstr>
      <vt:lpstr>'JCN-5 SP500 Total MRP 1'!Print_Area</vt:lpstr>
      <vt:lpstr>'JCN-6 CAPM FERC MRP 2'!Print_Area</vt:lpstr>
      <vt:lpstr>'JCN-6 CAPM Total MRP 1'!Print_Area</vt:lpstr>
      <vt:lpstr>'JCN-7 Risk Premium - Gas'!Print_Area</vt:lpstr>
      <vt:lpstr>'JCN-8 Exp Earnings'!Print_Area</vt:lpstr>
      <vt:lpstr>'JCN-9 Reg Mech'!Print_Area</vt:lpstr>
      <vt:lpstr>'JCN-5 SP500 FERC MRP 2'!Print_Titles</vt:lpstr>
      <vt:lpstr>'JCN-5 SP500 Total MRP 1'!Print_Titles</vt:lpstr>
      <vt:lpstr>'JCN-7 Risk Premium - Gas'!Print_Titles</vt:lpstr>
      <vt:lpstr>'JCN-9 Reg Mech'!Print_Titles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2025-05-13T12:21:51Z</dcterms:created>
  <dcterms:modified xsi:type="dcterms:W3CDTF">2025-06-02T14:04:38Z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{098B5B85-D27F-4216-9E65-A16F90CD38FC}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</Properties>
</file>