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I:\CN2025\CN-00113_00114 - KU LGE Rate Cases\17-Supplemental Testimony\3-Final Documents from SharePoint\"/>
    </mc:Choice>
  </mc:AlternateContent>
  <xr:revisionPtr revIDLastSave="0" documentId="8_{35EF4E47-1E15-4CCB-8256-09C36EA99832}" xr6:coauthVersionLast="47" xr6:coauthVersionMax="47" xr10:uidLastSave="{00000000-0000-0000-0000-000000000000}"/>
  <bookViews>
    <workbookView xWindow="-120" yWindow="-120" windowWidth="29040" windowHeight="17520" xr2:uid="{9EE69C61-505F-4512-83C5-96CF902511DC}"/>
  </bookViews>
  <sheets>
    <sheet name="Estimated Bill Impact" sheetId="4" r:id="rId1"/>
    <sheet name="MC2 LGE" sheetId="11" r:id="rId2"/>
    <sheet name="Sch J Stip LGE-E" sheetId="7" r:id="rId3"/>
    <sheet name="Juris Alloc" sheetId="10" r:id="rId4"/>
  </sheets>
  <externalReferences>
    <externalReference r:id="rId5"/>
  </externalReferences>
  <definedNames>
    <definedName name="\\" localSheetId="2" hidden="1">#REF!</definedName>
    <definedName name="\\" hidden="1">#REF!</definedName>
    <definedName name="\\\" localSheetId="2" hidden="1">#REF!</definedName>
    <definedName name="\\\" hidden="1">#REF!</definedName>
    <definedName name="\\\\" localSheetId="2" hidden="1">#REF!</definedName>
    <definedName name="\\\\" hidden="1">#REF!</definedName>
    <definedName name="__123Graph_1" hidden="1">#REF!</definedName>
    <definedName name="__123Graph_2" hidden="1">#REF!</definedName>
    <definedName name="__123Graph_3" hidden="1">#REF!</definedName>
    <definedName name="__123Graph_4" hidden="1">#REF!</definedName>
    <definedName name="__123Graph_5" hidden="1">#REF!</definedName>
    <definedName name="__123Graph_6" hidden="1">#REF!</definedName>
    <definedName name="__123Graph_8" hidden="1">#REF!</definedName>
    <definedName name="__123Graph_A" localSheetId="2" hidden="1">#REF!</definedName>
    <definedName name="__123Graph_A" hidden="1">#REF!</definedName>
    <definedName name="__123Graph_B" localSheetId="2" hidden="1">#REF!</definedName>
    <definedName name="__123Graph_B" hidden="1">#REF!</definedName>
    <definedName name="__123Graph_C" localSheetId="2" hidden="1">#REF!</definedName>
    <definedName name="__123Graph_C" hidden="1">#REF!</definedName>
    <definedName name="__123Graph_D" localSheetId="2" hidden="1">#REF!</definedName>
    <definedName name="__123Graph_D" hidden="1">#REF!</definedName>
    <definedName name="__123Graph_E" localSheetId="2" hidden="1">#REF!</definedName>
    <definedName name="__123Graph_E" hidden="1">#REF!</definedName>
    <definedName name="__123Graph_F" localSheetId="2" hidden="1">#REF!</definedName>
    <definedName name="__123Graph_F" hidden="1">#REF!</definedName>
    <definedName name="__123Graph_X" localSheetId="2" hidden="1">#REF!</definedName>
    <definedName name="__123Graph_X" hidden="1">#REF!</definedName>
    <definedName name="_Fill" localSheetId="2" hidden="1">#REF!</definedName>
    <definedName name="_Fill" hidden="1">#REF!</definedName>
    <definedName name="_Order1" hidden="1">0</definedName>
    <definedName name="_Order2" hidden="1">0</definedName>
    <definedName name="ahahahahaha" localSheetId="2" hidden="1">{"'Server Configuration'!$A$1:$DB$281"}</definedName>
    <definedName name="ahahahahaha" hidden="1">{"'Server Configuration'!$A$1:$DB$281"}</definedName>
    <definedName name="blip" localSheetId="2" hidden="1">{"'Server Configuration'!$A$1:$DB$281"}</definedName>
    <definedName name="blip" hidden="1">{"'Server Configuration'!$A$1:$DB$281"}</definedName>
    <definedName name="HTML_CodePage" hidden="1">1252</definedName>
    <definedName name="HTML_Control" localSheetId="2" hidden="1">{"'Server Configuration'!$A$1:$DB$281"}</definedName>
    <definedName name="HTML_Control" hidden="1">{"'Server Configuration'!$A$1:$DB$281"}</definedName>
    <definedName name="HTML_Description" hidden="1">""</definedName>
    <definedName name="HTML_Email" hidden="1">""</definedName>
    <definedName name="HTML_Header" hidden="1">"Server Configuration"</definedName>
    <definedName name="HTML_LastUpdate" hidden="1">"2/9/01"</definedName>
    <definedName name="HTML_LineAfter" hidden="1">FALSE</definedName>
    <definedName name="HTML_LineBefore" hidden="1">FALSE</definedName>
    <definedName name="HTML_Name" hidden="1">"Corporate Network Services"</definedName>
    <definedName name="HTML_OBDlg2" hidden="1">TRUE</definedName>
    <definedName name="HTML_OBDlg4" hidden="1">TRUE</definedName>
    <definedName name="HTML_OS" hidden="1">0</definedName>
    <definedName name="HTML_PathFile" hidden="1">"C:\WINNT\Profiles\E003999\Desktop\MyHTML.htm"</definedName>
    <definedName name="HTML_Title" hidden="1">"Asset Tracking 2_9_01"</definedName>
    <definedName name="JE_Name_1">#REF!</definedName>
    <definedName name="PopCache_GL_INTERFACE_REFERENCE7">#REF!</definedName>
    <definedName name="_xlnm.Print_Area" localSheetId="0">'Estimated Bill Impact'!$A$1:$F$39</definedName>
    <definedName name="_xlnm.Print_Area" localSheetId="2">'Sch J Stip LGE-E'!$A$1:$K$23</definedName>
    <definedName name="_xlnm.Print_Titles" localSheetId="0">'Estimated Bill Impact'!#REF!,'Estimated Bill Impact'!$3:$3</definedName>
    <definedName name="_xlnm.Print_Titles" localSheetId="1">'MC2 LGE'!$1:$1</definedName>
    <definedName name="Recover">#REF!</definedName>
    <definedName name="TableName">"Dummy"</definedName>
    <definedName name="wrn.Wkp._.Capital._.Structure." localSheetId="2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apital._.Structure." hidden="1">{"Wkp LTerm Debt 13MoAvg",#N/A,FALSE,"Cap Struct WPs";"Wkp LTerm Debt",#N/A,FALSE,"Cap Struct WPs";"Wkp LTerm Debt Int",#N/A,FALSE,"Cap Struct WPs";"Wkp Unamort Debt Exp",#N/A,FALSE,"Cap Struct WPs";"Wkp Lterm Debt Amort",#N/A,FALSE,"Cap Struct WPs";"Wkp PreStock 13MoAvg",#N/A,FALSE,"Cap Struct WPs";"Wkp PreStock",#N/A,FALSE,"Cap Struct WPs";"Wkp PreStock Dividend",#N/A,FALSE,"Cap Struct WPs";"Wkp Unamort PreStock Exp",#N/A,FALSE,"Cap Struct WPs";"Wkp PreStock Amort",#N/A,FALSE,"Cap Struct WPs";"Wkp STerm Debt",#N/A,FALSE,"Cap Struct WPs";"Wkp ComEquity",#N/A,FALSE,"Cap Struct WPs";"Wkp JDITC",#N/A,FALSE,"Cap Struct WPs"}</definedName>
    <definedName name="wrn.Wkp._.ComEquity." localSheetId="2" hidden="1">{"Wkp ComEquity",#N/A,FALSE,"Cap Struct WPs"}</definedName>
    <definedName name="wrn.Wkp._.ComEquity." hidden="1">{"Wkp ComEquity",#N/A,FALSE,"Cap Struct WPs"}</definedName>
    <definedName name="wrn.Wkp._.JDITC." localSheetId="2" hidden="1">{"Wkp JDITC",#N/A,FALSE,"Cap Struct WPs"}</definedName>
    <definedName name="wrn.Wkp._.JDITC." hidden="1">{"Wkp JDITC",#N/A,FALSE,"Cap Struct WPs"}</definedName>
    <definedName name="wrn.Wkp._.LTerm._.Debt." localSheetId="2" hidden="1">{"Wkp LTerm Debt",#N/A,FALSE,"Cap Struct WPs"}</definedName>
    <definedName name="wrn.Wkp._.LTerm._.Debt." hidden="1">{"Wkp LTerm Debt",#N/A,FALSE,"Cap Struct WPs"}</definedName>
    <definedName name="wrn.Wkp._.LTerm._.Debt._.13Mo._.Avg." localSheetId="2" hidden="1">{"Wkp LTerm Debt 13MoAvg",#N/A,FALSE,"Cap Struct WPs"}</definedName>
    <definedName name="wrn.Wkp._.LTerm._.Debt._.13Mo._.Avg." hidden="1">{"Wkp LTerm Debt 13MoAvg",#N/A,FALSE,"Cap Struct WPs"}</definedName>
    <definedName name="wrn.Wkp._.LTerm._.Debt._.Amort." localSheetId="2" hidden="1">{"Wkp Lterm Debt Amort",#N/A,FALSE,"Cap Struct WPs"}</definedName>
    <definedName name="wrn.Wkp._.LTerm._.Debt._.Amort." hidden="1">{"Wkp Lterm Debt Amort",#N/A,FALSE,"Cap Struct WPs"}</definedName>
    <definedName name="wrn.Wkp._.LTerm._.Debt._.Int." localSheetId="2" hidden="1">{"Wkp LTerm Debt Int",#N/A,FALSE,"Cap Struct WPs"}</definedName>
    <definedName name="wrn.Wkp._.LTerm._.Debt._.Int." hidden="1">{"Wkp LTerm Debt Int",#N/A,FALSE,"Cap Struct WPs"}</definedName>
    <definedName name="wrn.Wkp._.PreStock." localSheetId="2" hidden="1">{"Wkp PreStock",#N/A,FALSE,"Cap Struct WPs"}</definedName>
    <definedName name="wrn.Wkp._.PreStock." hidden="1">{"Wkp PreStock",#N/A,FALSE,"Cap Struct WPs"}</definedName>
    <definedName name="wrn.Wkp._.PreStock._.13MoAvg." localSheetId="2" hidden="1">{"Wkp PreStock 13MoAvg",#N/A,FALSE,"Cap Struct WPs"}</definedName>
    <definedName name="wrn.Wkp._.PreStock._.13MoAvg." hidden="1">{"Wkp PreStock 13MoAvg",#N/A,FALSE,"Cap Struct WPs"}</definedName>
    <definedName name="wrn.Wkp._.PreStock._.Amort." localSheetId="2" hidden="1">{"Wkp PreStock Amort",#N/A,FALSE,"Cap Struct WPs"}</definedName>
    <definedName name="wrn.Wkp._.PreStock._.Amort." hidden="1">{"Wkp PreStock Amort",#N/A,FALSE,"Cap Struct WPs"}</definedName>
    <definedName name="wrn.Wkp._.PreStock._.Dividend." localSheetId="2" hidden="1">{"Wkp PreStock Dividend",#N/A,FALSE,"Cap Struct WPs"}</definedName>
    <definedName name="wrn.Wkp._.PreStock._.Dividend." hidden="1">{"Wkp PreStock Dividend",#N/A,FALSE,"Cap Struct WPs"}</definedName>
    <definedName name="wrn.Wkp._.STerm._.Debt." localSheetId="2" hidden="1">{"Wkp STerm Debt",#N/A,FALSE,"Cap Struct WPs"}</definedName>
    <definedName name="wrn.Wkp._.STerm._.Debt." hidden="1">{"Wkp STerm Debt",#N/A,FALSE,"Cap Struct WPs"}</definedName>
    <definedName name="wrn.Wkp._.Unamort._.Debt._.Exp." localSheetId="2" hidden="1">{"Wkp Unamort Debt Exp",#N/A,FALSE,"Cap Struct WPs"}</definedName>
    <definedName name="wrn.Wkp._.Unamort._.Debt._.Exp." hidden="1">{"Wkp Unamort Debt Exp",#N/A,FALSE,"Cap Struct WPs"}</definedName>
    <definedName name="wrn.Wkp._.Unamort._.PreStock._.Exp." localSheetId="2" hidden="1">{"Wkp Unamort PreStock Exp",#N/A,FALSE,"Cap Struct WPs"}</definedName>
    <definedName name="wrn.Wkp._.Unamort._.PreStock._.Exp." hidden="1">{"Wkp Unamort PreStock Exp",#N/A,FALSE,"Cap Struct WPs"}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4" l="1"/>
  <c r="B10" i="11"/>
  <c r="C10" i="11"/>
  <c r="D10" i="11"/>
  <c r="E10" i="11"/>
  <c r="F10" i="11"/>
  <c r="G10" i="11"/>
  <c r="BO15" i="11"/>
  <c r="BN15" i="11"/>
  <c r="BM15" i="11"/>
  <c r="BL15" i="11"/>
  <c r="BK15" i="11"/>
  <c r="BJ15" i="11"/>
  <c r="BI15" i="11"/>
  <c r="BH15" i="11"/>
  <c r="BG15" i="11"/>
  <c r="BF15" i="11"/>
  <c r="BE15" i="11"/>
  <c r="BD15" i="11"/>
  <c r="BC15" i="11"/>
  <c r="BB15" i="11"/>
  <c r="BA15" i="11"/>
  <c r="AZ15" i="11"/>
  <c r="AY15" i="11"/>
  <c r="AX15" i="11"/>
  <c r="AW15" i="11"/>
  <c r="AV15" i="11"/>
  <c r="AU15" i="11"/>
  <c r="AT15" i="11"/>
  <c r="AS15" i="11"/>
  <c r="AR15" i="11"/>
  <c r="AQ15" i="11"/>
  <c r="AP15" i="11"/>
  <c r="AO15" i="11"/>
  <c r="AN15" i="11"/>
  <c r="AM15" i="11"/>
  <c r="AL15" i="11"/>
  <c r="AK15" i="11"/>
  <c r="AJ15" i="11"/>
  <c r="AI15" i="11"/>
  <c r="AH15" i="11"/>
  <c r="AG15" i="11"/>
  <c r="AF15" i="11"/>
  <c r="AE15" i="11"/>
  <c r="AD15" i="11"/>
  <c r="AC15" i="11"/>
  <c r="AB15" i="11"/>
  <c r="AA15" i="11"/>
  <c r="Z15" i="11"/>
  <c r="Y15" i="11"/>
  <c r="X15" i="11"/>
  <c r="W15" i="11"/>
  <c r="V15" i="11"/>
  <c r="U15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B15" i="11"/>
  <c r="BO9" i="11"/>
  <c r="BN9" i="11"/>
  <c r="BM9" i="11"/>
  <c r="BL9" i="11"/>
  <c r="BK9" i="11"/>
  <c r="BJ9" i="11"/>
  <c r="BI9" i="11"/>
  <c r="BH9" i="11"/>
  <c r="BG9" i="11"/>
  <c r="BF9" i="11"/>
  <c r="BE9" i="11"/>
  <c r="BD9" i="11"/>
  <c r="BC9" i="11"/>
  <c r="BB9" i="11"/>
  <c r="BA9" i="11"/>
  <c r="AZ9" i="11"/>
  <c r="AY9" i="11"/>
  <c r="AX9" i="11"/>
  <c r="AW9" i="11"/>
  <c r="AV9" i="11"/>
  <c r="AU9" i="11"/>
  <c r="AT9" i="11"/>
  <c r="AS9" i="11"/>
  <c r="AR9" i="11"/>
  <c r="AQ9" i="11"/>
  <c r="AP9" i="11"/>
  <c r="AO9" i="11"/>
  <c r="AN9" i="11"/>
  <c r="AM9" i="11"/>
  <c r="AL9" i="11"/>
  <c r="AK9" i="11"/>
  <c r="AJ9" i="11"/>
  <c r="AI9" i="11"/>
  <c r="AH9" i="11"/>
  <c r="AG9" i="11"/>
  <c r="AF9" i="11"/>
  <c r="AE9" i="11"/>
  <c r="AD9" i="11"/>
  <c r="AC9" i="11"/>
  <c r="AB9" i="11"/>
  <c r="AA9" i="11"/>
  <c r="Z9" i="11"/>
  <c r="Y9" i="11"/>
  <c r="X9" i="11"/>
  <c r="W9" i="11"/>
  <c r="V9" i="11"/>
  <c r="U9" i="11"/>
  <c r="T9" i="11"/>
  <c r="S9" i="11"/>
  <c r="R9" i="11"/>
  <c r="Q9" i="11"/>
  <c r="P9" i="11"/>
  <c r="O9" i="11"/>
  <c r="N9" i="11"/>
  <c r="M9" i="11"/>
  <c r="L9" i="11"/>
  <c r="K9" i="11"/>
  <c r="J9" i="11"/>
  <c r="I9" i="11"/>
  <c r="H9" i="11"/>
  <c r="B7" i="11" l="1"/>
  <c r="C7" i="11"/>
  <c r="D7" i="11"/>
  <c r="E7" i="11"/>
  <c r="F7" i="11"/>
  <c r="G7" i="11"/>
  <c r="H7" i="11"/>
  <c r="H8" i="11" s="1"/>
  <c r="H10" i="11" s="1"/>
  <c r="H14" i="11" s="1"/>
  <c r="H16" i="11" s="1"/>
  <c r="I7" i="11"/>
  <c r="I8" i="11" s="1"/>
  <c r="I10" i="11" s="1"/>
  <c r="I14" i="11" s="1"/>
  <c r="I16" i="11" s="1"/>
  <c r="J7" i="11"/>
  <c r="K7" i="11"/>
  <c r="K8" i="11" s="1"/>
  <c r="K10" i="11" s="1"/>
  <c r="K14" i="11" s="1"/>
  <c r="K16" i="11" s="1"/>
  <c r="L7" i="11"/>
  <c r="M7" i="11"/>
  <c r="N7" i="11"/>
  <c r="O7" i="11"/>
  <c r="P7" i="11"/>
  <c r="P8" i="11" s="1"/>
  <c r="P10" i="11" s="1"/>
  <c r="P14" i="11" s="1"/>
  <c r="P16" i="11" s="1"/>
  <c r="Q7" i="11"/>
  <c r="Q8" i="11" s="1"/>
  <c r="Q10" i="11" s="1"/>
  <c r="Q14" i="11" s="1"/>
  <c r="Q16" i="11" s="1"/>
  <c r="R7" i="11"/>
  <c r="S7" i="11"/>
  <c r="T7" i="11"/>
  <c r="U7" i="11"/>
  <c r="V7" i="11"/>
  <c r="W7" i="11"/>
  <c r="X7" i="11"/>
  <c r="X8" i="11" s="1"/>
  <c r="X10" i="11" s="1"/>
  <c r="X14" i="11" s="1"/>
  <c r="X16" i="11" s="1"/>
  <c r="Y7" i="11"/>
  <c r="Y8" i="11" s="1"/>
  <c r="Y10" i="11" s="1"/>
  <c r="Y14" i="11" s="1"/>
  <c r="Y16" i="11" s="1"/>
  <c r="Z7" i="11"/>
  <c r="AA7" i="11"/>
  <c r="AB7" i="11"/>
  <c r="AC7" i="11"/>
  <c r="AD7" i="11"/>
  <c r="AE7" i="11"/>
  <c r="AF7" i="11"/>
  <c r="AF8" i="11" s="1"/>
  <c r="AF10" i="11" s="1"/>
  <c r="AF14" i="11" s="1"/>
  <c r="AF16" i="11" s="1"/>
  <c r="AG7" i="11"/>
  <c r="AG8" i="11" s="1"/>
  <c r="AG10" i="11" s="1"/>
  <c r="AG14" i="11" s="1"/>
  <c r="AG16" i="11" s="1"/>
  <c r="AH7" i="11"/>
  <c r="AI7" i="11"/>
  <c r="AJ7" i="11"/>
  <c r="AK7" i="11"/>
  <c r="AL7" i="11"/>
  <c r="AM7" i="11"/>
  <c r="AN7" i="11"/>
  <c r="AN8" i="11" s="1"/>
  <c r="AN10" i="11" s="1"/>
  <c r="AN14" i="11" s="1"/>
  <c r="AN16" i="11" s="1"/>
  <c r="AO7" i="11"/>
  <c r="AO8" i="11" s="1"/>
  <c r="AO10" i="11" s="1"/>
  <c r="AO14" i="11" s="1"/>
  <c r="AO16" i="11" s="1"/>
  <c r="AP7" i="11"/>
  <c r="AQ7" i="11"/>
  <c r="AR7" i="11"/>
  <c r="AS7" i="11"/>
  <c r="AT7" i="11"/>
  <c r="AU7" i="11"/>
  <c r="AV7" i="11"/>
  <c r="AV8" i="11" s="1"/>
  <c r="AV10" i="11" s="1"/>
  <c r="AV14" i="11" s="1"/>
  <c r="AV16" i="11" s="1"/>
  <c r="AW7" i="11"/>
  <c r="AW8" i="11" s="1"/>
  <c r="AW10" i="11" s="1"/>
  <c r="AW14" i="11" s="1"/>
  <c r="AW16" i="11" s="1"/>
  <c r="AX7" i="11"/>
  <c r="AY7" i="11"/>
  <c r="AZ7" i="11"/>
  <c r="BA7" i="11"/>
  <c r="BB7" i="11"/>
  <c r="BC7" i="11"/>
  <c r="BD7" i="11"/>
  <c r="BD8" i="11" s="1"/>
  <c r="BD10" i="11" s="1"/>
  <c r="BD14" i="11" s="1"/>
  <c r="BD16" i="11" s="1"/>
  <c r="BE7" i="11"/>
  <c r="BE8" i="11" s="1"/>
  <c r="BE10" i="11" s="1"/>
  <c r="BE14" i="11" s="1"/>
  <c r="BE16" i="11" s="1"/>
  <c r="BF7" i="11"/>
  <c r="BG7" i="11"/>
  <c r="BH7" i="11"/>
  <c r="BI7" i="11"/>
  <c r="BJ7" i="11"/>
  <c r="BK7" i="11"/>
  <c r="BL7" i="11"/>
  <c r="BL8" i="11" s="1"/>
  <c r="BL10" i="11" s="1"/>
  <c r="BL14" i="11" s="1"/>
  <c r="BL16" i="11" s="1"/>
  <c r="BM7" i="11"/>
  <c r="BM8" i="11" s="1"/>
  <c r="BM10" i="11" s="1"/>
  <c r="BM14" i="11" s="1"/>
  <c r="BM16" i="11" s="1"/>
  <c r="BN7" i="11"/>
  <c r="BO7" i="11"/>
  <c r="B8" i="11"/>
  <c r="C8" i="11"/>
  <c r="D8" i="11"/>
  <c r="E8" i="11"/>
  <c r="F8" i="11"/>
  <c r="F14" i="11" s="1"/>
  <c r="F16" i="11" s="1"/>
  <c r="G8" i="11"/>
  <c r="G14" i="11" s="1"/>
  <c r="G16" i="11" s="1"/>
  <c r="J8" i="11"/>
  <c r="L8" i="11"/>
  <c r="M8" i="11"/>
  <c r="N8" i="11"/>
  <c r="N10" i="11" s="1"/>
  <c r="N14" i="11" s="1"/>
  <c r="N16" i="11" s="1"/>
  <c r="O8" i="11"/>
  <c r="O10" i="11" s="1"/>
  <c r="O14" i="11" s="1"/>
  <c r="O16" i="11" s="1"/>
  <c r="R8" i="11"/>
  <c r="S8" i="11"/>
  <c r="T8" i="11"/>
  <c r="U8" i="11"/>
  <c r="V8" i="11"/>
  <c r="V10" i="11" s="1"/>
  <c r="V14" i="11" s="1"/>
  <c r="V16" i="11" s="1"/>
  <c r="W8" i="11"/>
  <c r="W10" i="11" s="1"/>
  <c r="W14" i="11" s="1"/>
  <c r="W16" i="11" s="1"/>
  <c r="Z8" i="11"/>
  <c r="AA8" i="11"/>
  <c r="AB8" i="11"/>
  <c r="AC8" i="11"/>
  <c r="AD8" i="11"/>
  <c r="AD10" i="11" s="1"/>
  <c r="AD14" i="11" s="1"/>
  <c r="AD16" i="11" s="1"/>
  <c r="AE8" i="11"/>
  <c r="AE10" i="11" s="1"/>
  <c r="AE14" i="11" s="1"/>
  <c r="AE16" i="11" s="1"/>
  <c r="AH8" i="11"/>
  <c r="AI8" i="11"/>
  <c r="AJ8" i="11"/>
  <c r="AK8" i="11"/>
  <c r="AL8" i="11"/>
  <c r="AL10" i="11" s="1"/>
  <c r="AL14" i="11" s="1"/>
  <c r="AL16" i="11" s="1"/>
  <c r="AM8" i="11"/>
  <c r="AM10" i="11" s="1"/>
  <c r="AM14" i="11" s="1"/>
  <c r="AM16" i="11" s="1"/>
  <c r="AP8" i="11"/>
  <c r="AQ8" i="11"/>
  <c r="AR8" i="11"/>
  <c r="AS8" i="11"/>
  <c r="AT8" i="11"/>
  <c r="AT10" i="11" s="1"/>
  <c r="AT14" i="11" s="1"/>
  <c r="AT16" i="11" s="1"/>
  <c r="AU8" i="11"/>
  <c r="AU10" i="11" s="1"/>
  <c r="AU14" i="11" s="1"/>
  <c r="AU16" i="11" s="1"/>
  <c r="AX8" i="11"/>
  <c r="AY8" i="11"/>
  <c r="AZ8" i="11"/>
  <c r="BA8" i="11"/>
  <c r="BB8" i="11"/>
  <c r="BB10" i="11" s="1"/>
  <c r="BB14" i="11" s="1"/>
  <c r="BB16" i="11" s="1"/>
  <c r="BC8" i="11"/>
  <c r="BC10" i="11" s="1"/>
  <c r="BC14" i="11" s="1"/>
  <c r="BC16" i="11" s="1"/>
  <c r="BF8" i="11"/>
  <c r="BG8" i="11"/>
  <c r="BH8" i="11"/>
  <c r="BI8" i="11"/>
  <c r="BJ8" i="11"/>
  <c r="BJ10" i="11" s="1"/>
  <c r="BJ14" i="11" s="1"/>
  <c r="BJ16" i="11" s="1"/>
  <c r="BK8" i="11"/>
  <c r="BK10" i="11" s="1"/>
  <c r="BK14" i="11" s="1"/>
  <c r="BK16" i="11" s="1"/>
  <c r="BN8" i="11"/>
  <c r="BO8" i="11"/>
  <c r="B14" i="11"/>
  <c r="B16" i="11" s="1"/>
  <c r="D14" i="11"/>
  <c r="D16" i="11" s="1"/>
  <c r="E14" i="11"/>
  <c r="E16" i="11" s="1"/>
  <c r="J10" i="11"/>
  <c r="J14" i="11" s="1"/>
  <c r="J16" i="11" s="1"/>
  <c r="L10" i="11"/>
  <c r="L14" i="11" s="1"/>
  <c r="L16" i="11" s="1"/>
  <c r="M10" i="11"/>
  <c r="M14" i="11" s="1"/>
  <c r="M16" i="11" s="1"/>
  <c r="R10" i="11"/>
  <c r="S10" i="11"/>
  <c r="T10" i="11"/>
  <c r="T14" i="11" s="1"/>
  <c r="T16" i="11" s="1"/>
  <c r="U10" i="11"/>
  <c r="U14" i="11" s="1"/>
  <c r="U16" i="11" s="1"/>
  <c r="Z10" i="11"/>
  <c r="Z14" i="11" s="1"/>
  <c r="Z16" i="11" s="1"/>
  <c r="AA10" i="11"/>
  <c r="AA14" i="11" s="1"/>
  <c r="AA16" i="11" s="1"/>
  <c r="AB10" i="11"/>
  <c r="AB14" i="11" s="1"/>
  <c r="AB16" i="11" s="1"/>
  <c r="AC10" i="11"/>
  <c r="AC14" i="11" s="1"/>
  <c r="AC16" i="11" s="1"/>
  <c r="AH10" i="11"/>
  <c r="AI10" i="11"/>
  <c r="AJ10" i="11"/>
  <c r="AJ14" i="11" s="1"/>
  <c r="AJ16" i="11" s="1"/>
  <c r="AK10" i="11"/>
  <c r="AK14" i="11" s="1"/>
  <c r="AK16" i="11" s="1"/>
  <c r="AP10" i="11"/>
  <c r="AP14" i="11" s="1"/>
  <c r="AP16" i="11" s="1"/>
  <c r="AQ10" i="11"/>
  <c r="AQ14" i="11" s="1"/>
  <c r="AQ16" i="11" s="1"/>
  <c r="AR10" i="11"/>
  <c r="AR14" i="11" s="1"/>
  <c r="AR16" i="11" s="1"/>
  <c r="AS10" i="11"/>
  <c r="AS14" i="11" s="1"/>
  <c r="AS16" i="11" s="1"/>
  <c r="AX10" i="11"/>
  <c r="AY10" i="11"/>
  <c r="AZ10" i="11"/>
  <c r="AZ14" i="11" s="1"/>
  <c r="AZ16" i="11" s="1"/>
  <c r="BA10" i="11"/>
  <c r="BA14" i="11" s="1"/>
  <c r="BA16" i="11" s="1"/>
  <c r="BF10" i="11"/>
  <c r="BF14" i="11" s="1"/>
  <c r="BF16" i="11" s="1"/>
  <c r="BG10" i="11"/>
  <c r="BG14" i="11" s="1"/>
  <c r="BG16" i="11" s="1"/>
  <c r="BH10" i="11"/>
  <c r="BH14" i="11" s="1"/>
  <c r="BH16" i="11" s="1"/>
  <c r="BI10" i="11"/>
  <c r="BI14" i="11" s="1"/>
  <c r="BI16" i="11" s="1"/>
  <c r="BN10" i="11"/>
  <c r="BO10" i="11"/>
  <c r="C14" i="11"/>
  <c r="C16" i="11" s="1"/>
  <c r="R14" i="11"/>
  <c r="R16" i="11" s="1"/>
  <c r="S14" i="11"/>
  <c r="S16" i="11" s="1"/>
  <c r="AH14" i="11"/>
  <c r="AH16" i="11" s="1"/>
  <c r="AI14" i="11"/>
  <c r="AI16" i="11" s="1"/>
  <c r="AX14" i="11"/>
  <c r="AX16" i="11" s="1"/>
  <c r="AY14" i="11"/>
  <c r="AY16" i="11" s="1"/>
  <c r="BN14" i="11"/>
  <c r="BN16" i="11" s="1"/>
  <c r="BO14" i="11"/>
  <c r="BO16" i="11" s="1"/>
  <c r="F9" i="4" l="1"/>
  <c r="D9" i="4"/>
  <c r="C9" i="4"/>
  <c r="E9" i="4"/>
  <c r="C81" i="4"/>
  <c r="C80" i="4"/>
  <c r="C79" i="4"/>
  <c r="C77" i="4"/>
  <c r="C74" i="4"/>
  <c r="C73" i="4"/>
  <c r="C72" i="4"/>
  <c r="C71" i="4"/>
  <c r="C70" i="4"/>
  <c r="C68" i="4"/>
  <c r="C69" i="4"/>
  <c r="C67" i="4"/>
  <c r="C82" i="4" l="1"/>
  <c r="B82" i="4"/>
  <c r="E80" i="4"/>
  <c r="E79" i="4"/>
  <c r="E78" i="4"/>
  <c r="E76" i="4"/>
  <c r="E75" i="4"/>
  <c r="D81" i="4"/>
  <c r="E81" i="4" s="1"/>
  <c r="D77" i="4"/>
  <c r="E77" i="4" s="1"/>
  <c r="D74" i="4"/>
  <c r="E74" i="4" s="1"/>
  <c r="D73" i="4"/>
  <c r="E73" i="4" s="1"/>
  <c r="D72" i="4"/>
  <c r="E72" i="4" s="1"/>
  <c r="D71" i="4"/>
  <c r="E71" i="4" s="1"/>
  <c r="D70" i="4"/>
  <c r="E70" i="4" s="1"/>
  <c r="D69" i="4"/>
  <c r="E69" i="4" s="1"/>
  <c r="D68" i="4"/>
  <c r="E68" i="4" s="1"/>
  <c r="D67" i="4"/>
  <c r="B51" i="4"/>
  <c r="B83" i="4" s="1"/>
  <c r="D82" i="4" l="1"/>
  <c r="B84" i="4"/>
  <c r="E67" i="4"/>
  <c r="E82" i="4" s="1"/>
  <c r="E83" i="4" l="1"/>
  <c r="F31" i="4"/>
  <c r="E31" i="4"/>
  <c r="D31" i="4"/>
  <c r="C31" i="4"/>
  <c r="B31" i="4"/>
  <c r="B25" i="4" l="1"/>
  <c r="K24" i="7"/>
  <c r="B16" i="10" l="1"/>
  <c r="F16" i="7" l="1"/>
  <c r="E18" i="7"/>
  <c r="F18" i="7" s="1"/>
  <c r="E20" i="7"/>
  <c r="F20" i="7" s="1"/>
  <c r="D22" i="7"/>
  <c r="F22" i="7" l="1"/>
  <c r="H16" i="7" l="1"/>
  <c r="H20" i="7"/>
  <c r="H18" i="7"/>
  <c r="H22" i="7" l="1"/>
  <c r="I18" i="7" s="1"/>
  <c r="K18" i="7" s="1"/>
  <c r="G22" i="7"/>
  <c r="I20" i="7" l="1"/>
  <c r="K20" i="7" s="1"/>
  <c r="I16" i="7"/>
  <c r="I22" i="7" l="1"/>
  <c r="K16" i="7"/>
  <c r="K22" i="7" s="1"/>
  <c r="F59" i="4" l="1"/>
  <c r="F58" i="4"/>
  <c r="F57" i="4"/>
  <c r="E59" i="4"/>
  <c r="E58" i="4"/>
  <c r="E57" i="4"/>
  <c r="D25" i="4" l="1"/>
  <c r="C25" i="4"/>
  <c r="E25" i="4"/>
  <c r="F25" i="4"/>
  <c r="D59" i="4" l="1"/>
  <c r="C59" i="4"/>
  <c r="B59" i="4"/>
  <c r="D58" i="4"/>
  <c r="C58" i="4"/>
  <c r="B58" i="4"/>
  <c r="D57" i="4"/>
  <c r="C57" i="4"/>
  <c r="B57" i="4"/>
  <c r="G56" i="4"/>
  <c r="C55" i="4"/>
  <c r="D55" i="4" s="1"/>
  <c r="E55" i="4" s="1"/>
  <c r="F55" i="4" s="1"/>
  <c r="B50" i="4"/>
  <c r="B52" i="4" s="1"/>
  <c r="C44" i="4"/>
  <c r="F15" i="4" l="1"/>
  <c r="E15" i="4"/>
  <c r="D56" i="4"/>
  <c r="D60" i="4" s="1"/>
  <c r="E56" i="4"/>
  <c r="F56" i="4"/>
  <c r="F60" i="4" s="1"/>
  <c r="F61" i="4" s="1"/>
  <c r="B15" i="4"/>
  <c r="D15" i="4"/>
  <c r="C15" i="4"/>
  <c r="B56" i="4"/>
  <c r="C56" i="4"/>
  <c r="E60" i="4" l="1"/>
  <c r="E61" i="4" s="1"/>
  <c r="E11" i="4"/>
  <c r="F11" i="4"/>
  <c r="B11" i="4"/>
  <c r="D11" i="4"/>
  <c r="C11" i="4"/>
  <c r="C60" i="4"/>
  <c r="C61" i="4" s="1"/>
  <c r="D61" i="4"/>
  <c r="B60" i="4"/>
  <c r="B61" i="4" s="1"/>
  <c r="B13" i="4" l="1"/>
  <c r="B17" i="4" s="1"/>
  <c r="B62" i="4" s="1"/>
  <c r="B20" i="4" s="1"/>
  <c r="B27" i="4"/>
  <c r="B29" i="4" s="1"/>
  <c r="B33" i="4" s="1"/>
  <c r="F13" i="4"/>
  <c r="F17" i="4" s="1"/>
  <c r="F62" i="4" s="1"/>
  <c r="F27" i="4"/>
  <c r="F29" i="4" s="1"/>
  <c r="F33" i="4" s="1"/>
  <c r="E13" i="4"/>
  <c r="D46" i="4" s="1"/>
  <c r="E27" i="4"/>
  <c r="E29" i="4" s="1"/>
  <c r="E33" i="4" s="1"/>
  <c r="C13" i="4"/>
  <c r="C27" i="4"/>
  <c r="C29" i="4" s="1"/>
  <c r="C33" i="4" s="1"/>
  <c r="D13" i="4"/>
  <c r="D27" i="4"/>
  <c r="D29" i="4" s="1"/>
  <c r="D33" i="4" s="1"/>
  <c r="B63" i="4" l="1"/>
  <c r="D44" i="4"/>
  <c r="C17" i="4"/>
  <c r="D45" i="4"/>
  <c r="D17" i="4"/>
  <c r="D62" i="4" s="1"/>
  <c r="D20" i="4" s="1"/>
  <c r="C62" i="4"/>
  <c r="C20" i="4" s="1"/>
  <c r="E84" i="4"/>
  <c r="E17" i="4"/>
  <c r="E62" i="4" s="1"/>
  <c r="E63" i="4" s="1"/>
  <c r="D47" i="4"/>
  <c r="F20" i="4"/>
  <c r="F63" i="4"/>
  <c r="C63" i="4" l="1"/>
  <c r="E20" i="4"/>
  <c r="D63" i="4"/>
</calcChain>
</file>

<file path=xl/sharedStrings.xml><?xml version="1.0" encoding="utf-8"?>
<sst xmlns="http://schemas.openxmlformats.org/spreadsheetml/2006/main" count="225" uniqueCount="204">
  <si>
    <t>Jan - 2027</t>
  </si>
  <si>
    <t>Feb - 2027</t>
  </si>
  <si>
    <t>Mar - 2027</t>
  </si>
  <si>
    <t>May - 2027</t>
  </si>
  <si>
    <t>Jun - 2027</t>
  </si>
  <si>
    <t>Jul - 2027</t>
  </si>
  <si>
    <t>Aug - 2027</t>
  </si>
  <si>
    <t>Sep - 2027</t>
  </si>
  <si>
    <t>Oct - 2027</t>
  </si>
  <si>
    <t>Nov - 2027</t>
  </si>
  <si>
    <t>Dec - 2027</t>
  </si>
  <si>
    <t>Jan - 2028</t>
  </si>
  <si>
    <t>Feb - 2028</t>
  </si>
  <si>
    <t>Mar - 2028</t>
  </si>
  <si>
    <t>Apr - 2028</t>
  </si>
  <si>
    <t>May - 2028</t>
  </si>
  <si>
    <t>Jun - 2028</t>
  </si>
  <si>
    <t>Jul - 2028</t>
  </si>
  <si>
    <t>Aug - 2028</t>
  </si>
  <si>
    <t>Sep - 2028</t>
  </si>
  <si>
    <t>Oct - 2028</t>
  </si>
  <si>
    <t>Nov - 2028</t>
  </si>
  <si>
    <t>Dec - 2028</t>
  </si>
  <si>
    <t>LG&amp;E</t>
  </si>
  <si>
    <t>Residential Customer Impact</t>
  </si>
  <si>
    <t>*Based on Stipulated Revenues for Calendar Year 2026</t>
  </si>
  <si>
    <t>2026</t>
  </si>
  <si>
    <t>Multiplied by Group 1 Average % of Total Revenue</t>
  </si>
  <si>
    <t>Residential Service</t>
  </si>
  <si>
    <t>Stipulation Exhibit 1 - Sch M-2.1</t>
  </si>
  <si>
    <t>Rev at Stip Rates</t>
  </si>
  <si>
    <t>Divided by Total Sales to Ultimate Customers</t>
  </si>
  <si>
    <t>Group 1 Average % of Total Revenue</t>
  </si>
  <si>
    <t>Residential Time-of-Day Service</t>
  </si>
  <si>
    <t>Total Group 1 Revenues</t>
  </si>
  <si>
    <t>Lighting Energy Service</t>
  </si>
  <si>
    <t>Traffic Energy Service</t>
  </si>
  <si>
    <t>Lighting/Restricted Lighting Service</t>
  </si>
  <si>
    <t>Group 1 E(m)</t>
  </si>
  <si>
    <t>Estimated Group 1 Billing Factor</t>
  </si>
  <si>
    <t>Customer Charge</t>
  </si>
  <si>
    <t>Energy</t>
  </si>
  <si>
    <t>DSM</t>
  </si>
  <si>
    <t>ECR</t>
  </si>
  <si>
    <t>Bill Dets</t>
  </si>
  <si>
    <t>Rate</t>
  </si>
  <si>
    <t>Stipulation</t>
  </si>
  <si>
    <t>Current Eff Oct</t>
  </si>
  <si>
    <t>FAC/OSS</t>
  </si>
  <si>
    <t xml:space="preserve">Total </t>
  </si>
  <si>
    <t># of Customers</t>
  </si>
  <si>
    <t>Reasonableness check</t>
  </si>
  <si>
    <t>Louisville Gas and Electric Company</t>
  </si>
  <si>
    <t>Monthly bill (866 kWh per month)</t>
  </si>
  <si>
    <t>RAR</t>
  </si>
  <si>
    <t>2027</t>
  </si>
  <si>
    <t>2028</t>
  </si>
  <si>
    <t>LG&amp;E Residential/VFD Bill Impact</t>
  </si>
  <si>
    <t>Divided by Group 1 Total Revenue*</t>
  </si>
  <si>
    <t>2029</t>
  </si>
  <si>
    <t>2030</t>
  </si>
  <si>
    <t>Property Tax</t>
  </si>
  <si>
    <t>Depreciation</t>
  </si>
  <si>
    <t>O&amp;M</t>
  </si>
  <si>
    <t>Rate Base</t>
  </si>
  <si>
    <t>Cash Working Capital</t>
  </si>
  <si>
    <t>Accumulated Deferred Income Tax</t>
  </si>
  <si>
    <t>Accumulated Depreciation</t>
  </si>
  <si>
    <t>CWIP</t>
  </si>
  <si>
    <t>Plant in Service</t>
  </si>
  <si>
    <t>Dec - 2029</t>
  </si>
  <si>
    <t>Nov - 2029</t>
  </si>
  <si>
    <t>Oct - 2029</t>
  </si>
  <si>
    <t>Sep - 2029</t>
  </si>
  <si>
    <t>Aug - 2029</t>
  </si>
  <si>
    <t>Jul - 2029</t>
  </si>
  <si>
    <t>Jun - 2029</t>
  </si>
  <si>
    <t>May - 2029</t>
  </si>
  <si>
    <t>Apr - 2029</t>
  </si>
  <si>
    <t>Mar - 2029</t>
  </si>
  <si>
    <t>Feb - 2029</t>
  </si>
  <si>
    <t>Jan - 2029</t>
  </si>
  <si>
    <t>TOTAL CAPITAL</t>
  </si>
  <si>
    <t>COMMON EQUITY</t>
  </si>
  <si>
    <t>J-3</t>
  </si>
  <si>
    <t>LONG-TERM DEBT</t>
  </si>
  <si>
    <t>J-2</t>
  </si>
  <si>
    <t>SHORT-TERM DEBT</t>
  </si>
  <si>
    <t>%</t>
  </si>
  <si>
    <t>$</t>
  </si>
  <si>
    <t>(J=HxI)</t>
  </si>
  <si>
    <t>(I)</t>
  </si>
  <si>
    <t>(H)</t>
  </si>
  <si>
    <t>(G=E+F)</t>
  </si>
  <si>
    <t>(F)</t>
  </si>
  <si>
    <t>(E=CxD)</t>
  </si>
  <si>
    <t>(D)</t>
  </si>
  <si>
    <t>(C)</t>
  </si>
  <si>
    <t>(B)</t>
  </si>
  <si>
    <t>(A)</t>
  </si>
  <si>
    <t>13 MONTH AVERAGE WEIGHTED COST</t>
  </si>
  <si>
    <t>COST RATE</t>
  </si>
  <si>
    <t>PERCENT OF TOTAL</t>
  </si>
  <si>
    <t>JURISDICTIONAL ADJUSTED CAPITAL</t>
  </si>
  <si>
    <t>ADJUSTMENT AMOUNT</t>
  </si>
  <si>
    <t>JURISDICTIONAL CAPITAL</t>
  </si>
  <si>
    <t>JURISDICTIONAL RATE BASE PERCENTAGE</t>
  </si>
  <si>
    <t>13 MONTH AVERAGE AMOUNT</t>
  </si>
  <si>
    <t>WORKPAPER REFERENCE</t>
  </si>
  <si>
    <t>CLASS OF CAPITAL</t>
  </si>
  <si>
    <t>LINE NO.</t>
  </si>
  <si>
    <t>SCHEDULE J-1.1/J-1.2</t>
  </si>
  <si>
    <t>ELECTRIC:</t>
  </si>
  <si>
    <t xml:space="preserve">WORKPAPER REFERENCE NO(S).: </t>
  </si>
  <si>
    <t>PAGE 1 OF 4</t>
  </si>
  <si>
    <t>DATE OF CAPITAL STRUCTURE: 13 MO AVG FOR FORECASTED  PERIOD</t>
  </si>
  <si>
    <t>DATA:____BASE  PERIOD__X__FORECASTED  PERIOD</t>
  </si>
  <si>
    <t>THIRTEEN MONTH AVERAGE</t>
  </si>
  <si>
    <t>COST OF CAPITAL SUMMARY</t>
  </si>
  <si>
    <t>WITNESS:   A. M. FACKLER/J. BURGOS</t>
  </si>
  <si>
    <t>TYPE OF FILING: _____ ORIGINAL  _____ UPDATED  __X__ REVISED</t>
  </si>
  <si>
    <t>LOUISVILLE GAS AND ELECTRIC COMPANY</t>
  </si>
  <si>
    <t xml:space="preserve">CASE NO. 2025-00114 </t>
  </si>
  <si>
    <t>FROM JANUARY 1, 2026 TO DECEMBER 31, 2026</t>
  </si>
  <si>
    <t>Expense Month</t>
  </si>
  <si>
    <t>Average</t>
  </si>
  <si>
    <t>ECR Filing Jurisdictional Allocation</t>
  </si>
  <si>
    <t>Weighted Cost of Capital Grossed up for Income Tax Effect {ROR + (ROR - DR) x [TR / (1 - TR)]}</t>
  </si>
  <si>
    <t>Group 1</t>
  </si>
  <si>
    <t>Group 2</t>
  </si>
  <si>
    <t>Multiplied by Group 2 Average % of Total Revenue</t>
  </si>
  <si>
    <t>Group 2 E(m)</t>
  </si>
  <si>
    <t>Estimated Group 2 Billing Factor</t>
  </si>
  <si>
    <t>General Service</t>
  </si>
  <si>
    <t>General Time-of-Day Service</t>
  </si>
  <si>
    <t>Power Service Secondary</t>
  </si>
  <si>
    <t>Power Service Primary</t>
  </si>
  <si>
    <t>Time-of-Day Secondary Service</t>
  </si>
  <si>
    <t>Time-of-Day Primary Service</t>
  </si>
  <si>
    <t>Retail Transmission Service</t>
  </si>
  <si>
    <t>Special Contract</t>
  </si>
  <si>
    <t>Extremely High Load Factor Service Rate</t>
  </si>
  <si>
    <t>Fluctuating Load Service</t>
  </si>
  <si>
    <t>Outdoor Sports Lighting Service Secondary</t>
  </si>
  <si>
    <t>Outdoor Sports Lighting Service Primary</t>
  </si>
  <si>
    <t>Electric Vehicle Charging Service</t>
  </si>
  <si>
    <t>Electric Vehicle Fast Charging Service Rate</t>
  </si>
  <si>
    <t>Electric Vehicle Supply Equipment Rate</t>
  </si>
  <si>
    <t>Not used</t>
  </si>
  <si>
    <t>Total Group 2 Revenues</t>
  </si>
  <si>
    <t>Group 2 Average % of Total Revenue</t>
  </si>
  <si>
    <t>Divided by Group 2 Total Non-Fuel Revenue*</t>
  </si>
  <si>
    <t>Excluding Fuel</t>
  </si>
  <si>
    <t>Base Fuel Rev</t>
  </si>
  <si>
    <t>FAC/OSS Rev</t>
  </si>
  <si>
    <t>reasonableness check to ECR filing (Sep was 70.9%)</t>
  </si>
  <si>
    <t>reasonableness check to ECR filing (Sep was 140.8%)</t>
  </si>
  <si>
    <t>Mill Creek 2 Incremental Stay Open Cost Recovery</t>
  </si>
  <si>
    <t>-</t>
  </si>
  <si>
    <t/>
  </si>
  <si>
    <t>Jurisdictional MC2 Revenue Requirement</t>
  </si>
  <si>
    <t>Total MC2 Revenue Requirement</t>
  </si>
  <si>
    <t>Dec - 2030</t>
  </si>
  <si>
    <t>Nov - 2030</t>
  </si>
  <si>
    <t>Oct - 2030</t>
  </si>
  <si>
    <t>Sep - 2030</t>
  </si>
  <si>
    <t>Aug - 2030</t>
  </si>
  <si>
    <t>Jul - 2030</t>
  </si>
  <si>
    <t>Jun - 2030</t>
  </si>
  <si>
    <t>May - 2030</t>
  </si>
  <si>
    <t>Apr - 2030</t>
  </si>
  <si>
    <t>Mar - 2030</t>
  </si>
  <si>
    <t>Feb - 2030</t>
  </si>
  <si>
    <t>Jan - 2030</t>
  </si>
  <si>
    <t>Dec - 2026</t>
  </si>
  <si>
    <t>Nov - 2026</t>
  </si>
  <si>
    <t>Oct - 2026</t>
  </si>
  <si>
    <t>Sep - 2026</t>
  </si>
  <si>
    <t>Aug - 2026</t>
  </si>
  <si>
    <t>Jul - 2026</t>
  </si>
  <si>
    <t>Jun - 2026</t>
  </si>
  <si>
    <t>May - 2026</t>
  </si>
  <si>
    <t>Apr - 2026</t>
  </si>
  <si>
    <t>Mar - 2026</t>
  </si>
  <si>
    <t>Feb - 2026</t>
  </si>
  <si>
    <t>Jan - 2026</t>
  </si>
  <si>
    <t>Dec - 2025</t>
  </si>
  <si>
    <t>Nov - 2025</t>
  </si>
  <si>
    <t>Oct - 2025</t>
  </si>
  <si>
    <t>Sep - 2025</t>
  </si>
  <si>
    <t>Aug - 2025</t>
  </si>
  <si>
    <t>Jul - 2025</t>
  </si>
  <si>
    <t>MC2</t>
  </si>
  <si>
    <t>Jurisdictional Allocator**</t>
  </si>
  <si>
    <t>* ROR based on Company's Updated Schedule J filed as an attachment to the supplemental response to PSC 1-54, adjusted to reflect the actual debt rate and issuance amount of the Company's LTD issuance in August 2025</t>
  </si>
  <si>
    <t>** Jurisdictional Allocator based on 12 Month Average ECR Jurisdictional Allocator for October 2024 through September 2025</t>
  </si>
  <si>
    <t>Note:  Revenues held constant through 2030 for this analysis; future economic development and other load changes will impact actual bill results.</t>
  </si>
  <si>
    <t>Conroy/Garrett</t>
  </si>
  <si>
    <t>Supplemental Testimony Exhibit 5</t>
  </si>
  <si>
    <t>Page 1 of 1</t>
  </si>
  <si>
    <t>Annual Jurisdictional E(m)**</t>
  </si>
  <si>
    <t>**Capital spend and expenses incurred in 2025 since signing of Stipulation Agreement included in 2026</t>
  </si>
  <si>
    <t>Return on Rate Base</t>
  </si>
  <si>
    <t>Allowed Monthly Rate of Return*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</si>
</sst>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_);[Red]\(#,##0\);&quot; &quot;"/>
    <numFmt numFmtId="165" formatCode="_(&quot;$&quot;* #,##0_);_(&quot;$&quot;* \(#,##0\);_(&quot;$&quot;* &quot;-&quot;??_);_(@_)"/>
    <numFmt numFmtId="166" formatCode="_(* #,##0_);_(* \(#,##0\);_(* &quot;-&quot;??_);_(@_)"/>
    <numFmt numFmtId="167" formatCode="_(&quot;$&quot;* #,##0.00000_);_(&quot;$&quot;* \(#,##0.00000\);_(&quot;$&quot;* &quot;-&quot;??_);_(@_)"/>
    <numFmt numFmtId="168" formatCode="0.000%"/>
    <numFmt numFmtId="169" formatCode="#,##0.00%_);[Red]\(#,##0.00%\);&quot; &quot;"/>
    <numFmt numFmtId="170" formatCode="###0;###0"/>
    <numFmt numFmtId="171" formatCode="_(* #,##0.000000_);_(* \(#,##0.000000\);_(* &quot;-&quot;??_);_(@_)"/>
    <numFmt numFmtId="172" formatCode="[$-409]mmm\-yy;@"/>
  </numFmts>
  <fonts count="23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name val="Calibri"/>
      <family val="2"/>
    </font>
    <font>
      <sz val="11"/>
      <color indexed="8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sz val="12"/>
      <name val="Times New Roman"/>
      <family val="1"/>
    </font>
    <font>
      <b/>
      <sz val="16"/>
      <name val="Cambria"/>
      <family val="1"/>
    </font>
    <font>
      <b/>
      <sz val="12"/>
      <name val="Times New Roman"/>
      <family val="1"/>
    </font>
    <font>
      <b/>
      <u val="singleAccounting"/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u val="singleAccounting"/>
      <sz val="12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u/>
      <sz val="10"/>
      <name val="Arial"/>
      <family val="2"/>
    </font>
    <font>
      <sz val="10"/>
      <color rgb="FF000000"/>
      <name val="Times New Roman"/>
      <family val="1"/>
    </font>
    <font>
      <u val="singleAccounting"/>
      <sz val="11"/>
      <color indexed="8"/>
      <name val="Aptos Narrow"/>
      <family val="2"/>
      <scheme val="minor"/>
    </font>
    <font>
      <sz val="10"/>
      <name val="Courier"/>
      <family val="3"/>
    </font>
    <font>
      <sz val="9"/>
      <color indexed="8"/>
      <name val="Calibri"/>
      <family val="2"/>
    </font>
    <font>
      <sz val="12"/>
      <color rgb="FFFF0000"/>
      <name val="Times New Roman"/>
      <family val="1"/>
    </font>
    <font>
      <sz val="9"/>
      <name val="Calibri"/>
    </font>
    <font>
      <b/>
      <sz val="9"/>
      <name val="Calibri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8"/>
      </top>
      <bottom style="double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0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37" fontId="18" fillId="0" borderId="0"/>
  </cellStyleXfs>
  <cellXfs count="84">
    <xf numFmtId="0" fontId="0" fillId="0" borderId="0" xfId="0"/>
    <xf numFmtId="0" fontId="4" fillId="0" borderId="0" xfId="0" applyFont="1"/>
    <xf numFmtId="0" fontId="5" fillId="0" borderId="0" xfId="0" applyFont="1"/>
    <xf numFmtId="0" fontId="7" fillId="0" borderId="0" xfId="0" quotePrefix="1" applyFont="1" applyAlignment="1">
      <alignment horizontal="left"/>
    </xf>
    <xf numFmtId="0" fontId="7" fillId="0" borderId="0" xfId="0" applyFont="1"/>
    <xf numFmtId="10" fontId="5" fillId="0" borderId="0" xfId="0" applyNumberFormat="1" applyFont="1"/>
    <xf numFmtId="10" fontId="5" fillId="0" borderId="0" xfId="3" applyNumberFormat="1" applyFont="1"/>
    <xf numFmtId="0" fontId="8" fillId="0" borderId="0" xfId="0" quotePrefix="1" applyFont="1" applyAlignment="1">
      <alignment horizontal="center" vertical="center"/>
    </xf>
    <xf numFmtId="44" fontId="5" fillId="0" borderId="0" xfId="2" applyFont="1"/>
    <xf numFmtId="165" fontId="5" fillId="0" borderId="0" xfId="2" applyNumberFormat="1" applyFont="1"/>
    <xf numFmtId="0" fontId="9" fillId="0" borderId="0" xfId="0" applyFont="1"/>
    <xf numFmtId="0" fontId="10" fillId="0" borderId="0" xfId="0" applyFont="1"/>
    <xf numFmtId="165" fontId="11" fillId="0" borderId="0" xfId="2" applyNumberFormat="1" applyFont="1"/>
    <xf numFmtId="165" fontId="5" fillId="0" borderId="0" xfId="0" applyNumberFormat="1" applyFont="1" applyAlignment="1">
      <alignment horizontal="left"/>
    </xf>
    <xf numFmtId="165" fontId="5" fillId="0" borderId="0" xfId="0" applyNumberFormat="1" applyFont="1"/>
    <xf numFmtId="0" fontId="12" fillId="0" borderId="0" xfId="0" applyFont="1"/>
    <xf numFmtId="0" fontId="13" fillId="0" borderId="0" xfId="0" applyFont="1" applyAlignment="1">
      <alignment horizontal="center"/>
    </xf>
    <xf numFmtId="2" fontId="14" fillId="0" borderId="0" xfId="0" applyNumberFormat="1" applyFont="1"/>
    <xf numFmtId="0" fontId="12" fillId="0" borderId="0" xfId="0" applyFont="1" applyAlignment="1">
      <alignment horizontal="right"/>
    </xf>
    <xf numFmtId="166" fontId="14" fillId="0" borderId="0" xfId="1" applyNumberFormat="1" applyFont="1"/>
    <xf numFmtId="44" fontId="0" fillId="0" borderId="0" xfId="2" applyFont="1"/>
    <xf numFmtId="167" fontId="0" fillId="0" borderId="0" xfId="2" applyNumberFormat="1" applyFont="1"/>
    <xf numFmtId="168" fontId="0" fillId="0" borderId="0" xfId="3" applyNumberFormat="1" applyFont="1"/>
    <xf numFmtId="44" fontId="0" fillId="0" borderId="0" xfId="0" applyNumberFormat="1"/>
    <xf numFmtId="166" fontId="5" fillId="0" borderId="0" xfId="1" applyNumberFormat="1" applyFont="1"/>
    <xf numFmtId="44" fontId="15" fillId="0" borderId="0" xfId="2" applyFont="1"/>
    <xf numFmtId="44" fontId="12" fillId="0" borderId="0" xfId="2" applyFont="1"/>
    <xf numFmtId="0" fontId="7" fillId="0" borderId="0" xfId="0" applyFont="1" applyAlignment="1">
      <alignment horizontal="left" indent="2"/>
    </xf>
    <xf numFmtId="44" fontId="5" fillId="0" borderId="0" xfId="2" applyFont="1" applyFill="1"/>
    <xf numFmtId="0" fontId="2" fillId="2" borderId="1" xfId="0" applyFont="1" applyFill="1" applyBorder="1" applyAlignment="1">
      <alignment horizontal="left" vertical="center" wrapText="1"/>
    </xf>
    <xf numFmtId="10" fontId="0" fillId="0" borderId="0" xfId="3" applyNumberFormat="1" applyFont="1"/>
    <xf numFmtId="0" fontId="12" fillId="0" borderId="0" xfId="4" applyFont="1" applyAlignment="1">
      <alignment horizontal="left" vertical="top"/>
    </xf>
    <xf numFmtId="0" fontId="12" fillId="0" borderId="0" xfId="4" applyFont="1" applyAlignment="1">
      <alignment horizontal="center" wrapText="1"/>
    </xf>
    <xf numFmtId="0" fontId="12" fillId="0" borderId="0" xfId="4" applyFont="1" applyAlignment="1">
      <alignment horizontal="left"/>
    </xf>
    <xf numFmtId="170" fontId="12" fillId="0" borderId="0" xfId="4" applyNumberFormat="1" applyFont="1" applyAlignment="1">
      <alignment horizontal="center" wrapText="1"/>
    </xf>
    <xf numFmtId="171" fontId="12" fillId="0" borderId="0" xfId="5" applyNumberFormat="1" applyFont="1" applyFill="1" applyBorder="1" applyAlignment="1">
      <alignment horizontal="right" wrapText="1"/>
    </xf>
    <xf numFmtId="0" fontId="12" fillId="0" borderId="0" xfId="4" applyFont="1" applyAlignment="1">
      <alignment horizontal="left" wrapText="1"/>
    </xf>
    <xf numFmtId="10" fontId="12" fillId="0" borderId="5" xfId="6" applyNumberFormat="1" applyFont="1" applyFill="1" applyBorder="1" applyAlignment="1">
      <alignment horizontal="right" wrapText="1"/>
    </xf>
    <xf numFmtId="9" fontId="12" fillId="0" borderId="0" xfId="6" applyFont="1" applyFill="1" applyBorder="1" applyAlignment="1">
      <alignment horizontal="right" wrapText="1"/>
    </xf>
    <xf numFmtId="166" fontId="12" fillId="0" borderId="5" xfId="5" applyNumberFormat="1" applyFont="1" applyFill="1" applyBorder="1" applyAlignment="1">
      <alignment horizontal="right" wrapText="1"/>
    </xf>
    <xf numFmtId="10" fontId="12" fillId="0" borderId="0" xfId="6" applyNumberFormat="1" applyFont="1" applyFill="1" applyBorder="1" applyAlignment="1">
      <alignment horizontal="right" wrapText="1"/>
    </xf>
    <xf numFmtId="166" fontId="12" fillId="0" borderId="0" xfId="5" applyNumberFormat="1" applyFont="1" applyFill="1" applyBorder="1" applyAlignment="1">
      <alignment horizontal="right" wrapText="1"/>
    </xf>
    <xf numFmtId="10" fontId="12" fillId="0" borderId="6" xfId="6" applyNumberFormat="1" applyFont="1" applyFill="1" applyBorder="1" applyAlignment="1">
      <alignment horizontal="right" wrapText="1"/>
    </xf>
    <xf numFmtId="166" fontId="12" fillId="0" borderId="6" xfId="5" applyNumberFormat="1" applyFont="1" applyFill="1" applyBorder="1" applyAlignment="1">
      <alignment horizontal="right" wrapText="1"/>
    </xf>
    <xf numFmtId="10" fontId="12" fillId="0" borderId="0" xfId="6" applyNumberFormat="1" applyFont="1" applyFill="1" applyBorder="1" applyAlignment="1">
      <alignment horizontal="right"/>
    </xf>
    <xf numFmtId="166" fontId="12" fillId="0" borderId="6" xfId="7" applyNumberFormat="1" applyFont="1" applyFill="1" applyBorder="1" applyAlignment="1">
      <alignment horizontal="right" wrapText="1"/>
    </xf>
    <xf numFmtId="10" fontId="12" fillId="0" borderId="0" xfId="6" applyNumberFormat="1" applyFont="1" applyFill="1" applyBorder="1" applyAlignment="1">
      <alignment horizontal="left" vertical="top"/>
    </xf>
    <xf numFmtId="9" fontId="12" fillId="0" borderId="0" xfId="6" applyFont="1" applyFill="1" applyBorder="1" applyAlignment="1">
      <alignment horizontal="left" vertical="top"/>
    </xf>
    <xf numFmtId="9" fontId="12" fillId="0" borderId="0" xfId="8" applyFont="1" applyFill="1" applyBorder="1" applyAlignment="1">
      <alignment horizontal="left" vertical="top"/>
    </xf>
    <xf numFmtId="166" fontId="12" fillId="0" borderId="0" xfId="5" applyNumberFormat="1" applyFont="1" applyFill="1" applyBorder="1" applyAlignment="1">
      <alignment horizontal="center" vertical="center" wrapText="1"/>
    </xf>
    <xf numFmtId="0" fontId="12" fillId="0" borderId="0" xfId="4" applyFont="1" applyAlignment="1">
      <alignment horizontal="left" vertical="center" wrapText="1"/>
    </xf>
    <xf numFmtId="0" fontId="12" fillId="0" borderId="0" xfId="4" applyFont="1" applyAlignment="1">
      <alignment horizontal="center" vertical="center" wrapText="1"/>
    </xf>
    <xf numFmtId="0" fontId="12" fillId="0" borderId="2" xfId="4" applyFont="1" applyBorder="1" applyAlignment="1">
      <alignment horizontal="center" wrapText="1"/>
    </xf>
    <xf numFmtId="0" fontId="12" fillId="0" borderId="0" xfId="4" applyFont="1" applyAlignment="1">
      <alignment horizontal="right"/>
    </xf>
    <xf numFmtId="49" fontId="12" fillId="0" borderId="0" xfId="4" applyNumberFormat="1" applyFont="1" applyAlignment="1">
      <alignment horizontal="center"/>
    </xf>
    <xf numFmtId="172" fontId="0" fillId="0" borderId="0" xfId="0" applyNumberFormat="1"/>
    <xf numFmtId="0" fontId="17" fillId="0" borderId="0" xfId="0" applyFont="1" applyAlignment="1">
      <alignment horizontal="center"/>
    </xf>
    <xf numFmtId="0" fontId="0" fillId="0" borderId="0" xfId="0" applyAlignment="1">
      <alignment horizontal="right"/>
    </xf>
    <xf numFmtId="37" fontId="5" fillId="0" borderId="0" xfId="9" applyFont="1"/>
    <xf numFmtId="0" fontId="20" fillId="0" borderId="0" xfId="0" applyFont="1"/>
    <xf numFmtId="10" fontId="20" fillId="0" borderId="0" xfId="3" applyNumberFormat="1" applyFont="1"/>
    <xf numFmtId="164" fontId="0" fillId="0" borderId="0" xfId="0" applyNumberFormat="1"/>
    <xf numFmtId="43" fontId="0" fillId="0" borderId="0" xfId="1" applyFont="1"/>
    <xf numFmtId="164" fontId="21" fillId="0" borderId="0" xfId="0" applyNumberFormat="1" applyFont="1" applyAlignment="1">
      <alignment horizontal="right"/>
    </xf>
    <xf numFmtId="0" fontId="21" fillId="0" borderId="0" xfId="0" applyFont="1" applyAlignment="1">
      <alignment horizontal="left" indent="1"/>
    </xf>
    <xf numFmtId="164" fontId="22" fillId="0" borderId="3" xfId="0" applyNumberFormat="1" applyFont="1" applyBorder="1" applyAlignment="1">
      <alignment horizontal="right"/>
    </xf>
    <xf numFmtId="0" fontId="22" fillId="0" borderId="0" xfId="0" applyFont="1" applyAlignment="1">
      <alignment horizontal="left" indent="1"/>
    </xf>
    <xf numFmtId="169" fontId="21" fillId="0" borderId="0" xfId="0" applyNumberFormat="1" applyFont="1" applyAlignment="1">
      <alignment horizontal="right"/>
    </xf>
    <xf numFmtId="0" fontId="21" fillId="0" borderId="0" xfId="0" applyFont="1" applyAlignment="1">
      <alignment horizontal="left" indent="2"/>
    </xf>
    <xf numFmtId="164" fontId="22" fillId="0" borderId="4" xfId="0" applyNumberFormat="1" applyFont="1" applyBorder="1" applyAlignment="1">
      <alignment horizontal="right"/>
    </xf>
    <xf numFmtId="166" fontId="21" fillId="0" borderId="0" xfId="1" applyNumberFormat="1" applyFont="1" applyFill="1" applyAlignment="1">
      <alignment horizontal="left" indent="2"/>
    </xf>
    <xf numFmtId="169" fontId="21" fillId="0" borderId="7" xfId="0" applyNumberFormat="1" applyFont="1" applyBorder="1" applyAlignment="1">
      <alignment horizontal="right"/>
    </xf>
    <xf numFmtId="166" fontId="21" fillId="0" borderId="0" xfId="0" applyNumberFormat="1" applyFont="1" applyAlignment="1">
      <alignment horizontal="left" indent="2"/>
    </xf>
    <xf numFmtId="0" fontId="22" fillId="0" borderId="0" xfId="0" applyFont="1" applyAlignment="1">
      <alignment horizontal="left"/>
    </xf>
    <xf numFmtId="0" fontId="21" fillId="0" borderId="1" xfId="0" applyFont="1" applyBorder="1" applyAlignment="1">
      <alignment horizontal="center" vertical="center" wrapText="1"/>
    </xf>
    <xf numFmtId="17" fontId="21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166" fontId="0" fillId="0" borderId="0" xfId="0" applyNumberFormat="1"/>
    <xf numFmtId="0" fontId="19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2" fillId="0" borderId="0" xfId="4" applyFont="1" applyAlignment="1">
      <alignment horizontal="center"/>
    </xf>
    <xf numFmtId="49" fontId="12" fillId="0" borderId="0" xfId="4" applyNumberFormat="1" applyFont="1" applyAlignment="1">
      <alignment horizontal="center"/>
    </xf>
    <xf numFmtId="0" fontId="17" fillId="0" borderId="0" xfId="0" applyFont="1" applyAlignment="1">
      <alignment horizontal="center" wrapText="1"/>
    </xf>
  </cellXfs>
  <cellStyles count="10">
    <cellStyle name="Comma" xfId="1" builtinId="3"/>
    <cellStyle name="Comma 2" xfId="7" xr:uid="{EC81A135-BE26-4A65-A42F-40D45725CB5D}"/>
    <cellStyle name="Comma 86" xfId="5" xr:uid="{02EF9580-D088-4EAF-A5E9-DEFEBD3DDD7C}"/>
    <cellStyle name="Currency" xfId="2" builtinId="4"/>
    <cellStyle name="Normal" xfId="0" builtinId="0"/>
    <cellStyle name="Normal 48" xfId="4" xr:uid="{EACF98AD-6731-49E4-8708-3F979FFEA010}"/>
    <cellStyle name="Normal_KU Attachment 1 ECR Review (revised) (4)" xfId="9" xr:uid="{671B4647-262E-41DC-99EC-71477ABC734E}"/>
    <cellStyle name="Percent" xfId="3" builtinId="5"/>
    <cellStyle name="Percent 15" xfId="6" xr:uid="{990A78F8-8D55-47A8-BA29-50223065599C}"/>
    <cellStyle name="Percent 2" xfId="8" xr:uid="{86FAD405-9B1B-4984-9732-1F2B740B5F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CN2025\CN-00113_00114%20-%20KU%20LGE%20Rate%20Cases\13-Settlement\Sch%20M%20Billing%20Determinants\LGE%20Electric%20Billing%20Determinants%20-%20Settlement%20v3,%20Pole%20Attach%20Rev%20-%20for%20GCR%20bill%20impact.xlsx" TargetMode="External"/><Relationship Id="rId1" Type="http://schemas.openxmlformats.org/officeDocument/2006/relationships/externalLinkPath" Target="https://projects.sp.lgeenergy.int/CN2025/CN-00113_00114%20-%20KU%20LGE%20Rate%20Cases/13-Settlement/Sch%20M%20Billing%20Determinants/LGE%20Electric%20Billing%20Determinants%20-%20Settlement%20v3,%20Pole%20Attach%20Rev%20-%20for%20GCR%20bill%20impac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ate Summary"/>
      <sheetName val="LG&amp;E - Rate Summary"/>
      <sheetName val="Sch M-1 Schedules==&gt;"/>
      <sheetName val="Sch M-1 Index"/>
      <sheetName val="Sch M-1.1"/>
      <sheetName val="Sch M-1.2"/>
      <sheetName val="Sch M-1.3 (1)"/>
      <sheetName val="A216810396964DCDB399904ED81BA8E"/>
      <sheetName val="Sch M-1.3 (2)"/>
      <sheetName val="Sch M-1.3 (3)"/>
      <sheetName val="Schedule M-2 Schedules==&gt;"/>
      <sheetName val="Sch M-2 Index"/>
      <sheetName val="Sch M-2.1"/>
      <sheetName val="Sch M-2.2"/>
      <sheetName val="Sch M-2.3 (1)"/>
      <sheetName val="Sch M-2.3 (2)"/>
      <sheetName val="Sch M-2.3 (3) "/>
      <sheetName val="Intervenor Position Summary"/>
      <sheetName val="Sch M-1 - Base Period Data==&gt;"/>
      <sheetName val="12MonActualResults"/>
      <sheetName val="12MonActualLights"/>
      <sheetName val="12MonActualPoles"/>
      <sheetName val="6MonFrcstResults"/>
      <sheetName val="6MonFrcstLights"/>
      <sheetName val="6MonFrcstPoles"/>
      <sheetName val="Actual Reports==&gt;"/>
      <sheetName val="1022"/>
      <sheetName val="1051"/>
      <sheetName val="1055"/>
      <sheetName val="4023"/>
      <sheetName val="4023 - Solar Capacity"/>
      <sheetName val="Sch M-2 - Test Period Data ==&gt;"/>
      <sheetName val="12MonFrcstResults"/>
      <sheetName val="12MonFrcstResults-Curr ROE Mech"/>
      <sheetName val="12MonFrcstLights"/>
      <sheetName val="12MonFrcstLights-Curr ROE Mech"/>
      <sheetName val="12MonFrcstPoles"/>
      <sheetName val="ECR in Base Rates"/>
      <sheetName val="Forecast Reports==&gt;"/>
      <sheetName val="KY Schedule M for Rates - Elect"/>
      <sheetName val="KY Schedule M - Current ROE"/>
      <sheetName val="Lighting Summary for Rates"/>
      <sheetName val="Forecasted Customer Count"/>
      <sheetName val="Forecasted Energy"/>
      <sheetName val="Forecasted Demand"/>
      <sheetName val="Total EVC"/>
      <sheetName val="kVA Conversion"/>
      <sheetName val="Misc Revenue"/>
      <sheetName val="Rates ==&gt;"/>
      <sheetName val="Rates"/>
      <sheetName val="LightingRates"/>
      <sheetName val="PoleRates"/>
      <sheetName val="Input Data"/>
      <sheetName val="Reconciliation==&gt;"/>
      <sheetName val="Actual Reconciliation"/>
      <sheetName val="Forecast Reconciliation"/>
      <sheetName val="Sep24"/>
      <sheetName val="Oct24"/>
      <sheetName val="Nov24"/>
      <sheetName val="Dec24"/>
      <sheetName val="Jan25"/>
      <sheetName val="Feb25"/>
      <sheetName val="Mar25"/>
      <sheetName val="Apr25"/>
      <sheetName val="May25"/>
      <sheetName val="Jun25"/>
      <sheetName val="Jul25"/>
      <sheetName val="Aug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3">
          <cell r="G13">
            <v>8042.48</v>
          </cell>
          <cell r="J13">
            <v>-431191.92</v>
          </cell>
        </row>
        <row r="14">
          <cell r="G14">
            <v>3.34</v>
          </cell>
          <cell r="J14">
            <v>-179.51999999999998</v>
          </cell>
        </row>
        <row r="17">
          <cell r="G17">
            <v>6112.13</v>
          </cell>
          <cell r="J17">
            <v>-461344.29</v>
          </cell>
        </row>
        <row r="18">
          <cell r="G18">
            <v>29.2</v>
          </cell>
          <cell r="J18">
            <v>-22214.68</v>
          </cell>
        </row>
        <row r="21">
          <cell r="G21">
            <v>4794.24</v>
          </cell>
          <cell r="J21">
            <v>-500624.17</v>
          </cell>
        </row>
        <row r="22">
          <cell r="G22">
            <v>6171.71</v>
          </cell>
          <cell r="J22">
            <v>-728974.43</v>
          </cell>
        </row>
        <row r="25">
          <cell r="G25">
            <v>5795.32</v>
          </cell>
          <cell r="J25">
            <v>-395309.04</v>
          </cell>
        </row>
        <row r="39">
          <cell r="G39">
            <v>340.58</v>
          </cell>
          <cell r="J39">
            <v>-24599.439999999999</v>
          </cell>
        </row>
        <row r="45">
          <cell r="G45">
            <v>3.08</v>
          </cell>
          <cell r="J45">
            <v>-16.88</v>
          </cell>
        </row>
        <row r="50">
          <cell r="G50">
            <v>0.01</v>
          </cell>
          <cell r="J50">
            <v>-3.82</v>
          </cell>
        </row>
      </sheetData>
      <sheetData sheetId="15">
        <row r="113">
          <cell r="R113">
            <v>9914533.967170706</v>
          </cell>
        </row>
        <row r="119">
          <cell r="R119">
            <v>23730765.024745107</v>
          </cell>
        </row>
        <row r="165">
          <cell r="R165">
            <v>1094.2265185447141</v>
          </cell>
        </row>
        <row r="169">
          <cell r="R169">
            <v>17.792301114548216</v>
          </cell>
        </row>
        <row r="193">
          <cell r="R193">
            <v>12892.278163401283</v>
          </cell>
        </row>
        <row r="246">
          <cell r="R246">
            <v>35877813.315439336</v>
          </cell>
        </row>
        <row r="294">
          <cell r="R294">
            <v>1682742.7114450021</v>
          </cell>
        </row>
        <row r="342">
          <cell r="R342">
            <v>38530253.461458243</v>
          </cell>
        </row>
        <row r="387">
          <cell r="R387">
            <v>56098257.346201494</v>
          </cell>
        </row>
        <row r="432">
          <cell r="R432">
            <v>30101031.477605935</v>
          </cell>
        </row>
        <row r="604">
          <cell r="R604">
            <v>1843784.7965888865</v>
          </cell>
        </row>
        <row r="711">
          <cell r="R711">
            <v>1416.5292790919675</v>
          </cell>
        </row>
        <row r="794">
          <cell r="R794">
            <v>3773.3168796600303</v>
          </cell>
        </row>
        <row r="826">
          <cell r="R826">
            <v>3491.5769777777773</v>
          </cell>
        </row>
        <row r="882">
          <cell r="R882">
            <v>286.22879999999998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1C5A2-3BFB-40A2-B640-C81F5B8189A5}">
  <sheetPr>
    <tabColor rgb="FF92D050"/>
  </sheetPr>
  <dimension ref="A1:I84"/>
  <sheetViews>
    <sheetView showGridLines="0" showZeros="0" tabSelected="1" zoomScaleNormal="100" workbookViewId="0">
      <pane xSplit="1" ySplit="3" topLeftCell="B4" activePane="bottomRight" state="frozen"/>
      <selection activeCell="B2" sqref="B2"/>
      <selection pane="topRight" activeCell="B2" sqref="B2"/>
      <selection pane="bottomLeft" activeCell="B2" sqref="B2"/>
      <selection pane="bottomRight" activeCell="A4" sqref="A4:F4"/>
    </sheetView>
  </sheetViews>
  <sheetFormatPr defaultRowHeight="15.75" x14ac:dyDescent="0.25"/>
  <cols>
    <col min="1" max="1" width="50.5703125" style="2" bestFit="1" customWidth="1"/>
    <col min="2" max="2" width="16.140625" style="2" bestFit="1" customWidth="1"/>
    <col min="3" max="6" width="15.5703125" style="2" customWidth="1"/>
    <col min="8" max="8" width="10.85546875" bestFit="1" customWidth="1"/>
    <col min="9" max="9" width="10.28515625" bestFit="1" customWidth="1"/>
  </cols>
  <sheetData>
    <row r="1" spans="1:8" x14ac:dyDescent="0.25">
      <c r="F1" s="76" t="s">
        <v>198</v>
      </c>
    </row>
    <row r="2" spans="1:8" x14ac:dyDescent="0.25">
      <c r="A2" s="1"/>
      <c r="F2" s="76" t="s">
        <v>199</v>
      </c>
    </row>
    <row r="3" spans="1:8" x14ac:dyDescent="0.25">
      <c r="A3" s="1"/>
      <c r="B3"/>
      <c r="C3"/>
      <c r="D3"/>
      <c r="E3"/>
      <c r="F3" s="76" t="s">
        <v>197</v>
      </c>
    </row>
    <row r="4" spans="1:8" ht="20.25" x14ac:dyDescent="0.3">
      <c r="A4" s="79" t="s">
        <v>52</v>
      </c>
      <c r="B4" s="79"/>
      <c r="C4" s="79"/>
      <c r="D4" s="79"/>
      <c r="E4" s="79"/>
      <c r="F4" s="79"/>
    </row>
    <row r="5" spans="1:8" x14ac:dyDescent="0.25">
      <c r="A5" s="80" t="s">
        <v>157</v>
      </c>
      <c r="B5" s="80"/>
      <c r="C5" s="80"/>
      <c r="D5" s="80"/>
      <c r="E5" s="80"/>
      <c r="F5" s="80"/>
    </row>
    <row r="7" spans="1:8" ht="20.25" x14ac:dyDescent="0.25">
      <c r="B7" s="7" t="s">
        <v>26</v>
      </c>
      <c r="C7" s="7" t="s">
        <v>55</v>
      </c>
      <c r="D7" s="7" t="s">
        <v>56</v>
      </c>
      <c r="E7" s="7" t="s">
        <v>59</v>
      </c>
      <c r="F7" s="7" t="s">
        <v>60</v>
      </c>
    </row>
    <row r="8" spans="1:8" x14ac:dyDescent="0.25">
      <c r="A8" s="10" t="s">
        <v>128</v>
      </c>
    </row>
    <row r="9" spans="1:8" x14ac:dyDescent="0.25">
      <c r="A9" s="4" t="s">
        <v>200</v>
      </c>
      <c r="B9" s="9">
        <f>SUM('MC2 LGE'!B16:S16)</f>
        <v>13325128.69299772</v>
      </c>
      <c r="C9" s="9">
        <f>SUM('MC2 LGE'!T16:AE16)</f>
        <v>8870899.8023546357</v>
      </c>
      <c r="D9" s="9">
        <f>SUM('MC2 LGE'!AF16:AQ16)</f>
        <v>8536480.972589897</v>
      </c>
      <c r="E9" s="9">
        <f>SUM('MC2 LGE'!AR16:BC16)</f>
        <v>8254117.2837995822</v>
      </c>
      <c r="F9" s="9">
        <f>SUM('MC2 LGE'!BD16:BO16)</f>
        <v>7972542.2317866022</v>
      </c>
    </row>
    <row r="10" spans="1:8" x14ac:dyDescent="0.25">
      <c r="A10" s="4"/>
      <c r="B10" s="9"/>
      <c r="C10" s="9"/>
      <c r="D10" s="9"/>
      <c r="E10" s="9"/>
      <c r="F10" s="9"/>
    </row>
    <row r="11" spans="1:8" x14ac:dyDescent="0.25">
      <c r="A11" s="4" t="s">
        <v>27</v>
      </c>
      <c r="B11" s="5">
        <f>$B$52</f>
        <v>0.43875043952187559</v>
      </c>
      <c r="C11" s="5">
        <f>$B$52</f>
        <v>0.43875043952187559</v>
      </c>
      <c r="D11" s="5">
        <f>$B$52</f>
        <v>0.43875043952187559</v>
      </c>
      <c r="E11" s="5">
        <f>$B$52</f>
        <v>0.43875043952187559</v>
      </c>
      <c r="F11" s="5">
        <f>$B$52</f>
        <v>0.43875043952187559</v>
      </c>
    </row>
    <row r="13" spans="1:8" x14ac:dyDescent="0.25">
      <c r="A13" s="4" t="s">
        <v>38</v>
      </c>
      <c r="B13" s="13">
        <f>B9*B11</f>
        <v>5846406.0707383053</v>
      </c>
      <c r="C13" s="13">
        <f>C9*C11</f>
        <v>3892111.1872376157</v>
      </c>
      <c r="D13" s="13">
        <f>D9*D11</f>
        <v>3745384.7786939451</v>
      </c>
      <c r="E13" s="13">
        <f>E9*E11</f>
        <v>3621497.5861321767</v>
      </c>
      <c r="F13" s="13">
        <f>F9*F11</f>
        <v>3497956.4083030866</v>
      </c>
    </row>
    <row r="14" spans="1:8" x14ac:dyDescent="0.25">
      <c r="H14" s="23"/>
    </row>
    <row r="15" spans="1:8" x14ac:dyDescent="0.25">
      <c r="A15" s="4" t="s">
        <v>58</v>
      </c>
      <c r="B15" s="14">
        <f>$B$50</f>
        <v>567147434</v>
      </c>
      <c r="C15" s="14">
        <f>$B$50</f>
        <v>567147434</v>
      </c>
      <c r="D15" s="14">
        <f>$B$50</f>
        <v>567147434</v>
      </c>
      <c r="E15" s="14">
        <f>$B$50</f>
        <v>567147434</v>
      </c>
      <c r="F15" s="14">
        <f>$B$50</f>
        <v>567147434</v>
      </c>
      <c r="H15" s="23"/>
    </row>
    <row r="17" spans="1:8" x14ac:dyDescent="0.25">
      <c r="A17" s="3" t="s">
        <v>39</v>
      </c>
      <c r="B17" s="5">
        <f>B13/B15</f>
        <v>1.0308441368595357E-2</v>
      </c>
      <c r="C17" s="5">
        <f>C13/C15</f>
        <v>6.8626091804509792E-3</v>
      </c>
      <c r="D17" s="5">
        <f>D13/D15</f>
        <v>6.6038997166545325E-3</v>
      </c>
      <c r="E17" s="5">
        <f>E13/E15</f>
        <v>6.3854605857780831E-3</v>
      </c>
      <c r="F17" s="5">
        <f>F13/F15</f>
        <v>6.1676315515219043E-3</v>
      </c>
    </row>
    <row r="18" spans="1:8" x14ac:dyDescent="0.25">
      <c r="A18" s="3"/>
    </row>
    <row r="19" spans="1:8" x14ac:dyDescent="0.25">
      <c r="A19" s="3" t="s">
        <v>24</v>
      </c>
    </row>
    <row r="20" spans="1:8" x14ac:dyDescent="0.25">
      <c r="A20" s="27" t="s">
        <v>53</v>
      </c>
      <c r="B20" s="28">
        <f>B62</f>
        <v>1.1606274136901513</v>
      </c>
      <c r="C20" s="28">
        <f>C62</f>
        <v>0.77266116762697579</v>
      </c>
      <c r="D20" s="28">
        <f>D62</f>
        <v>0.74353306909813388</v>
      </c>
      <c r="E20" s="28">
        <f>E62</f>
        <v>0.7189390073527544</v>
      </c>
      <c r="F20" s="28">
        <f>F62</f>
        <v>0.69441363638585119</v>
      </c>
    </row>
    <row r="21" spans="1:8" x14ac:dyDescent="0.25">
      <c r="B21" s="8"/>
      <c r="C21" s="8"/>
      <c r="D21" s="8"/>
      <c r="E21" s="8"/>
      <c r="F21" s="8"/>
    </row>
    <row r="22" spans="1:8" x14ac:dyDescent="0.25">
      <c r="B22" s="8"/>
      <c r="C22" s="8"/>
      <c r="D22" s="8"/>
      <c r="E22" s="8"/>
      <c r="F22" s="8"/>
    </row>
    <row r="23" spans="1:8" ht="20.25" x14ac:dyDescent="0.25">
      <c r="B23" s="7" t="s">
        <v>26</v>
      </c>
      <c r="C23" s="7" t="s">
        <v>55</v>
      </c>
      <c r="D23" s="7" t="s">
        <v>56</v>
      </c>
      <c r="E23" s="7" t="s">
        <v>59</v>
      </c>
      <c r="F23" s="7" t="s">
        <v>60</v>
      </c>
    </row>
    <row r="24" spans="1:8" x14ac:dyDescent="0.25">
      <c r="A24" s="10" t="s">
        <v>129</v>
      </c>
    </row>
    <row r="25" spans="1:8" x14ac:dyDescent="0.25">
      <c r="A25" s="4" t="s">
        <v>200</v>
      </c>
      <c r="B25" s="9">
        <f t="shared" ref="B25:F25" si="0">B9</f>
        <v>13325128.69299772</v>
      </c>
      <c r="C25" s="9">
        <f t="shared" si="0"/>
        <v>8870899.8023546357</v>
      </c>
      <c r="D25" s="9">
        <f t="shared" si="0"/>
        <v>8536480.972589897</v>
      </c>
      <c r="E25" s="9">
        <f t="shared" si="0"/>
        <v>8254117.2837995822</v>
      </c>
      <c r="F25" s="9">
        <f t="shared" si="0"/>
        <v>7972542.2317866022</v>
      </c>
    </row>
    <row r="26" spans="1:8" x14ac:dyDescent="0.25">
      <c r="A26" s="4"/>
      <c r="B26" s="9"/>
      <c r="C26" s="9"/>
      <c r="D26" s="9"/>
      <c r="E26" s="9"/>
      <c r="F26" s="9"/>
    </row>
    <row r="27" spans="1:8" x14ac:dyDescent="0.25">
      <c r="A27" s="4" t="s">
        <v>130</v>
      </c>
      <c r="B27" s="5">
        <f t="shared" ref="B27:F27" si="1">1-B11</f>
        <v>0.56124956047812447</v>
      </c>
      <c r="C27" s="5">
        <f t="shared" si="1"/>
        <v>0.56124956047812447</v>
      </c>
      <c r="D27" s="5">
        <f t="shared" si="1"/>
        <v>0.56124956047812447</v>
      </c>
      <c r="E27" s="5">
        <f t="shared" si="1"/>
        <v>0.56124956047812447</v>
      </c>
      <c r="F27" s="5">
        <f t="shared" si="1"/>
        <v>0.56124956047812447</v>
      </c>
    </row>
    <row r="29" spans="1:8" x14ac:dyDescent="0.25">
      <c r="A29" s="4" t="s">
        <v>131</v>
      </c>
      <c r="B29" s="13">
        <f>B25*B27</f>
        <v>7478722.6222594157</v>
      </c>
      <c r="C29" s="13">
        <f>C25*C27</f>
        <v>4978788.6151170209</v>
      </c>
      <c r="D29" s="13">
        <f>D25*D27</f>
        <v>4791096.1938959518</v>
      </c>
      <c r="E29" s="13">
        <f>E25*E27</f>
        <v>4632619.6976674059</v>
      </c>
      <c r="F29" s="13">
        <f>F25*F27</f>
        <v>4474585.8234835155</v>
      </c>
    </row>
    <row r="30" spans="1:8" x14ac:dyDescent="0.25">
      <c r="H30" s="23"/>
    </row>
    <row r="31" spans="1:8" x14ac:dyDescent="0.25">
      <c r="A31" s="4" t="s">
        <v>151</v>
      </c>
      <c r="B31" s="14">
        <f>$E$82</f>
        <v>530226008.52042568</v>
      </c>
      <c r="C31" s="14">
        <f>$E$82</f>
        <v>530226008.52042568</v>
      </c>
      <c r="D31" s="14">
        <f>$E$82</f>
        <v>530226008.52042568</v>
      </c>
      <c r="E31" s="14">
        <f>$E$82</f>
        <v>530226008.52042568</v>
      </c>
      <c r="F31" s="14">
        <f>$E$82</f>
        <v>530226008.52042568</v>
      </c>
      <c r="H31" s="23"/>
    </row>
    <row r="33" spans="1:6" x14ac:dyDescent="0.25">
      <c r="A33" s="3" t="s">
        <v>132</v>
      </c>
      <c r="B33" s="5">
        <f>B29/B31</f>
        <v>1.4104782681499329E-2</v>
      </c>
      <c r="C33" s="5">
        <f>C29/C31</f>
        <v>9.3899366215741287E-3</v>
      </c>
      <c r="D33" s="5">
        <f>D29/D31</f>
        <v>9.0359509282943572E-3</v>
      </c>
      <c r="E33" s="5">
        <f>E29/E31</f>
        <v>8.7370661250558874E-3</v>
      </c>
      <c r="F33" s="5">
        <f>F29/F31</f>
        <v>8.4390161017745373E-3</v>
      </c>
    </row>
    <row r="34" spans="1:6" x14ac:dyDescent="0.25">
      <c r="A34" s="3"/>
    </row>
    <row r="37" spans="1:6" x14ac:dyDescent="0.25">
      <c r="A37" s="2" t="s">
        <v>25</v>
      </c>
    </row>
    <row r="38" spans="1:6" x14ac:dyDescent="0.25">
      <c r="A38" s="2" t="s">
        <v>201</v>
      </c>
    </row>
    <row r="39" spans="1:6" x14ac:dyDescent="0.25">
      <c r="A39" s="2" t="s">
        <v>196</v>
      </c>
    </row>
    <row r="42" spans="1:6" x14ac:dyDescent="0.25">
      <c r="C42" s="10"/>
      <c r="D42"/>
      <c r="E42"/>
      <c r="F42"/>
    </row>
    <row r="43" spans="1:6" x14ac:dyDescent="0.25">
      <c r="A43" s="10" t="s">
        <v>29</v>
      </c>
      <c r="B43" s="11" t="s">
        <v>30</v>
      </c>
      <c r="C43" s="11" t="s">
        <v>50</v>
      </c>
      <c r="D43" s="11" t="s">
        <v>51</v>
      </c>
      <c r="E43" s="11"/>
      <c r="F43" s="11"/>
    </row>
    <row r="44" spans="1:6" x14ac:dyDescent="0.25">
      <c r="A44" s="2" t="s">
        <v>28</v>
      </c>
      <c r="B44" s="9">
        <v>540155035</v>
      </c>
      <c r="C44" s="24">
        <f>4748657/12</f>
        <v>395721.41666666669</v>
      </c>
      <c r="D44" s="8">
        <f>C13/C44/12</f>
        <v>0.81962356667108516</v>
      </c>
      <c r="E44" s="8"/>
      <c r="F44" s="8"/>
    </row>
    <row r="45" spans="1:6" x14ac:dyDescent="0.25">
      <c r="A45" s="2" t="s">
        <v>33</v>
      </c>
      <c r="B45" s="9">
        <v>271610</v>
      </c>
      <c r="D45" s="8">
        <f>D13/C44/12</f>
        <v>0.78872506030524947</v>
      </c>
      <c r="E45" s="8"/>
      <c r="F45" s="8"/>
    </row>
    <row r="46" spans="1:6" x14ac:dyDescent="0.25">
      <c r="A46" s="2" t="s">
        <v>148</v>
      </c>
      <c r="B46" s="9">
        <v>0</v>
      </c>
      <c r="D46" s="8">
        <f>E13/C44/12</f>
        <v>0.7626361697912013</v>
      </c>
      <c r="E46" s="8"/>
      <c r="F46" s="8"/>
    </row>
    <row r="47" spans="1:6" x14ac:dyDescent="0.25">
      <c r="A47" s="2" t="s">
        <v>35</v>
      </c>
      <c r="B47" s="9">
        <v>389171</v>
      </c>
      <c r="D47" s="8">
        <f>F13/C44/12</f>
        <v>0.73662014508588136</v>
      </c>
    </row>
    <row r="48" spans="1:6" x14ac:dyDescent="0.25">
      <c r="A48" s="2" t="s">
        <v>36</v>
      </c>
      <c r="B48" s="9">
        <v>386234</v>
      </c>
    </row>
    <row r="49" spans="1:9" ht="18" x14ac:dyDescent="0.4">
      <c r="A49" s="2" t="s">
        <v>37</v>
      </c>
      <c r="B49" s="12">
        <v>25945384</v>
      </c>
      <c r="D49" s="8"/>
    </row>
    <row r="50" spans="1:9" x14ac:dyDescent="0.25">
      <c r="A50" s="2" t="s">
        <v>34</v>
      </c>
      <c r="B50" s="9">
        <f>SUM(B44:B49)</f>
        <v>567147434</v>
      </c>
    </row>
    <row r="51" spans="1:9" x14ac:dyDescent="0.25">
      <c r="A51" s="2" t="s">
        <v>31</v>
      </c>
      <c r="B51" s="9">
        <f>1289660051+2982378.3</f>
        <v>1292642429.3</v>
      </c>
    </row>
    <row r="52" spans="1:9" x14ac:dyDescent="0.25">
      <c r="A52" s="2" t="s">
        <v>32</v>
      </c>
      <c r="B52" s="6">
        <f>B50/B51</f>
        <v>0.43875043952187559</v>
      </c>
    </row>
    <row r="54" spans="1:9" x14ac:dyDescent="0.25">
      <c r="D54"/>
      <c r="E54"/>
      <c r="F54"/>
    </row>
    <row r="55" spans="1:9" x14ac:dyDescent="0.25">
      <c r="A55" s="10" t="s">
        <v>57</v>
      </c>
      <c r="B55" s="16">
        <v>2026</v>
      </c>
      <c r="C55" s="16">
        <f>B55+1</f>
        <v>2027</v>
      </c>
      <c r="D55" s="16">
        <f>C55+1</f>
        <v>2028</v>
      </c>
      <c r="E55" s="16">
        <f>D55+1</f>
        <v>2029</v>
      </c>
      <c r="F55" s="16">
        <f>E55+1</f>
        <v>2030</v>
      </c>
      <c r="G55" s="15" t="s">
        <v>44</v>
      </c>
      <c r="H55" t="s">
        <v>45</v>
      </c>
    </row>
    <row r="56" spans="1:9" ht="15" x14ac:dyDescent="0.25">
      <c r="A56" s="18" t="s">
        <v>40</v>
      </c>
      <c r="B56" s="26">
        <f>ROUND($G56*$H$56,2)</f>
        <v>14.3</v>
      </c>
      <c r="C56" s="26">
        <f>ROUND($G56*$H$56,2)</f>
        <v>14.3</v>
      </c>
      <c r="D56" s="26">
        <f>ROUND($G56*$H$56,2)</f>
        <v>14.3</v>
      </c>
      <c r="E56" s="26">
        <f>ROUND($G56*$H$56,2)</f>
        <v>14.3</v>
      </c>
      <c r="F56" s="26">
        <f>ROUND($G56*$H$56,2)</f>
        <v>14.3</v>
      </c>
      <c r="G56" s="17">
        <f>365/12</f>
        <v>30.416666666666668</v>
      </c>
      <c r="H56" s="20">
        <v>0.47</v>
      </c>
      <c r="I56" t="s">
        <v>46</v>
      </c>
    </row>
    <row r="57" spans="1:9" ht="15" x14ac:dyDescent="0.25">
      <c r="A57" s="18" t="s">
        <v>41</v>
      </c>
      <c r="B57" s="26">
        <f t="shared" ref="B57:F59" si="2">ROUND($G$57*$H57,2)</f>
        <v>98.29</v>
      </c>
      <c r="C57" s="26">
        <f t="shared" si="2"/>
        <v>98.29</v>
      </c>
      <c r="D57" s="26">
        <f t="shared" si="2"/>
        <v>98.29</v>
      </c>
      <c r="E57" s="26">
        <f t="shared" si="2"/>
        <v>98.29</v>
      </c>
      <c r="F57" s="26">
        <f t="shared" si="2"/>
        <v>98.29</v>
      </c>
      <c r="G57" s="19">
        <v>866</v>
      </c>
      <c r="H57" s="21">
        <v>0.1135</v>
      </c>
      <c r="I57" t="s">
        <v>46</v>
      </c>
    </row>
    <row r="58" spans="1:9" ht="15" x14ac:dyDescent="0.25">
      <c r="A58" s="18" t="s">
        <v>48</v>
      </c>
      <c r="B58" s="26">
        <f t="shared" si="2"/>
        <v>0.86</v>
      </c>
      <c r="C58" s="26">
        <f t="shared" si="2"/>
        <v>0.86</v>
      </c>
      <c r="D58" s="26">
        <f t="shared" si="2"/>
        <v>0.86</v>
      </c>
      <c r="E58" s="26">
        <f t="shared" si="2"/>
        <v>0.86</v>
      </c>
      <c r="F58" s="26">
        <f t="shared" si="2"/>
        <v>0.86</v>
      </c>
      <c r="G58" s="15"/>
      <c r="H58" s="21">
        <v>9.8999999999999999E-4</v>
      </c>
      <c r="I58" t="s">
        <v>47</v>
      </c>
    </row>
    <row r="59" spans="1:9" ht="15" x14ac:dyDescent="0.25">
      <c r="A59" s="18" t="s">
        <v>42</v>
      </c>
      <c r="B59" s="26">
        <f t="shared" si="2"/>
        <v>1.08</v>
      </c>
      <c r="C59" s="26">
        <f t="shared" si="2"/>
        <v>1.08</v>
      </c>
      <c r="D59" s="26">
        <f t="shared" si="2"/>
        <v>1.08</v>
      </c>
      <c r="E59" s="26">
        <f t="shared" si="2"/>
        <v>1.08</v>
      </c>
      <c r="F59" s="26">
        <f t="shared" si="2"/>
        <v>1.08</v>
      </c>
      <c r="G59" s="15"/>
      <c r="H59" s="21">
        <v>1.25E-3</v>
      </c>
      <c r="I59" t="s">
        <v>47</v>
      </c>
    </row>
    <row r="60" spans="1:9" ht="15" x14ac:dyDescent="0.25">
      <c r="A60" s="18" t="s">
        <v>43</v>
      </c>
      <c r="B60" s="26">
        <f>SUM(B56:B59)*$H$60</f>
        <v>-2.2562409999999997</v>
      </c>
      <c r="C60" s="26">
        <f>SUM(C56:C59)*$H$60</f>
        <v>-2.2562409999999997</v>
      </c>
      <c r="D60" s="26">
        <f>SUM(D56:D59)*$H$60</f>
        <v>-2.2562409999999997</v>
      </c>
      <c r="E60" s="26">
        <f>SUM(E56:E59)*$H$60</f>
        <v>-2.2562409999999997</v>
      </c>
      <c r="F60" s="26">
        <f>SUM(F56:F59)*$H$60</f>
        <v>-2.2562409999999997</v>
      </c>
      <c r="G60" s="15"/>
      <c r="H60" s="22">
        <v>-1.9699999999999999E-2</v>
      </c>
      <c r="I60" t="s">
        <v>47</v>
      </c>
    </row>
    <row r="61" spans="1:9" ht="15" x14ac:dyDescent="0.25">
      <c r="A61" s="18" t="s">
        <v>54</v>
      </c>
      <c r="B61" s="26">
        <f>SUM(B56:B60)*$H$61</f>
        <v>-0.224547518</v>
      </c>
      <c r="C61" s="26">
        <f>SUM(C56:C60)*$H$61</f>
        <v>-0.224547518</v>
      </c>
      <c r="D61" s="26">
        <f>SUM(D56:D60)*$H$61</f>
        <v>-0.224547518</v>
      </c>
      <c r="E61" s="26">
        <f>SUM(E56:E60)*$H$61</f>
        <v>-0.224547518</v>
      </c>
      <c r="F61" s="26">
        <f>SUM(F56:F60)*$H$61</f>
        <v>-0.224547518</v>
      </c>
      <c r="G61" s="15"/>
      <c r="H61" s="22">
        <v>-2E-3</v>
      </c>
      <c r="I61" t="s">
        <v>47</v>
      </c>
    </row>
    <row r="62" spans="1:9" ht="15" x14ac:dyDescent="0.25">
      <c r="A62" s="18" t="s">
        <v>192</v>
      </c>
      <c r="B62" s="25">
        <f>SUM(B56:B57)*B17</f>
        <v>1.1606274136901513</v>
      </c>
      <c r="C62" s="25">
        <f>SUM(C56:C57)*C17</f>
        <v>0.77266116762697579</v>
      </c>
      <c r="D62" s="25">
        <f>SUM(D56:D57)*D17</f>
        <v>0.74353306909813388</v>
      </c>
      <c r="E62" s="25">
        <f>SUM(E56:E57)*E17</f>
        <v>0.7189390073527544</v>
      </c>
      <c r="F62" s="25">
        <f>SUM(F56:F57)*F17</f>
        <v>0.69441363638585119</v>
      </c>
      <c r="G62" s="15"/>
    </row>
    <row r="63" spans="1:9" x14ac:dyDescent="0.25">
      <c r="A63" s="18" t="s">
        <v>49</v>
      </c>
      <c r="B63" s="26">
        <f>SUM(B56:B62)</f>
        <v>113.20983889569015</v>
      </c>
      <c r="C63" s="26">
        <f>SUM(C56:C62)</f>
        <v>112.82187264962698</v>
      </c>
      <c r="D63" s="26">
        <f>SUM(D56:D62)</f>
        <v>112.79274455109814</v>
      </c>
      <c r="E63" s="26">
        <f>SUM(E56:E62)</f>
        <v>112.76815048935276</v>
      </c>
      <c r="F63" s="26">
        <f>SUM(F56:F62)</f>
        <v>112.74362511838585</v>
      </c>
      <c r="G63" s="2"/>
    </row>
    <row r="65" spans="1:5" x14ac:dyDescent="0.25">
      <c r="E65" s="2" t="s">
        <v>152</v>
      </c>
    </row>
    <row r="66" spans="1:5" x14ac:dyDescent="0.25">
      <c r="A66" s="10" t="s">
        <v>29</v>
      </c>
      <c r="B66" s="11" t="s">
        <v>30</v>
      </c>
      <c r="C66" s="11" t="s">
        <v>153</v>
      </c>
      <c r="D66" s="11" t="s">
        <v>154</v>
      </c>
      <c r="E66" s="11" t="s">
        <v>30</v>
      </c>
    </row>
    <row r="67" spans="1:5" x14ac:dyDescent="0.25">
      <c r="A67" s="2" t="s">
        <v>133</v>
      </c>
      <c r="B67" s="9">
        <v>185476843.33000001</v>
      </c>
      <c r="C67" s="9">
        <f>'[1]Sch M-2.3 (2)'!$R$113+'[1]Sch M-2.3 (2)'!$R$119</f>
        <v>33645298.991915815</v>
      </c>
      <c r="D67" s="9">
        <f>'[1]Sch M-2.3 (1)'!$G$13+'[1]Sch M-2.3 (1)'!$J$13</f>
        <v>-423149.44</v>
      </c>
      <c r="E67" s="9">
        <f>B67-C67-D67</f>
        <v>152254693.77808419</v>
      </c>
    </row>
    <row r="68" spans="1:5" x14ac:dyDescent="0.25">
      <c r="A68" s="2" t="s">
        <v>134</v>
      </c>
      <c r="B68" s="9">
        <v>54963.62</v>
      </c>
      <c r="C68" s="9">
        <f>'[1]Sch M-2.3 (2)'!$R$165+'[1]Sch M-2.3 (2)'!$R$169+'[1]Sch M-2.3 (2)'!$R$193</f>
        <v>14004.296983060545</v>
      </c>
      <c r="D68" s="9">
        <f>'[1]Sch M-2.3 (1)'!$G$14+'[1]Sch M-2.3 (1)'!$J$14</f>
        <v>-176.17999999999998</v>
      </c>
      <c r="E68" s="9">
        <f t="shared" ref="E68:E81" si="3">B68-C68-D68</f>
        <v>41135.503016939459</v>
      </c>
    </row>
    <row r="69" spans="1:5" x14ac:dyDescent="0.25">
      <c r="A69" s="2" t="s">
        <v>135</v>
      </c>
      <c r="B69" s="9">
        <v>160015532.06999999</v>
      </c>
      <c r="C69" s="9">
        <f>'[1]Sch M-2.3 (2)'!$R$246</f>
        <v>35877813.315439336</v>
      </c>
      <c r="D69" s="9">
        <f>'[1]Sch M-2.3 (1)'!$G$17+'[1]Sch M-2.3 (1)'!$J$17</f>
        <v>-455232.16</v>
      </c>
      <c r="E69" s="9">
        <f t="shared" si="3"/>
        <v>124592950.91456065</v>
      </c>
    </row>
    <row r="70" spans="1:5" x14ac:dyDescent="0.25">
      <c r="A70" s="2" t="s">
        <v>136</v>
      </c>
      <c r="B70" s="9">
        <v>6940287.8700000001</v>
      </c>
      <c r="C70" s="9">
        <f>'[1]Sch M-2.3 (2)'!$R$294</f>
        <v>1682742.7114450021</v>
      </c>
      <c r="D70" s="9">
        <f>'[1]Sch M-2.3 (1)'!$G$18+'[1]Sch M-2.3 (1)'!$J$18</f>
        <v>-22185.48</v>
      </c>
      <c r="E70" s="9">
        <f t="shared" si="3"/>
        <v>5279730.6385549987</v>
      </c>
    </row>
    <row r="71" spans="1:5" x14ac:dyDescent="0.25">
      <c r="A71" s="2" t="s">
        <v>137</v>
      </c>
      <c r="B71" s="9">
        <v>139295450.28999999</v>
      </c>
      <c r="C71" s="9">
        <f>'[1]Sch M-2.3 (2)'!$R$342</f>
        <v>38530253.461458243</v>
      </c>
      <c r="D71" s="9">
        <f>'[1]Sch M-2.3 (1)'!$G$21+'[1]Sch M-2.3 (1)'!$J$21</f>
        <v>-495829.93</v>
      </c>
      <c r="E71" s="9">
        <f t="shared" si="3"/>
        <v>101261026.75854176</v>
      </c>
    </row>
    <row r="72" spans="1:5" x14ac:dyDescent="0.25">
      <c r="A72" s="2" t="s">
        <v>138</v>
      </c>
      <c r="B72" s="9">
        <v>157068613.47999999</v>
      </c>
      <c r="C72" s="9">
        <f>'[1]Sch M-2.3 (2)'!$R$387</f>
        <v>56098257.346201494</v>
      </c>
      <c r="D72" s="9">
        <f>'[1]Sch M-2.3 (1)'!$G$22+'[1]Sch M-2.3 (1)'!$J$22</f>
        <v>-722802.72000000009</v>
      </c>
      <c r="E72" s="9">
        <f t="shared" si="3"/>
        <v>101693158.85379849</v>
      </c>
    </row>
    <row r="73" spans="1:5" x14ac:dyDescent="0.25">
      <c r="A73" s="2" t="s">
        <v>139</v>
      </c>
      <c r="B73" s="9">
        <v>71757877.480000004</v>
      </c>
      <c r="C73" s="9">
        <f>'[1]Sch M-2.3 (2)'!$R$432</f>
        <v>30101031.477605935</v>
      </c>
      <c r="D73" s="9">
        <f>'[1]Sch M-2.3 (1)'!$G$25+'[1]Sch M-2.3 (1)'!$J$25</f>
        <v>-389513.72</v>
      </c>
      <c r="E73" s="9">
        <f t="shared" si="3"/>
        <v>42046359.722394064</v>
      </c>
    </row>
    <row r="74" spans="1:5" x14ac:dyDescent="0.25">
      <c r="A74" s="2" t="s">
        <v>140</v>
      </c>
      <c r="B74" s="9">
        <v>4805308.29</v>
      </c>
      <c r="C74" s="9">
        <f>'[1]Sch M-2.3 (2)'!$R$604</f>
        <v>1843784.7965888865</v>
      </c>
      <c r="D74" s="9">
        <f>'[1]Sch M-2.3 (1)'!$G$39+'[1]Sch M-2.3 (1)'!$J$39</f>
        <v>-24258.859999999997</v>
      </c>
      <c r="E74" s="9">
        <f t="shared" si="3"/>
        <v>2985782.3534111134</v>
      </c>
    </row>
    <row r="75" spans="1:5" x14ac:dyDescent="0.25">
      <c r="A75" s="2" t="s">
        <v>141</v>
      </c>
      <c r="B75" s="9">
        <v>0</v>
      </c>
      <c r="C75" s="9">
        <v>0</v>
      </c>
      <c r="D75" s="9">
        <v>0</v>
      </c>
      <c r="E75" s="9">
        <f t="shared" si="3"/>
        <v>0</v>
      </c>
    </row>
    <row r="76" spans="1:5" x14ac:dyDescent="0.25">
      <c r="A76" s="2" t="s">
        <v>142</v>
      </c>
      <c r="B76" s="9">
        <v>0</v>
      </c>
      <c r="C76" s="9">
        <v>0</v>
      </c>
      <c r="D76" s="9">
        <v>0</v>
      </c>
      <c r="E76" s="9">
        <f t="shared" si="3"/>
        <v>0</v>
      </c>
    </row>
    <row r="77" spans="1:5" x14ac:dyDescent="0.25">
      <c r="A77" s="2" t="s">
        <v>143</v>
      </c>
      <c r="B77" s="9">
        <v>14801.39</v>
      </c>
      <c r="C77" s="9">
        <f>'[1]Sch M-2.3 (2)'!$R$711</f>
        <v>1416.5292790919675</v>
      </c>
      <c r="D77" s="9">
        <f>'[1]Sch M-2.3 (1)'!$G$45+'[1]Sch M-2.3 (1)'!$J$45</f>
        <v>-13.799999999999999</v>
      </c>
      <c r="E77" s="9">
        <f t="shared" si="3"/>
        <v>13398.660720908032</v>
      </c>
    </row>
    <row r="78" spans="1:5" x14ac:dyDescent="0.25">
      <c r="A78" s="2" t="s">
        <v>144</v>
      </c>
      <c r="B78" s="9">
        <v>0</v>
      </c>
      <c r="C78" s="9">
        <v>0</v>
      </c>
      <c r="D78" s="9">
        <v>0</v>
      </c>
      <c r="E78" s="9">
        <f t="shared" si="3"/>
        <v>0</v>
      </c>
    </row>
    <row r="79" spans="1:5" x14ac:dyDescent="0.25">
      <c r="A79" s="2" t="s">
        <v>145</v>
      </c>
      <c r="B79" s="9">
        <v>32983.54</v>
      </c>
      <c r="C79" s="9">
        <f>'[1]Sch M-2.3 (2)'!$R$794</f>
        <v>3773.3168796600303</v>
      </c>
      <c r="D79" s="9">
        <v>0</v>
      </c>
      <c r="E79" s="9">
        <f t="shared" si="3"/>
        <v>29210.223120339972</v>
      </c>
    </row>
    <row r="80" spans="1:5" x14ac:dyDescent="0.25">
      <c r="A80" s="2" t="s">
        <v>146</v>
      </c>
      <c r="B80" s="9">
        <v>30520.78</v>
      </c>
      <c r="C80" s="9">
        <f>'[1]Sch M-2.3 (2)'!$R$826</f>
        <v>3491.5769777777773</v>
      </c>
      <c r="D80" s="9">
        <v>0</v>
      </c>
      <c r="E80" s="9">
        <f t="shared" si="3"/>
        <v>27029.20302222222</v>
      </c>
    </row>
    <row r="81" spans="1:6" ht="18" x14ac:dyDescent="0.4">
      <c r="A81" s="2" t="s">
        <v>147</v>
      </c>
      <c r="B81" s="12">
        <v>1814.33</v>
      </c>
      <c r="C81" s="12">
        <f>'[1]Sch M-2.3 (2)'!$R$882</f>
        <v>286.22879999999998</v>
      </c>
      <c r="D81" s="12">
        <f>'[1]Sch M-2.3 (1)'!$G$50+'[1]Sch M-2.3 (1)'!$J$50</f>
        <v>-3.81</v>
      </c>
      <c r="E81" s="12">
        <f t="shared" si="3"/>
        <v>1531.9112</v>
      </c>
    </row>
    <row r="82" spans="1:6" x14ac:dyDescent="0.25">
      <c r="A82" s="2" t="s">
        <v>149</v>
      </c>
      <c r="B82" s="9">
        <f>SUM(B67:B81)</f>
        <v>725494996.46999991</v>
      </c>
      <c r="C82" s="9">
        <f t="shared" ref="C82:E82" si="4">SUM(C67:C81)</f>
        <v>197802154.04957432</v>
      </c>
      <c r="D82" s="9">
        <f t="shared" si="4"/>
        <v>-2533166.0999999996</v>
      </c>
      <c r="E82" s="9">
        <f t="shared" si="4"/>
        <v>530226008.52042568</v>
      </c>
    </row>
    <row r="83" spans="1:6" x14ac:dyDescent="0.25">
      <c r="A83" s="2" t="s">
        <v>31</v>
      </c>
      <c r="B83" s="9">
        <f>B51</f>
        <v>1292642429.3</v>
      </c>
      <c r="E83" s="60">
        <f>E82/B82</f>
        <v>0.73084722996067031</v>
      </c>
      <c r="F83" s="59" t="s">
        <v>155</v>
      </c>
    </row>
    <row r="84" spans="1:6" x14ac:dyDescent="0.25">
      <c r="A84" s="2" t="s">
        <v>150</v>
      </c>
      <c r="B84" s="6">
        <f>B82/B83</f>
        <v>0.561249561383247</v>
      </c>
      <c r="E84" s="60">
        <f>F33/F17</f>
        <v>1.3682750065853324</v>
      </c>
      <c r="F84" s="59" t="s">
        <v>156</v>
      </c>
    </row>
  </sheetData>
  <mergeCells count="2">
    <mergeCell ref="A4:F4"/>
    <mergeCell ref="A5:F5"/>
  </mergeCells>
  <pageMargins left="0.7" right="0.7" top="0.75" bottom="0.75" header="0.3" footer="0.3"/>
  <pageSetup scale="70" orientation="portrait" r:id="rId1"/>
  <headerFooter>
    <oddFooter>&amp;L_x000D_&amp;1#&amp;"Calibri"&amp;14&amp;K000000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EDBFE-B53D-4EEA-9A51-6E12917D2D05}">
  <sheetPr>
    <tabColor rgb="FF92D050"/>
    <pageSetUpPr fitToPage="1"/>
  </sheetPr>
  <dimension ref="A1:BO36"/>
  <sheetViews>
    <sheetView showGridLines="0" showZeros="0" zoomScaleNormal="100" workbookViewId="0">
      <pane xSplit="1" ySplit="1" topLeftCell="B2" activePane="bottomRight" state="frozen"/>
      <selection pane="topRight"/>
      <selection pane="bottomLeft"/>
      <selection pane="bottomRight" activeCell="B4" sqref="B4"/>
    </sheetView>
  </sheetViews>
  <sheetFormatPr defaultRowHeight="15" x14ac:dyDescent="0.25"/>
  <cols>
    <col min="1" max="1" width="31.85546875" bestFit="1" customWidth="1"/>
    <col min="2" max="2" width="11.5703125" bestFit="1" customWidth="1"/>
    <col min="3" max="3" width="12.42578125" bestFit="1" customWidth="1"/>
    <col min="4" max="18" width="11.5703125" bestFit="1" customWidth="1"/>
    <col min="19" max="67" width="12.42578125" bestFit="1" customWidth="1"/>
  </cols>
  <sheetData>
    <row r="1" spans="1:67" ht="15.75" thickBot="1" x14ac:dyDescent="0.3">
      <c r="A1" s="29" t="s">
        <v>192</v>
      </c>
      <c r="B1" s="74" t="s">
        <v>191</v>
      </c>
      <c r="C1" s="74" t="s">
        <v>190</v>
      </c>
      <c r="D1" s="74" t="s">
        <v>189</v>
      </c>
      <c r="E1" s="74" t="s">
        <v>188</v>
      </c>
      <c r="F1" s="74" t="s">
        <v>187</v>
      </c>
      <c r="G1" s="74" t="s">
        <v>186</v>
      </c>
      <c r="H1" s="74" t="s">
        <v>185</v>
      </c>
      <c r="I1" s="74" t="s">
        <v>184</v>
      </c>
      <c r="J1" s="74" t="s">
        <v>183</v>
      </c>
      <c r="K1" s="74" t="s">
        <v>182</v>
      </c>
      <c r="L1" s="74" t="s">
        <v>181</v>
      </c>
      <c r="M1" s="74" t="s">
        <v>180</v>
      </c>
      <c r="N1" s="74" t="s">
        <v>179</v>
      </c>
      <c r="O1" s="74" t="s">
        <v>178</v>
      </c>
      <c r="P1" s="74" t="s">
        <v>177</v>
      </c>
      <c r="Q1" s="74" t="s">
        <v>176</v>
      </c>
      <c r="R1" s="74" t="s">
        <v>175</v>
      </c>
      <c r="S1" s="74" t="s">
        <v>174</v>
      </c>
      <c r="T1" s="74" t="s">
        <v>0</v>
      </c>
      <c r="U1" s="74" t="s">
        <v>1</v>
      </c>
      <c r="V1" s="74" t="s">
        <v>2</v>
      </c>
      <c r="W1" s="75">
        <v>46478</v>
      </c>
      <c r="X1" s="74" t="s">
        <v>3</v>
      </c>
      <c r="Y1" s="74" t="s">
        <v>4</v>
      </c>
      <c r="Z1" s="74" t="s">
        <v>5</v>
      </c>
      <c r="AA1" s="74" t="s">
        <v>6</v>
      </c>
      <c r="AB1" s="74" t="s">
        <v>7</v>
      </c>
      <c r="AC1" s="74" t="s">
        <v>8</v>
      </c>
      <c r="AD1" s="74" t="s">
        <v>9</v>
      </c>
      <c r="AE1" s="74" t="s">
        <v>10</v>
      </c>
      <c r="AF1" s="74" t="s">
        <v>11</v>
      </c>
      <c r="AG1" s="74" t="s">
        <v>12</v>
      </c>
      <c r="AH1" s="74" t="s">
        <v>13</v>
      </c>
      <c r="AI1" s="74" t="s">
        <v>14</v>
      </c>
      <c r="AJ1" s="74" t="s">
        <v>15</v>
      </c>
      <c r="AK1" s="74" t="s">
        <v>16</v>
      </c>
      <c r="AL1" s="74" t="s">
        <v>17</v>
      </c>
      <c r="AM1" s="74" t="s">
        <v>18</v>
      </c>
      <c r="AN1" s="74" t="s">
        <v>19</v>
      </c>
      <c r="AO1" s="74" t="s">
        <v>20</v>
      </c>
      <c r="AP1" s="74" t="s">
        <v>21</v>
      </c>
      <c r="AQ1" s="74" t="s">
        <v>22</v>
      </c>
      <c r="AR1" s="74" t="s">
        <v>81</v>
      </c>
      <c r="AS1" s="74" t="s">
        <v>80</v>
      </c>
      <c r="AT1" s="74" t="s">
        <v>79</v>
      </c>
      <c r="AU1" s="74" t="s">
        <v>78</v>
      </c>
      <c r="AV1" s="74" t="s">
        <v>77</v>
      </c>
      <c r="AW1" s="74" t="s">
        <v>76</v>
      </c>
      <c r="AX1" s="74" t="s">
        <v>75</v>
      </c>
      <c r="AY1" s="74" t="s">
        <v>74</v>
      </c>
      <c r="AZ1" s="74" t="s">
        <v>73</v>
      </c>
      <c r="BA1" s="74" t="s">
        <v>72</v>
      </c>
      <c r="BB1" s="74" t="s">
        <v>71</v>
      </c>
      <c r="BC1" s="74" t="s">
        <v>70</v>
      </c>
      <c r="BD1" s="74" t="s">
        <v>173</v>
      </c>
      <c r="BE1" s="74" t="s">
        <v>172</v>
      </c>
      <c r="BF1" s="74" t="s">
        <v>171</v>
      </c>
      <c r="BG1" s="74" t="s">
        <v>170</v>
      </c>
      <c r="BH1" s="74" t="s">
        <v>169</v>
      </c>
      <c r="BI1" s="74" t="s">
        <v>168</v>
      </c>
      <c r="BJ1" s="74" t="s">
        <v>167</v>
      </c>
      <c r="BK1" s="74" t="s">
        <v>166</v>
      </c>
      <c r="BL1" s="74" t="s">
        <v>165</v>
      </c>
      <c r="BM1" s="74" t="s">
        <v>164</v>
      </c>
      <c r="BN1" s="74" t="s">
        <v>163</v>
      </c>
      <c r="BO1" s="74" t="s">
        <v>162</v>
      </c>
    </row>
    <row r="2" spans="1:67" x14ac:dyDescent="0.25">
      <c r="A2" s="73" t="s">
        <v>23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  <c r="AO2" s="63"/>
      <c r="AP2" s="63"/>
      <c r="AQ2" s="63"/>
      <c r="AR2" s="63"/>
      <c r="AS2" s="63"/>
      <c r="AT2" s="63"/>
      <c r="AU2" s="63"/>
      <c r="AV2" s="63"/>
      <c r="AW2" s="63"/>
      <c r="AX2" s="63"/>
      <c r="AY2" s="63"/>
      <c r="AZ2" s="63"/>
      <c r="BA2" s="63"/>
      <c r="BB2" s="63"/>
      <c r="BC2" s="63"/>
    </row>
    <row r="3" spans="1:67" x14ac:dyDescent="0.25">
      <c r="A3" s="68" t="s">
        <v>69</v>
      </c>
      <c r="B3" s="70">
        <v>0</v>
      </c>
      <c r="C3" s="70">
        <v>0</v>
      </c>
      <c r="D3" s="70">
        <v>0</v>
      </c>
      <c r="E3" s="70">
        <v>339894.63</v>
      </c>
      <c r="F3" s="70">
        <v>351894.63</v>
      </c>
      <c r="G3" s="70">
        <v>3070034.94</v>
      </c>
      <c r="H3" s="70">
        <v>3070034.94</v>
      </c>
      <c r="I3" s="70">
        <v>3070034.94</v>
      </c>
      <c r="J3" s="70">
        <v>3070034.94</v>
      </c>
      <c r="K3" s="70">
        <v>3070034.94</v>
      </c>
      <c r="L3" s="70">
        <v>3070034.94</v>
      </c>
      <c r="M3" s="70">
        <v>3070034.94</v>
      </c>
      <c r="N3" s="70">
        <v>3070034.94</v>
      </c>
      <c r="O3" s="70">
        <v>3070034.94</v>
      </c>
      <c r="P3" s="70">
        <v>3070034.94</v>
      </c>
      <c r="Q3" s="70">
        <v>3374034.94</v>
      </c>
      <c r="R3" s="70">
        <v>3374034.94</v>
      </c>
      <c r="S3" s="70">
        <v>7585754.9500000011</v>
      </c>
      <c r="T3" s="70">
        <v>7585754.9500000011</v>
      </c>
      <c r="U3" s="70">
        <v>7585754.9500000011</v>
      </c>
      <c r="V3" s="70">
        <v>7585754.9500000011</v>
      </c>
      <c r="W3" s="70">
        <v>7585754.9500000011</v>
      </c>
      <c r="X3" s="70">
        <v>7585754.9500000011</v>
      </c>
      <c r="Y3" s="70">
        <v>7585754.9500000011</v>
      </c>
      <c r="Z3" s="70">
        <v>7585754.9500000011</v>
      </c>
      <c r="AA3" s="70">
        <v>7585754.9500000011</v>
      </c>
      <c r="AB3" s="70">
        <v>7585754.9500000011</v>
      </c>
      <c r="AC3" s="70">
        <v>7585754.9500000011</v>
      </c>
      <c r="AD3" s="70">
        <v>7585754.9500000011</v>
      </c>
      <c r="AE3" s="70">
        <v>32468106.759999998</v>
      </c>
      <c r="AF3" s="70">
        <v>32468106.759999998</v>
      </c>
      <c r="AG3" s="70">
        <v>32468106.759999998</v>
      </c>
      <c r="AH3" s="70">
        <v>32468106.759999998</v>
      </c>
      <c r="AI3" s="70">
        <v>32468106.759999998</v>
      </c>
      <c r="AJ3" s="70">
        <v>32468106.759999998</v>
      </c>
      <c r="AK3" s="70">
        <v>32468106.759999998</v>
      </c>
      <c r="AL3" s="70">
        <v>32468106.759999998</v>
      </c>
      <c r="AM3" s="70">
        <v>32468106.759999998</v>
      </c>
      <c r="AN3" s="70">
        <v>32468106.759999998</v>
      </c>
      <c r="AO3" s="70">
        <v>32468106.759999998</v>
      </c>
      <c r="AP3" s="70">
        <v>32468106.759999998</v>
      </c>
      <c r="AQ3" s="70">
        <v>35544343.879999995</v>
      </c>
      <c r="AR3" s="70">
        <v>35544343.879999995</v>
      </c>
      <c r="AS3" s="70">
        <v>35544343.879999995</v>
      </c>
      <c r="AT3" s="70">
        <v>35544343.879999995</v>
      </c>
      <c r="AU3" s="70">
        <v>35544343.879999995</v>
      </c>
      <c r="AV3" s="70">
        <v>35544343.879999995</v>
      </c>
      <c r="AW3" s="70">
        <v>35544343.879999995</v>
      </c>
      <c r="AX3" s="70">
        <v>35544343.879999995</v>
      </c>
      <c r="AY3" s="70">
        <v>35544343.879999995</v>
      </c>
      <c r="AZ3" s="70">
        <v>35544343.879999995</v>
      </c>
      <c r="BA3" s="70">
        <v>35544343.879999995</v>
      </c>
      <c r="BB3" s="70">
        <v>35544343.879999995</v>
      </c>
      <c r="BC3" s="70">
        <v>37347604.079999998</v>
      </c>
      <c r="BD3" s="70">
        <v>37347604.079999998</v>
      </c>
      <c r="BE3" s="70">
        <v>37347604.079999998</v>
      </c>
      <c r="BF3" s="70">
        <v>37347604.079999998</v>
      </c>
      <c r="BG3" s="70">
        <v>37347604.079999998</v>
      </c>
      <c r="BH3" s="70">
        <v>37347604.079999998</v>
      </c>
      <c r="BI3" s="70">
        <v>37347604.079999998</v>
      </c>
      <c r="BJ3" s="70">
        <v>37347604.079999998</v>
      </c>
      <c r="BK3" s="70">
        <v>37347604.079999998</v>
      </c>
      <c r="BL3" s="70">
        <v>37347604.079999998</v>
      </c>
      <c r="BM3" s="70">
        <v>37347604.079999998</v>
      </c>
      <c r="BN3" s="70">
        <v>37347604.079999998</v>
      </c>
      <c r="BO3" s="70">
        <v>38467073.009999998</v>
      </c>
    </row>
    <row r="4" spans="1:67" x14ac:dyDescent="0.25">
      <c r="A4" s="68" t="s">
        <v>68</v>
      </c>
      <c r="B4" s="70">
        <v>329795.86</v>
      </c>
      <c r="C4" s="70">
        <v>816639.8</v>
      </c>
      <c r="D4" s="70">
        <v>1254793.78</v>
      </c>
      <c r="E4" s="70">
        <v>2072140.2999999998</v>
      </c>
      <c r="F4" s="70">
        <v>2516140.2999999998</v>
      </c>
      <c r="G4" s="70">
        <v>-8921.4500000001863</v>
      </c>
      <c r="H4" s="70">
        <v>-8921.4500000001863</v>
      </c>
      <c r="I4" s="70">
        <v>100078.54999999981</v>
      </c>
      <c r="J4" s="70">
        <v>100078.54999999981</v>
      </c>
      <c r="K4" s="70">
        <v>2741457.84</v>
      </c>
      <c r="L4" s="70">
        <v>3568583.41</v>
      </c>
      <c r="M4" s="70">
        <v>3696763.0300000003</v>
      </c>
      <c r="N4" s="70">
        <v>4012782.3800000004</v>
      </c>
      <c r="O4" s="70">
        <v>4740436.3500000006</v>
      </c>
      <c r="P4" s="70">
        <v>5059878.9300000006</v>
      </c>
      <c r="Q4" s="70">
        <v>6027721.3600000003</v>
      </c>
      <c r="R4" s="70">
        <v>6825691.6900000004</v>
      </c>
      <c r="S4" s="70">
        <v>14560971.68</v>
      </c>
      <c r="T4" s="70">
        <v>14560971.68</v>
      </c>
      <c r="U4" s="70">
        <v>15531474.550000001</v>
      </c>
      <c r="V4" s="70">
        <v>15744089.950000001</v>
      </c>
      <c r="W4" s="70">
        <v>15744089.950000001</v>
      </c>
      <c r="X4" s="70">
        <v>16572275.450000001</v>
      </c>
      <c r="Y4" s="70">
        <v>16572275.450000001</v>
      </c>
      <c r="Z4" s="70">
        <v>17168828.609999999</v>
      </c>
      <c r="AA4" s="70">
        <v>18020080.09</v>
      </c>
      <c r="AB4" s="70">
        <v>19717766.25</v>
      </c>
      <c r="AC4" s="70">
        <v>21845798.32</v>
      </c>
      <c r="AD4" s="70">
        <v>22705608.510000002</v>
      </c>
      <c r="AE4" s="70">
        <v>631256.70000000298</v>
      </c>
      <c r="AF4" s="70">
        <v>778765.00000000303</v>
      </c>
      <c r="AG4" s="70">
        <v>1150979.730000003</v>
      </c>
      <c r="AH4" s="70">
        <v>1484999.980000003</v>
      </c>
      <c r="AI4" s="70">
        <v>1606404.8300000031</v>
      </c>
      <c r="AJ4" s="70">
        <v>1606404.8300000031</v>
      </c>
      <c r="AK4" s="70">
        <v>1606404.8300000031</v>
      </c>
      <c r="AL4" s="70">
        <v>1606404.8300000031</v>
      </c>
      <c r="AM4" s="70">
        <v>1711887.740000003</v>
      </c>
      <c r="AN4" s="70">
        <v>2036297.420000003</v>
      </c>
      <c r="AO4" s="70">
        <v>2509341.180000003</v>
      </c>
      <c r="AP4" s="70">
        <v>2509341.180000003</v>
      </c>
      <c r="AQ4" s="70">
        <v>254856.21000000229</v>
      </c>
      <c r="AR4" s="70">
        <v>254856.21000000229</v>
      </c>
      <c r="AS4" s="70">
        <v>254856.21000000229</v>
      </c>
      <c r="AT4" s="70">
        <v>254856.21000000229</v>
      </c>
      <c r="AU4" s="70">
        <v>421180.2800000023</v>
      </c>
      <c r="AV4" s="70">
        <v>558116.41000000224</v>
      </c>
      <c r="AW4" s="70">
        <v>558116.41000000224</v>
      </c>
      <c r="AX4" s="70">
        <v>558116.41000000224</v>
      </c>
      <c r="AY4" s="70">
        <v>558116.41000000224</v>
      </c>
      <c r="AZ4" s="70">
        <v>558116.41000000224</v>
      </c>
      <c r="BA4" s="70">
        <v>740855.13000000222</v>
      </c>
      <c r="BB4" s="70">
        <v>740855.13000000222</v>
      </c>
      <c r="BC4" s="70">
        <v>437594.93000000203</v>
      </c>
      <c r="BD4" s="70">
        <v>437594.93000000203</v>
      </c>
      <c r="BE4" s="70">
        <v>437594.93000000203</v>
      </c>
      <c r="BF4" s="70">
        <v>437594.93000000203</v>
      </c>
      <c r="BG4" s="70">
        <v>437594.93000000203</v>
      </c>
      <c r="BH4" s="70">
        <v>437594.93000000203</v>
      </c>
      <c r="BI4" s="70">
        <v>437594.93000000203</v>
      </c>
      <c r="BJ4" s="70">
        <v>437594.93000000203</v>
      </c>
      <c r="BK4" s="70">
        <v>437594.93000000203</v>
      </c>
      <c r="BL4" s="70">
        <v>437594.93000000203</v>
      </c>
      <c r="BM4" s="70">
        <v>816751.66000000201</v>
      </c>
      <c r="BN4" s="70">
        <v>816751.66000000201</v>
      </c>
      <c r="BO4" s="70">
        <v>-8263.6099999977741</v>
      </c>
    </row>
    <row r="5" spans="1:67" ht="14.25" customHeight="1" x14ac:dyDescent="0.25">
      <c r="A5" s="68" t="s">
        <v>67</v>
      </c>
      <c r="B5" s="70">
        <v>0</v>
      </c>
      <c r="C5" s="70">
        <v>0</v>
      </c>
      <c r="D5" s="70">
        <v>0</v>
      </c>
      <c r="E5" s="70">
        <v>-824.24447774999999</v>
      </c>
      <c r="F5" s="70">
        <v>-2501.8334332499999</v>
      </c>
      <c r="G5" s="70">
        <v>-9833.9501234166673</v>
      </c>
      <c r="H5" s="70">
        <v>-22791.494548249997</v>
      </c>
      <c r="I5" s="70">
        <v>-35749.038973083327</v>
      </c>
      <c r="J5" s="70">
        <v>-48706.583397916656</v>
      </c>
      <c r="K5" s="70">
        <v>-61664.127822749986</v>
      </c>
      <c r="L5" s="70">
        <v>-74621.672247583323</v>
      </c>
      <c r="M5" s="70">
        <v>-87579.21667241666</v>
      </c>
      <c r="N5" s="70">
        <v>-100536.76109725</v>
      </c>
      <c r="O5" s="70">
        <v>-113494.30552208333</v>
      </c>
      <c r="P5" s="70">
        <v>-126451.84994691667</v>
      </c>
      <c r="Q5" s="70">
        <v>-139994.00687175</v>
      </c>
      <c r="R5" s="70">
        <v>-154120.77629658332</v>
      </c>
      <c r="S5" s="70">
        <v>-173173.27135416667</v>
      </c>
      <c r="T5" s="70">
        <v>-197151.49204450002</v>
      </c>
      <c r="U5" s="70">
        <v>-221129.71273483336</v>
      </c>
      <c r="V5" s="70">
        <v>-245107.9334251667</v>
      </c>
      <c r="W5" s="70">
        <v>-269086.15411550005</v>
      </c>
      <c r="X5" s="70">
        <v>-293064.37480583339</v>
      </c>
      <c r="Y5" s="70">
        <v>-317042.59549616673</v>
      </c>
      <c r="Z5" s="70">
        <v>-341020.81618650007</v>
      </c>
      <c r="AA5" s="70">
        <v>-364999.03687683342</v>
      </c>
      <c r="AB5" s="70">
        <v>-388977.25756716676</v>
      </c>
      <c r="AC5" s="70">
        <v>-412955.4782575001</v>
      </c>
      <c r="AD5" s="70">
        <v>-436933.69894783344</v>
      </c>
      <c r="AE5" s="70">
        <v>-508394.42871208343</v>
      </c>
      <c r="AF5" s="70">
        <v>-627337.66755025007</v>
      </c>
      <c r="AG5" s="70">
        <v>-746280.90638841677</v>
      </c>
      <c r="AH5" s="70">
        <v>-865224.14522658347</v>
      </c>
      <c r="AI5" s="70">
        <v>-984167.38406475016</v>
      </c>
      <c r="AJ5" s="70">
        <v>-1103110.6229029167</v>
      </c>
      <c r="AK5" s="70">
        <v>-1222053.8617410834</v>
      </c>
      <c r="AL5" s="70">
        <v>-1340997.1005792501</v>
      </c>
      <c r="AM5" s="70">
        <v>-1459940.3394174168</v>
      </c>
      <c r="AN5" s="70">
        <v>-1578883.5782555835</v>
      </c>
      <c r="AO5" s="70">
        <v>-1697826.8170937502</v>
      </c>
      <c r="AP5" s="70">
        <v>-1816770.0559319169</v>
      </c>
      <c r="AQ5" s="70">
        <v>-1939491.3569808751</v>
      </c>
      <c r="AR5" s="70">
        <v>-2065990.7202406251</v>
      </c>
      <c r="AS5" s="70">
        <v>-2192490.083500375</v>
      </c>
      <c r="AT5" s="70">
        <v>-2318989.446760125</v>
      </c>
      <c r="AU5" s="70">
        <v>-2445488.8100198749</v>
      </c>
      <c r="AV5" s="70">
        <v>-2571988.1732796249</v>
      </c>
      <c r="AW5" s="70">
        <v>-2698487.5365393749</v>
      </c>
      <c r="AX5" s="70">
        <v>-2824986.8997991248</v>
      </c>
      <c r="AY5" s="70">
        <v>-2951486.2630588748</v>
      </c>
      <c r="AZ5" s="70">
        <v>-3077985.6263186247</v>
      </c>
      <c r="BA5" s="70">
        <v>-3204484.9895783747</v>
      </c>
      <c r="BB5" s="70">
        <v>-3330984.3528381246</v>
      </c>
      <c r="BC5" s="70">
        <v>-3460396.7845466663</v>
      </c>
      <c r="BD5" s="70">
        <v>-3592722.2847039998</v>
      </c>
      <c r="BE5" s="70">
        <v>-3725047.7848613332</v>
      </c>
      <c r="BF5" s="70">
        <v>-3857373.2850186666</v>
      </c>
      <c r="BG5" s="70">
        <v>-3989698.7851760001</v>
      </c>
      <c r="BH5" s="70">
        <v>-4122024.2853333335</v>
      </c>
      <c r="BI5" s="70">
        <v>-4254349.7854906665</v>
      </c>
      <c r="BJ5" s="70">
        <v>-4386675.2856479995</v>
      </c>
      <c r="BK5" s="70">
        <v>-4519000.7858053325</v>
      </c>
      <c r="BL5" s="70">
        <v>-4651326.2859626655</v>
      </c>
      <c r="BM5" s="70">
        <v>-4783651.7861199984</v>
      </c>
      <c r="BN5" s="70">
        <v>-4915977.2862773314</v>
      </c>
      <c r="BO5" s="70">
        <v>-5049557.5245270394</v>
      </c>
    </row>
    <row r="6" spans="1:67" x14ac:dyDescent="0.25">
      <c r="A6" s="68" t="s">
        <v>66</v>
      </c>
      <c r="B6" s="72">
        <v>0</v>
      </c>
      <c r="C6" s="72">
        <v>0</v>
      </c>
      <c r="D6" s="72">
        <v>0</v>
      </c>
      <c r="E6" s="72">
        <v>-2444.4669460826372</v>
      </c>
      <c r="F6" s="72">
        <v>-2393.838846013497</v>
      </c>
      <c r="G6" s="72">
        <v>-26270.44385158255</v>
      </c>
      <c r="H6" s="72">
        <v>-27645.506739960809</v>
      </c>
      <c r="I6" s="72">
        <v>-29020.569628339184</v>
      </c>
      <c r="J6" s="72">
        <v>-30395.63251671756</v>
      </c>
      <c r="K6" s="72">
        <v>-31770.695405095816</v>
      </c>
      <c r="L6" s="72">
        <v>-33145.758293474079</v>
      </c>
      <c r="M6" s="72">
        <v>-34520.821181852334</v>
      </c>
      <c r="N6" s="72">
        <v>-35895.884070230706</v>
      </c>
      <c r="O6" s="72">
        <v>-37270.946958608969</v>
      </c>
      <c r="P6" s="72">
        <v>-38646.009846987341</v>
      </c>
      <c r="Q6" s="72">
        <v>-42245.461916615648</v>
      </c>
      <c r="R6" s="72">
        <v>-43565.828167493877</v>
      </c>
      <c r="S6" s="72">
        <v>-83063.131216563692</v>
      </c>
      <c r="T6" s="72">
        <v>-88120.442411508149</v>
      </c>
      <c r="U6" s="72">
        <v>-93177.753606452621</v>
      </c>
      <c r="V6" s="72">
        <v>-98235.064801397093</v>
      </c>
      <c r="W6" s="72">
        <v>-103292.37599634178</v>
      </c>
      <c r="X6" s="72">
        <v>-108349.68719128626</v>
      </c>
      <c r="Y6" s="72">
        <v>-113406.99838623073</v>
      </c>
      <c r="Z6" s="72">
        <v>-118464.30958117518</v>
      </c>
      <c r="AA6" s="72">
        <v>-123521.62077611989</v>
      </c>
      <c r="AB6" s="72">
        <v>-128578.93197106435</v>
      </c>
      <c r="AC6" s="72">
        <v>-133636.24316600882</v>
      </c>
      <c r="AD6" s="72">
        <v>-138693.55436095304</v>
      </c>
      <c r="AE6" s="72">
        <v>-364709.48366426746</v>
      </c>
      <c r="AF6" s="72">
        <v>-382592.16318152979</v>
      </c>
      <c r="AG6" s="72">
        <v>-400474.84269879211</v>
      </c>
      <c r="AH6" s="72">
        <v>-418357.5222160535</v>
      </c>
      <c r="AI6" s="72">
        <v>-436240.20173331583</v>
      </c>
      <c r="AJ6" s="72">
        <v>-454122.88125057716</v>
      </c>
      <c r="AK6" s="72">
        <v>-472005.56076783856</v>
      </c>
      <c r="AL6" s="72">
        <v>-489888.24028510088</v>
      </c>
      <c r="AM6" s="72">
        <v>-507770.91980236227</v>
      </c>
      <c r="AN6" s="72">
        <v>-525653.5993196246</v>
      </c>
      <c r="AO6" s="72">
        <v>-543536.27883688593</v>
      </c>
      <c r="AP6" s="72">
        <v>-561418.95835414738</v>
      </c>
      <c r="AQ6" s="72">
        <v>-607141.05490381666</v>
      </c>
      <c r="AR6" s="72">
        <v>-624186.12457400956</v>
      </c>
      <c r="AS6" s="72">
        <v>-641231.19424420339</v>
      </c>
      <c r="AT6" s="72">
        <v>-658276.26391439629</v>
      </c>
      <c r="AU6" s="72">
        <v>-675321.33358459012</v>
      </c>
      <c r="AV6" s="72">
        <v>-692366.40325478208</v>
      </c>
      <c r="AW6" s="72">
        <v>-709411.47292497498</v>
      </c>
      <c r="AX6" s="72">
        <v>-726456.54259516881</v>
      </c>
      <c r="AY6" s="72">
        <v>-743501.61226536077</v>
      </c>
      <c r="AZ6" s="72">
        <v>-760546.68193555367</v>
      </c>
      <c r="BA6" s="72">
        <v>-777591.7516057475</v>
      </c>
      <c r="BB6" s="72">
        <v>-794636.8212759404</v>
      </c>
      <c r="BC6" s="72">
        <v>-827826.83361440944</v>
      </c>
      <c r="BD6" s="72">
        <v>-842482.65087468864</v>
      </c>
      <c r="BE6" s="72">
        <v>-857138.46813496691</v>
      </c>
      <c r="BF6" s="72">
        <v>-871794.285395246</v>
      </c>
      <c r="BG6" s="72">
        <v>-886450.10265552427</v>
      </c>
      <c r="BH6" s="72">
        <v>-901105.91991580348</v>
      </c>
      <c r="BI6" s="72">
        <v>-915761.73717608268</v>
      </c>
      <c r="BJ6" s="72">
        <v>-930417.55443636177</v>
      </c>
      <c r="BK6" s="72">
        <v>-945073.37169664004</v>
      </c>
      <c r="BL6" s="72">
        <v>-959729.18895692017</v>
      </c>
      <c r="BM6" s="72">
        <v>-974385.00621719845</v>
      </c>
      <c r="BN6" s="72">
        <v>-989040.82347747753</v>
      </c>
      <c r="BO6" s="72">
        <v>-1013857.6147600216</v>
      </c>
    </row>
    <row r="7" spans="1:67" ht="15.75" thickBot="1" x14ac:dyDescent="0.3">
      <c r="A7" s="68" t="s">
        <v>65</v>
      </c>
      <c r="B7" s="70">
        <f>B11/8</f>
        <v>75612.967249999972</v>
      </c>
      <c r="C7" s="70">
        <f>SUM($B$11:C11)/8</f>
        <v>117666.45355000001</v>
      </c>
      <c r="D7" s="70">
        <f>SUM($B$11:D11)/8</f>
        <v>170118.58102500014</v>
      </c>
      <c r="E7" s="70">
        <f>SUM($B$11:E11)/8</f>
        <v>258659.98051667138</v>
      </c>
      <c r="F7" s="70">
        <f>SUM($B$11:F11)/8</f>
        <v>328853.34290313831</v>
      </c>
      <c r="G7" s="70">
        <f>SUM($B$11:G11)/8</f>
        <v>382564.45590702957</v>
      </c>
      <c r="H7" s="70">
        <f>SUM($B$11:H11)/8</f>
        <v>433753.41441297147</v>
      </c>
      <c r="I7" s="70">
        <f>SUM($B$11:I11)/8</f>
        <v>475883.42125604459</v>
      </c>
      <c r="J7" s="70">
        <f>SUM($B$11:J11)/8</f>
        <v>520539.31705210282</v>
      </c>
      <c r="K7" s="70">
        <f>SUM($B$11:K11)/8</f>
        <v>563432.21909412823</v>
      </c>
      <c r="L7" s="70">
        <f>SUM($B$11:L11)/8</f>
        <v>603200.59142911178</v>
      </c>
      <c r="M7" s="70">
        <f t="shared" ref="M7:AR7" si="0">SUM(B11:M11)/8</f>
        <v>656791.73205884604</v>
      </c>
      <c r="N7" s="70">
        <f t="shared" si="0"/>
        <v>628725.09209563024</v>
      </c>
      <c r="O7" s="70">
        <f t="shared" si="0"/>
        <v>632808.30851895723</v>
      </c>
      <c r="P7" s="70">
        <f t="shared" si="0"/>
        <v>627906.68550360552</v>
      </c>
      <c r="Q7" s="70">
        <f t="shared" si="0"/>
        <v>795188.40955797094</v>
      </c>
      <c r="R7" s="70">
        <f t="shared" si="0"/>
        <v>1170320.3618271884</v>
      </c>
      <c r="S7" s="70">
        <f t="shared" si="0"/>
        <v>1226281.4890359028</v>
      </c>
      <c r="T7" s="70">
        <f t="shared" si="0"/>
        <v>1226650.1307727639</v>
      </c>
      <c r="U7" s="70">
        <f t="shared" si="0"/>
        <v>1214746.8619101341</v>
      </c>
      <c r="V7" s="70">
        <f t="shared" si="0"/>
        <v>1220304.3007868431</v>
      </c>
      <c r="W7" s="70">
        <f t="shared" si="0"/>
        <v>1221343.6563084752</v>
      </c>
      <c r="X7" s="70">
        <f t="shared" si="0"/>
        <v>1230777.3533165527</v>
      </c>
      <c r="Y7" s="70">
        <f t="shared" si="0"/>
        <v>1241174.1535206886</v>
      </c>
      <c r="Z7" s="70">
        <f t="shared" si="0"/>
        <v>1240296.8797296297</v>
      </c>
      <c r="AA7" s="70">
        <f t="shared" si="0"/>
        <v>1255908.2256319614</v>
      </c>
      <c r="AB7" s="70">
        <f t="shared" si="0"/>
        <v>1262102.0091251435</v>
      </c>
      <c r="AC7" s="70">
        <f t="shared" si="0"/>
        <v>978197.05392186705</v>
      </c>
      <c r="AD7" s="70">
        <f t="shared" si="0"/>
        <v>793278.82213226601</v>
      </c>
      <c r="AE7" s="70">
        <f t="shared" si="0"/>
        <v>800546.07929367793</v>
      </c>
      <c r="AF7" s="70">
        <f t="shared" si="0"/>
        <v>807703.29421313398</v>
      </c>
      <c r="AG7" s="70">
        <f t="shared" si="0"/>
        <v>816154.00791583199</v>
      </c>
      <c r="AH7" s="70">
        <f t="shared" si="0"/>
        <v>826520.81347403151</v>
      </c>
      <c r="AI7" s="70">
        <f t="shared" si="0"/>
        <v>821770.12239845947</v>
      </c>
      <c r="AJ7" s="70">
        <f t="shared" si="0"/>
        <v>836065.52325522574</v>
      </c>
      <c r="AK7" s="70">
        <f t="shared" si="0"/>
        <v>833537.22086478269</v>
      </c>
      <c r="AL7" s="70">
        <f t="shared" si="0"/>
        <v>832204.93723933701</v>
      </c>
      <c r="AM7" s="70">
        <f t="shared" si="0"/>
        <v>839283.94967135554</v>
      </c>
      <c r="AN7" s="70">
        <f t="shared" si="0"/>
        <v>855074.77492033283</v>
      </c>
      <c r="AO7" s="70">
        <f t="shared" si="0"/>
        <v>652025.00681667321</v>
      </c>
      <c r="AP7" s="70">
        <f t="shared" si="0"/>
        <v>607088.23000232747</v>
      </c>
      <c r="AQ7" s="70">
        <f t="shared" si="0"/>
        <v>538028.6258259397</v>
      </c>
      <c r="AR7" s="70">
        <f t="shared" si="0"/>
        <v>556165.55667588522</v>
      </c>
      <c r="AS7" s="70">
        <f t="shared" ref="AS7:BO7" si="1">SUM(AH11:AS11)/8</f>
        <v>558546.63938732469</v>
      </c>
      <c r="AT7" s="70">
        <f t="shared" si="1"/>
        <v>762229.78010069416</v>
      </c>
      <c r="AU7" s="70">
        <f t="shared" si="1"/>
        <v>774088.71460175083</v>
      </c>
      <c r="AV7" s="70">
        <f t="shared" si="1"/>
        <v>748499.85685294925</v>
      </c>
      <c r="AW7" s="70">
        <f t="shared" si="1"/>
        <v>713622.84910241945</v>
      </c>
      <c r="AX7" s="70">
        <f t="shared" si="1"/>
        <v>687750.29484092712</v>
      </c>
      <c r="AY7" s="70">
        <f t="shared" si="1"/>
        <v>662214.07485009136</v>
      </c>
      <c r="AZ7" s="70">
        <f t="shared" si="1"/>
        <v>609269.15803205513</v>
      </c>
      <c r="BA7" s="70">
        <f t="shared" si="1"/>
        <v>620989.89568353328</v>
      </c>
      <c r="BB7" s="70">
        <f t="shared" si="1"/>
        <v>471237.08540631307</v>
      </c>
      <c r="BC7" s="70">
        <f t="shared" si="1"/>
        <v>489443.83052412735</v>
      </c>
      <c r="BD7" s="70">
        <f t="shared" si="1"/>
        <v>490773.4251368203</v>
      </c>
      <c r="BE7" s="70">
        <f t="shared" si="1"/>
        <v>493975.86016215407</v>
      </c>
      <c r="BF7" s="70">
        <f t="shared" si="1"/>
        <v>404053.19087506225</v>
      </c>
      <c r="BG7" s="70">
        <f t="shared" si="1"/>
        <v>400119.26263339934</v>
      </c>
      <c r="BH7" s="70">
        <f t="shared" si="1"/>
        <v>400915.8468938336</v>
      </c>
      <c r="BI7" s="70">
        <f t="shared" si="1"/>
        <v>398096.06274737243</v>
      </c>
      <c r="BJ7" s="70">
        <f t="shared" si="1"/>
        <v>409024.30516893097</v>
      </c>
      <c r="BK7" s="70">
        <f t="shared" si="1"/>
        <v>405315.41642204841</v>
      </c>
      <c r="BL7" s="70">
        <f t="shared" si="1"/>
        <v>436564.44434177392</v>
      </c>
      <c r="BM7" s="70">
        <f t="shared" si="1"/>
        <v>431421.32522962801</v>
      </c>
      <c r="BN7" s="70">
        <f t="shared" si="1"/>
        <v>423959.09839696204</v>
      </c>
      <c r="BO7" s="70">
        <f t="shared" si="1"/>
        <v>447288.32616418845</v>
      </c>
    </row>
    <row r="8" spans="1:67" x14ac:dyDescent="0.25">
      <c r="A8" s="66" t="s">
        <v>64</v>
      </c>
      <c r="B8" s="69">
        <f t="shared" ref="B8:AG8" si="2">SUM(B3:B7)</f>
        <v>405408.82724999997</v>
      </c>
      <c r="C8" s="69">
        <f t="shared" si="2"/>
        <v>934306.25355000002</v>
      </c>
      <c r="D8" s="69">
        <f t="shared" si="2"/>
        <v>1424912.3610250002</v>
      </c>
      <c r="E8" s="69">
        <f t="shared" si="2"/>
        <v>2667426.1990928384</v>
      </c>
      <c r="F8" s="69">
        <f t="shared" si="2"/>
        <v>3191992.6006238745</v>
      </c>
      <c r="G8" s="69">
        <f t="shared" si="2"/>
        <v>3407573.5519320299</v>
      </c>
      <c r="H8" s="69">
        <f t="shared" si="2"/>
        <v>3444429.9031247604</v>
      </c>
      <c r="I8" s="69">
        <f t="shared" si="2"/>
        <v>3581227.3026546217</v>
      </c>
      <c r="J8" s="69">
        <f t="shared" si="2"/>
        <v>3611550.5911374683</v>
      </c>
      <c r="K8" s="69">
        <f t="shared" si="2"/>
        <v>6281490.1758662816</v>
      </c>
      <c r="L8" s="69">
        <f t="shared" si="2"/>
        <v>7134051.510888054</v>
      </c>
      <c r="M8" s="69">
        <f t="shared" si="2"/>
        <v>7301489.6642045779</v>
      </c>
      <c r="N8" s="69">
        <f t="shared" si="2"/>
        <v>7575109.7669281503</v>
      </c>
      <c r="O8" s="69">
        <f t="shared" si="2"/>
        <v>8292514.3460382661</v>
      </c>
      <c r="P8" s="69">
        <f t="shared" si="2"/>
        <v>8592722.6957097016</v>
      </c>
      <c r="Q8" s="69">
        <f t="shared" si="2"/>
        <v>10014705.240769604</v>
      </c>
      <c r="R8" s="69">
        <f t="shared" si="2"/>
        <v>11172360.387363112</v>
      </c>
      <c r="S8" s="69">
        <f t="shared" si="2"/>
        <v>23116771.716465179</v>
      </c>
      <c r="T8" s="69">
        <f t="shared" si="2"/>
        <v>23088104.826316759</v>
      </c>
      <c r="U8" s="69">
        <f t="shared" si="2"/>
        <v>24017668.895568848</v>
      </c>
      <c r="V8" s="69">
        <f t="shared" si="2"/>
        <v>24206806.20256028</v>
      </c>
      <c r="W8" s="69">
        <f t="shared" si="2"/>
        <v>24178810.026196636</v>
      </c>
      <c r="X8" s="69">
        <f t="shared" si="2"/>
        <v>24987393.691319436</v>
      </c>
      <c r="Y8" s="69">
        <f t="shared" si="2"/>
        <v>24968754.959638294</v>
      </c>
      <c r="Z8" s="69">
        <f t="shared" si="2"/>
        <v>25535395.313961957</v>
      </c>
      <c r="AA8" s="69">
        <f t="shared" si="2"/>
        <v>26373222.607979003</v>
      </c>
      <c r="AB8" s="69">
        <f t="shared" si="2"/>
        <v>28048067.019586913</v>
      </c>
      <c r="AC8" s="69">
        <f t="shared" si="2"/>
        <v>29863158.602498364</v>
      </c>
      <c r="AD8" s="69">
        <f t="shared" si="2"/>
        <v>30509015.028823484</v>
      </c>
      <c r="AE8" s="69">
        <f t="shared" si="2"/>
        <v>33026805.626917329</v>
      </c>
      <c r="AF8" s="69">
        <f t="shared" si="2"/>
        <v>33044645.223481357</v>
      </c>
      <c r="AG8" s="69">
        <f t="shared" si="2"/>
        <v>33288484.748828623</v>
      </c>
      <c r="AH8" s="69">
        <f t="shared" ref="AH8:BM8" si="3">SUM(AH3:AH7)</f>
        <v>33496045.8860314</v>
      </c>
      <c r="AI8" s="69">
        <f t="shared" si="3"/>
        <v>33475874.126600396</v>
      </c>
      <c r="AJ8" s="69">
        <f t="shared" si="3"/>
        <v>33353343.609101735</v>
      </c>
      <c r="AK8" s="69">
        <f t="shared" si="3"/>
        <v>33213989.388355866</v>
      </c>
      <c r="AL8" s="69">
        <f t="shared" si="3"/>
        <v>33075831.186374988</v>
      </c>
      <c r="AM8" s="69">
        <f t="shared" si="3"/>
        <v>33051567.190451574</v>
      </c>
      <c r="AN8" s="69">
        <f t="shared" si="3"/>
        <v>33254941.777345125</v>
      </c>
      <c r="AO8" s="69">
        <f t="shared" si="3"/>
        <v>33388109.850886036</v>
      </c>
      <c r="AP8" s="69">
        <f t="shared" si="3"/>
        <v>33206347.155716259</v>
      </c>
      <c r="AQ8" s="69">
        <f t="shared" si="3"/>
        <v>33790596.303941242</v>
      </c>
      <c r="AR8" s="69">
        <f t="shared" si="3"/>
        <v>33665188.801861249</v>
      </c>
      <c r="AS8" s="69">
        <f t="shared" si="3"/>
        <v>33524025.451642741</v>
      </c>
      <c r="AT8" s="69">
        <f t="shared" si="3"/>
        <v>33584164.159426168</v>
      </c>
      <c r="AU8" s="69">
        <f t="shared" si="3"/>
        <v>33618802.730997279</v>
      </c>
      <c r="AV8" s="69">
        <f t="shared" si="3"/>
        <v>33586605.570318542</v>
      </c>
      <c r="AW8" s="69">
        <f t="shared" si="3"/>
        <v>33408184.129638068</v>
      </c>
      <c r="AX8" s="69">
        <f t="shared" si="3"/>
        <v>33238767.142446633</v>
      </c>
      <c r="AY8" s="69">
        <f t="shared" si="3"/>
        <v>33069686.489525855</v>
      </c>
      <c r="AZ8" s="69">
        <f t="shared" si="3"/>
        <v>32873197.139777876</v>
      </c>
      <c r="BA8" s="69">
        <f t="shared" si="3"/>
        <v>32924112.164499409</v>
      </c>
      <c r="BB8" s="69">
        <f t="shared" si="3"/>
        <v>32630814.921292245</v>
      </c>
      <c r="BC8" s="69">
        <f t="shared" si="3"/>
        <v>33986419.222363047</v>
      </c>
      <c r="BD8" s="69">
        <f t="shared" si="3"/>
        <v>33840767.499558128</v>
      </c>
      <c r="BE8" s="69">
        <f t="shared" si="3"/>
        <v>33696988.617165856</v>
      </c>
      <c r="BF8" s="69">
        <f t="shared" si="3"/>
        <v>33460084.630461145</v>
      </c>
      <c r="BG8" s="69">
        <f t="shared" si="3"/>
        <v>33309169.384801872</v>
      </c>
      <c r="BH8" s="69">
        <f t="shared" si="3"/>
        <v>33162984.651644692</v>
      </c>
      <c r="BI8" s="69">
        <f t="shared" si="3"/>
        <v>33013183.550080623</v>
      </c>
      <c r="BJ8" s="69">
        <f t="shared" si="3"/>
        <v>32877130.475084566</v>
      </c>
      <c r="BK8" s="69">
        <f t="shared" si="3"/>
        <v>32726440.268920071</v>
      </c>
      <c r="BL8" s="69">
        <f t="shared" si="3"/>
        <v>32610707.979422189</v>
      </c>
      <c r="BM8" s="69">
        <f t="shared" si="3"/>
        <v>32837740.272892438</v>
      </c>
      <c r="BN8" s="69">
        <f t="shared" ref="BN8:BO8" si="4">SUM(BN3:BN7)</f>
        <v>32683296.728642154</v>
      </c>
      <c r="BO8" s="69">
        <f t="shared" si="4"/>
        <v>32842682.586877126</v>
      </c>
    </row>
    <row r="9" spans="1:67" ht="15.75" thickBot="1" x14ac:dyDescent="0.3">
      <c r="A9" s="68" t="s">
        <v>203</v>
      </c>
      <c r="B9" s="71">
        <v>0</v>
      </c>
      <c r="C9" s="71">
        <v>0</v>
      </c>
      <c r="D9" s="71">
        <v>0</v>
      </c>
      <c r="E9" s="71">
        <v>0</v>
      </c>
      <c r="F9" s="71">
        <v>0</v>
      </c>
      <c r="G9" s="71">
        <v>0</v>
      </c>
      <c r="H9" s="71">
        <f>'Sch J Stip LGE-E'!$K$24/12</f>
        <v>7.6781279262874104E-3</v>
      </c>
      <c r="I9" s="71">
        <f>'Sch J Stip LGE-E'!$K$24/12</f>
        <v>7.6781279262874104E-3</v>
      </c>
      <c r="J9" s="71">
        <f>'Sch J Stip LGE-E'!$K$24/12</f>
        <v>7.6781279262874104E-3</v>
      </c>
      <c r="K9" s="71">
        <f>'Sch J Stip LGE-E'!$K$24/12</f>
        <v>7.6781279262874104E-3</v>
      </c>
      <c r="L9" s="71">
        <f>'Sch J Stip LGE-E'!$K$24/12</f>
        <v>7.6781279262874104E-3</v>
      </c>
      <c r="M9" s="71">
        <f>'Sch J Stip LGE-E'!$K$24/12</f>
        <v>7.6781279262874104E-3</v>
      </c>
      <c r="N9" s="71">
        <f>'Sch J Stip LGE-E'!$K$24/12</f>
        <v>7.6781279262874104E-3</v>
      </c>
      <c r="O9" s="71">
        <f>'Sch J Stip LGE-E'!$K$24/12</f>
        <v>7.6781279262874104E-3</v>
      </c>
      <c r="P9" s="71">
        <f>'Sch J Stip LGE-E'!$K$24/12</f>
        <v>7.6781279262874104E-3</v>
      </c>
      <c r="Q9" s="71">
        <f>'Sch J Stip LGE-E'!$K$24/12</f>
        <v>7.6781279262874104E-3</v>
      </c>
      <c r="R9" s="71">
        <f>'Sch J Stip LGE-E'!$K$24/12</f>
        <v>7.6781279262874104E-3</v>
      </c>
      <c r="S9" s="71">
        <f>'Sch J Stip LGE-E'!$K$24/12</f>
        <v>7.6781279262874104E-3</v>
      </c>
      <c r="T9" s="71">
        <f>'Sch J Stip LGE-E'!$K$24/12</f>
        <v>7.6781279262874104E-3</v>
      </c>
      <c r="U9" s="71">
        <f>'Sch J Stip LGE-E'!$K$24/12</f>
        <v>7.6781279262874104E-3</v>
      </c>
      <c r="V9" s="71">
        <f>'Sch J Stip LGE-E'!$K$24/12</f>
        <v>7.6781279262874104E-3</v>
      </c>
      <c r="W9" s="71">
        <f>'Sch J Stip LGE-E'!$K$24/12</f>
        <v>7.6781279262874104E-3</v>
      </c>
      <c r="X9" s="71">
        <f>'Sch J Stip LGE-E'!$K$24/12</f>
        <v>7.6781279262874104E-3</v>
      </c>
      <c r="Y9" s="71">
        <f>'Sch J Stip LGE-E'!$K$24/12</f>
        <v>7.6781279262874104E-3</v>
      </c>
      <c r="Z9" s="71">
        <f>'Sch J Stip LGE-E'!$K$24/12</f>
        <v>7.6781279262874104E-3</v>
      </c>
      <c r="AA9" s="71">
        <f>'Sch J Stip LGE-E'!$K$24/12</f>
        <v>7.6781279262874104E-3</v>
      </c>
      <c r="AB9" s="71">
        <f>'Sch J Stip LGE-E'!$K$24/12</f>
        <v>7.6781279262874104E-3</v>
      </c>
      <c r="AC9" s="71">
        <f>'Sch J Stip LGE-E'!$K$24/12</f>
        <v>7.6781279262874104E-3</v>
      </c>
      <c r="AD9" s="71">
        <f>'Sch J Stip LGE-E'!$K$24/12</f>
        <v>7.6781279262874104E-3</v>
      </c>
      <c r="AE9" s="71">
        <f>'Sch J Stip LGE-E'!$K$24/12</f>
        <v>7.6781279262874104E-3</v>
      </c>
      <c r="AF9" s="71">
        <f>'Sch J Stip LGE-E'!$K$24/12</f>
        <v>7.6781279262874104E-3</v>
      </c>
      <c r="AG9" s="71">
        <f>'Sch J Stip LGE-E'!$K$24/12</f>
        <v>7.6781279262874104E-3</v>
      </c>
      <c r="AH9" s="71">
        <f>'Sch J Stip LGE-E'!$K$24/12</f>
        <v>7.6781279262874104E-3</v>
      </c>
      <c r="AI9" s="71">
        <f>'Sch J Stip LGE-E'!$K$24/12</f>
        <v>7.6781279262874104E-3</v>
      </c>
      <c r="AJ9" s="71">
        <f>'Sch J Stip LGE-E'!$K$24/12</f>
        <v>7.6781279262874104E-3</v>
      </c>
      <c r="AK9" s="71">
        <f>'Sch J Stip LGE-E'!$K$24/12</f>
        <v>7.6781279262874104E-3</v>
      </c>
      <c r="AL9" s="71">
        <f>'Sch J Stip LGE-E'!$K$24/12</f>
        <v>7.6781279262874104E-3</v>
      </c>
      <c r="AM9" s="71">
        <f>'Sch J Stip LGE-E'!$K$24/12</f>
        <v>7.6781279262874104E-3</v>
      </c>
      <c r="AN9" s="71">
        <f>'Sch J Stip LGE-E'!$K$24/12</f>
        <v>7.6781279262874104E-3</v>
      </c>
      <c r="AO9" s="71">
        <f>'Sch J Stip LGE-E'!$K$24/12</f>
        <v>7.6781279262874104E-3</v>
      </c>
      <c r="AP9" s="71">
        <f>'Sch J Stip LGE-E'!$K$24/12</f>
        <v>7.6781279262874104E-3</v>
      </c>
      <c r="AQ9" s="71">
        <f>'Sch J Stip LGE-E'!$K$24/12</f>
        <v>7.6781279262874104E-3</v>
      </c>
      <c r="AR9" s="71">
        <f>'Sch J Stip LGE-E'!$K$24/12</f>
        <v>7.6781279262874104E-3</v>
      </c>
      <c r="AS9" s="71">
        <f>'Sch J Stip LGE-E'!$K$24/12</f>
        <v>7.6781279262874104E-3</v>
      </c>
      <c r="AT9" s="71">
        <f>'Sch J Stip LGE-E'!$K$24/12</f>
        <v>7.6781279262874104E-3</v>
      </c>
      <c r="AU9" s="71">
        <f>'Sch J Stip LGE-E'!$K$24/12</f>
        <v>7.6781279262874104E-3</v>
      </c>
      <c r="AV9" s="71">
        <f>'Sch J Stip LGE-E'!$K$24/12</f>
        <v>7.6781279262874104E-3</v>
      </c>
      <c r="AW9" s="71">
        <f>'Sch J Stip LGE-E'!$K$24/12</f>
        <v>7.6781279262874104E-3</v>
      </c>
      <c r="AX9" s="71">
        <f>'Sch J Stip LGE-E'!$K$24/12</f>
        <v>7.6781279262874104E-3</v>
      </c>
      <c r="AY9" s="71">
        <f>'Sch J Stip LGE-E'!$K$24/12</f>
        <v>7.6781279262874104E-3</v>
      </c>
      <c r="AZ9" s="71">
        <f>'Sch J Stip LGE-E'!$K$24/12</f>
        <v>7.6781279262874104E-3</v>
      </c>
      <c r="BA9" s="71">
        <f>'Sch J Stip LGE-E'!$K$24/12</f>
        <v>7.6781279262874104E-3</v>
      </c>
      <c r="BB9" s="71">
        <f>'Sch J Stip LGE-E'!$K$24/12</f>
        <v>7.6781279262874104E-3</v>
      </c>
      <c r="BC9" s="71">
        <f>'Sch J Stip LGE-E'!$K$24/12</f>
        <v>7.6781279262874104E-3</v>
      </c>
      <c r="BD9" s="71">
        <f>'Sch J Stip LGE-E'!$K$24/12</f>
        <v>7.6781279262874104E-3</v>
      </c>
      <c r="BE9" s="71">
        <f>'Sch J Stip LGE-E'!$K$24/12</f>
        <v>7.6781279262874104E-3</v>
      </c>
      <c r="BF9" s="71">
        <f>'Sch J Stip LGE-E'!$K$24/12</f>
        <v>7.6781279262874104E-3</v>
      </c>
      <c r="BG9" s="71">
        <f>'Sch J Stip LGE-E'!$K$24/12</f>
        <v>7.6781279262874104E-3</v>
      </c>
      <c r="BH9" s="71">
        <f>'Sch J Stip LGE-E'!$K$24/12</f>
        <v>7.6781279262874104E-3</v>
      </c>
      <c r="BI9" s="71">
        <f>'Sch J Stip LGE-E'!$K$24/12</f>
        <v>7.6781279262874104E-3</v>
      </c>
      <c r="BJ9" s="71">
        <f>'Sch J Stip LGE-E'!$K$24/12</f>
        <v>7.6781279262874104E-3</v>
      </c>
      <c r="BK9" s="71">
        <f>'Sch J Stip LGE-E'!$K$24/12</f>
        <v>7.6781279262874104E-3</v>
      </c>
      <c r="BL9" s="71">
        <f>'Sch J Stip LGE-E'!$K$24/12</f>
        <v>7.6781279262874104E-3</v>
      </c>
      <c r="BM9" s="71">
        <f>'Sch J Stip LGE-E'!$K$24/12</f>
        <v>7.6781279262874104E-3</v>
      </c>
      <c r="BN9" s="71">
        <f>'Sch J Stip LGE-E'!$K$24/12</f>
        <v>7.6781279262874104E-3</v>
      </c>
      <c r="BO9" s="71">
        <f>'Sch J Stip LGE-E'!$K$24/12</f>
        <v>7.6781279262874104E-3</v>
      </c>
    </row>
    <row r="10" spans="1:67" x14ac:dyDescent="0.25">
      <c r="A10" s="68" t="s">
        <v>202</v>
      </c>
      <c r="B10" s="63">
        <f t="shared" ref="B10:AG10" si="5">B8*B9</f>
        <v>0</v>
      </c>
      <c r="C10" s="63">
        <f t="shared" si="5"/>
        <v>0</v>
      </c>
      <c r="D10" s="63">
        <f t="shared" si="5"/>
        <v>0</v>
      </c>
      <c r="E10" s="63">
        <f t="shared" si="5"/>
        <v>0</v>
      </c>
      <c r="F10" s="63">
        <f t="shared" si="5"/>
        <v>0</v>
      </c>
      <c r="G10" s="63">
        <f t="shared" si="5"/>
        <v>0</v>
      </c>
      <c r="H10" s="63">
        <f t="shared" si="5"/>
        <v>26446.773429321664</v>
      </c>
      <c r="I10" s="63">
        <f t="shared" si="5"/>
        <v>27497.121362895385</v>
      </c>
      <c r="J10" s="63">
        <f t="shared" si="5"/>
        <v>27729.947451012402</v>
      </c>
      <c r="K10" s="63">
        <f t="shared" si="5"/>
        <v>48230.085138018912</v>
      </c>
      <c r="L10" s="63">
        <f t="shared" si="5"/>
        <v>54776.160133322461</v>
      </c>
      <c r="M10" s="63">
        <f t="shared" si="5"/>
        <v>56061.771694228053</v>
      </c>
      <c r="N10" s="63">
        <f t="shared" si="5"/>
        <v>58162.66184614355</v>
      </c>
      <c r="O10" s="63">
        <f t="shared" si="5"/>
        <v>63670.985979455392</v>
      </c>
      <c r="P10" s="63">
        <f t="shared" si="5"/>
        <v>65976.024092772292</v>
      </c>
      <c r="Q10" s="63">
        <f t="shared" si="5"/>
        <v>76894.187982689982</v>
      </c>
      <c r="R10" s="63">
        <f t="shared" si="5"/>
        <v>85782.812292759932</v>
      </c>
      <c r="S10" s="63">
        <f t="shared" si="5"/>
        <v>177493.53048180224</v>
      </c>
      <c r="T10" s="63">
        <f t="shared" si="5"/>
        <v>177273.42243199385</v>
      </c>
      <c r="U10" s="63">
        <f t="shared" si="5"/>
        <v>184410.73427139167</v>
      </c>
      <c r="V10" s="63">
        <f t="shared" si="5"/>
        <v>185862.95471010538</v>
      </c>
      <c r="W10" s="63">
        <f t="shared" si="5"/>
        <v>185647.99648653844</v>
      </c>
      <c r="X10" s="63">
        <f t="shared" si="5"/>
        <v>191856.40530645763</v>
      </c>
      <c r="Y10" s="63">
        <f t="shared" si="5"/>
        <v>191713.29474022606</v>
      </c>
      <c r="Z10" s="63">
        <f t="shared" si="5"/>
        <v>196064.03186891996</v>
      </c>
      <c r="AA10" s="63">
        <f t="shared" si="5"/>
        <v>202496.97701251807</v>
      </c>
      <c r="AB10" s="63">
        <f t="shared" si="5"/>
        <v>215356.64666147117</v>
      </c>
      <c r="AC10" s="63">
        <f t="shared" si="5"/>
        <v>229293.1520329928</v>
      </c>
      <c r="AD10" s="63">
        <f t="shared" si="5"/>
        <v>234252.12029633188</v>
      </c>
      <c r="AE10" s="63">
        <f t="shared" si="5"/>
        <v>253584.03860010012</v>
      </c>
      <c r="AF10" s="63">
        <f t="shared" si="5"/>
        <v>253721.01330467209</v>
      </c>
      <c r="AG10" s="63">
        <f t="shared" si="5"/>
        <v>255593.2443737736</v>
      </c>
      <c r="AH10" s="63">
        <f t="shared" ref="AH10:BM10" si="6">AH8*AH9</f>
        <v>257186.92533774223</v>
      </c>
      <c r="AI10" s="63">
        <f t="shared" si="6"/>
        <v>257032.04398833268</v>
      </c>
      <c r="AJ10" s="63">
        <f t="shared" si="6"/>
        <v>256091.23900010376</v>
      </c>
      <c r="AK10" s="63">
        <f t="shared" si="6"/>
        <v>255021.25946614888</v>
      </c>
      <c r="AL10" s="63">
        <f t="shared" si="6"/>
        <v>253960.46311727384</v>
      </c>
      <c r="AM10" s="63">
        <f t="shared" si="6"/>
        <v>253774.16105257094</v>
      </c>
      <c r="AN10" s="63">
        <f t="shared" si="6"/>
        <v>255335.69714769549</v>
      </c>
      <c r="AO10" s="63">
        <f t="shared" si="6"/>
        <v>256358.17865203985</v>
      </c>
      <c r="AP10" s="63">
        <f t="shared" si="6"/>
        <v>254962.58142629953</v>
      </c>
      <c r="AQ10" s="63">
        <f t="shared" si="6"/>
        <v>259448.52112719542</v>
      </c>
      <c r="AR10" s="63">
        <f t="shared" si="6"/>
        <v>258485.62628330907</v>
      </c>
      <c r="AS10" s="63">
        <f t="shared" si="6"/>
        <v>257401.75602182804</v>
      </c>
      <c r="AT10" s="63">
        <f t="shared" si="6"/>
        <v>257863.50871351082</v>
      </c>
      <c r="AU10" s="63">
        <f t="shared" si="6"/>
        <v>258129.46809721767</v>
      </c>
      <c r="AV10" s="63">
        <f t="shared" si="6"/>
        <v>257882.2541786631</v>
      </c>
      <c r="AW10" s="63">
        <f t="shared" si="6"/>
        <v>256512.31153232593</v>
      </c>
      <c r="AX10" s="63">
        <f t="shared" si="6"/>
        <v>255211.50623178389</v>
      </c>
      <c r="AY10" s="63">
        <f t="shared" si="6"/>
        <v>253913.28334879794</v>
      </c>
      <c r="AZ10" s="63">
        <f t="shared" si="6"/>
        <v>252404.61298527993</v>
      </c>
      <c r="BA10" s="63">
        <f t="shared" si="6"/>
        <v>252795.54505846195</v>
      </c>
      <c r="BB10" s="63">
        <f t="shared" si="6"/>
        <v>250543.57130468992</v>
      </c>
      <c r="BC10" s="63">
        <f t="shared" si="6"/>
        <v>260952.07454573698</v>
      </c>
      <c r="BD10" s="63">
        <f t="shared" si="6"/>
        <v>259833.74198535664</v>
      </c>
      <c r="BE10" s="63">
        <f t="shared" si="6"/>
        <v>258729.78933325014</v>
      </c>
      <c r="BF10" s="63">
        <f t="shared" si="6"/>
        <v>256910.8102170839</v>
      </c>
      <c r="BG10" s="63">
        <f t="shared" si="6"/>
        <v>255752.0636548849</v>
      </c>
      <c r="BH10" s="63">
        <f t="shared" si="6"/>
        <v>254629.63857283388</v>
      </c>
      <c r="BI10" s="63">
        <f t="shared" si="6"/>
        <v>253479.4465515262</v>
      </c>
      <c r="BJ10" s="63">
        <f t="shared" si="6"/>
        <v>252434.81363694169</v>
      </c>
      <c r="BK10" s="63">
        <f t="shared" si="6"/>
        <v>251277.79495677206</v>
      </c>
      <c r="BL10" s="63">
        <f t="shared" si="6"/>
        <v>250389.1876328052</v>
      </c>
      <c r="BM10" s="63">
        <f t="shared" si="6"/>
        <v>252132.3706254682</v>
      </c>
      <c r="BN10" s="63">
        <f t="shared" ref="BN10:BO10" si="7">BN8*BN9</f>
        <v>250946.53333532528</v>
      </c>
      <c r="BO10" s="63">
        <f t="shared" si="7"/>
        <v>252170.3183444945</v>
      </c>
    </row>
    <row r="11" spans="1:67" x14ac:dyDescent="0.25">
      <c r="A11" s="68" t="s">
        <v>63</v>
      </c>
      <c r="B11" s="70">
        <v>604903.73799999978</v>
      </c>
      <c r="C11" s="70">
        <v>336427.89040000032</v>
      </c>
      <c r="D11" s="70">
        <v>419617.01980000112</v>
      </c>
      <c r="E11" s="70">
        <v>708331.1959333698</v>
      </c>
      <c r="F11" s="70">
        <v>561546.89909173537</v>
      </c>
      <c r="G11" s="70">
        <v>429688.90403113014</v>
      </c>
      <c r="H11" s="70">
        <v>409511.66804753541</v>
      </c>
      <c r="I11" s="70">
        <v>337040.05474458495</v>
      </c>
      <c r="J11" s="70">
        <v>357247.16636846593</v>
      </c>
      <c r="K11" s="70">
        <v>343143.21633620339</v>
      </c>
      <c r="L11" s="70">
        <v>318146.97867986851</v>
      </c>
      <c r="M11" s="70">
        <v>428729.12503787386</v>
      </c>
      <c r="N11" s="70">
        <v>380370.61829427333</v>
      </c>
      <c r="O11" s="70">
        <v>369093.62178661674</v>
      </c>
      <c r="P11" s="70">
        <v>380404.03567718755</v>
      </c>
      <c r="Q11" s="70">
        <v>2046584.9883682919</v>
      </c>
      <c r="R11" s="70">
        <v>3562602.5172454752</v>
      </c>
      <c r="S11" s="70">
        <v>877377.92170084454</v>
      </c>
      <c r="T11" s="63">
        <v>412460.80194242427</v>
      </c>
      <c r="U11" s="63">
        <v>241813.90384354658</v>
      </c>
      <c r="V11" s="63">
        <v>401706.67738213774</v>
      </c>
      <c r="W11" s="63">
        <v>351458.06050926092</v>
      </c>
      <c r="X11" s="63">
        <v>393616.55474448949</v>
      </c>
      <c r="Y11" s="63">
        <v>511903.52667096042</v>
      </c>
      <c r="Z11" s="63">
        <v>373352.42796580354</v>
      </c>
      <c r="AA11" s="63">
        <v>493984.38900526921</v>
      </c>
      <c r="AB11" s="63">
        <v>429954.3036226469</v>
      </c>
      <c r="AC11" s="63">
        <v>-224654.65325792189</v>
      </c>
      <c r="AD11" s="63">
        <v>2083256.6629286667</v>
      </c>
      <c r="AE11" s="63">
        <v>935515.97899213864</v>
      </c>
      <c r="AF11" s="63">
        <v>469718.52129807312</v>
      </c>
      <c r="AG11" s="63">
        <v>309419.61346513039</v>
      </c>
      <c r="AH11" s="63">
        <v>484641.12184773397</v>
      </c>
      <c r="AI11" s="63">
        <v>313452.53190468566</v>
      </c>
      <c r="AJ11" s="63">
        <v>507979.76159861934</v>
      </c>
      <c r="AK11" s="63">
        <v>491677.1075474167</v>
      </c>
      <c r="AL11" s="63">
        <v>362694.15896223736</v>
      </c>
      <c r="AM11" s="63">
        <v>550616.4884614175</v>
      </c>
      <c r="AN11" s="63">
        <v>556280.90561446548</v>
      </c>
      <c r="AO11" s="63">
        <v>-1849052.7980871992</v>
      </c>
      <c r="AP11" s="63">
        <v>1723762.4484139008</v>
      </c>
      <c r="AQ11" s="63">
        <v>383039.14558103686</v>
      </c>
      <c r="AR11" s="63">
        <v>614813.96809763764</v>
      </c>
      <c r="AS11" s="63">
        <v>328468.27515664644</v>
      </c>
      <c r="AT11" s="63">
        <v>2114106.2475546887</v>
      </c>
      <c r="AU11" s="63">
        <v>408324.00791313965</v>
      </c>
      <c r="AV11" s="63">
        <v>303268.89960820629</v>
      </c>
      <c r="AW11" s="63">
        <v>212661.04554317848</v>
      </c>
      <c r="AX11" s="63">
        <v>155713.72487029782</v>
      </c>
      <c r="AY11" s="63">
        <v>346326.72853473073</v>
      </c>
      <c r="AZ11" s="63">
        <v>132721.57107017588</v>
      </c>
      <c r="BA11" s="63">
        <v>-1755286.8968753738</v>
      </c>
      <c r="BB11" s="63">
        <v>525739.96619613934</v>
      </c>
      <c r="BC11" s="63">
        <v>528693.10652355081</v>
      </c>
      <c r="BD11" s="63">
        <v>625450.72499918204</v>
      </c>
      <c r="BE11" s="63">
        <v>354087.75535931636</v>
      </c>
      <c r="BF11" s="63">
        <v>1394724.8932579549</v>
      </c>
      <c r="BG11" s="63">
        <v>376852.58197983628</v>
      </c>
      <c r="BH11" s="63">
        <v>309641.5736916801</v>
      </c>
      <c r="BI11" s="63">
        <v>190102.77237148848</v>
      </c>
      <c r="BJ11" s="63">
        <v>243139.66424276613</v>
      </c>
      <c r="BK11" s="63">
        <v>316655.61855967081</v>
      </c>
      <c r="BL11" s="63">
        <v>382713.79442797991</v>
      </c>
      <c r="BM11" s="63">
        <v>-1796431.8497725406</v>
      </c>
      <c r="BN11" s="63">
        <v>466042.15153481072</v>
      </c>
      <c r="BO11" s="63">
        <v>715326.9286613625</v>
      </c>
    </row>
    <row r="12" spans="1:67" x14ac:dyDescent="0.25">
      <c r="A12" s="68" t="s">
        <v>62</v>
      </c>
      <c r="B12" s="70">
        <v>0</v>
      </c>
      <c r="C12" s="70">
        <v>0</v>
      </c>
      <c r="D12" s="70">
        <v>0</v>
      </c>
      <c r="E12" s="70">
        <v>824.24447774999999</v>
      </c>
      <c r="F12" s="70">
        <v>1677.5889554999999</v>
      </c>
      <c r="G12" s="70">
        <v>7332.1166901666666</v>
      </c>
      <c r="H12" s="70">
        <v>12957.544424833332</v>
      </c>
      <c r="I12" s="70">
        <v>12957.544424833332</v>
      </c>
      <c r="J12" s="70">
        <v>12957.544424833332</v>
      </c>
      <c r="K12" s="70">
        <v>12957.544424833332</v>
      </c>
      <c r="L12" s="70">
        <v>12957.544424833332</v>
      </c>
      <c r="M12" s="70">
        <v>12957.544424833332</v>
      </c>
      <c r="N12" s="70">
        <v>12957.544424833332</v>
      </c>
      <c r="O12" s="70">
        <v>12957.544424833332</v>
      </c>
      <c r="P12" s="70">
        <v>12957.544424833332</v>
      </c>
      <c r="Q12" s="70">
        <v>13542.156924833333</v>
      </c>
      <c r="R12" s="70">
        <v>14126.769424833332</v>
      </c>
      <c r="S12" s="70">
        <v>19052.495057583335</v>
      </c>
      <c r="T12" s="70">
        <v>23978.220690333335</v>
      </c>
      <c r="U12" s="70">
        <v>23978.220690333335</v>
      </c>
      <c r="V12" s="70">
        <v>23978.220690333335</v>
      </c>
      <c r="W12" s="70">
        <v>23978.220690333335</v>
      </c>
      <c r="X12" s="70">
        <v>23978.220690333335</v>
      </c>
      <c r="Y12" s="70">
        <v>23978.220690333335</v>
      </c>
      <c r="Z12" s="70">
        <v>23978.220690333335</v>
      </c>
      <c r="AA12" s="70">
        <v>23978.220690333335</v>
      </c>
      <c r="AB12" s="70">
        <v>23978.220690333335</v>
      </c>
      <c r="AC12" s="70">
        <v>23978.220690333335</v>
      </c>
      <c r="AD12" s="70">
        <v>23978.220690333335</v>
      </c>
      <c r="AE12" s="70">
        <v>71460.729764250005</v>
      </c>
      <c r="AF12" s="70">
        <v>118943.23883816665</v>
      </c>
      <c r="AG12" s="70">
        <v>118943.23883816665</v>
      </c>
      <c r="AH12" s="70">
        <v>118943.23883816665</v>
      </c>
      <c r="AI12" s="70">
        <v>118943.23883816665</v>
      </c>
      <c r="AJ12" s="70">
        <v>118943.23883816665</v>
      </c>
      <c r="AK12" s="70">
        <v>118943.23883816665</v>
      </c>
      <c r="AL12" s="70">
        <v>118943.23883816665</v>
      </c>
      <c r="AM12" s="70">
        <v>118943.23883816665</v>
      </c>
      <c r="AN12" s="70">
        <v>118943.23883816665</v>
      </c>
      <c r="AO12" s="70">
        <v>118943.23883816665</v>
      </c>
      <c r="AP12" s="70">
        <v>118943.23883816665</v>
      </c>
      <c r="AQ12" s="70">
        <v>122721.30104895832</v>
      </c>
      <c r="AR12" s="70">
        <v>126499.36325975001</v>
      </c>
      <c r="AS12" s="70">
        <v>126499.36325975001</v>
      </c>
      <c r="AT12" s="70">
        <v>126499.36325975001</v>
      </c>
      <c r="AU12" s="70">
        <v>126499.36325975001</v>
      </c>
      <c r="AV12" s="70">
        <v>126499.36325975001</v>
      </c>
      <c r="AW12" s="70">
        <v>126499.36325975001</v>
      </c>
      <c r="AX12" s="70">
        <v>126499.36325975001</v>
      </c>
      <c r="AY12" s="70">
        <v>126499.36325975001</v>
      </c>
      <c r="AZ12" s="70">
        <v>126499.36325975001</v>
      </c>
      <c r="BA12" s="70">
        <v>126499.36325975001</v>
      </c>
      <c r="BB12" s="70">
        <v>126499.36325975001</v>
      </c>
      <c r="BC12" s="70">
        <v>129412.43170854167</v>
      </c>
      <c r="BD12" s="70">
        <v>132325.50015733333</v>
      </c>
      <c r="BE12" s="70">
        <v>132325.50015733333</v>
      </c>
      <c r="BF12" s="70">
        <v>132325.50015733333</v>
      </c>
      <c r="BG12" s="70">
        <v>132325.50015733333</v>
      </c>
      <c r="BH12" s="70">
        <v>132325.50015733333</v>
      </c>
      <c r="BI12" s="70">
        <v>132325.50015733333</v>
      </c>
      <c r="BJ12" s="70">
        <v>132325.50015733333</v>
      </c>
      <c r="BK12" s="70">
        <v>132325.50015733333</v>
      </c>
      <c r="BL12" s="70">
        <v>132325.50015733333</v>
      </c>
      <c r="BM12" s="70">
        <v>132325.50015733333</v>
      </c>
      <c r="BN12" s="70">
        <v>132325.50015733333</v>
      </c>
      <c r="BO12" s="70">
        <v>133580.23824970835</v>
      </c>
    </row>
    <row r="13" spans="1:67" ht="15.75" thickBot="1" x14ac:dyDescent="0.3">
      <c r="A13" s="68" t="s">
        <v>61</v>
      </c>
      <c r="B13" s="70">
        <v>0</v>
      </c>
      <c r="C13" s="70">
        <v>0</v>
      </c>
      <c r="D13" s="70">
        <v>0</v>
      </c>
      <c r="E13" s="70">
        <v>0</v>
      </c>
      <c r="F13" s="70">
        <v>0</v>
      </c>
      <c r="G13" s="70">
        <v>0</v>
      </c>
      <c r="H13" s="70">
        <v>382.5251237345729</v>
      </c>
      <c r="I13" s="70">
        <v>382.5251237345729</v>
      </c>
      <c r="J13" s="70">
        <v>382.5251237345729</v>
      </c>
      <c r="K13" s="70">
        <v>382.5251237345729</v>
      </c>
      <c r="L13" s="70">
        <v>382.5251237345729</v>
      </c>
      <c r="M13" s="70">
        <v>382.5251237345729</v>
      </c>
      <c r="N13" s="70">
        <v>382.5251237345729</v>
      </c>
      <c r="O13" s="70">
        <v>382.5251237345729</v>
      </c>
      <c r="P13" s="70">
        <v>382.5251237345729</v>
      </c>
      <c r="Q13" s="70">
        <v>382.5251237345729</v>
      </c>
      <c r="R13" s="70">
        <v>382.5251237345729</v>
      </c>
      <c r="S13" s="70">
        <v>382.5251237345729</v>
      </c>
      <c r="T13" s="70">
        <v>926.57270983072931</v>
      </c>
      <c r="U13" s="70">
        <v>926.57270983072931</v>
      </c>
      <c r="V13" s="70">
        <v>926.57270983072931</v>
      </c>
      <c r="W13" s="70">
        <v>926.57270983072931</v>
      </c>
      <c r="X13" s="70">
        <v>926.57270983072931</v>
      </c>
      <c r="Y13" s="70">
        <v>926.57270983072931</v>
      </c>
      <c r="Z13" s="70">
        <v>926.57270983072931</v>
      </c>
      <c r="AA13" s="70">
        <v>926.57270983072931</v>
      </c>
      <c r="AB13" s="70">
        <v>926.57270983072931</v>
      </c>
      <c r="AC13" s="70">
        <v>926.57270983072931</v>
      </c>
      <c r="AD13" s="70">
        <v>926.57270983072931</v>
      </c>
      <c r="AE13" s="70">
        <v>926.57270983072931</v>
      </c>
      <c r="AF13" s="70">
        <v>3994.964041410989</v>
      </c>
      <c r="AG13" s="70">
        <v>3994.964041410989</v>
      </c>
      <c r="AH13" s="70">
        <v>3994.964041410989</v>
      </c>
      <c r="AI13" s="70">
        <v>3994.964041410989</v>
      </c>
      <c r="AJ13" s="70">
        <v>3994.964041410989</v>
      </c>
      <c r="AK13" s="70">
        <v>3994.964041410989</v>
      </c>
      <c r="AL13" s="70">
        <v>3994.964041410989</v>
      </c>
      <c r="AM13" s="70">
        <v>3994.964041410989</v>
      </c>
      <c r="AN13" s="70">
        <v>3994.964041410989</v>
      </c>
      <c r="AO13" s="70">
        <v>3994.964041410989</v>
      </c>
      <c r="AP13" s="70">
        <v>3994.964041410989</v>
      </c>
      <c r="AQ13" s="70">
        <v>3994.964041410989</v>
      </c>
      <c r="AR13" s="70">
        <v>4200.6065653773903</v>
      </c>
      <c r="AS13" s="70">
        <v>4200.6065653773903</v>
      </c>
      <c r="AT13" s="70">
        <v>4200.6065653773903</v>
      </c>
      <c r="AU13" s="70">
        <v>4200.6065653773903</v>
      </c>
      <c r="AV13" s="70">
        <v>4200.6065653773903</v>
      </c>
      <c r="AW13" s="70">
        <v>4200.6065653773903</v>
      </c>
      <c r="AX13" s="70">
        <v>4200.6065653773903</v>
      </c>
      <c r="AY13" s="70">
        <v>4200.6065653773903</v>
      </c>
      <c r="AZ13" s="70">
        <v>4200.6065653773903</v>
      </c>
      <c r="BA13" s="70">
        <v>4200.6065653773903</v>
      </c>
      <c r="BB13" s="70">
        <v>4200.6065653773903</v>
      </c>
      <c r="BC13" s="70">
        <v>4200.6065653773903</v>
      </c>
      <c r="BD13" s="70">
        <v>4235.9009119316661</v>
      </c>
      <c r="BE13" s="70">
        <v>4235.9009119316661</v>
      </c>
      <c r="BF13" s="70">
        <v>4235.9009119316661</v>
      </c>
      <c r="BG13" s="70">
        <v>4235.9009119316661</v>
      </c>
      <c r="BH13" s="70">
        <v>4235.9009119316661</v>
      </c>
      <c r="BI13" s="70">
        <v>4235.9009119316661</v>
      </c>
      <c r="BJ13" s="70">
        <v>4235.9009119316661</v>
      </c>
      <c r="BK13" s="70">
        <v>4235.9009119316661</v>
      </c>
      <c r="BL13" s="70">
        <v>4235.9009119316661</v>
      </c>
      <c r="BM13" s="70">
        <v>4235.9009119316661</v>
      </c>
      <c r="BN13" s="70">
        <v>4235.9009119316661</v>
      </c>
      <c r="BO13" s="70">
        <v>4235.9009119316661</v>
      </c>
    </row>
    <row r="14" spans="1:67" x14ac:dyDescent="0.25">
      <c r="A14" s="66" t="s">
        <v>161</v>
      </c>
      <c r="B14" s="69">
        <f t="shared" ref="B14:AG14" si="8">SUM(B10:B13)</f>
        <v>604903.73799999978</v>
      </c>
      <c r="C14" s="69">
        <f t="shared" si="8"/>
        <v>336427.89040000032</v>
      </c>
      <c r="D14" s="69">
        <f t="shared" si="8"/>
        <v>419617.01980000112</v>
      </c>
      <c r="E14" s="69">
        <f t="shared" si="8"/>
        <v>709155.44041111984</v>
      </c>
      <c r="F14" s="69">
        <f t="shared" si="8"/>
        <v>563224.48804723541</v>
      </c>
      <c r="G14" s="69">
        <f t="shared" si="8"/>
        <v>437021.02072129678</v>
      </c>
      <c r="H14" s="69">
        <f t="shared" si="8"/>
        <v>449298.51102542493</v>
      </c>
      <c r="I14" s="69">
        <f t="shared" si="8"/>
        <v>377877.24565604818</v>
      </c>
      <c r="J14" s="69">
        <f t="shared" si="8"/>
        <v>398317.18336804619</v>
      </c>
      <c r="K14" s="69">
        <f t="shared" si="8"/>
        <v>404713.3710227902</v>
      </c>
      <c r="L14" s="69">
        <f t="shared" si="8"/>
        <v>386263.20836175885</v>
      </c>
      <c r="M14" s="69">
        <f t="shared" si="8"/>
        <v>498130.96628066979</v>
      </c>
      <c r="N14" s="69">
        <f t="shared" si="8"/>
        <v>451873.34968898474</v>
      </c>
      <c r="O14" s="69">
        <f t="shared" si="8"/>
        <v>446104.67731464002</v>
      </c>
      <c r="P14" s="69">
        <f t="shared" si="8"/>
        <v>459720.1293185277</v>
      </c>
      <c r="Q14" s="69">
        <f t="shared" si="8"/>
        <v>2137403.85839955</v>
      </c>
      <c r="R14" s="69">
        <f t="shared" si="8"/>
        <v>3662894.6240868028</v>
      </c>
      <c r="S14" s="69">
        <f t="shared" si="8"/>
        <v>1074306.4723639647</v>
      </c>
      <c r="T14" s="69">
        <f t="shared" si="8"/>
        <v>614639.01777458214</v>
      </c>
      <c r="U14" s="69">
        <f t="shared" si="8"/>
        <v>451129.43151510233</v>
      </c>
      <c r="V14" s="69">
        <f t="shared" si="8"/>
        <v>612474.42549240706</v>
      </c>
      <c r="W14" s="69">
        <f t="shared" si="8"/>
        <v>562010.85039596329</v>
      </c>
      <c r="X14" s="69">
        <f t="shared" si="8"/>
        <v>610377.75345111114</v>
      </c>
      <c r="Y14" s="69">
        <f t="shared" si="8"/>
        <v>728521.61481135048</v>
      </c>
      <c r="Z14" s="69">
        <f t="shared" si="8"/>
        <v>594321.2532348875</v>
      </c>
      <c r="AA14" s="69">
        <f t="shared" si="8"/>
        <v>721386.15941795125</v>
      </c>
      <c r="AB14" s="69">
        <f t="shared" si="8"/>
        <v>670215.74368428206</v>
      </c>
      <c r="AC14" s="69">
        <f t="shared" si="8"/>
        <v>29543.292175234976</v>
      </c>
      <c r="AD14" s="69">
        <f t="shared" si="8"/>
        <v>2342413.5766251627</v>
      </c>
      <c r="AE14" s="69">
        <f t="shared" si="8"/>
        <v>1261487.3200663195</v>
      </c>
      <c r="AF14" s="69">
        <f t="shared" si="8"/>
        <v>846377.73748232285</v>
      </c>
      <c r="AG14" s="69">
        <f t="shared" si="8"/>
        <v>687951.06071848166</v>
      </c>
      <c r="AH14" s="69">
        <f t="shared" ref="AH14:BM14" si="9">SUM(AH10:AH13)</f>
        <v>864766.25006505381</v>
      </c>
      <c r="AI14" s="69">
        <f t="shared" si="9"/>
        <v>693422.77877259604</v>
      </c>
      <c r="AJ14" s="69">
        <f t="shared" si="9"/>
        <v>887009.20347830071</v>
      </c>
      <c r="AK14" s="69">
        <f t="shared" si="9"/>
        <v>869636.56989314326</v>
      </c>
      <c r="AL14" s="69">
        <f t="shared" si="9"/>
        <v>739592.82495908882</v>
      </c>
      <c r="AM14" s="69">
        <f t="shared" si="9"/>
        <v>927328.85239356605</v>
      </c>
      <c r="AN14" s="69">
        <f t="shared" si="9"/>
        <v>934554.80564173858</v>
      </c>
      <c r="AO14" s="69">
        <f t="shared" si="9"/>
        <v>-1469756.4165555818</v>
      </c>
      <c r="AP14" s="69">
        <f t="shared" si="9"/>
        <v>2101663.2327197776</v>
      </c>
      <c r="AQ14" s="69">
        <f t="shared" si="9"/>
        <v>769203.93179860152</v>
      </c>
      <c r="AR14" s="69">
        <f t="shared" si="9"/>
        <v>1003999.5642060742</v>
      </c>
      <c r="AS14" s="69">
        <f t="shared" si="9"/>
        <v>716570.00100360182</v>
      </c>
      <c r="AT14" s="69">
        <f t="shared" si="9"/>
        <v>2502669.7260933267</v>
      </c>
      <c r="AU14" s="69">
        <f t="shared" si="9"/>
        <v>797153.44583548466</v>
      </c>
      <c r="AV14" s="69">
        <f t="shared" si="9"/>
        <v>691851.12361199688</v>
      </c>
      <c r="AW14" s="69">
        <f t="shared" si="9"/>
        <v>599873.32690063189</v>
      </c>
      <c r="AX14" s="69">
        <f t="shared" si="9"/>
        <v>541625.20092720911</v>
      </c>
      <c r="AY14" s="69">
        <f t="shared" si="9"/>
        <v>730939.98170865607</v>
      </c>
      <c r="AZ14" s="69">
        <f t="shared" si="9"/>
        <v>515826.15388058324</v>
      </c>
      <c r="BA14" s="69">
        <f t="shared" si="9"/>
        <v>-1371791.3819917843</v>
      </c>
      <c r="BB14" s="69">
        <f t="shared" si="9"/>
        <v>906983.5073259566</v>
      </c>
      <c r="BC14" s="69">
        <f t="shared" si="9"/>
        <v>923258.21934320696</v>
      </c>
      <c r="BD14" s="69">
        <f t="shared" si="9"/>
        <v>1021845.8680538037</v>
      </c>
      <c r="BE14" s="69">
        <f t="shared" si="9"/>
        <v>749378.94576183148</v>
      </c>
      <c r="BF14" s="69">
        <f t="shared" si="9"/>
        <v>1788197.1045443036</v>
      </c>
      <c r="BG14" s="69">
        <f t="shared" si="9"/>
        <v>769166.04670398613</v>
      </c>
      <c r="BH14" s="69">
        <f t="shared" si="9"/>
        <v>700832.61333377892</v>
      </c>
      <c r="BI14" s="69">
        <f t="shared" si="9"/>
        <v>580143.61999227968</v>
      </c>
      <c r="BJ14" s="69">
        <f t="shared" si="9"/>
        <v>632135.87894897279</v>
      </c>
      <c r="BK14" s="69">
        <f t="shared" si="9"/>
        <v>704494.81458570785</v>
      </c>
      <c r="BL14" s="69">
        <f t="shared" si="9"/>
        <v>769664.38313005015</v>
      </c>
      <c r="BM14" s="69">
        <f t="shared" si="9"/>
        <v>-1407738.0780778073</v>
      </c>
      <c r="BN14" s="69">
        <f t="shared" ref="BN14:BO14" si="10">SUM(BN10:BN13)</f>
        <v>853550.08593940095</v>
      </c>
      <c r="BO14" s="69">
        <f t="shared" si="10"/>
        <v>1105313.3861674971</v>
      </c>
    </row>
    <row r="15" spans="1:67" ht="15.75" thickBot="1" x14ac:dyDescent="0.3">
      <c r="A15" s="68" t="s">
        <v>193</v>
      </c>
      <c r="B15" s="67">
        <f>'Juris Alloc'!$B$16</f>
        <v>0.96438333333333315</v>
      </c>
      <c r="C15" s="67">
        <f>'Juris Alloc'!$B$16</f>
        <v>0.96438333333333315</v>
      </c>
      <c r="D15" s="67">
        <f>'Juris Alloc'!$B$16</f>
        <v>0.96438333333333315</v>
      </c>
      <c r="E15" s="67">
        <f>'Juris Alloc'!$B$16</f>
        <v>0.96438333333333315</v>
      </c>
      <c r="F15" s="67">
        <f>'Juris Alloc'!$B$16</f>
        <v>0.96438333333333315</v>
      </c>
      <c r="G15" s="67">
        <f>'Juris Alloc'!$B$16</f>
        <v>0.96438333333333315</v>
      </c>
      <c r="H15" s="67">
        <f>'Juris Alloc'!$B$16</f>
        <v>0.96438333333333315</v>
      </c>
      <c r="I15" s="67">
        <f>'Juris Alloc'!$B$16</f>
        <v>0.96438333333333315</v>
      </c>
      <c r="J15" s="67">
        <f>'Juris Alloc'!$B$16</f>
        <v>0.96438333333333315</v>
      </c>
      <c r="K15" s="67">
        <f>'Juris Alloc'!$B$16</f>
        <v>0.96438333333333315</v>
      </c>
      <c r="L15" s="67">
        <f>'Juris Alloc'!$B$16</f>
        <v>0.96438333333333315</v>
      </c>
      <c r="M15" s="67">
        <f>'Juris Alloc'!$B$16</f>
        <v>0.96438333333333315</v>
      </c>
      <c r="N15" s="67">
        <f>'Juris Alloc'!$B$16</f>
        <v>0.96438333333333315</v>
      </c>
      <c r="O15" s="67">
        <f>'Juris Alloc'!$B$16</f>
        <v>0.96438333333333315</v>
      </c>
      <c r="P15" s="67">
        <f>'Juris Alloc'!$B$16</f>
        <v>0.96438333333333315</v>
      </c>
      <c r="Q15" s="67">
        <f>'Juris Alloc'!$B$16</f>
        <v>0.96438333333333315</v>
      </c>
      <c r="R15" s="67">
        <f>'Juris Alloc'!$B$16</f>
        <v>0.96438333333333315</v>
      </c>
      <c r="S15" s="67">
        <f>'Juris Alloc'!$B$16</f>
        <v>0.96438333333333315</v>
      </c>
      <c r="T15" s="67">
        <f>'Juris Alloc'!$B$16</f>
        <v>0.96438333333333315</v>
      </c>
      <c r="U15" s="67">
        <f>'Juris Alloc'!$B$16</f>
        <v>0.96438333333333315</v>
      </c>
      <c r="V15" s="67">
        <f>'Juris Alloc'!$B$16</f>
        <v>0.96438333333333315</v>
      </c>
      <c r="W15" s="67">
        <f>'Juris Alloc'!$B$16</f>
        <v>0.96438333333333315</v>
      </c>
      <c r="X15" s="67">
        <f>'Juris Alloc'!$B$16</f>
        <v>0.96438333333333315</v>
      </c>
      <c r="Y15" s="67">
        <f>'Juris Alloc'!$B$16</f>
        <v>0.96438333333333315</v>
      </c>
      <c r="Z15" s="67">
        <f>'Juris Alloc'!$B$16</f>
        <v>0.96438333333333315</v>
      </c>
      <c r="AA15" s="67">
        <f>'Juris Alloc'!$B$16</f>
        <v>0.96438333333333315</v>
      </c>
      <c r="AB15" s="67">
        <f>'Juris Alloc'!$B$16</f>
        <v>0.96438333333333315</v>
      </c>
      <c r="AC15" s="67">
        <f>'Juris Alloc'!$B$16</f>
        <v>0.96438333333333315</v>
      </c>
      <c r="AD15" s="67">
        <f>'Juris Alloc'!$B$16</f>
        <v>0.96438333333333315</v>
      </c>
      <c r="AE15" s="67">
        <f>'Juris Alloc'!$B$16</f>
        <v>0.96438333333333315</v>
      </c>
      <c r="AF15" s="67">
        <f>'Juris Alloc'!$B$16</f>
        <v>0.96438333333333315</v>
      </c>
      <c r="AG15" s="67">
        <f>'Juris Alloc'!$B$16</f>
        <v>0.96438333333333315</v>
      </c>
      <c r="AH15" s="67">
        <f>'Juris Alloc'!$B$16</f>
        <v>0.96438333333333315</v>
      </c>
      <c r="AI15" s="67">
        <f>'Juris Alloc'!$B$16</f>
        <v>0.96438333333333315</v>
      </c>
      <c r="AJ15" s="67">
        <f>'Juris Alloc'!$B$16</f>
        <v>0.96438333333333315</v>
      </c>
      <c r="AK15" s="67">
        <f>'Juris Alloc'!$B$16</f>
        <v>0.96438333333333315</v>
      </c>
      <c r="AL15" s="67">
        <f>'Juris Alloc'!$B$16</f>
        <v>0.96438333333333315</v>
      </c>
      <c r="AM15" s="67">
        <f>'Juris Alloc'!$B$16</f>
        <v>0.96438333333333315</v>
      </c>
      <c r="AN15" s="67">
        <f>'Juris Alloc'!$B$16</f>
        <v>0.96438333333333315</v>
      </c>
      <c r="AO15" s="67">
        <f>'Juris Alloc'!$B$16</f>
        <v>0.96438333333333315</v>
      </c>
      <c r="AP15" s="67">
        <f>'Juris Alloc'!$B$16</f>
        <v>0.96438333333333315</v>
      </c>
      <c r="AQ15" s="67">
        <f>'Juris Alloc'!$B$16</f>
        <v>0.96438333333333315</v>
      </c>
      <c r="AR15" s="67">
        <f>'Juris Alloc'!$B$16</f>
        <v>0.96438333333333315</v>
      </c>
      <c r="AS15" s="67">
        <f>'Juris Alloc'!$B$16</f>
        <v>0.96438333333333315</v>
      </c>
      <c r="AT15" s="67">
        <f>'Juris Alloc'!$B$16</f>
        <v>0.96438333333333315</v>
      </c>
      <c r="AU15" s="67">
        <f>'Juris Alloc'!$B$16</f>
        <v>0.96438333333333315</v>
      </c>
      <c r="AV15" s="67">
        <f>'Juris Alloc'!$B$16</f>
        <v>0.96438333333333315</v>
      </c>
      <c r="AW15" s="67">
        <f>'Juris Alloc'!$B$16</f>
        <v>0.96438333333333315</v>
      </c>
      <c r="AX15" s="67">
        <f>'Juris Alloc'!$B$16</f>
        <v>0.96438333333333315</v>
      </c>
      <c r="AY15" s="67">
        <f>'Juris Alloc'!$B$16</f>
        <v>0.96438333333333315</v>
      </c>
      <c r="AZ15" s="67">
        <f>'Juris Alloc'!$B$16</f>
        <v>0.96438333333333315</v>
      </c>
      <c r="BA15" s="67">
        <f>'Juris Alloc'!$B$16</f>
        <v>0.96438333333333315</v>
      </c>
      <c r="BB15" s="67">
        <f>'Juris Alloc'!$B$16</f>
        <v>0.96438333333333315</v>
      </c>
      <c r="BC15" s="67">
        <f>'Juris Alloc'!$B$16</f>
        <v>0.96438333333333315</v>
      </c>
      <c r="BD15" s="67">
        <f>'Juris Alloc'!$B$16</f>
        <v>0.96438333333333315</v>
      </c>
      <c r="BE15" s="67">
        <f>'Juris Alloc'!$B$16</f>
        <v>0.96438333333333315</v>
      </c>
      <c r="BF15" s="67">
        <f>'Juris Alloc'!$B$16</f>
        <v>0.96438333333333315</v>
      </c>
      <c r="BG15" s="67">
        <f>'Juris Alloc'!$B$16</f>
        <v>0.96438333333333315</v>
      </c>
      <c r="BH15" s="67">
        <f>'Juris Alloc'!$B$16</f>
        <v>0.96438333333333315</v>
      </c>
      <c r="BI15" s="67">
        <f>'Juris Alloc'!$B$16</f>
        <v>0.96438333333333315</v>
      </c>
      <c r="BJ15" s="67">
        <f>'Juris Alloc'!$B$16</f>
        <v>0.96438333333333315</v>
      </c>
      <c r="BK15" s="67">
        <f>'Juris Alloc'!$B$16</f>
        <v>0.96438333333333315</v>
      </c>
      <c r="BL15" s="67">
        <f>'Juris Alloc'!$B$16</f>
        <v>0.96438333333333315</v>
      </c>
      <c r="BM15" s="67">
        <f>'Juris Alloc'!$B$16</f>
        <v>0.96438333333333315</v>
      </c>
      <c r="BN15" s="67">
        <f>'Juris Alloc'!$B$16</f>
        <v>0.96438333333333315</v>
      </c>
      <c r="BO15" s="67">
        <f>'Juris Alloc'!$B$16</f>
        <v>0.96438333333333315</v>
      </c>
    </row>
    <row r="16" spans="1:67" ht="15.75" thickBot="1" x14ac:dyDescent="0.3">
      <c r="A16" s="66" t="s">
        <v>160</v>
      </c>
      <c r="B16" s="65">
        <f t="shared" ref="B16:AG16" si="11">B14*B15</f>
        <v>583359.08319823304</v>
      </c>
      <c r="C16" s="65">
        <f t="shared" si="11"/>
        <v>324445.45037025359</v>
      </c>
      <c r="D16" s="65">
        <f t="shared" si="11"/>
        <v>404671.66027812433</v>
      </c>
      <c r="E16" s="65">
        <f t="shared" si="11"/>
        <v>683897.6874751437</v>
      </c>
      <c r="F16" s="65">
        <f t="shared" si="11"/>
        <v>543164.30919795297</v>
      </c>
      <c r="G16" s="65">
        <f t="shared" si="11"/>
        <v>421455.78869993985</v>
      </c>
      <c r="H16" s="65">
        <f t="shared" si="11"/>
        <v>433295.9957244026</v>
      </c>
      <c r="I16" s="65">
        <f t="shared" si="11"/>
        <v>364418.51775659854</v>
      </c>
      <c r="J16" s="65">
        <f t="shared" si="11"/>
        <v>384130.45302042086</v>
      </c>
      <c r="K16" s="65">
        <f t="shared" si="11"/>
        <v>390298.82979152841</v>
      </c>
      <c r="L16" s="65">
        <f t="shared" si="11"/>
        <v>372505.80042394082</v>
      </c>
      <c r="M16" s="65">
        <f t="shared" si="11"/>
        <v>480389.20169830648</v>
      </c>
      <c r="N16" s="65">
        <f t="shared" si="11"/>
        <v>435779.127217562</v>
      </c>
      <c r="O16" s="65">
        <f t="shared" si="11"/>
        <v>430215.91572428349</v>
      </c>
      <c r="P16" s="65">
        <f t="shared" si="11"/>
        <v>443346.43071263272</v>
      </c>
      <c r="Q16" s="65">
        <f t="shared" si="11"/>
        <v>2061276.6576428856</v>
      </c>
      <c r="R16" s="65">
        <f t="shared" si="11"/>
        <v>3532434.5272255773</v>
      </c>
      <c r="S16" s="65">
        <f t="shared" si="11"/>
        <v>1036043.2568399346</v>
      </c>
      <c r="T16" s="65">
        <f t="shared" si="11"/>
        <v>592747.62475817732</v>
      </c>
      <c r="U16" s="65">
        <f t="shared" si="11"/>
        <v>435061.704929306</v>
      </c>
      <c r="V16" s="65">
        <f t="shared" si="11"/>
        <v>590660.12803778576</v>
      </c>
      <c r="W16" s="65">
        <f t="shared" si="11"/>
        <v>541993.89727436029</v>
      </c>
      <c r="X16" s="65">
        <f t="shared" si="11"/>
        <v>588638.13246569398</v>
      </c>
      <c r="Y16" s="65">
        <f t="shared" si="11"/>
        <v>702574.10329715279</v>
      </c>
      <c r="Z16" s="65">
        <f t="shared" si="11"/>
        <v>573153.51126550476</v>
      </c>
      <c r="AA16" s="65">
        <f t="shared" si="11"/>
        <v>695692.78904001508</v>
      </c>
      <c r="AB16" s="65">
        <f t="shared" si="11"/>
        <v>646344.89294672676</v>
      </c>
      <c r="AC16" s="65">
        <f t="shared" si="11"/>
        <v>28491.058585593684</v>
      </c>
      <c r="AD16" s="65">
        <f t="shared" si="11"/>
        <v>2258984.6130710295</v>
      </c>
      <c r="AE16" s="65">
        <f t="shared" si="11"/>
        <v>1216557.3466832906</v>
      </c>
      <c r="AF16" s="65">
        <f t="shared" si="11"/>
        <v>816232.58373232733</v>
      </c>
      <c r="AG16" s="65">
        <f t="shared" si="11"/>
        <v>663448.53710589162</v>
      </c>
      <c r="AH16" s="65">
        <f t="shared" ref="AH16:BM16" si="12">AH14*AH15</f>
        <v>833966.15879190329</v>
      </c>
      <c r="AI16" s="65">
        <f t="shared" si="12"/>
        <v>668725.37080197863</v>
      </c>
      <c r="AJ16" s="65">
        <f t="shared" si="12"/>
        <v>855416.89234774839</v>
      </c>
      <c r="AK16" s="65">
        <f t="shared" si="12"/>
        <v>838663.01406211569</v>
      </c>
      <c r="AL16" s="65">
        <f t="shared" si="12"/>
        <v>713250.99384346243</v>
      </c>
      <c r="AM16" s="65">
        <f t="shared" si="12"/>
        <v>894300.48976748169</v>
      </c>
      <c r="AN16" s="65">
        <f t="shared" si="12"/>
        <v>901269.0786474651</v>
      </c>
      <c r="AO16" s="65">
        <f t="shared" si="12"/>
        <v>-1417408.5921859269</v>
      </c>
      <c r="AP16" s="65">
        <f t="shared" si="12"/>
        <v>2026808.9939144079</v>
      </c>
      <c r="AQ16" s="65">
        <f t="shared" si="12"/>
        <v>741807.45176104119</v>
      </c>
      <c r="AR16" s="65">
        <f t="shared" si="12"/>
        <v>968240.44639426772</v>
      </c>
      <c r="AS16" s="65">
        <f t="shared" si="12"/>
        <v>691048.16613452346</v>
      </c>
      <c r="AT16" s="65">
        <f t="shared" si="12"/>
        <v>2413532.9726823024</v>
      </c>
      <c r="AU16" s="65">
        <f t="shared" si="12"/>
        <v>768761.49727297737</v>
      </c>
      <c r="AV16" s="65">
        <f t="shared" si="12"/>
        <v>667209.69275934948</v>
      </c>
      <c r="AW16" s="65">
        <f t="shared" si="12"/>
        <v>578507.8385741876</v>
      </c>
      <c r="AX16" s="65">
        <f t="shared" si="12"/>
        <v>522334.31668751827</v>
      </c>
      <c r="AY16" s="65">
        <f t="shared" si="12"/>
        <v>704906.33602679928</v>
      </c>
      <c r="AZ16" s="65">
        <f t="shared" si="12"/>
        <v>497454.14569986972</v>
      </c>
      <c r="BA16" s="65">
        <f t="shared" si="12"/>
        <v>-1322932.7456031768</v>
      </c>
      <c r="BB16" s="65">
        <f t="shared" si="12"/>
        <v>874679.77807336359</v>
      </c>
      <c r="BC16" s="65">
        <f t="shared" si="12"/>
        <v>890374.83909759962</v>
      </c>
      <c r="BD16" s="65">
        <f t="shared" si="12"/>
        <v>985451.12438662047</v>
      </c>
      <c r="BE16" s="65">
        <f t="shared" si="12"/>
        <v>722688.56564361416</v>
      </c>
      <c r="BF16" s="65">
        <f t="shared" si="12"/>
        <v>1724507.4843374502</v>
      </c>
      <c r="BG16" s="65">
        <f t="shared" si="12"/>
        <v>741770.91600721236</v>
      </c>
      <c r="BH16" s="65">
        <f t="shared" si="12"/>
        <v>675871.29175554065</v>
      </c>
      <c r="BI16" s="65">
        <f t="shared" si="12"/>
        <v>559480.83806022117</v>
      </c>
      <c r="BJ16" s="65">
        <f t="shared" si="12"/>
        <v>609621.30606040673</v>
      </c>
      <c r="BK16" s="65">
        <f t="shared" si="12"/>
        <v>679403.05760621338</v>
      </c>
      <c r="BL16" s="65">
        <f t="shared" si="12"/>
        <v>742251.50335090142</v>
      </c>
      <c r="BM16" s="65">
        <f t="shared" si="12"/>
        <v>-1357599.1401969357</v>
      </c>
      <c r="BN16" s="65">
        <f t="shared" ref="BN16:BO16" si="13">BN14*BN15</f>
        <v>823149.4770451925</v>
      </c>
      <c r="BO16" s="65">
        <f t="shared" si="13"/>
        <v>1065945.8077301646</v>
      </c>
    </row>
    <row r="17" spans="1:57" ht="15.75" thickTop="1" x14ac:dyDescent="0.25">
      <c r="A17" s="64" t="s">
        <v>159</v>
      </c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3">
        <v>0</v>
      </c>
      <c r="U17" s="63">
        <v>0</v>
      </c>
      <c r="V17" s="63">
        <v>0</v>
      </c>
      <c r="W17" s="63">
        <v>0</v>
      </c>
      <c r="X17" s="63">
        <v>0</v>
      </c>
      <c r="Y17" s="63">
        <v>0</v>
      </c>
      <c r="Z17" s="63">
        <v>0</v>
      </c>
      <c r="AA17" s="63">
        <v>0</v>
      </c>
      <c r="AB17" s="63">
        <v>0</v>
      </c>
      <c r="AC17" s="63">
        <v>0</v>
      </c>
      <c r="AD17" s="63">
        <v>0</v>
      </c>
      <c r="AE17" s="63">
        <v>0</v>
      </c>
      <c r="AF17" s="63">
        <v>0</v>
      </c>
      <c r="AG17" s="63">
        <v>0</v>
      </c>
      <c r="AH17" s="63">
        <v>0</v>
      </c>
      <c r="AI17" s="63">
        <v>0</v>
      </c>
      <c r="AJ17" s="63">
        <v>0</v>
      </c>
      <c r="AK17" s="63">
        <v>0</v>
      </c>
      <c r="AL17" s="63">
        <v>0</v>
      </c>
      <c r="AM17" s="63">
        <v>0</v>
      </c>
      <c r="AN17" s="63">
        <v>0</v>
      </c>
      <c r="AO17" s="63">
        <v>0</v>
      </c>
      <c r="AP17" s="63">
        <v>0</v>
      </c>
      <c r="AQ17" s="63">
        <v>0</v>
      </c>
      <c r="AR17" s="63">
        <v>0</v>
      </c>
      <c r="AS17" s="63">
        <v>0</v>
      </c>
      <c r="AT17" s="63">
        <v>0</v>
      </c>
      <c r="AU17" s="63">
        <v>0</v>
      </c>
      <c r="AV17" s="63">
        <v>0</v>
      </c>
      <c r="AW17" s="63">
        <v>0</v>
      </c>
      <c r="AX17" s="63">
        <v>0</v>
      </c>
      <c r="AY17" s="63">
        <v>0</v>
      </c>
      <c r="AZ17" s="63">
        <v>0</v>
      </c>
      <c r="BA17" s="63">
        <v>0</v>
      </c>
      <c r="BB17" s="63">
        <v>0</v>
      </c>
      <c r="BC17" s="63">
        <v>0</v>
      </c>
    </row>
    <row r="18" spans="1:57" x14ac:dyDescent="0.25">
      <c r="A18" s="78" t="s">
        <v>194</v>
      </c>
    </row>
    <row r="19" spans="1:57" x14ac:dyDescent="0.25">
      <c r="A19" s="78" t="s">
        <v>195</v>
      </c>
    </row>
    <row r="21" spans="1:57" x14ac:dyDescent="0.25"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</row>
    <row r="22" spans="1:57" x14ac:dyDescent="0.25">
      <c r="B22" s="77"/>
      <c r="W22" s="61"/>
    </row>
    <row r="36" spans="4:4" x14ac:dyDescent="0.25">
      <c r="D36" t="s">
        <v>158</v>
      </c>
    </row>
  </sheetData>
  <pageMargins left="0.7" right="0.7" top="0.75" bottom="0.75" header="0.3" footer="0.3"/>
  <pageSetup scale="70" fitToWidth="5" orientation="landscape" r:id="rId1"/>
  <headerFooter>
    <oddFooter>&amp;L_x000D_&amp;1#&amp;"Calibri"&amp;14&amp;K000000 Confidential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03B08-613C-4203-B7BB-35CDC8BA8F17}">
  <sheetPr>
    <pageSetUpPr fitToPage="1"/>
  </sheetPr>
  <dimension ref="A1:L144"/>
  <sheetViews>
    <sheetView zoomScale="90" zoomScaleNormal="90" workbookViewId="0">
      <selection sqref="A1:K1"/>
    </sheetView>
  </sheetViews>
  <sheetFormatPr defaultColWidth="9.140625" defaultRowHeight="12.75" x14ac:dyDescent="0.25"/>
  <cols>
    <col min="1" max="1" width="6.85546875" style="31" customWidth="1"/>
    <col min="2" max="2" width="18.85546875" style="31" bestFit="1" customWidth="1"/>
    <col min="3" max="4" width="15.5703125" style="31" customWidth="1"/>
    <col min="5" max="6" width="16.85546875" style="31" customWidth="1"/>
    <col min="7" max="7" width="15.5703125" style="31" customWidth="1"/>
    <col min="8" max="8" width="16.7109375" style="31" customWidth="1"/>
    <col min="9" max="11" width="12.5703125" style="31" customWidth="1"/>
    <col min="12" max="16384" width="9.140625" style="31"/>
  </cols>
  <sheetData>
    <row r="1" spans="1:11" s="33" customFormat="1" ht="20.100000000000001" customHeight="1" x14ac:dyDescent="0.2">
      <c r="A1" s="81" t="s">
        <v>121</v>
      </c>
      <c r="B1" s="81"/>
      <c r="C1" s="81"/>
      <c r="D1" s="81"/>
      <c r="E1" s="81"/>
      <c r="F1" s="81"/>
      <c r="G1" s="81"/>
      <c r="H1" s="81"/>
      <c r="I1" s="81"/>
      <c r="J1" s="81"/>
      <c r="K1" s="81"/>
    </row>
    <row r="2" spans="1:11" s="33" customFormat="1" ht="20.100000000000001" customHeight="1" x14ac:dyDescent="0.2">
      <c r="A2" s="81" t="s">
        <v>122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spans="1:11" s="33" customFormat="1" ht="20.100000000000001" customHeight="1" x14ac:dyDescent="0.2">
      <c r="A3" s="81" t="s">
        <v>118</v>
      </c>
      <c r="B3" s="81"/>
      <c r="C3" s="81"/>
      <c r="D3" s="81"/>
      <c r="E3" s="81"/>
      <c r="F3" s="81"/>
      <c r="G3" s="81"/>
      <c r="H3" s="81"/>
      <c r="I3" s="81"/>
      <c r="J3" s="81"/>
      <c r="K3" s="81"/>
    </row>
    <row r="4" spans="1:11" s="33" customFormat="1" ht="20.100000000000001" customHeight="1" x14ac:dyDescent="0.2">
      <c r="A4" s="81" t="s">
        <v>117</v>
      </c>
      <c r="B4" s="81"/>
      <c r="C4" s="81"/>
      <c r="D4" s="81"/>
      <c r="E4" s="81"/>
      <c r="F4" s="81"/>
      <c r="G4" s="81"/>
      <c r="H4" s="81"/>
      <c r="I4" s="81"/>
      <c r="J4" s="81"/>
      <c r="K4" s="81"/>
    </row>
    <row r="5" spans="1:11" s="33" customFormat="1" ht="20.100000000000001" customHeight="1" x14ac:dyDescent="0.2">
      <c r="A5" s="82" t="s">
        <v>123</v>
      </c>
      <c r="B5" s="81"/>
      <c r="C5" s="81"/>
      <c r="D5" s="81"/>
      <c r="E5" s="81"/>
      <c r="F5" s="81"/>
      <c r="G5" s="81"/>
      <c r="H5" s="81"/>
      <c r="I5" s="81"/>
      <c r="J5" s="81"/>
      <c r="K5" s="81"/>
    </row>
    <row r="6" spans="1:11" s="33" customFormat="1" ht="20.100000000000001" customHeight="1" x14ac:dyDescent="0.2">
      <c r="A6" s="54"/>
      <c r="B6" s="54"/>
      <c r="C6" s="54"/>
      <c r="D6" s="54"/>
      <c r="E6" s="54"/>
      <c r="F6" s="54"/>
      <c r="G6" s="54"/>
      <c r="H6" s="54"/>
      <c r="I6" s="54"/>
      <c r="J6" s="54"/>
      <c r="K6" s="54"/>
    </row>
    <row r="7" spans="1:11" s="33" customFormat="1" ht="14.45" customHeight="1" x14ac:dyDescent="0.2">
      <c r="A7" s="33" t="s">
        <v>116</v>
      </c>
      <c r="K7" s="53"/>
    </row>
    <row r="8" spans="1:11" s="33" customFormat="1" ht="14.45" customHeight="1" x14ac:dyDescent="0.2">
      <c r="A8" s="33" t="s">
        <v>115</v>
      </c>
      <c r="K8" s="53" t="s">
        <v>111</v>
      </c>
    </row>
    <row r="9" spans="1:11" s="33" customFormat="1" ht="14.45" customHeight="1" x14ac:dyDescent="0.2">
      <c r="A9" s="33" t="s">
        <v>120</v>
      </c>
      <c r="K9" s="53" t="s">
        <v>114</v>
      </c>
    </row>
    <row r="10" spans="1:11" s="33" customFormat="1" ht="14.45" customHeight="1" x14ac:dyDescent="0.2">
      <c r="A10" s="33" t="s">
        <v>113</v>
      </c>
      <c r="K10" s="53" t="s">
        <v>119</v>
      </c>
    </row>
    <row r="11" spans="1:11" s="33" customFormat="1" ht="20.100000000000001" customHeight="1" x14ac:dyDescent="0.2"/>
    <row r="12" spans="1:11" ht="66" customHeight="1" x14ac:dyDescent="0.2">
      <c r="A12" s="52" t="s">
        <v>110</v>
      </c>
      <c r="B12" s="52" t="s">
        <v>109</v>
      </c>
      <c r="C12" s="52" t="s">
        <v>108</v>
      </c>
      <c r="D12" s="52" t="s">
        <v>107</v>
      </c>
      <c r="E12" s="52" t="s">
        <v>106</v>
      </c>
      <c r="F12" s="52" t="s">
        <v>105</v>
      </c>
      <c r="G12" s="52" t="s">
        <v>104</v>
      </c>
      <c r="H12" s="52" t="s">
        <v>103</v>
      </c>
      <c r="I12" s="52" t="s">
        <v>102</v>
      </c>
      <c r="J12" s="52" t="s">
        <v>101</v>
      </c>
      <c r="K12" s="52" t="s">
        <v>100</v>
      </c>
    </row>
    <row r="13" spans="1:11" ht="18.95" customHeight="1" x14ac:dyDescent="0.2">
      <c r="A13" s="32"/>
      <c r="B13" s="51" t="s">
        <v>99</v>
      </c>
      <c r="C13" s="51" t="s">
        <v>98</v>
      </c>
      <c r="D13" s="51" t="s">
        <v>97</v>
      </c>
      <c r="E13" s="51" t="s">
        <v>96</v>
      </c>
      <c r="F13" s="51" t="s">
        <v>95</v>
      </c>
      <c r="G13" s="51" t="s">
        <v>94</v>
      </c>
      <c r="H13" s="51" t="s">
        <v>93</v>
      </c>
      <c r="I13" s="51" t="s">
        <v>92</v>
      </c>
      <c r="J13" s="51" t="s">
        <v>91</v>
      </c>
      <c r="K13" s="51" t="s">
        <v>90</v>
      </c>
    </row>
    <row r="14" spans="1:11" ht="18.95" customHeight="1" x14ac:dyDescent="0.2">
      <c r="A14" s="32"/>
      <c r="B14" s="50"/>
      <c r="C14" s="50"/>
      <c r="D14" s="49" t="s">
        <v>89</v>
      </c>
      <c r="E14" s="49" t="s">
        <v>88</v>
      </c>
      <c r="F14" s="49" t="s">
        <v>89</v>
      </c>
      <c r="G14" s="49" t="s">
        <v>89</v>
      </c>
      <c r="H14" s="49" t="s">
        <v>89</v>
      </c>
      <c r="I14" s="49"/>
      <c r="J14" s="49" t="s">
        <v>88</v>
      </c>
      <c r="K14" s="49" t="s">
        <v>88</v>
      </c>
    </row>
    <row r="15" spans="1:11" ht="18.95" customHeight="1" x14ac:dyDescent="0.2">
      <c r="A15" s="34"/>
      <c r="B15" s="36" t="s">
        <v>112</v>
      </c>
      <c r="C15" s="32"/>
      <c r="D15" s="41"/>
      <c r="E15" s="41"/>
      <c r="F15" s="41"/>
      <c r="G15" s="41"/>
      <c r="H15" s="41"/>
      <c r="I15" s="41"/>
      <c r="J15" s="41"/>
      <c r="K15" s="41"/>
    </row>
    <row r="16" spans="1:11" ht="18.95" customHeight="1" x14ac:dyDescent="0.2">
      <c r="A16" s="34">
        <v>1</v>
      </c>
      <c r="B16" s="36" t="s">
        <v>87</v>
      </c>
      <c r="C16" s="32" t="s">
        <v>86</v>
      </c>
      <c r="D16" s="41">
        <v>85050622.996770963</v>
      </c>
      <c r="E16" s="40">
        <v>0.7651</v>
      </c>
      <c r="F16" s="41">
        <f>D16*E16</f>
        <v>65072231.654829465</v>
      </c>
      <c r="G16" s="41">
        <v>-15690023.977957597</v>
      </c>
      <c r="H16" s="41">
        <f>SUM(F16:G16)</f>
        <v>49382207.676871866</v>
      </c>
      <c r="I16" s="40">
        <f>H16/H$22</f>
        <v>1.320754033860082E-2</v>
      </c>
      <c r="J16" s="40">
        <v>4.4645425972429327E-2</v>
      </c>
      <c r="K16" s="40">
        <f>I16*J16</f>
        <v>5.8965626446487701E-4</v>
      </c>
    </row>
    <row r="17" spans="1:12" ht="18.95" customHeight="1" x14ac:dyDescent="0.2">
      <c r="A17" s="34"/>
      <c r="B17" s="36"/>
      <c r="C17" s="32"/>
      <c r="D17" s="41"/>
      <c r="E17" s="38"/>
      <c r="F17" s="41"/>
      <c r="G17" s="41"/>
      <c r="H17" s="41"/>
      <c r="I17" s="40"/>
      <c r="J17" s="38"/>
      <c r="K17" s="40"/>
    </row>
    <row r="18" spans="1:12" ht="18.95" customHeight="1" x14ac:dyDescent="0.2">
      <c r="A18" s="34">
        <v>2</v>
      </c>
      <c r="B18" s="36" t="s">
        <v>85</v>
      </c>
      <c r="C18" s="32" t="s">
        <v>84</v>
      </c>
      <c r="D18" s="41">
        <v>2941658774.4014602</v>
      </c>
      <c r="E18" s="44">
        <f>E$16</f>
        <v>0.7651</v>
      </c>
      <c r="F18" s="41">
        <f>D18*E18</f>
        <v>2250663128.2945571</v>
      </c>
      <c r="G18" s="41">
        <v>-542673234.82251954</v>
      </c>
      <c r="H18" s="41">
        <f>SUM(F18:G18)</f>
        <v>1707989893.4720376</v>
      </c>
      <c r="I18" s="40">
        <f>H18/H$22</f>
        <v>0.45681119733574899</v>
      </c>
      <c r="J18" s="44">
        <v>4.7365212651870096E-2</v>
      </c>
      <c r="K18" s="40">
        <f>I18*J18</f>
        <v>2.1636959503563147E-2</v>
      </c>
    </row>
    <row r="19" spans="1:12" ht="18.95" customHeight="1" x14ac:dyDescent="0.2">
      <c r="A19" s="34"/>
      <c r="B19" s="36"/>
      <c r="C19" s="32"/>
      <c r="D19" s="48"/>
      <c r="E19" s="47"/>
      <c r="F19" s="48"/>
      <c r="G19" s="48"/>
      <c r="H19" s="48"/>
      <c r="I19" s="46"/>
      <c r="J19" s="47"/>
      <c r="K19" s="46"/>
    </row>
    <row r="20" spans="1:12" ht="18.95" customHeight="1" x14ac:dyDescent="0.2">
      <c r="A20" s="34">
        <v>3</v>
      </c>
      <c r="B20" s="36" t="s">
        <v>83</v>
      </c>
      <c r="C20" s="32"/>
      <c r="D20" s="45">
        <v>3412841103.023035</v>
      </c>
      <c r="E20" s="44">
        <f>E$16</f>
        <v>0.7651</v>
      </c>
      <c r="F20" s="43">
        <f>D20*E20</f>
        <v>2611164727.922924</v>
      </c>
      <c r="G20" s="43">
        <v>-629596313.967314</v>
      </c>
      <c r="H20" s="43">
        <f>SUM(F20:G20)</f>
        <v>1981568413.95561</v>
      </c>
      <c r="I20" s="42">
        <f>H20/H$22</f>
        <v>0.52998126232565024</v>
      </c>
      <c r="J20" s="40">
        <v>9.9000000000000005E-2</v>
      </c>
      <c r="K20" s="42">
        <f>I20*J20</f>
        <v>5.2468144970239376E-2</v>
      </c>
    </row>
    <row r="21" spans="1:12" ht="18.95" customHeight="1" x14ac:dyDescent="0.2">
      <c r="A21" s="34"/>
      <c r="B21" s="36"/>
      <c r="C21" s="32"/>
      <c r="D21" s="41"/>
      <c r="E21" s="38"/>
      <c r="F21" s="41"/>
      <c r="G21" s="41"/>
      <c r="H21" s="41"/>
      <c r="I21" s="40"/>
      <c r="J21" s="38"/>
      <c r="K21" s="40"/>
    </row>
    <row r="22" spans="1:12" ht="18.95" customHeight="1" thickBot="1" x14ac:dyDescent="0.25">
      <c r="A22" s="34">
        <v>4</v>
      </c>
      <c r="B22" s="36" t="s">
        <v>82</v>
      </c>
      <c r="C22" s="32"/>
      <c r="D22" s="39">
        <f>SUM(D16:D20)</f>
        <v>6439550500.4212666</v>
      </c>
      <c r="E22" s="38"/>
      <c r="F22" s="39">
        <f>SUM(F16:F20)</f>
        <v>4926900087.8723106</v>
      </c>
      <c r="G22" s="39">
        <f>SUM(G16:G20)</f>
        <v>-1187959572.7677913</v>
      </c>
      <c r="H22" s="39">
        <f>SUM(H16:H20)</f>
        <v>3738940515.1045194</v>
      </c>
      <c r="I22" s="37">
        <f>SUM(I16:I20)</f>
        <v>1</v>
      </c>
      <c r="J22" s="38"/>
      <c r="K22" s="37">
        <f>SUM(K16:K20)</f>
        <v>7.4694760738267404E-2</v>
      </c>
    </row>
    <row r="23" spans="1:12" ht="18.95" customHeight="1" thickTop="1" x14ac:dyDescent="0.2">
      <c r="A23" s="34"/>
      <c r="B23" s="36"/>
      <c r="C23" s="32"/>
      <c r="D23" s="35"/>
      <c r="E23" s="35"/>
      <c r="F23" s="35"/>
      <c r="G23" s="35"/>
      <c r="H23" s="35"/>
      <c r="I23" s="35"/>
      <c r="J23" s="35"/>
      <c r="K23" s="35"/>
    </row>
    <row r="24" spans="1:12" ht="18.95" customHeight="1" thickBot="1" x14ac:dyDescent="0.3">
      <c r="A24" s="34"/>
      <c r="B24" s="33" t="s">
        <v>127</v>
      </c>
      <c r="C24" s="58"/>
      <c r="D24" s="58"/>
      <c r="E24" s="58"/>
      <c r="F24" s="58"/>
      <c r="G24" s="58"/>
      <c r="H24" s="58"/>
      <c r="I24" s="58"/>
      <c r="J24" s="58"/>
      <c r="K24" s="37">
        <f>K22+(K22-K18-K16)*(24.95%/(1-24.95%))</f>
        <v>9.2137535115448921E-2</v>
      </c>
      <c r="L24" s="58"/>
    </row>
    <row r="25" spans="1:12" ht="18.95" customHeight="1" thickTop="1" x14ac:dyDescent="0.25"/>
    <row r="26" spans="1:12" ht="18.95" customHeight="1" x14ac:dyDescent="0.25"/>
    <row r="27" spans="1:12" ht="18.95" customHeight="1" x14ac:dyDescent="0.25"/>
    <row r="28" spans="1:12" ht="18.95" customHeight="1" x14ac:dyDescent="0.25"/>
    <row r="29" spans="1:12" ht="18.95" customHeight="1" x14ac:dyDescent="0.25"/>
    <row r="30" spans="1:12" ht="18.95" customHeight="1" x14ac:dyDescent="0.25"/>
    <row r="31" spans="1:12" ht="18.95" customHeight="1" x14ac:dyDescent="0.25"/>
    <row r="32" spans="1:12" ht="18.95" customHeight="1" x14ac:dyDescent="0.25"/>
    <row r="33" ht="18.95" customHeight="1" x14ac:dyDescent="0.25"/>
    <row r="34" ht="18.95" customHeight="1" x14ac:dyDescent="0.25"/>
    <row r="35" ht="18.95" customHeight="1" x14ac:dyDescent="0.25"/>
    <row r="36" ht="18.95" customHeight="1" x14ac:dyDescent="0.25"/>
    <row r="37" ht="18.95" customHeight="1" x14ac:dyDescent="0.25"/>
    <row r="38" ht="18.95" customHeight="1" x14ac:dyDescent="0.25"/>
    <row r="39" ht="18.95" customHeight="1" x14ac:dyDescent="0.25"/>
    <row r="40" ht="18.95" customHeight="1" x14ac:dyDescent="0.25"/>
    <row r="41" ht="18.95" customHeight="1" x14ac:dyDescent="0.25"/>
    <row r="42" ht="18.95" customHeight="1" x14ac:dyDescent="0.25"/>
    <row r="43" ht="18.95" customHeight="1" x14ac:dyDescent="0.25"/>
    <row r="44" ht="18.95" customHeight="1" x14ac:dyDescent="0.25"/>
    <row r="45" ht="18.95" customHeight="1" x14ac:dyDescent="0.25"/>
    <row r="46" ht="18.95" customHeight="1" x14ac:dyDescent="0.25"/>
    <row r="47" ht="18.95" customHeight="1" x14ac:dyDescent="0.25"/>
    <row r="48" ht="18.95" customHeight="1" x14ac:dyDescent="0.25"/>
    <row r="49" ht="18.95" customHeight="1" x14ac:dyDescent="0.25"/>
    <row r="50" ht="18.95" customHeight="1" x14ac:dyDescent="0.25"/>
    <row r="51" ht="18.95" customHeight="1" x14ac:dyDescent="0.25"/>
    <row r="52" ht="18.95" customHeight="1" x14ac:dyDescent="0.25"/>
    <row r="53" ht="18.95" customHeight="1" x14ac:dyDescent="0.25"/>
    <row r="54" ht="18.95" customHeight="1" x14ac:dyDescent="0.25"/>
    <row r="55" ht="18.95" customHeight="1" x14ac:dyDescent="0.25"/>
    <row r="56" ht="18.95" customHeight="1" x14ac:dyDescent="0.25"/>
    <row r="57" ht="18.95" customHeight="1" x14ac:dyDescent="0.25"/>
    <row r="58" ht="18.95" customHeight="1" x14ac:dyDescent="0.25"/>
    <row r="59" ht="18.95" customHeight="1" x14ac:dyDescent="0.25"/>
    <row r="60" ht="18.95" customHeight="1" x14ac:dyDescent="0.25"/>
    <row r="61" ht="18.95" customHeight="1" x14ac:dyDescent="0.25"/>
    <row r="62" ht="18.95" customHeight="1" x14ac:dyDescent="0.25"/>
    <row r="63" ht="18.95" customHeight="1" x14ac:dyDescent="0.25"/>
    <row r="64" ht="18.95" customHeight="1" x14ac:dyDescent="0.25"/>
    <row r="65" ht="18.95" customHeight="1" x14ac:dyDescent="0.25"/>
    <row r="66" ht="18.95" customHeight="1" x14ac:dyDescent="0.25"/>
    <row r="67" ht="18.95" customHeight="1" x14ac:dyDescent="0.25"/>
    <row r="68" ht="18.95" customHeight="1" x14ac:dyDescent="0.25"/>
    <row r="69" ht="18.95" customHeight="1" x14ac:dyDescent="0.25"/>
    <row r="70" ht="18.95" customHeight="1" x14ac:dyDescent="0.25"/>
    <row r="71" ht="18.95" customHeight="1" x14ac:dyDescent="0.25"/>
    <row r="72" ht="18.95" customHeight="1" x14ac:dyDescent="0.25"/>
    <row r="73" ht="18.95" customHeight="1" x14ac:dyDescent="0.25"/>
    <row r="74" ht="18.95" customHeight="1" x14ac:dyDescent="0.25"/>
    <row r="75" ht="18.95" customHeight="1" x14ac:dyDescent="0.25"/>
    <row r="76" ht="18.95" customHeight="1" x14ac:dyDescent="0.25"/>
    <row r="77" ht="18.95" customHeight="1" x14ac:dyDescent="0.25"/>
    <row r="78" ht="18.95" customHeight="1" x14ac:dyDescent="0.25"/>
    <row r="79" ht="18.95" customHeight="1" x14ac:dyDescent="0.25"/>
    <row r="80" ht="18.95" customHeight="1" x14ac:dyDescent="0.25"/>
    <row r="81" ht="18.95" customHeight="1" x14ac:dyDescent="0.25"/>
    <row r="82" ht="18.95" customHeight="1" x14ac:dyDescent="0.25"/>
    <row r="83" ht="18.95" customHeight="1" x14ac:dyDescent="0.25"/>
    <row r="84" ht="18.95" customHeight="1" x14ac:dyDescent="0.25"/>
    <row r="85" ht="18.95" customHeight="1" x14ac:dyDescent="0.25"/>
    <row r="86" ht="18.95" customHeight="1" x14ac:dyDescent="0.25"/>
    <row r="87" ht="18.95" customHeight="1" x14ac:dyDescent="0.25"/>
    <row r="88" ht="18.95" customHeight="1" x14ac:dyDescent="0.25"/>
    <row r="89" ht="18.95" customHeight="1" x14ac:dyDescent="0.25"/>
    <row r="90" ht="18.95" customHeight="1" x14ac:dyDescent="0.25"/>
    <row r="91" ht="18.95" customHeight="1" x14ac:dyDescent="0.25"/>
    <row r="92" ht="18.95" customHeight="1" x14ac:dyDescent="0.25"/>
    <row r="93" ht="18.95" customHeight="1" x14ac:dyDescent="0.25"/>
    <row r="94" ht="18.95" customHeight="1" x14ac:dyDescent="0.25"/>
    <row r="95" ht="18.95" customHeight="1" x14ac:dyDescent="0.25"/>
    <row r="96" ht="18.95" customHeight="1" x14ac:dyDescent="0.25"/>
    <row r="97" ht="18.95" customHeight="1" x14ac:dyDescent="0.25"/>
    <row r="98" ht="18.95" customHeight="1" x14ac:dyDescent="0.25"/>
    <row r="99" ht="18.95" customHeight="1" x14ac:dyDescent="0.25"/>
    <row r="100" ht="18.95" customHeight="1" x14ac:dyDescent="0.25"/>
    <row r="101" ht="18.95" customHeight="1" x14ac:dyDescent="0.25"/>
    <row r="102" ht="18.95" customHeight="1" x14ac:dyDescent="0.25"/>
    <row r="103" ht="18.95" customHeight="1" x14ac:dyDescent="0.25"/>
    <row r="104" ht="18.95" customHeight="1" x14ac:dyDescent="0.25"/>
    <row r="105" ht="18.95" customHeight="1" x14ac:dyDescent="0.25"/>
    <row r="106" ht="18.95" customHeight="1" x14ac:dyDescent="0.25"/>
    <row r="107" ht="18.95" customHeight="1" x14ac:dyDescent="0.25"/>
    <row r="108" ht="18.95" customHeight="1" x14ac:dyDescent="0.25"/>
    <row r="109" ht="18.95" customHeight="1" x14ac:dyDescent="0.25"/>
    <row r="110" ht="18.95" customHeight="1" x14ac:dyDescent="0.25"/>
    <row r="111" ht="18.95" customHeight="1" x14ac:dyDescent="0.25"/>
    <row r="112" ht="18.95" customHeight="1" x14ac:dyDescent="0.25"/>
    <row r="113" ht="18.95" customHeight="1" x14ac:dyDescent="0.25"/>
    <row r="114" ht="18.95" customHeight="1" x14ac:dyDescent="0.25"/>
    <row r="115" ht="18.95" customHeight="1" x14ac:dyDescent="0.25"/>
    <row r="116" ht="18.95" customHeight="1" x14ac:dyDescent="0.25"/>
    <row r="117" ht="18.95" customHeight="1" x14ac:dyDescent="0.25"/>
    <row r="118" ht="18.95" customHeight="1" x14ac:dyDescent="0.25"/>
    <row r="119" ht="18.95" customHeight="1" x14ac:dyDescent="0.25"/>
    <row r="120" ht="18.95" customHeight="1" x14ac:dyDescent="0.25"/>
    <row r="121" ht="18.95" customHeight="1" x14ac:dyDescent="0.25"/>
    <row r="122" ht="18.95" customHeight="1" x14ac:dyDescent="0.25"/>
    <row r="123" ht="18.95" customHeight="1" x14ac:dyDescent="0.25"/>
    <row r="124" ht="18.95" customHeight="1" x14ac:dyDescent="0.25"/>
    <row r="125" ht="18.95" customHeight="1" x14ac:dyDescent="0.25"/>
    <row r="126" ht="18.95" customHeight="1" x14ac:dyDescent="0.25"/>
    <row r="127" ht="18.95" customHeight="1" x14ac:dyDescent="0.25"/>
    <row r="128" ht="18.95" customHeight="1" x14ac:dyDescent="0.25"/>
    <row r="129" ht="18.95" customHeight="1" x14ac:dyDescent="0.25"/>
    <row r="130" ht="18.95" customHeight="1" x14ac:dyDescent="0.25"/>
    <row r="131" ht="18.95" customHeight="1" x14ac:dyDescent="0.25"/>
    <row r="132" ht="18.95" customHeight="1" x14ac:dyDescent="0.25"/>
    <row r="133" ht="18.95" customHeight="1" x14ac:dyDescent="0.25"/>
    <row r="134" ht="18.95" customHeight="1" x14ac:dyDescent="0.25"/>
    <row r="135" ht="18.95" customHeight="1" x14ac:dyDescent="0.25"/>
    <row r="136" ht="18.95" customHeight="1" x14ac:dyDescent="0.25"/>
    <row r="137" ht="18.95" customHeight="1" x14ac:dyDescent="0.25"/>
    <row r="138" ht="18.95" customHeight="1" x14ac:dyDescent="0.25"/>
    <row r="139" ht="18.95" customHeight="1" x14ac:dyDescent="0.25"/>
    <row r="140" ht="18.95" customHeight="1" x14ac:dyDescent="0.25"/>
    <row r="141" ht="18.95" customHeight="1" x14ac:dyDescent="0.25"/>
    <row r="142" ht="18.95" customHeight="1" x14ac:dyDescent="0.25"/>
    <row r="143" ht="18.95" customHeight="1" x14ac:dyDescent="0.25"/>
    <row r="144" ht="18.95" customHeight="1" x14ac:dyDescent="0.25"/>
  </sheetData>
  <mergeCells count="5">
    <mergeCell ref="A1:K1"/>
    <mergeCell ref="A2:K2"/>
    <mergeCell ref="A3:K3"/>
    <mergeCell ref="A4:K4"/>
    <mergeCell ref="A5:K5"/>
  </mergeCells>
  <pageMargins left="0.7" right="0.7" top="1" bottom="0.75" header="0.3" footer="0.3"/>
  <pageSetup scale="77" fitToHeight="0" orientation="landscape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0EEC0-C557-4935-9478-58E002F6441C}">
  <dimension ref="A1:B16"/>
  <sheetViews>
    <sheetView workbookViewId="0">
      <selection activeCell="B3" sqref="B3"/>
    </sheetView>
  </sheetViews>
  <sheetFormatPr defaultRowHeight="15" x14ac:dyDescent="0.25"/>
  <cols>
    <col min="1" max="1" width="13.5703125" bestFit="1" customWidth="1"/>
    <col min="2" max="3" width="10.5703125" customWidth="1"/>
  </cols>
  <sheetData>
    <row r="1" spans="1:2" ht="33" customHeight="1" x14ac:dyDescent="0.4">
      <c r="A1" s="83" t="s">
        <v>126</v>
      </c>
      <c r="B1" s="83"/>
    </row>
    <row r="2" spans="1:2" ht="17.25" x14ac:dyDescent="0.4">
      <c r="A2" s="56" t="s">
        <v>124</v>
      </c>
      <c r="B2" s="56" t="s">
        <v>23</v>
      </c>
    </row>
    <row r="3" spans="1:2" x14ac:dyDescent="0.25">
      <c r="A3" s="55">
        <v>45566</v>
      </c>
      <c r="B3" s="30">
        <v>0.96319999999999995</v>
      </c>
    </row>
    <row r="4" spans="1:2" x14ac:dyDescent="0.25">
      <c r="A4" s="55">
        <v>45597</v>
      </c>
      <c r="B4" s="30">
        <v>0.9425</v>
      </c>
    </row>
    <row r="5" spans="1:2" x14ac:dyDescent="0.25">
      <c r="A5" s="55">
        <v>45627</v>
      </c>
      <c r="B5" s="30">
        <v>0.96350000000000002</v>
      </c>
    </row>
    <row r="6" spans="1:2" x14ac:dyDescent="0.25">
      <c r="A6" s="55">
        <v>45658</v>
      </c>
      <c r="B6" s="30">
        <v>0.91639999999999999</v>
      </c>
    </row>
    <row r="7" spans="1:2" x14ac:dyDescent="0.25">
      <c r="A7" s="55">
        <v>45689</v>
      </c>
      <c r="B7" s="30">
        <v>0.95450000000000002</v>
      </c>
    </row>
    <row r="8" spans="1:2" x14ac:dyDescent="0.25">
      <c r="A8" s="55">
        <v>45717</v>
      </c>
      <c r="B8" s="30">
        <v>0.98260000000000003</v>
      </c>
    </row>
    <row r="9" spans="1:2" x14ac:dyDescent="0.25">
      <c r="A9" s="55">
        <v>45748</v>
      </c>
      <c r="B9" s="30">
        <v>0.97919999999999996</v>
      </c>
    </row>
    <row r="10" spans="1:2" x14ac:dyDescent="0.25">
      <c r="A10" s="55">
        <v>45778</v>
      </c>
      <c r="B10" s="30">
        <v>0.97550000000000003</v>
      </c>
    </row>
    <row r="11" spans="1:2" x14ac:dyDescent="0.25">
      <c r="A11" s="55">
        <v>45809</v>
      </c>
      <c r="B11" s="30">
        <v>0.97099999999999997</v>
      </c>
    </row>
    <row r="12" spans="1:2" x14ac:dyDescent="0.25">
      <c r="A12" s="55">
        <v>45839</v>
      </c>
      <c r="B12" s="30">
        <v>0.97570000000000001</v>
      </c>
    </row>
    <row r="13" spans="1:2" x14ac:dyDescent="0.25">
      <c r="A13" s="55">
        <v>45870</v>
      </c>
      <c r="B13" s="30">
        <v>0.98360000000000003</v>
      </c>
    </row>
    <row r="14" spans="1:2" x14ac:dyDescent="0.25">
      <c r="A14" s="55">
        <v>45901</v>
      </c>
      <c r="B14" s="30">
        <v>0.96489999999999998</v>
      </c>
    </row>
    <row r="15" spans="1:2" x14ac:dyDescent="0.25">
      <c r="B15" s="30"/>
    </row>
    <row r="16" spans="1:2" x14ac:dyDescent="0.25">
      <c r="A16" s="57" t="s">
        <v>125</v>
      </c>
      <c r="B16" s="30">
        <f>AVERAGE(B3:B14)</f>
        <v>0.96438333333333315</v>
      </c>
    </row>
  </sheetData>
  <mergeCells count="1">
    <mergeCell ref="A1:B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pany xmlns="54fcda00-7b58-44a7-b108-8bd10a8a08ba">
      <Value>KU</Value>
      <Value>LGE</Value>
    </Company>
    <Tariff_x0020_Dev_x0020_Doc_x0020_Type xmlns="54fcda00-7b58-44a7-b108-8bd10a8a08ba" xsi:nil="true"/>
    <Filing_x0020_Requirement xmlns="54fcda00-7b58-44a7-b108-8bd10a8a08ba" xsi:nil="true"/>
    <Round xmlns="54fcda00-7b58-44a7-b108-8bd10a8a08ba" xsi:nil="true"/>
    <FormData xmlns="http://schemas.microsoft.com/sharepoint/v3">&lt;?xml version="1.0" encoding="utf-8"?&gt;&lt;FormVariables&gt;&lt;Version /&gt;&lt;/FormVariables&gt;</FormData>
    <Data_x0020_Request_x0020_Question_x0020_No_x002e_ xmlns="54fcda00-7b58-44a7-b108-8bd10a8a08ba" xsi:nil="true"/>
    <Year xmlns="54fcda00-7b58-44a7-b108-8bd10a8a08ba">2025</Year>
    <Document_x0020_Type xmlns="54fcda00-7b58-44a7-b108-8bd10a8a08ba">Supplemental Testimony</Document_x0020_Type>
    <Witness_x0020_Testimony xmlns="54fcda00-7b58-44a7-b108-8bd10a8a08ba">Conroy, Robert M.</Witness_x0020_Testimony>
    <Intervemprs xmlns="54fcda00-7b58-44a7-b108-8bd10a8a08ba" xsi:nil="true"/>
    <Filed_x0020_Documents xmlns="54fcda00-7b58-44a7-b108-8bd10a8a08ba" xsi:nil="true"/>
    <Department xmlns="54fcda00-7b58-44a7-b108-8bd10a8a08ba" xsi:nil="true"/>
  </documentManagement>
</p:properties>
</file>

<file path=customXml/item2.xml><?xml version="1.0" encoding="utf-8"?>
<?mso-contentType ?>
<FormUrls xmlns="http://schemas.microsoft.com/sharepoint/v3/contenttype/forms/url">
  <MobileDisplay>_layouts/15/NintexForms/Mobile/DispForm.aspx</MobileDisplay>
  <MobileEdit>_layouts/15/NintexForms/Mobile/EditForm.aspx</MobileEdit>
  <MobileNew>_layouts/15/NintexForms/Mobile/NewForm.aspx</MobileNew>
</FormUrls>
</file>

<file path=customXml/item3.xml><?xml version="1.0" encoding="utf-8"?>
<?mso-contentType ?>
<FormTemplates xmlns="http://schemas.microsoft.com/sharepoint/v3/contenttype/forms">
  <Display>NFListDisplayForm</Display>
  <Edit>NFListEditForm</Edit>
  <New>NFListEditForm</New>
</FormTemplates>
</file>

<file path=customXml/item4.xml><?xml version="1.0" encoding="utf-8"?>
<?mso-contentType ?>
<FormTemplates>
  <Display>DocumentLibraryForm</Display>
  <Edit>DocumentLibraryForm</Edit>
  <New>DocumentLibraryForm</New>
  <MobileDisplayFormUrl/>
  <MobileEditFormUrl/>
  <MobileNewFormUrl/>
</FormTemplat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0103853DF7894DB347713A7250CD66" ma:contentTypeVersion="71" ma:contentTypeDescription="Create a new document." ma:contentTypeScope="" ma:versionID="9e9e9aecc9497b4a3a259a1f9668c82b">
  <xsd:schema xmlns:xsd="http://www.w3.org/2001/XMLSchema" xmlns:xs="http://www.w3.org/2001/XMLSchema" xmlns:p="http://schemas.microsoft.com/office/2006/metadata/properties" xmlns:ns1="http://schemas.microsoft.com/sharepoint/v3" xmlns:ns2="54fcda00-7b58-44a7-b108-8bd10a8a08ba" targetNamespace="http://schemas.microsoft.com/office/2006/metadata/properties" ma:root="true" ma:fieldsID="3f131de501d1b4714f7781a87fcdd089" ns1:_="" ns2:_="">
    <xsd:import namespace="http://schemas.microsoft.com/sharepoint/v3"/>
    <xsd:import namespace="54fcda00-7b58-44a7-b108-8bd10a8a08ba"/>
    <xsd:element name="properties">
      <xsd:complexType>
        <xsd:sequence>
          <xsd:element name="documentManagement">
            <xsd:complexType>
              <xsd:all>
                <xsd:element ref="ns2:Company" minOccurs="0"/>
                <xsd:element ref="ns2:Year"/>
                <xsd:element ref="ns2:Document_x0020_Type"/>
                <xsd:element ref="ns2:Filing_x0020_Requirement" minOccurs="0"/>
                <xsd:element ref="ns2:Witness_x0020_Testimony" minOccurs="0"/>
                <xsd:element ref="ns2:Intervemprs" minOccurs="0"/>
                <xsd:element ref="ns2:Round" minOccurs="0"/>
                <xsd:element ref="ns2:Data_x0020_Request_x0020_Question_x0020_No_x002e_" minOccurs="0"/>
                <xsd:element ref="ns2:Tariff_x0020_Dev_x0020_Doc_x0020_Type" minOccurs="0"/>
                <xsd:element ref="ns2:Filed_x0020_Documents" minOccurs="0"/>
                <xsd:element ref="ns2:Department" minOccurs="0"/>
                <xsd:element ref="ns1:Form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ormData" ma:index="19" nillable="true" ma:displayName="Form Data" ma:hidden="true" ma:internalName="FormData" ma:readOnly="fals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fcda00-7b58-44a7-b108-8bd10a8a08ba" elementFormDefault="qualified">
    <xsd:import namespace="http://schemas.microsoft.com/office/2006/documentManagement/types"/>
    <xsd:import namespace="http://schemas.microsoft.com/office/infopath/2007/PartnerControls"/>
    <xsd:element name="Company" ma:index="2" nillable="true" ma:displayName="Company" ma:internalName="Company" ma:readOnly="false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KU"/>
                    <xsd:enumeration value="LGE"/>
                    <xsd:enumeration value="ODP"/>
                  </xsd:restriction>
                </xsd:simpleType>
              </xsd:element>
            </xsd:sequence>
          </xsd:extension>
        </xsd:complexContent>
      </xsd:complexType>
    </xsd:element>
    <xsd:element name="Year" ma:index="3" ma:displayName="Year" ma:default="2025" ma:format="Dropdown" ma:indexed="true" ma:internalName="Year" ma:readOnly="false">
      <xsd:simpleType>
        <xsd:restriction base="dms:Choice">
          <xsd:enumeration value="2025"/>
          <xsd:enumeration value="2024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</xsd:restriction>
      </xsd:simpleType>
    </xsd:element>
    <xsd:element name="Document_x0020_Type" ma:index="4" ma:displayName="Document Type" ma:format="Dropdown" ma:indexed="true" ma:internalName="Document_x0020_Type" ma:readOnly="false">
      <xsd:simpleType>
        <xsd:restriction base="dms:Choice">
          <xsd:enumeration value="General Information"/>
          <xsd:enumeration value="Application"/>
          <xsd:enumeration value="Development"/>
          <xsd:enumeration value="Orders"/>
          <xsd:enumeration value="Direct Testimony"/>
          <xsd:enumeration value="Rebuttal Testimony"/>
          <xsd:enumeration value="Stipulation Testimony"/>
          <xsd:enumeration value="Supplemental Testimony"/>
          <xsd:enumeration value="Supplemental Rebuttal Testimony"/>
          <xsd:enumeration value="Sur-Rebuttal Testimony"/>
          <xsd:enumeration value="Superseded Testimony"/>
          <xsd:enumeration value="Intervenor Direct Testimony"/>
          <xsd:enumeration value="Intervenor Supplemental Testimony"/>
          <xsd:enumeration value="Intervenor Data Requests Issued"/>
          <xsd:enumeration value="Intervenor Data Requests Responses"/>
          <xsd:enumeration value="Data Requests"/>
          <xsd:enumeration value="Notices"/>
          <xsd:enumeration value="eFile/Filed Docs"/>
          <xsd:enumeration value="Filing Requirements"/>
          <xsd:enumeration value="Tariff Development"/>
          <xsd:enumeration value="Witness Prep"/>
          <xsd:enumeration value="Public Hearings"/>
          <xsd:enumeration value="Superseded"/>
          <xsd:enumeration value="Rate Case NMS/QF Tariffs"/>
          <xsd:enumeration value="Pre-Pay Program"/>
          <xsd:enumeration value="Grandfathering"/>
          <xsd:enumeration value="Net Metering"/>
          <xsd:enumeration value="Pre-Pay – Research"/>
          <xsd:enumeration value="Data Centers"/>
          <xsd:enumeration value="Settlement"/>
          <xsd:enumeration value="Guidance Sheets"/>
        </xsd:restriction>
      </xsd:simpleType>
    </xsd:element>
    <xsd:element name="Filing_x0020_Requirement" ma:index="5" nillable="true" ma:displayName="Filing Requirement" ma:format="Dropdown" ma:internalName="Filing_x0020_Requirement" ma:readOnly="false">
      <xsd:simpleType>
        <xsd:restriction base="dms:Choice">
          <xsd:enumeration value="Filing Requirements - Draft Responses"/>
          <xsd:enumeration value="Tab 01-Sec 14(2) Attachment Only"/>
          <xsd:enumeration value="Tab 03-Sec 16(1)(b)(2) Attachment Only"/>
          <xsd:enumeration value="Tab 04-Sec 16(1)(b)(3) Attachment Only"/>
          <xsd:enumeration value="Tab 05-Sec 16(1)(b)(4) Attachment Only"/>
          <xsd:enumeration value="Tab 06-Sec 16(1)(b)(5) Attachment Only"/>
          <xsd:enumeration value="Tab 07-Sec 16(2) Attachment Only"/>
          <xsd:enumeration value="Tab 13-Sec 16(6)(f) Attachment Only"/>
          <xsd:enumeration value="Tab 15-Sec 16(7)(b) Attachment Only"/>
          <xsd:enumeration value="Tab 16-Sec 16(7)(c) Attachment Only"/>
          <xsd:enumeration value="Tab 17-Sec 16(7)(d) Attachment Only"/>
          <xsd:enumeration value="Tab 18-Sec 16(7)(e) Attachment Only"/>
          <xsd:enumeration value="Tab 19-Sec 16(7)(f) Attachment Only"/>
          <xsd:enumeration value="Tab 20-Sec 16(7)(g) Attachment Only"/>
          <xsd:enumeration value="Tab 22-Sec 16(7)(h)(1) Attachment Only"/>
          <xsd:enumeration value="Tab 23-Sec 16(7)(h)(2) Attachment Only"/>
          <xsd:enumeration value="Tab 24-Sec 16(7)(h)(3) Attachment Only"/>
          <xsd:enumeration value="Tab 25-Sec 16(7)(h)(4) Attachment Only"/>
          <xsd:enumeration value="Tab 28-Sec 16(7)(h)(7) Attachment Only"/>
          <xsd:enumeration value="Tab 29-Sec 16(7)(h)(8) Attachment Only"/>
          <xsd:enumeration value="Tab 30-Sec 16(7)(h)(9) Attachment Only"/>
          <xsd:enumeration value="Tab 31-Sec 16(7)(h)(10) Attachment Only"/>
          <xsd:enumeration value="Tab 32-Sec 16(7)(h)(11) Attachment Only"/>
          <xsd:enumeration value="Tab 33-Sec 16(7)(h)(12) Attachment Only"/>
          <xsd:enumeration value="Tab 39-Sec 16(7)(i) Attachment Only"/>
          <xsd:enumeration value="Tab 40-Sec 16(7)(j) Attachment Only"/>
          <xsd:enumeration value="Tab 41-Sec 16(7)(k) Attachment Only"/>
          <xsd:enumeration value="Tab 43-Sec 16(7)(m) Attachment Only"/>
          <xsd:enumeration value="Tab 44-Sec 16(7)(n) Attachment Only"/>
          <xsd:enumeration value="Tab 45-Sec 16(7)(o) Attachment Only"/>
          <xsd:enumeration value="Tab 46-Sec 16(7)(p) Attachment Only"/>
          <xsd:enumeration value="Tab 50-Sec 16(7)(t) Attachment Only"/>
          <xsd:enumeration value="Tab 51-Sec 16(7)(u) Attachment Only"/>
          <xsd:enumeration value="Tab 54-Sec 16(8)(a) Attachment Only"/>
          <xsd:enumeration value="Tab 55-Sec 16(8)(b Attachment Only"/>
          <xsd:enumeration value="Tab 56-Sec 16(8)(c) Attachment Only"/>
          <xsd:enumeration value="Tab 57-Sec 16(8)(d) Attachment Only"/>
          <xsd:enumeration value="Tab 58-Sec 16(8)(e) Attachment Only"/>
          <xsd:enumeration value="Tab 59-Sec 16(8)(f) Attachment Only"/>
          <xsd:enumeration value="Tab 60-Sec 16(8)(g) Attachment Only"/>
          <xsd:enumeration value="Tab 61-Sec 16(8)(h) Attachment Only"/>
          <xsd:enumeration value="Tab 62-Sec 16(8)(i) Attachment Only"/>
          <xsd:enumeration value="Tab 63-Sec 16(8)(j) Attachment Only"/>
          <xsd:enumeration value="Tab 64-Sec 16(8)(k) Attachment Only"/>
          <xsd:enumeration value="Tab 66-Sec 16(8)(m) Attachment Only"/>
          <xsd:enumeration value="Tab 67-Sec 16(8)(n) Attachment Only"/>
          <xsd:enumeration value="Filing Requirements - Guidance Sheets"/>
          <xsd:enumeration value="Filing Requirements - Witness/Preparer Assignments"/>
          <xsd:enumeration value="Filing Requirements - eFiled"/>
          <xsd:enumeration value="Exempt Schedules 10_13_20_23_33_44-48"/>
          <xsd:enumeration value="Schedule 01-5_8-29_40-Revenue Requirements"/>
          <xsd:enumeration value="Schedule 08-14,16-28-Revenue Requirements"/>
          <xsd:enumeration value="Schedule 01-5-Financial Data"/>
          <xsd:enumeration value="Schedule 06-Annual Reports"/>
          <xsd:enumeration value="Schedule 07-Comparative Financial Statements"/>
          <xsd:enumeration value="Schedule 15-Regulatory Assets"/>
          <xsd:enumeration value="Schedule 17-Lead/Lag Cash Working Capital Calc - ET"/>
          <xsd:enumeration value="Schedule 27-Lead/Lag Cash Working Capital Calc - Adj."/>
          <xsd:enumeration value="Schedule 29-Workpapers for Adjustments"/>
          <xsd:enumeration value="Schedule 30-Revenue and Expense Analysis"/>
          <xsd:enumeration value="Schedule 31-Advertising"/>
          <xsd:enumeration value="Schedule 32-Storm Damage"/>
          <xsd:enumeration value="Schedule 34-Misc Expenses"/>
          <xsd:enumeration value="Schedule 35-Affiliate Services"/>
          <xsd:enumeration value="Schedule 36-Income Taxes"/>
          <xsd:enumeration value="Schedule 37-Organization"/>
          <xsd:enumeration value="Schedule 38-Changes in Acctg Procedures"/>
          <xsd:enumeration value="Schedule 39-Out of Period"/>
          <xsd:enumeration value="Schedule 40-Cost of Service"/>
          <xsd:enumeration value="Schedule 41-Present and Proposed Tariffs"/>
          <xsd:enumeration value="Schedule 42-Present and Proposed Revenues"/>
          <xsd:enumeration value="Schedule 43-Sample Bills"/>
          <xsd:enumeration value="Schedule 49-Other"/>
          <xsd:enumeration value="Schedule 50-Other"/>
        </xsd:restriction>
      </xsd:simpleType>
    </xsd:element>
    <xsd:element name="Witness_x0020_Testimony" ma:index="6" nillable="true" ma:displayName="Witness" ma:format="Dropdown" ma:internalName="Witness_x0020_Testimony" ma:readOnly="false">
      <xsd:simpleType>
        <xsd:restriction base="dms:Choice">
          <xsd:enumeration value="Baryenbruch, Patrick L. (Baryenbruch &amp; Company, LLC)"/>
          <xsd:enumeration value="Bellar, Lonnie E."/>
          <xsd:enumeration value="Bevington, John"/>
          <xsd:enumeration value="Burgos, Julissa"/>
          <xsd:enumeration value="Clements, Chad E."/>
          <xsd:enumeration value="Conroy, Robert M."/>
          <xsd:enumeration value="Crockett, John R."/>
          <xsd:enumeration value="Dylan W. D'Ascendis (ScottMadden, Inc.)"/>
          <xsd:enumeration value="Fackler, Andrea M."/>
          <xsd:enumeration value="Garrett, Christopher M."/>
          <xsd:enumeration value="Hornung, Michael E."/>
          <xsd:enumeration value="Johnson, Daniel"/>
          <xsd:enumeration value="Lovekamp, Rick E."/>
          <xsd:enumeration value="McCombs, Drew T."/>
          <xsd:enumeration value="McFarland, Elizabeth J."/>
          <xsd:enumeration value="McKenzie, Adrien M. (FINCAP, Inc.)"/>
          <xsd:enumeration value="Metts, Heather D."/>
          <xsd:enumeration value="Montgomery, Shannon L."/>
          <xsd:enumeration value="Poplaski, Vincent"/>
          <xsd:enumeration value="Rahn, Derek"/>
          <xsd:enumeration value="Rieth, Tom C."/>
          <xsd:enumeration value="Saunders, Eileen L."/>
          <xsd:enumeration value="Schram, Charles R."/>
          <xsd:enumeration value="Sinclair, David S."/>
          <xsd:enumeration value="Spanos, John J. (Gannett Fleming)"/>
          <xsd:enumeration value="Waldrab, Peter W."/>
          <xsd:enumeration value="Wilson, Stuart"/>
          <xsd:enumeration value="z - eFiled/Filed"/>
          <xsd:enumeration value="Arbough, Daniel K."/>
          <xsd:enumeration value="Blake, Kent W."/>
          <xsd:enumeration value="Leichty, Douglas A."/>
          <xsd:enumeration value="Meiman, Greg J."/>
          <xsd:enumeration value="Murphy, J. Clay"/>
          <xsd:enumeration value="Seelye, Steve (The Prime Group)"/>
          <xsd:enumeration value="Straight, Scott"/>
          <xsd:enumeration value="Thompson, Paul W."/>
          <xsd:enumeration value="Wolfe, John K."/>
          <xsd:enumeration value="Lyons, Tim S. (ScottMadden Inc)"/>
        </xsd:restriction>
      </xsd:simpleType>
    </xsd:element>
    <xsd:element name="Intervemprs" ma:index="7" nillable="true" ma:displayName="Data Request Party" ma:format="Dropdown" ma:internalName="Intervemprs" ma:readOnly="false">
      <xsd:simpleType>
        <xsd:restriction base="dms:Choice">
          <xsd:enumeration value="0-Data Response Tracking Sheet"/>
          <xsd:enumeration value="KY Public Service Commission - PSC"/>
          <xsd:enumeration value="VA State Corporation Commission - VASCC"/>
          <xsd:enumeration value="Appalachian Voices"/>
          <xsd:enumeration value="Association of Community Ministries - ACM"/>
          <xsd:enumeration value="Attorney General/KY Industrial Utility Customers - AG/KIUC"/>
          <xsd:enumeration value="Attorney General - AG"/>
          <xsd:enumeration value="AT&amp;T"/>
          <xsd:enumeration value="Charter Communications - Charter"/>
          <xsd:enumeration value="Community Action Council - CAC"/>
          <xsd:enumeration value="East Kentucky Power Cooperative - EKPC"/>
          <xsd:enumeration value="JBS Swift &amp; Co - JBS"/>
          <xsd:enumeration value="KY Broadband and Cable Association - KBCA"/>
          <xsd:enumeration value="KY Cable Telecomm. Assn - KCTA"/>
          <xsd:enumeration value="KY Industrial Utility Customers - KIUC"/>
          <xsd:enumeration value="Kentucky League of Cities - KLC"/>
          <xsd:enumeration value="Kroger"/>
          <xsd:enumeration value="Kroger/Wal-Mart"/>
          <xsd:enumeration value="KY School Boards Assn - KSBA"/>
          <xsd:enumeration value="KY Solar Industries Assn - KSIA"/>
          <xsd:enumeration value="Lexington-Fayette Urban County Govt - LFUCG"/>
          <xsd:enumeration value="Louisville Metro Government - METRO"/>
          <xsd:enumeration value="Metro. Housing Coalition - MHC"/>
          <xsd:enumeration value="Metro Housing Coalition/Kentuckians for the Commonwealth/Kentucky Solar Energy Society - MHC/KFTC/KSES"/>
          <xsd:enumeration value="Mountain Association/Kentuckians for the Commonwealth/Kentucky Solar Energy Society - MA/KFTC/KSES"/>
          <xsd:enumeration value="Sierra Club - SC"/>
          <xsd:enumeration value="U.S. Dept. of Defense/Federal Executive Agencies - DOD/FEA"/>
          <xsd:enumeration value="U.S. Dept. of Defense -  US DOD"/>
          <xsd:enumeration value="Wal-Mart"/>
        </xsd:restriction>
      </xsd:simpleType>
    </xsd:element>
    <xsd:element name="Round" ma:index="8" nillable="true" ma:displayName="Data Request Round" ma:format="Dropdown" ma:internalName="Round" ma:readOnly="false">
      <xsd:simpleType>
        <xsd:restriction base="dms:Choice">
          <xsd:enumeration value="On-Site Requests"/>
          <xsd:enumeration value="DR01"/>
          <xsd:enumeration value="DR01 Attachments"/>
          <xsd:enumeration value="DR01 eFiled/Filed"/>
          <xsd:enumeration value="DR02"/>
          <xsd:enumeration value="DR02 Attachments"/>
          <xsd:enumeration value="DR02 eFiled/Filed"/>
          <xsd:enumeration value="DR03"/>
          <xsd:enumeration value="DR03 Attachments"/>
          <xsd:enumeration value="DR03 eFiled/Filed"/>
          <xsd:enumeration value="DR04"/>
          <xsd:enumeration value="DR04 Attachments"/>
          <xsd:enumeration value="DR04 eFiled/Filed"/>
          <xsd:enumeration value="DR05"/>
          <xsd:enumeration value="DR05 Attachments"/>
          <xsd:enumeration value="DR05 eFiled/Filed"/>
          <xsd:enumeration value="DR06"/>
          <xsd:enumeration value="DR06 Attachments"/>
          <xsd:enumeration value="DR06 eFiled/Filed"/>
          <xsd:enumeration value="DR07"/>
          <xsd:enumeration value="DR07 Attachments"/>
          <xsd:enumeration value="DR07 eFiled/Filed"/>
          <xsd:enumeration value="DR08"/>
          <xsd:enumeration value="DR08 Attachments"/>
          <xsd:enumeration value="DR08 eFiled/Filed"/>
          <xsd:enumeration value="DR09"/>
          <xsd:enumeration value="DR09 Attachments"/>
          <xsd:enumeration value="DR09 eFiled/Filed"/>
          <xsd:enumeration value="DR10"/>
          <xsd:enumeration value="DR10 Attachments"/>
          <xsd:enumeration value="DR10 eFiled/Filed"/>
          <xsd:enumeration value="DR11"/>
          <xsd:enumeration value="DR11 Attachments"/>
          <xsd:enumeration value="DR11 eFiled/Filed"/>
          <xsd:enumeration value="DR12"/>
          <xsd:enumeration value="DR12 Attachments"/>
          <xsd:enumeration value="DR12 eFiled/Filed"/>
          <xsd:enumeration value="DR13"/>
          <xsd:enumeration value="DR13 Attachments"/>
          <xsd:enumeration value="DR13 eFiled/Filed"/>
          <xsd:enumeration value="DR14"/>
          <xsd:enumeration value="DR14 Attachments"/>
          <xsd:enumeration value="DR14 eFiled/Filed"/>
          <xsd:enumeration value="Post Hearing DR01"/>
          <xsd:enumeration value="Post Hearing DR01 Attachments"/>
          <xsd:enumeration value="Post Hearing DR01 eFiled/Filed"/>
          <xsd:enumeration value="Post Hearing DR02"/>
          <xsd:enumeration value="Post Hearing DR02 Attachments"/>
          <xsd:enumeration value="Post Hearing DR02 eFiled/Filed"/>
          <xsd:enumeration value="PSC DR02/Intervenors DR01"/>
          <xsd:enumeration value="PSC DR03/Intervenors DR02"/>
          <xsd:enumeration value="PSC DR04"/>
          <xsd:enumeration value="PSC DR05/Intervenors DR03"/>
          <xsd:enumeration value="PSC DR06"/>
        </xsd:restriction>
      </xsd:simpleType>
    </xsd:element>
    <xsd:element name="Data_x0020_Request_x0020_Question_x0020_No_x002e_" ma:index="9" nillable="true" ma:displayName="Data Request Question No." ma:format="Dropdown" ma:internalName="Data_x0020_Request_x0020_Question_x0020_No_x002e_" ma:readOnly="false">
      <xsd:simpleType>
        <xsd:restriction base="dms:Choice">
          <xsd:enumeration value="001"/>
          <xsd:enumeration value="002"/>
          <xsd:enumeration value="003"/>
          <xsd:enumeration value="004"/>
          <xsd:enumeration value="005"/>
          <xsd:enumeration value="006"/>
          <xsd:enumeration value="007"/>
          <xsd:enumeration value="008"/>
          <xsd:enumeration value="009"/>
          <xsd:enumeration value="010"/>
          <xsd:enumeration value="011"/>
          <xsd:enumeration value="012"/>
          <xsd:enumeration value="013"/>
          <xsd:enumeration value="014"/>
          <xsd:enumeration value="015"/>
          <xsd:enumeration value="016"/>
          <xsd:enumeration value="017"/>
          <xsd:enumeration value="018"/>
          <xsd:enumeration value="019"/>
          <xsd:enumeration value="020"/>
          <xsd:enumeration value="021"/>
          <xsd:enumeration value="022"/>
          <xsd:enumeration value="023"/>
          <xsd:enumeration value="024"/>
          <xsd:enumeration value="025"/>
          <xsd:enumeration value="026"/>
          <xsd:enumeration value="027"/>
          <xsd:enumeration value="028"/>
          <xsd:enumeration value="029"/>
          <xsd:enumeration value="030"/>
          <xsd:enumeration value="031"/>
          <xsd:enumeration value="032"/>
          <xsd:enumeration value="033"/>
          <xsd:enumeration value="034"/>
          <xsd:enumeration value="035"/>
          <xsd:enumeration value="036"/>
          <xsd:enumeration value="037"/>
          <xsd:enumeration value="038"/>
          <xsd:enumeration value="039"/>
          <xsd:enumeration value="040"/>
          <xsd:enumeration value="041"/>
          <xsd:enumeration value="042"/>
          <xsd:enumeration value="043"/>
          <xsd:enumeration value="044"/>
          <xsd:enumeration value="045"/>
          <xsd:enumeration value="046"/>
          <xsd:enumeration value="047"/>
          <xsd:enumeration value="048"/>
          <xsd:enumeration value="049"/>
          <xsd:enumeration value="050"/>
          <xsd:enumeration value="051"/>
          <xsd:enumeration value="052"/>
          <xsd:enumeration value="053"/>
          <xsd:enumeration value="054"/>
          <xsd:enumeration value="055"/>
          <xsd:enumeration value="056"/>
          <xsd:enumeration value="057"/>
          <xsd:enumeration value="058"/>
          <xsd:enumeration value="059"/>
          <xsd:enumeration value="060"/>
          <xsd:enumeration value="061"/>
          <xsd:enumeration value="062"/>
          <xsd:enumeration value="063"/>
          <xsd:enumeration value="064"/>
          <xsd:enumeration value="065"/>
          <xsd:enumeration value="066"/>
          <xsd:enumeration value="067"/>
          <xsd:enumeration value="068"/>
          <xsd:enumeration value="069"/>
          <xsd:enumeration value="070"/>
          <xsd:enumeration value="071"/>
          <xsd:enumeration value="072"/>
          <xsd:enumeration value="073"/>
          <xsd:enumeration value="074"/>
          <xsd:enumeration value="075"/>
          <xsd:enumeration value="076"/>
          <xsd:enumeration value="077"/>
          <xsd:enumeration value="078"/>
          <xsd:enumeration value="079"/>
          <xsd:enumeration value="080"/>
          <xsd:enumeration value="081"/>
          <xsd:enumeration value="082"/>
          <xsd:enumeration value="083"/>
          <xsd:enumeration value="084"/>
          <xsd:enumeration value="085"/>
          <xsd:enumeration value="086"/>
          <xsd:enumeration value="087"/>
          <xsd:enumeration value="088"/>
          <xsd:enumeration value="089"/>
          <xsd:enumeration value="090"/>
          <xsd:enumeration value="091"/>
          <xsd:enumeration value="092"/>
          <xsd:enumeration value="093"/>
          <xsd:enumeration value="094"/>
          <xsd:enumeration value="095"/>
          <xsd:enumeration value="096"/>
          <xsd:enumeration value="097"/>
          <xsd:enumeration value="098"/>
          <xsd:enumeration value="099"/>
          <xsd:enumeration value="100"/>
          <xsd:enumeration value="101"/>
          <xsd:enumeration value="102"/>
          <xsd:enumeration value="103"/>
          <xsd:enumeration value="104"/>
          <xsd:enumeration value="105"/>
          <xsd:enumeration value="106"/>
          <xsd:enumeration value="107"/>
          <xsd:enumeration value="108"/>
          <xsd:enumeration value="109"/>
          <xsd:enumeration value="110"/>
          <xsd:enumeration value="111"/>
          <xsd:enumeration value="112"/>
          <xsd:enumeration value="113"/>
          <xsd:enumeration value="114"/>
          <xsd:enumeration value="115"/>
          <xsd:enumeration value="116"/>
          <xsd:enumeration value="117"/>
          <xsd:enumeration value="118"/>
          <xsd:enumeration value="119"/>
          <xsd:enumeration value="120"/>
          <xsd:enumeration value="121"/>
          <xsd:enumeration value="122"/>
          <xsd:enumeration value="123"/>
          <xsd:enumeration value="124"/>
          <xsd:enumeration value="125"/>
          <xsd:enumeration value="126"/>
          <xsd:enumeration value="127"/>
          <xsd:enumeration value="128"/>
          <xsd:enumeration value="129"/>
          <xsd:enumeration value="130"/>
          <xsd:enumeration value="131"/>
          <xsd:enumeration value="132"/>
          <xsd:enumeration value="133"/>
          <xsd:enumeration value="134"/>
          <xsd:enumeration value="135"/>
          <xsd:enumeration value="136"/>
          <xsd:enumeration value="137"/>
          <xsd:enumeration value="138"/>
          <xsd:enumeration value="139"/>
          <xsd:enumeration value="140"/>
          <xsd:enumeration value="141"/>
          <xsd:enumeration value="142"/>
          <xsd:enumeration value="143"/>
          <xsd:enumeration value="144"/>
          <xsd:enumeration value="145"/>
          <xsd:enumeration value="146"/>
          <xsd:enumeration value="147"/>
          <xsd:enumeration value="148"/>
          <xsd:enumeration value="149"/>
          <xsd:enumeration value="150"/>
          <xsd:enumeration value="151"/>
          <xsd:enumeration value="152"/>
          <xsd:enumeration value="153"/>
          <xsd:enumeration value="154"/>
          <xsd:enumeration value="155"/>
          <xsd:enumeration value="156"/>
          <xsd:enumeration value="157"/>
          <xsd:enumeration value="158"/>
          <xsd:enumeration value="159"/>
          <xsd:enumeration value="160"/>
          <xsd:enumeration value="161"/>
          <xsd:enumeration value="162"/>
          <xsd:enumeration value="163"/>
          <xsd:enumeration value="164"/>
          <xsd:enumeration value="165"/>
          <xsd:enumeration value="166"/>
          <xsd:enumeration value="167"/>
          <xsd:enumeration value="168"/>
          <xsd:enumeration value="169"/>
          <xsd:enumeration value="170"/>
          <xsd:enumeration value="171"/>
          <xsd:enumeration value="172"/>
          <xsd:enumeration value="173"/>
          <xsd:enumeration value="174"/>
          <xsd:enumeration value="175"/>
          <xsd:enumeration value="176"/>
          <xsd:enumeration value="177"/>
          <xsd:enumeration value="178"/>
          <xsd:enumeration value="179"/>
          <xsd:enumeration value="180"/>
          <xsd:enumeration value="181"/>
          <xsd:enumeration value="182"/>
          <xsd:enumeration value="183"/>
          <xsd:enumeration value="184"/>
          <xsd:enumeration value="185"/>
          <xsd:enumeration value="186"/>
          <xsd:enumeration value="187"/>
          <xsd:enumeration value="188"/>
          <xsd:enumeration value="189"/>
          <xsd:enumeration value="190"/>
          <xsd:enumeration value="191"/>
          <xsd:enumeration value="192"/>
          <xsd:enumeration value="193"/>
          <xsd:enumeration value="194"/>
          <xsd:enumeration value="195"/>
          <xsd:enumeration value="196"/>
          <xsd:enumeration value="197"/>
          <xsd:enumeration value="198"/>
          <xsd:enumeration value="199"/>
          <xsd:enumeration value="200"/>
          <xsd:enumeration value="201"/>
          <xsd:enumeration value="202"/>
          <xsd:enumeration value="203"/>
          <xsd:enumeration value="204"/>
          <xsd:enumeration value="205"/>
          <xsd:enumeration value="206"/>
          <xsd:enumeration value="207"/>
          <xsd:enumeration value="208"/>
          <xsd:enumeration value="209"/>
          <xsd:enumeration value="210"/>
          <xsd:enumeration value="211"/>
          <xsd:enumeration value="212"/>
          <xsd:enumeration value="213"/>
          <xsd:enumeration value="214"/>
          <xsd:enumeration value="215"/>
          <xsd:enumeration value="216"/>
          <xsd:enumeration value="217"/>
          <xsd:enumeration value="218"/>
          <xsd:enumeration value="219"/>
          <xsd:enumeration value="220"/>
          <xsd:enumeration value="221"/>
          <xsd:enumeration value="222"/>
          <xsd:enumeration value="223"/>
          <xsd:enumeration value="224"/>
          <xsd:enumeration value="225"/>
          <xsd:enumeration value="226"/>
          <xsd:enumeration value="227"/>
          <xsd:enumeration value="228"/>
          <xsd:enumeration value="229"/>
          <xsd:enumeration value="230"/>
          <xsd:enumeration value="231"/>
          <xsd:enumeration value="232"/>
          <xsd:enumeration value="233"/>
          <xsd:enumeration value="234"/>
          <xsd:enumeration value="235"/>
          <xsd:enumeration value="236"/>
          <xsd:enumeration value="237"/>
          <xsd:enumeration value="238"/>
          <xsd:enumeration value="239"/>
          <xsd:enumeration value="240"/>
          <xsd:enumeration value="241"/>
          <xsd:enumeration value="242"/>
          <xsd:enumeration value="243"/>
          <xsd:enumeration value="244"/>
          <xsd:enumeration value="245"/>
          <xsd:enumeration value="246"/>
          <xsd:enumeration value="247"/>
          <xsd:enumeration value="248"/>
          <xsd:enumeration value="249"/>
          <xsd:enumeration value="250"/>
          <xsd:enumeration value="251"/>
          <xsd:enumeration value="252"/>
          <xsd:enumeration value="253"/>
          <xsd:enumeration value="254"/>
          <xsd:enumeration value="255"/>
          <xsd:enumeration value="256"/>
          <xsd:enumeration value="257"/>
          <xsd:enumeration value="258"/>
          <xsd:enumeration value="259"/>
          <xsd:enumeration value="260"/>
          <xsd:enumeration value="261"/>
          <xsd:enumeration value="262"/>
          <xsd:enumeration value="263"/>
          <xsd:enumeration value="264"/>
          <xsd:enumeration value="265"/>
          <xsd:enumeration value="266"/>
          <xsd:enumeration value="267"/>
          <xsd:enumeration value="268"/>
          <xsd:enumeration value="269"/>
          <xsd:enumeration value="270"/>
          <xsd:enumeration value="271"/>
          <xsd:enumeration value="272"/>
          <xsd:enumeration value="273"/>
          <xsd:enumeration value="274"/>
          <xsd:enumeration value="275"/>
          <xsd:enumeration value="276"/>
          <xsd:enumeration value="277"/>
          <xsd:enumeration value="278"/>
          <xsd:enumeration value="279"/>
          <xsd:enumeration value="280"/>
          <xsd:enumeration value="281"/>
          <xsd:enumeration value="282"/>
          <xsd:enumeration value="283"/>
          <xsd:enumeration value="284"/>
          <xsd:enumeration value="285"/>
          <xsd:enumeration value="286"/>
          <xsd:enumeration value="287"/>
          <xsd:enumeration value="288"/>
          <xsd:enumeration value="289"/>
          <xsd:enumeration value="290"/>
          <xsd:enumeration value="291"/>
          <xsd:enumeration value="292"/>
          <xsd:enumeration value="293"/>
          <xsd:enumeration value="294"/>
          <xsd:enumeration value="295"/>
          <xsd:enumeration value="296"/>
          <xsd:enumeration value="297"/>
          <xsd:enumeration value="298"/>
          <xsd:enumeration value="299"/>
          <xsd:enumeration value="300"/>
          <xsd:enumeration value="301"/>
          <xsd:enumeration value="302"/>
          <xsd:enumeration value="303"/>
          <xsd:enumeration value="304"/>
          <xsd:enumeration value="305"/>
          <xsd:enumeration value="306"/>
          <xsd:enumeration value="307"/>
          <xsd:enumeration value="308"/>
          <xsd:enumeration value="309"/>
          <xsd:enumeration value="310"/>
          <xsd:enumeration value="311"/>
          <xsd:enumeration value="312"/>
          <xsd:enumeration value="313"/>
          <xsd:enumeration value="314"/>
          <xsd:enumeration value="315"/>
          <xsd:enumeration value="316"/>
          <xsd:enumeration value="317"/>
          <xsd:enumeration value="318"/>
          <xsd:enumeration value="319"/>
          <xsd:enumeration value="320"/>
          <xsd:enumeration value="321"/>
          <xsd:enumeration value="322"/>
          <xsd:enumeration value="323"/>
          <xsd:enumeration value="324"/>
          <xsd:enumeration value="325"/>
          <xsd:enumeration value="326"/>
          <xsd:enumeration value="327"/>
          <xsd:enumeration value="328"/>
          <xsd:enumeration value="329"/>
          <xsd:enumeration value="330"/>
          <xsd:enumeration value="331"/>
          <xsd:enumeration value="332"/>
          <xsd:enumeration value="333"/>
          <xsd:enumeration value="334"/>
          <xsd:enumeration value="335"/>
          <xsd:enumeration value="336"/>
          <xsd:enumeration value="337"/>
          <xsd:enumeration value="338"/>
          <xsd:enumeration value="339"/>
          <xsd:enumeration value="340"/>
          <xsd:enumeration value="341"/>
          <xsd:enumeration value="342"/>
          <xsd:enumeration value="343"/>
          <xsd:enumeration value="344"/>
          <xsd:enumeration value="345"/>
          <xsd:enumeration value="346"/>
          <xsd:enumeration value="347"/>
          <xsd:enumeration value="348"/>
          <xsd:enumeration value="349"/>
          <xsd:enumeration value="350"/>
          <xsd:enumeration value="351"/>
          <xsd:enumeration value="352"/>
          <xsd:enumeration value="353"/>
          <xsd:enumeration value="354"/>
          <xsd:enumeration value="355"/>
          <xsd:enumeration value="356"/>
          <xsd:enumeration value="357"/>
          <xsd:enumeration value="358"/>
          <xsd:enumeration value="359"/>
          <xsd:enumeration value="360"/>
          <xsd:enumeration value="361"/>
          <xsd:enumeration value="362"/>
          <xsd:enumeration value="363"/>
          <xsd:enumeration value="364"/>
          <xsd:enumeration value="365"/>
          <xsd:enumeration value="366"/>
          <xsd:enumeration value="367"/>
          <xsd:enumeration value="368"/>
          <xsd:enumeration value="369"/>
          <xsd:enumeration value="370"/>
          <xsd:enumeration value="371"/>
          <xsd:enumeration value="372"/>
          <xsd:enumeration value="373"/>
          <xsd:enumeration value="374"/>
          <xsd:enumeration value="375"/>
          <xsd:enumeration value="376"/>
          <xsd:enumeration value="377"/>
          <xsd:enumeration value="378"/>
          <xsd:enumeration value="379"/>
          <xsd:enumeration value="380"/>
          <xsd:enumeration value="381"/>
          <xsd:enumeration value="382"/>
          <xsd:enumeration value="383"/>
          <xsd:enumeration value="384"/>
          <xsd:enumeration value="385"/>
          <xsd:enumeration value="386"/>
          <xsd:enumeration value="387"/>
          <xsd:enumeration value="388"/>
          <xsd:enumeration value="389"/>
          <xsd:enumeration value="390"/>
          <xsd:enumeration value="391"/>
          <xsd:enumeration value="392"/>
          <xsd:enumeration value="393"/>
          <xsd:enumeration value="394"/>
          <xsd:enumeration value="395"/>
          <xsd:enumeration value="396"/>
          <xsd:enumeration value="397"/>
          <xsd:enumeration value="398"/>
          <xsd:enumeration value="399"/>
          <xsd:enumeration value="400"/>
          <xsd:enumeration value="401"/>
          <xsd:enumeration value="402"/>
          <xsd:enumeration value="403"/>
          <xsd:enumeration value="404"/>
          <xsd:enumeration value="405"/>
          <xsd:enumeration value="406"/>
          <xsd:enumeration value="407"/>
          <xsd:enumeration value="408"/>
          <xsd:enumeration value="409"/>
          <xsd:enumeration value="410"/>
          <xsd:enumeration value="411"/>
          <xsd:enumeration value="412"/>
          <xsd:enumeration value="413"/>
          <xsd:enumeration value="414"/>
          <xsd:enumeration value="415"/>
          <xsd:enumeration value="416"/>
          <xsd:enumeration value="417"/>
          <xsd:enumeration value="418"/>
          <xsd:enumeration value="419"/>
          <xsd:enumeration value="420"/>
          <xsd:enumeration value="421"/>
          <xsd:enumeration value="422"/>
          <xsd:enumeration value="423"/>
          <xsd:enumeration value="424"/>
          <xsd:enumeration value="425"/>
          <xsd:enumeration value="426"/>
          <xsd:enumeration value="427"/>
          <xsd:enumeration value="428"/>
          <xsd:enumeration value="429"/>
          <xsd:enumeration value="430"/>
          <xsd:enumeration value="431"/>
          <xsd:enumeration value="432"/>
          <xsd:enumeration value="433"/>
          <xsd:enumeration value="434"/>
          <xsd:enumeration value="435"/>
          <xsd:enumeration value="436"/>
          <xsd:enumeration value="437"/>
          <xsd:enumeration value="438"/>
          <xsd:enumeration value="439"/>
          <xsd:enumeration value="440"/>
          <xsd:enumeration value="441"/>
        </xsd:restriction>
      </xsd:simpleType>
    </xsd:element>
    <xsd:element name="Tariff_x0020_Dev_x0020_Doc_x0020_Type" ma:index="10" nillable="true" ma:displayName="Tariff Dev Doc Type" ma:format="Dropdown" ma:internalName="Tariff_x0020_Dev_x0020_Doc_x0020_Type">
      <xsd:simpleType>
        <xsd:restriction base="dms:Choice">
          <xsd:enumeration value="Rate Case Documents"/>
          <xsd:enumeration value="Pre-Pay Program"/>
          <xsd:enumeration value="Support"/>
        </xsd:restriction>
      </xsd:simpleType>
    </xsd:element>
    <xsd:element name="Filed_x0020_Documents" ma:index="11" nillable="true" ma:displayName="Filed Documents (Internal Use Only)" ma:format="Dropdown" ma:internalName="Filed_x0020_Documents" ma:readOnly="false">
      <xsd:simpleType>
        <xsd:restriction base="dms:Choice">
          <xsd:enumeration value="Application/Filing Requirements/Testimony"/>
          <xsd:enumeration value="PSC DR 01"/>
          <xsd:enumeration value="PSC DR 02/Intervenor DR 01"/>
          <xsd:enumeration value="PSC DR 03/Intervenor DR 02"/>
          <xsd:enumeration value="PSC DR 04"/>
          <xsd:enumeration value="PSC DR 05"/>
          <xsd:enumeration value="PSC DR 06"/>
          <xsd:enumeration value="PSC Post Hearing DR01"/>
          <xsd:enumeration value="PSC Post Hearing DR02"/>
          <xsd:enumeration value="VSCC DR01"/>
          <xsd:enumeration value="VSCC DR02"/>
          <xsd:enumeration value="VSCC DR03"/>
          <xsd:enumeration value="VSCC DR04"/>
          <xsd:enumeration value="VSCC DR05"/>
          <xsd:enumeration value="VSCC DR06"/>
          <xsd:enumeration value="VSCC DR07"/>
          <xsd:enumeration value="VSCC DR08"/>
          <xsd:enumeration value="VSCC DR09"/>
          <xsd:enumeration value="VSCC DR10"/>
          <xsd:enumeration value="VSCC DR11"/>
          <xsd:enumeration value="VSCC DR12"/>
          <xsd:enumeration value="VSCC DR13"/>
          <xsd:enumeration value="VSCC DR14"/>
          <xsd:enumeration value="Supplemental Testimony"/>
          <xsd:enumeration value="Rebuttal Testimony"/>
          <xsd:enumeration value="Settlement Agreement"/>
          <xsd:enumeration value="Stipulation Testimony"/>
          <xsd:enumeration value="Post Hearing Briefs"/>
        </xsd:restriction>
      </xsd:simpleType>
    </xsd:element>
    <xsd:element name="Department" ma:index="18" nillable="true" ma:displayName="Department/Purpose" ma:format="Dropdown" ma:internalName="Department" ma:readOnly="false">
      <xsd:simpleType>
        <xsd:restriction base="dms:Choice">
          <xsd:enumeration value="Billing Determinants"/>
          <xsd:enumeration value="Cost of Service"/>
          <xsd:enumeration value="Jurisdictional Separation Study"/>
          <xsd:enumeration value="Lead-Lag Study"/>
          <xsd:enumeration value="Revenue Requirement"/>
          <xsd:enumeration value="Testimony"/>
          <xsd:enumeration value="Errata"/>
          <xsd:enumeration value="Base Period Update - Jurisdictional Separation Study"/>
          <xsd:enumeration value="Base Period Update - Revenue Requirement"/>
          <xsd:enumeration value="Financial Planning &amp; Analysis"/>
          <xsd:enumeration value="Financial Planning &amp; Analysis - TEST FILES"/>
          <xsd:enumeration value="Financial Reporting"/>
          <xsd:enumeration value="Sales Analysis &amp; Forecasting"/>
          <xsd:enumeration value="State Regulation &amp; Rates"/>
          <xsd:enumeration value="Tax Accounting &amp; Complianc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250CE-C498-41B1-9EB0-F3A85EB40155}">
  <ds:schemaRefs>
    <ds:schemaRef ds:uri="http://schemas.microsoft.com/sharepoint/v3"/>
    <ds:schemaRef ds:uri="54fcda00-7b58-44a7-b108-8bd10a8a08ba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2FC2945-8159-45C8-AFF5-C9BA5496B387}">
  <ds:schemaRefs>
    <ds:schemaRef ds:uri="http://schemas.microsoft.com/sharepoint/v3/contenttype/forms/url"/>
  </ds:schemaRefs>
</ds:datastoreItem>
</file>

<file path=customXml/itemProps3.xml><?xml version="1.0" encoding="utf-8"?>
<ds:datastoreItem xmlns:ds="http://schemas.openxmlformats.org/officeDocument/2006/customXml" ds:itemID="{ADEB7A83-D344-47EC-A5C4-CCA160A16BA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A0472DA-594B-435A-8D16-55A22B6EA283}">
  <ds:schemaRefs/>
</ds:datastoreItem>
</file>

<file path=customXml/itemProps5.xml><?xml version="1.0" encoding="utf-8"?>
<ds:datastoreItem xmlns:ds="http://schemas.openxmlformats.org/officeDocument/2006/customXml" ds:itemID="{4B1E2362-DE54-4333-ACFE-CED2151341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4fcda00-7b58-44a7-b108-8bd10a8a08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Estimated Bill Impact</vt:lpstr>
      <vt:lpstr>MC2 LGE</vt:lpstr>
      <vt:lpstr>Sch J Stip LGE-E</vt:lpstr>
      <vt:lpstr>Juris Alloc</vt:lpstr>
      <vt:lpstr>'Estimated Bill Impact'!Print_Area</vt:lpstr>
      <vt:lpstr>'Sch J Stip LGE-E'!Print_Area</vt:lpstr>
      <vt:lpstr>'MC2 LGE'!Print_Titles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Elliot, Clark</dc:creator>
  <cp:lastModifiedBy>Lovekamp, Rick</cp:lastModifiedBy>
  <cp:lastPrinted>2025-10-31T19:06:02Z</cp:lastPrinted>
  <dcterms:created xsi:type="dcterms:W3CDTF">2025-10-17T14:19:45Z</dcterms:created>
  <dcterms:modified xsi:type="dcterms:W3CDTF">2025-10-31T20:59:27Z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28095e7-21cd-4f1b-a182-85eb226f41ae_Enabled">
    <vt:lpwstr>true</vt:lpwstr>
  </property>
  <property fmtid="{D5CDD505-2E9C-101B-9397-08002B2CF9AE}" pid="3" name="MSIP_Label_b28095e7-21cd-4f1b-a182-85eb226f41ae_SetDate">
    <vt:lpwstr>2025-10-17T14:21:02Z</vt:lpwstr>
  </property>
  <property fmtid="{D5CDD505-2E9C-101B-9397-08002B2CF9AE}" pid="4" name="MSIP_Label_b28095e7-21cd-4f1b-a182-85eb226f41ae_Method">
    <vt:lpwstr>Privileged</vt:lpwstr>
  </property>
  <property fmtid="{D5CDD505-2E9C-101B-9397-08002B2CF9AE}" pid="5" name="MSIP_Label_b28095e7-21cd-4f1b-a182-85eb226f41ae_Name">
    <vt:lpwstr>b28095e7-21cd-4f1b-a182-85eb226f41ae</vt:lpwstr>
  </property>
  <property fmtid="{D5CDD505-2E9C-101B-9397-08002B2CF9AE}" pid="6" name="MSIP_Label_b28095e7-21cd-4f1b-a182-85eb226f41ae_SiteId">
    <vt:lpwstr>25b79aa0-07c6-4d65-9c80-df92aacdc157</vt:lpwstr>
  </property>
  <property fmtid="{D5CDD505-2E9C-101B-9397-08002B2CF9AE}" pid="7" name="MSIP_Label_b28095e7-21cd-4f1b-a182-85eb226f41ae_ActionId">
    <vt:lpwstr>ee33a3df-17ec-4118-9f27-af3d2171a267</vt:lpwstr>
  </property>
  <property fmtid="{D5CDD505-2E9C-101B-9397-08002B2CF9AE}" pid="8" name="MSIP_Label_b28095e7-21cd-4f1b-a182-85eb226f41ae_ContentBits">
    <vt:lpwstr>2</vt:lpwstr>
  </property>
  <property fmtid="{D5CDD505-2E9C-101B-9397-08002B2CF9AE}" pid="9" name="MSIP_Label_b28095e7-21cd-4f1b-a182-85eb226f41ae_Tag">
    <vt:lpwstr>10, 0, 1, 1</vt:lpwstr>
  </property>
  <property fmtid="{D5CDD505-2E9C-101B-9397-08002B2CF9AE}" pid="10" name="ContentTypeId">
    <vt:lpwstr>0x0101002D0103853DF7894DB347713A7250CD66</vt:lpwstr>
  </property>
  <property fmtid="{D5CDD505-2E9C-101B-9397-08002B2CF9AE}" pid="11" name="MSIP_Label_e965de27-20ef-4eb5-94ff-abaf6a06cb9e_Enabled">
    <vt:lpwstr>true</vt:lpwstr>
  </property>
  <property fmtid="{D5CDD505-2E9C-101B-9397-08002B2CF9AE}" pid="12" name="MSIP_Label_e965de27-20ef-4eb5-94ff-abaf6a06cb9e_SetDate">
    <vt:lpwstr>2025-10-17T14:55:21Z</vt:lpwstr>
  </property>
  <property fmtid="{D5CDD505-2E9C-101B-9397-08002B2CF9AE}" pid="13" name="MSIP_Label_e965de27-20ef-4eb5-94ff-abaf6a06cb9e_Method">
    <vt:lpwstr>Privileged</vt:lpwstr>
  </property>
  <property fmtid="{D5CDD505-2E9C-101B-9397-08002B2CF9AE}" pid="14" name="MSIP_Label_e965de27-20ef-4eb5-94ff-abaf6a06cb9e_Name">
    <vt:lpwstr>e965de27-20ef-4eb5-94ff-abaf6a06cb9e</vt:lpwstr>
  </property>
  <property fmtid="{D5CDD505-2E9C-101B-9397-08002B2CF9AE}" pid="15" name="MSIP_Label_e965de27-20ef-4eb5-94ff-abaf6a06cb9e_SiteId">
    <vt:lpwstr>5ee3b0ba-a559-45ee-a69e-6d3e963a3e72</vt:lpwstr>
  </property>
  <property fmtid="{D5CDD505-2E9C-101B-9397-08002B2CF9AE}" pid="16" name="MSIP_Label_e965de27-20ef-4eb5-94ff-abaf6a06cb9e_ActionId">
    <vt:lpwstr>46058140-d82c-4cc7-ac8d-b0291e57faae</vt:lpwstr>
  </property>
  <property fmtid="{D5CDD505-2E9C-101B-9397-08002B2CF9AE}" pid="17" name="MSIP_Label_e965de27-20ef-4eb5-94ff-abaf6a06cb9e_ContentBits">
    <vt:lpwstr>2</vt:lpwstr>
  </property>
  <property fmtid="{D5CDD505-2E9C-101B-9397-08002B2CF9AE}" pid="18" name="MSIP_Label_e965de27-20ef-4eb5-94ff-abaf6a06cb9e_Tag">
    <vt:lpwstr>10, 0, 1, 1</vt:lpwstr>
  </property>
</Properties>
</file>