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s\Desktop\2025-09-23 Filings\"/>
    </mc:Choice>
  </mc:AlternateContent>
  <xr:revisionPtr revIDLastSave="0" documentId="8_{D0BDE439-88D8-4B24-8091-DFBC7EB6F805}" xr6:coauthVersionLast="36" xr6:coauthVersionMax="36" xr10:uidLastSave="{00000000-0000-0000-0000-000000000000}"/>
  <bookViews>
    <workbookView xWindow="-28920" yWindow="-120" windowWidth="29040" windowHeight="15720" activeTab="5" xr2:uid="{79C3866D-70A8-4330-96AA-D2576BA005F6}"/>
  </bookViews>
  <sheets>
    <sheet name="LVP-2" sheetId="20" r:id="rId1"/>
    <sheet name="LVP-3" sheetId="70" r:id="rId2"/>
    <sheet name="LVP-4" sheetId="66" r:id="rId3"/>
    <sheet name="LVP-5" sheetId="68" r:id="rId4"/>
    <sheet name="LVP-6" sheetId="69" r:id="rId5"/>
    <sheet name="LVP-7" sheetId="73" r:id="rId6"/>
    <sheet name="WP" sheetId="4" r:id="rId7"/>
    <sheet name="Fig1Data" sheetId="62" r:id="rId8"/>
    <sheet name="Fig1Chart" sheetId="67" r:id="rId9"/>
    <sheet name="Fig2Data" sheetId="71" r:id="rId10"/>
    <sheet name="Fig2Chart" sheetId="7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0">'[1]OKLA DATA'!$D$205</definedName>
    <definedName name="\P">'[1]OKLA DATA'!$A$136</definedName>
    <definedName name="_" localSheetId="9" hidden="1">#REF!</definedName>
    <definedName name="_" localSheetId="4" hidden="1">#REF!</definedName>
    <definedName name="_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AT1" localSheetId="0">'[2]WP-H-14-682010_Lobby'!$A$3:$A$31</definedName>
    <definedName name="_DAT1" localSheetId="1">'[2]WP-H-14-682010_Lobby'!$A$3:$A$31</definedName>
    <definedName name="_DAT1" localSheetId="3">'[2]WP-H-14-682010_Lobby'!$A$3:$A$31</definedName>
    <definedName name="_DAT1" localSheetId="5">'[2]WP-H-14-682010_Lobby'!$A$3:$A$31</definedName>
    <definedName name="_DAT1">'[2]WP-H-14-682010_Lobby'!$A$3:$A$31</definedName>
    <definedName name="_DAT10" localSheetId="0">'[2]WP-H-14-682010_LobbyA'!$J$2:$J$586</definedName>
    <definedName name="_DAT10" localSheetId="1">'[2]WP-H-14-682010_LobbyA'!$J$2:$J$586</definedName>
    <definedName name="_DAT10" localSheetId="3">'[2]WP-H-14-682010_LobbyA'!$J$2:$J$586</definedName>
    <definedName name="_DAT10" localSheetId="5">'[2]WP-H-14-682010_LobbyA'!$J$2:$J$586</definedName>
    <definedName name="_DAT10">'[2]WP-H-14-682010_LobbyA'!$J$2:$J$586</definedName>
    <definedName name="_DAT2" localSheetId="0">'[2]WP-H-14-682010_Lobby'!$B$3:$B$31</definedName>
    <definedName name="_DAT2" localSheetId="1">'[2]WP-H-14-682010_Lobby'!$B$3:$B$31</definedName>
    <definedName name="_DAT2" localSheetId="3">'[2]WP-H-14-682010_Lobby'!$B$3:$B$31</definedName>
    <definedName name="_DAT2" localSheetId="5">'[2]WP-H-14-682010_Lobby'!$B$3:$B$31</definedName>
    <definedName name="_DAT2">'[2]WP-H-14-682010_Lobby'!$B$3:$B$31</definedName>
    <definedName name="_DAT3" localSheetId="0">'[2]WP-H-14-682010_Lobby'!$C$3:$C$31</definedName>
    <definedName name="_DAT3" localSheetId="1">'[2]WP-H-14-682010_Lobby'!$C$3:$C$31</definedName>
    <definedName name="_DAT3" localSheetId="3">'[2]WP-H-14-682010_Lobby'!$C$3:$C$31</definedName>
    <definedName name="_DAT3" localSheetId="5">'[2]WP-H-14-682010_Lobby'!$C$3:$C$31</definedName>
    <definedName name="_DAT3">'[2]WP-H-14-682010_Lobby'!$C$3:$C$31</definedName>
    <definedName name="_DAT4" localSheetId="0">'[2]WP-H-14-682010_Lobby'!$E$3:$E$31</definedName>
    <definedName name="_DAT4" localSheetId="1">'[2]WP-H-14-682010_Lobby'!$E$3:$E$31</definedName>
    <definedName name="_DAT4" localSheetId="3">'[2]WP-H-14-682010_Lobby'!$E$3:$E$31</definedName>
    <definedName name="_DAT4" localSheetId="5">'[2]WP-H-14-682010_Lobby'!$E$3:$E$31</definedName>
    <definedName name="_DAT4">'[2]WP-H-14-682010_Lobby'!$E$3:$E$31</definedName>
    <definedName name="_DAT5" localSheetId="0">'[2]WP-H-14-682010_Lobby'!$F$3:$F$31</definedName>
    <definedName name="_DAT5" localSheetId="1">'[2]WP-H-14-682010_Lobby'!$F$3:$F$31</definedName>
    <definedName name="_DAT5" localSheetId="3">'[2]WP-H-14-682010_Lobby'!$F$3:$F$31</definedName>
    <definedName name="_DAT5" localSheetId="5">'[2]WP-H-14-682010_Lobby'!$F$3:$F$31</definedName>
    <definedName name="_DAT5">'[2]WP-H-14-682010_Lobby'!$F$3:$F$31</definedName>
    <definedName name="_DAT6" localSheetId="0">'[2]WP-H-14-682010_Lobby'!$G$3:$G$31</definedName>
    <definedName name="_DAT6" localSheetId="1">'[2]WP-H-14-682010_Lobby'!$G$3:$G$31</definedName>
    <definedName name="_DAT6" localSheetId="3">'[2]WP-H-14-682010_Lobby'!$G$3:$G$31</definedName>
    <definedName name="_DAT6" localSheetId="5">'[2]WP-H-14-682010_Lobby'!$G$3:$G$31</definedName>
    <definedName name="_DAT6">'[2]WP-H-14-682010_Lobby'!$G$3:$G$31</definedName>
    <definedName name="_DAT7" localSheetId="0">'[2]WP-H-14-682010_LobbyA'!$G$2:$G$586</definedName>
    <definedName name="_DAT7" localSheetId="1">'[2]WP-H-14-682010_LobbyA'!$G$2:$G$586</definedName>
    <definedName name="_DAT7" localSheetId="3">'[2]WP-H-14-682010_LobbyA'!$G$2:$G$586</definedName>
    <definedName name="_DAT7" localSheetId="5">'[2]WP-H-14-682010_LobbyA'!$G$2:$G$586</definedName>
    <definedName name="_DAT7">'[2]WP-H-14-682010_LobbyA'!$G$2:$G$586</definedName>
    <definedName name="_DAT8" localSheetId="0">'[2]WP-H-14-682010_LobbyA'!$H$2:$H$586</definedName>
    <definedName name="_DAT8" localSheetId="1">'[2]WP-H-14-682010_LobbyA'!$H$2:$H$586</definedName>
    <definedName name="_DAT8" localSheetId="3">'[2]WP-H-14-682010_LobbyA'!$H$2:$H$586</definedName>
    <definedName name="_DAT8" localSheetId="5">'[2]WP-H-14-682010_LobbyA'!$H$2:$H$586</definedName>
    <definedName name="_DAT8">'[2]WP-H-14-682010_LobbyA'!$H$2:$H$586</definedName>
    <definedName name="_DAT9" localSheetId="0">'[2]WP-H-14-682010_LobbyA'!$I$2:$I$586</definedName>
    <definedName name="_DAT9" localSheetId="1">'[2]WP-H-14-682010_LobbyA'!$I$2:$I$586</definedName>
    <definedName name="_DAT9" localSheetId="3">'[2]WP-H-14-682010_LobbyA'!$I$2:$I$586</definedName>
    <definedName name="_DAT9" localSheetId="5">'[2]WP-H-14-682010_LobbyA'!$I$2:$I$586</definedName>
    <definedName name="_DAT9">'[2]WP-H-14-682010_LobbyA'!$I$2:$I$586</definedName>
    <definedName name="_Fill" localSheetId="7" hidden="1">'[3]COST OF SERVICE'!#REF!</definedName>
    <definedName name="_Fill" localSheetId="9" hidden="1">'[3]COST OF SERVICE'!#REF!</definedName>
    <definedName name="_Fill" localSheetId="0" hidden="1">'[3]COST OF SERVICE'!#REF!</definedName>
    <definedName name="_Fill" localSheetId="1" hidden="1">'[3]COST OF SERVICE'!#REF!</definedName>
    <definedName name="_Fill" localSheetId="2" hidden="1">'[3]COST OF SERVICE'!#REF!</definedName>
    <definedName name="_Fill" localSheetId="3" hidden="1">'[3]COST OF SERVICE'!#REF!</definedName>
    <definedName name="_Fill" localSheetId="4" hidden="1">'[3]COST OF SERVICE'!#REF!</definedName>
    <definedName name="_Fill" localSheetId="5" hidden="1">'[3]COST OF SERVICE'!#REF!</definedName>
    <definedName name="_Fill" hidden="1">'[3]COST OF SERVICE'!#REF!</definedName>
    <definedName name="_xlnm._FilterDatabase" localSheetId="7" hidden="1">Fig1Data!#REF!</definedName>
    <definedName name="_xlnm._FilterDatabase" localSheetId="9" hidden="1">Fig2Data!#REF!</definedName>
    <definedName name="_xlnm._FilterDatabase" localSheetId="0" hidden="1">'LVP-2'!$A$4:$H$7</definedName>
    <definedName name="_xlnm._FilterDatabase" localSheetId="1" hidden="1">'LVP-3'!$A$4:$H$7</definedName>
    <definedName name="_xlnm._FilterDatabase" localSheetId="2" hidden="1">'LVP-4'!$A$7:$Z$10</definedName>
    <definedName name="_xlnm._FilterDatabase" localSheetId="3" hidden="1">'LVP-5'!$A$4:$H$7</definedName>
    <definedName name="_xlnm._FilterDatabase" localSheetId="4" hidden="1">'LVP-6'!$A$7:$W$10</definedName>
    <definedName name="_xlnm._FilterDatabase" localSheetId="5" hidden="1">'LVP-7'!$A$4:$H$7</definedName>
    <definedName name="_Key1" localSheetId="7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9" hidden="1">#REF!</definedName>
    <definedName name="_Key2" localSheetId="4" hidden="1">#REF!</definedName>
    <definedName name="_Key2" hidden="1">#REF!</definedName>
    <definedName name="_Order1" hidden="1">255</definedName>
    <definedName name="_Order2" hidden="1">0</definedName>
    <definedName name="_Regression_Int" hidden="1">1</definedName>
    <definedName name="_Sort" localSheetId="7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Airport">'[4]Customer Bill Details (External'!$O$157</definedName>
    <definedName name="ATOKA">[5]Atoka!$A$1:$K$33</definedName>
    <definedName name="Calculation_of_Ok_Juris_Cost_of_Fuel" localSheetId="7">#REF!</definedName>
    <definedName name="Calculation_of_Ok_Juris_Cost_of_Fuel" localSheetId="9">#REF!</definedName>
    <definedName name="Calculation_of_Ok_Juris_Cost_of_Fuel" localSheetId="0">#REF!</definedName>
    <definedName name="Calculation_of_Ok_Juris_Cost_of_Fuel" localSheetId="1">#REF!</definedName>
    <definedName name="Calculation_of_Ok_Juris_Cost_of_Fuel" localSheetId="2">#REF!</definedName>
    <definedName name="Calculation_of_Ok_Juris_Cost_of_Fuel" localSheetId="3">#REF!</definedName>
    <definedName name="Calculation_of_Ok_Juris_Cost_of_Fuel" localSheetId="4">#REF!</definedName>
    <definedName name="Calculation_of_Ok_Juris_Cost_of_Fuel" localSheetId="5">#REF!</definedName>
    <definedName name="Calculation_of_Ok_Juris_Cost_of_Fuel">#REF!</definedName>
    <definedName name="CG20CurrentCustomer">'[6]For Teague-3 (c)'!$D$18</definedName>
    <definedName name="CG20CurrentDemand">'[6]For Teague-3 (c)'!$D$50</definedName>
    <definedName name="CG20CurrentEnergy">'[6]For Teague-3 (c)'!$D$39</definedName>
    <definedName name="CG20Customer">'[6]For Teague-3 (p)'!$D$18</definedName>
    <definedName name="CG20Demand">'[6]For Teague-3 (p)'!$D$50</definedName>
    <definedName name="CG20Energy">'[6]For Teague-3 (p)'!$D$39</definedName>
    <definedName name="CG20WPCustomer">'[6]For Teague-3 (wp)'!$D$18</definedName>
    <definedName name="CG20WPDemand">'[6]For Teague-3 (wp)'!$D$50</definedName>
    <definedName name="CG20WPEnergy">'[6]For Teague-3 (wp)'!$D$39</definedName>
    <definedName name="Comparison_of_Fuel_Okla_Juris" localSheetId="7">#REF!</definedName>
    <definedName name="Comparison_of_Fuel_Okla_Juris" localSheetId="9">#REF!</definedName>
    <definedName name="Comparison_of_Fuel_Okla_Juris" localSheetId="0">#REF!</definedName>
    <definedName name="Comparison_of_Fuel_Okla_Juris" localSheetId="1">#REF!</definedName>
    <definedName name="Comparison_of_Fuel_Okla_Juris" localSheetId="2">#REF!</definedName>
    <definedName name="Comparison_of_Fuel_Okla_Juris" localSheetId="3">#REF!</definedName>
    <definedName name="Comparison_of_Fuel_Okla_Juris" localSheetId="4">#REF!</definedName>
    <definedName name="Comparison_of_Fuel_Okla_Juris" localSheetId="5">#REF!</definedName>
    <definedName name="Comparison_of_Fuel_Okla_Juris">#REF!</definedName>
    <definedName name="CONOCO_FAC" localSheetId="7">#REF!</definedName>
    <definedName name="CONOCO_FAC" localSheetId="9">#REF!</definedName>
    <definedName name="CONOCO_FAC" localSheetId="0">#REF!</definedName>
    <definedName name="CONOCO_FAC" localSheetId="1">#REF!</definedName>
    <definedName name="CONOCO_FAC" localSheetId="2">#REF!</definedName>
    <definedName name="CONOCO_FAC" localSheetId="3">#REF!</definedName>
    <definedName name="CONOCO_FAC" localSheetId="4">#REF!</definedName>
    <definedName name="CONOCO_FAC" localSheetId="5">#REF!</definedName>
    <definedName name="CONOCO_FAC">#REF!</definedName>
    <definedName name="COSS">'[6]TCM-2.01 COSS'!$B$10:$N$57</definedName>
    <definedName name="COSSDescription">'[6]TCM-2.01 COSS'!$B$10:$B$57</definedName>
    <definedName name="COSSHome">'[6]TCM-2.01 COSS'!$B$10:$N$10</definedName>
    <definedName name="cp_by_group" localSheetId="7">#REF!</definedName>
    <definedName name="cp_by_group" localSheetId="9">#REF!</definedName>
    <definedName name="cp_by_group" localSheetId="0">#REF!</definedName>
    <definedName name="cp_by_group" localSheetId="1">#REF!</definedName>
    <definedName name="cp_by_group" localSheetId="2">#REF!</definedName>
    <definedName name="cp_by_group" localSheetId="3">#REF!</definedName>
    <definedName name="cp_by_group" localSheetId="4">#REF!</definedName>
    <definedName name="cp_by_group" localSheetId="5">#REF!</definedName>
    <definedName name="cp_by_group">#REF!</definedName>
    <definedName name="cp_by_serv_level" localSheetId="7">#REF!</definedName>
    <definedName name="cp_by_serv_level" localSheetId="9">#REF!</definedName>
    <definedName name="cp_by_serv_level" localSheetId="0">#REF!</definedName>
    <definedName name="cp_by_serv_level" localSheetId="1">#REF!</definedName>
    <definedName name="cp_by_serv_level" localSheetId="2">#REF!</definedName>
    <definedName name="cp_by_serv_level" localSheetId="3">#REF!</definedName>
    <definedName name="cp_by_serv_level" localSheetId="4">#REF!</definedName>
    <definedName name="cp_by_serv_level" localSheetId="5">#REF!</definedName>
    <definedName name="cp_by_serv_level">#REF!</definedName>
    <definedName name="cp_input_area" localSheetId="7">#REF!</definedName>
    <definedName name="cp_input_area" localSheetId="9">#REF!</definedName>
    <definedName name="cp_input_area" localSheetId="0">#REF!</definedName>
    <definedName name="cp_input_area" localSheetId="1">#REF!</definedName>
    <definedName name="cp_input_area" localSheetId="2">#REF!</definedName>
    <definedName name="cp_input_area" localSheetId="3">#REF!</definedName>
    <definedName name="cp_input_area" localSheetId="4">#REF!</definedName>
    <definedName name="cp_input_area" localSheetId="5">#REF!</definedName>
    <definedName name="cp_input_area">#REF!</definedName>
    <definedName name="DATA">'[1]OKLA DATA'!$A$1:$B$118</definedName>
    <definedName name="Data_for_Above_Calculations" localSheetId="7">#REF!</definedName>
    <definedName name="Data_for_Above_Calculations" localSheetId="9">#REF!</definedName>
    <definedName name="Data_for_Above_Calculations" localSheetId="0">#REF!</definedName>
    <definedName name="Data_for_Above_Calculations" localSheetId="1">#REF!</definedName>
    <definedName name="Data_for_Above_Calculations" localSheetId="2">#REF!</definedName>
    <definedName name="Data_for_Above_Calculations" localSheetId="3">#REF!</definedName>
    <definedName name="Data_for_Above_Calculations" localSheetId="4">#REF!</definedName>
    <definedName name="Data_for_Above_Calculations" localSheetId="5">#REF!</definedName>
    <definedName name="Data_for_Above_Calculations">#REF!</definedName>
    <definedName name="dfsdfsdfsdf" localSheetId="7" hidden="1">'[3]COST OF SERVICE'!#REF!</definedName>
    <definedName name="dfsdfsdfsdf" localSheetId="9" hidden="1">'[3]COST OF SERVICE'!#REF!</definedName>
    <definedName name="dfsdfsdfsdf" localSheetId="0" hidden="1">'[3]COST OF SERVICE'!#REF!</definedName>
    <definedName name="dfsdfsdfsdf" localSheetId="1" hidden="1">'[3]COST OF SERVICE'!#REF!</definedName>
    <definedName name="dfsdfsdfsdf" localSheetId="2" hidden="1">'[3]COST OF SERVICE'!#REF!</definedName>
    <definedName name="dfsdfsdfsdf" localSheetId="3" hidden="1">'[3]COST OF SERVICE'!#REF!</definedName>
    <definedName name="dfsdfsdfsdf" localSheetId="4" hidden="1">'[3]COST OF SERVICE'!#REF!</definedName>
    <definedName name="dfsdfsdfsdf" localSheetId="5" hidden="1">'[3]COST OF SERVICE'!#REF!</definedName>
    <definedName name="dfsdfsdfsdf" hidden="1">'[3]COST OF SERVICE'!#REF!</definedName>
    <definedName name="EGEXMPCA.XLS" localSheetId="0">[7]Input_Data!#REF!</definedName>
    <definedName name="EGEXMPCA.XLS" localSheetId="1">[7]Input_Data!#REF!</definedName>
    <definedName name="EGEXMPCA.XLS" localSheetId="3">[7]Input_Data!#REF!</definedName>
    <definedName name="EGEXMPCA.XLS" localSheetId="5">[7]Input_Data!#REF!</definedName>
    <definedName name="EGEXMPCA.XLS">[7]Input_Data!#REF!</definedName>
    <definedName name="ESA" localSheetId="9" hidden="1">_xll.RiskCellHasTokens(1024)</definedName>
    <definedName name="ESA" localSheetId="1" hidden="1">_xll.RiskCellHasTokens(1024)</definedName>
    <definedName name="ESA" localSheetId="5" hidden="1">_xll.RiskCellHasTokens(1024)</definedName>
    <definedName name="ESA" hidden="1">_xll.RiskCellHasTokens(1024)</definedName>
    <definedName name="ExpDurant">'[4]Customer Bill Details (External'!$O$113</definedName>
    <definedName name="ExpGlenpool">'[4]Customer Bill Details (External'!$O$41</definedName>
    <definedName name="FAC_CALC" localSheetId="7">#REF!</definedName>
    <definedName name="FAC_CALC" localSheetId="9">#REF!</definedName>
    <definedName name="FAC_CALC" localSheetId="0">#REF!</definedName>
    <definedName name="FAC_CALC" localSheetId="1">#REF!</definedName>
    <definedName name="FAC_CALC" localSheetId="2">#REF!</definedName>
    <definedName name="FAC_CALC" localSheetId="3">#REF!</definedName>
    <definedName name="FAC_CALC" localSheetId="4">#REF!</definedName>
    <definedName name="FAC_CALC" localSheetId="5">#REF!</definedName>
    <definedName name="FAC_CALC">#REF!</definedName>
    <definedName name="FCTCcalcN">"optbox_FCcalcN"</definedName>
    <definedName name="FCTCcalcY">"optbox_FccalcY"</definedName>
    <definedName name="FUEL_EXCLUSION_SECTION" localSheetId="7">#REF!</definedName>
    <definedName name="FUEL_EXCLUSION_SECTION" localSheetId="9">#REF!</definedName>
    <definedName name="FUEL_EXCLUSION_SECTION" localSheetId="0">#REF!</definedName>
    <definedName name="FUEL_EXCLUSION_SECTION" localSheetId="1">#REF!</definedName>
    <definedName name="FUEL_EXCLUSION_SECTION" localSheetId="2">#REF!</definedName>
    <definedName name="FUEL_EXCLUSION_SECTION" localSheetId="3">#REF!</definedName>
    <definedName name="FUEL_EXCLUSION_SECTION" localSheetId="4">#REF!</definedName>
    <definedName name="FUEL_EXCLUSION_SECTION" localSheetId="5">#REF!</definedName>
    <definedName name="FUEL_EXCLUSION_SECTION">#REF!</definedName>
    <definedName name="Fuel_Pro_Forma_Adj" localSheetId="7">#REF!</definedName>
    <definedName name="Fuel_Pro_Forma_Adj" localSheetId="9">#REF!</definedName>
    <definedName name="Fuel_Pro_Forma_Adj" localSheetId="0">#REF!</definedName>
    <definedName name="Fuel_Pro_Forma_Adj" localSheetId="1">#REF!</definedName>
    <definedName name="Fuel_Pro_Forma_Adj" localSheetId="2">#REF!</definedName>
    <definedName name="Fuel_Pro_Forma_Adj" localSheetId="3">#REF!</definedName>
    <definedName name="Fuel_Pro_Forma_Adj" localSheetId="4">#REF!</definedName>
    <definedName name="Fuel_Pro_Forma_Adj" localSheetId="5">#REF!</definedName>
    <definedName name="Fuel_Pro_Forma_Adj">#REF!</definedName>
    <definedName name="GASCOST" localSheetId="7">#REF!</definedName>
    <definedName name="GASCOST" localSheetId="9">#REF!</definedName>
    <definedName name="GASCOST" localSheetId="0">#REF!</definedName>
    <definedName name="GASCOST" localSheetId="1">#REF!</definedName>
    <definedName name="GASCOST" localSheetId="2">#REF!</definedName>
    <definedName name="GASCOST" localSheetId="3">#REF!</definedName>
    <definedName name="GASCOST" localSheetId="4">#REF!</definedName>
    <definedName name="GASCOST" localSheetId="5">#REF!</definedName>
    <definedName name="GASCOST">#REF!</definedName>
    <definedName name="GeogiaPac">'[4]Customer Bill Details (External'!$O$319</definedName>
    <definedName name="ghfgh" localSheetId="7">#REF!</definedName>
    <definedName name="ghfgh" localSheetId="9">#REF!</definedName>
    <definedName name="ghfgh" localSheetId="0">#REF!</definedName>
    <definedName name="ghfgh" localSheetId="1">#REF!</definedName>
    <definedName name="ghfgh" localSheetId="2">#REF!</definedName>
    <definedName name="ghfgh" localSheetId="3">#REF!</definedName>
    <definedName name="ghfgh" localSheetId="4">#REF!</definedName>
    <definedName name="ghfgh" localSheetId="5">#REF!</definedName>
    <definedName name="ghfgh">#REF!</definedName>
    <definedName name="HertzData">'[4]Customer Bill Details (External'!$O$280</definedName>
    <definedName name="HertzRes">'[4]Customer Bill Details (External'!$O$239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JBL" localSheetId="7">#REF!</definedName>
    <definedName name="JBL" localSheetId="9">#REF!</definedName>
    <definedName name="JBL" localSheetId="0">#REF!</definedName>
    <definedName name="JBL" localSheetId="1">#REF!</definedName>
    <definedName name="JBL" localSheetId="2">#REF!</definedName>
    <definedName name="JBL" localSheetId="3">#REF!</definedName>
    <definedName name="JBL" localSheetId="4">#REF!</definedName>
    <definedName name="JBL" localSheetId="5">#REF!</definedName>
    <definedName name="JBL">#REF!</definedName>
    <definedName name="Juris_Weather_Adj_Data" localSheetId="7">#REF!</definedName>
    <definedName name="Juris_Weather_Adj_Data" localSheetId="9">#REF!</definedName>
    <definedName name="Juris_Weather_Adj_Data" localSheetId="0">#REF!</definedName>
    <definedName name="Juris_Weather_Adj_Data" localSheetId="1">#REF!</definedName>
    <definedName name="Juris_Weather_Adj_Data" localSheetId="2">#REF!</definedName>
    <definedName name="Juris_Weather_Adj_Data" localSheetId="3">#REF!</definedName>
    <definedName name="Juris_Weather_Adj_Data" localSheetId="4">#REF!</definedName>
    <definedName name="Juris_Weather_Adj_Data" localSheetId="5">#REF!</definedName>
    <definedName name="Juris_Weather_Adj_Data">#REF!</definedName>
    <definedName name="MacSteel">'[4]Customer Bill Details (External'!$O$77</definedName>
    <definedName name="movelines">"movelines"</definedName>
    <definedName name="Nelson2Component">'[6]TCM-2.04 Sch2'!$E$10:$E$530</definedName>
    <definedName name="Nelson2CurrentRate">'[6]TCM-2.04 Sch2'!$G$10:$G$530</definedName>
    <definedName name="Nelson2CurrentRevenue">'[6]TCM-2.04 Sch1'!$E$9:$E$54</definedName>
    <definedName name="Nelson2CustomerGroupings">'[6]TCM-2.04 Sch1'!$N$9:$N$54</definedName>
    <definedName name="Nelson2Join">'[6]TCM-2.04 Sch2'!$R$10:$R$530</definedName>
    <definedName name="Nelson2ProposedRate">'[6]TCM-2.04 Sch2'!$M$10:$M$530</definedName>
    <definedName name="Nelson2ProposedRevenue">'[6]TCM-2.04 Sch1'!$H$9:$H$54</definedName>
    <definedName name="Nelson2ProposedTotal">'[6]TCM-2.04 Sch1'!$H$54</definedName>
    <definedName name="Nelson2Rate">'[6]TCM-2.04 Sch2'!$U$10:$U$530</definedName>
    <definedName name="OKCOALADJ" localSheetId="7">#REF!</definedName>
    <definedName name="OKCOALADJ" localSheetId="9">#REF!</definedName>
    <definedName name="OKCOALADJ" localSheetId="0">#REF!</definedName>
    <definedName name="OKCOALADJ" localSheetId="1">#REF!</definedName>
    <definedName name="OKCOALADJ" localSheetId="2">#REF!</definedName>
    <definedName name="OKCOALADJ" localSheetId="3">#REF!</definedName>
    <definedName name="OKCOALADJ" localSheetId="4">#REF!</definedName>
    <definedName name="OKCOALADJ" localSheetId="5">#REF!</definedName>
    <definedName name="OKCOALADJ">#REF!</definedName>
    <definedName name="OKLAFAC" localSheetId="7">#REF!</definedName>
    <definedName name="OKLAFAC" localSheetId="9">#REF!</definedName>
    <definedName name="OKLAFAC" localSheetId="0">#REF!</definedName>
    <definedName name="OKLAFAC" localSheetId="1">#REF!</definedName>
    <definedName name="OKLAFAC" localSheetId="2">#REF!</definedName>
    <definedName name="OKLAFAC" localSheetId="3">#REF!</definedName>
    <definedName name="OKLAFAC" localSheetId="4">#REF!</definedName>
    <definedName name="OKLAFAC" localSheetId="5">#REF!</definedName>
    <definedName name="OKLAFAC">#REF!</definedName>
    <definedName name="Page" localSheetId="7">#REF!</definedName>
    <definedName name="Page" localSheetId="9">#REF!</definedName>
    <definedName name="Page" localSheetId="0">#REF!</definedName>
    <definedName name="Page" localSheetId="1">#REF!</definedName>
    <definedName name="Page" localSheetId="2">#REF!</definedName>
    <definedName name="Page" localSheetId="3">#REF!</definedName>
    <definedName name="Page" localSheetId="4">#REF!</definedName>
    <definedName name="Page" localSheetId="5">#REF!</definedName>
    <definedName name="Page">#REF!</definedName>
    <definedName name="PAGE_1" localSheetId="7">#REF!</definedName>
    <definedName name="PAGE_1" localSheetId="9">#REF!</definedName>
    <definedName name="PAGE_1" localSheetId="0">#REF!</definedName>
    <definedName name="PAGE_1" localSheetId="1">#REF!</definedName>
    <definedName name="PAGE_1" localSheetId="2">#REF!</definedName>
    <definedName name="PAGE_1" localSheetId="3">#REF!</definedName>
    <definedName name="PAGE_1" localSheetId="4">#REF!</definedName>
    <definedName name="PAGE_1" localSheetId="5">#REF!</definedName>
    <definedName name="PAGE_1">#REF!</definedName>
    <definedName name="PAGE_2" localSheetId="7">#REF!</definedName>
    <definedName name="PAGE_2" localSheetId="9">#REF!</definedName>
    <definedName name="PAGE_2" localSheetId="0">#REF!</definedName>
    <definedName name="PAGE_2" localSheetId="1">#REF!</definedName>
    <definedName name="PAGE_2" localSheetId="2">#REF!</definedName>
    <definedName name="PAGE_2" localSheetId="3">#REF!</definedName>
    <definedName name="PAGE_2" localSheetId="4">#REF!</definedName>
    <definedName name="PAGE_2" localSheetId="5">#REF!</definedName>
    <definedName name="PAGE_2">#REF!</definedName>
    <definedName name="PAGE_3">#N/A</definedName>
    <definedName name="PAGE_4">#N/A</definedName>
    <definedName name="Pageheaders" localSheetId="7">'[8]COST OF SERVICE'!#REF!</definedName>
    <definedName name="Pageheaders" localSheetId="9">'[8]COST OF SERVICE'!#REF!</definedName>
    <definedName name="Pageheaders" localSheetId="0">'[8]COST OF SERVICE'!#REF!</definedName>
    <definedName name="Pageheaders" localSheetId="1">'[8]COST OF SERVICE'!#REF!</definedName>
    <definedName name="Pageheaders" localSheetId="2">'[8]COST OF SERVICE'!#REF!</definedName>
    <definedName name="Pageheaders" localSheetId="3">'[8]COST OF SERVICE'!#REF!</definedName>
    <definedName name="Pageheaders" localSheetId="4">'[8]COST OF SERVICE'!#REF!</definedName>
    <definedName name="Pageheaders" localSheetId="5">'[8]COST OF SERVICE'!#REF!</definedName>
    <definedName name="Pageheaders">'[8]COST OF SERVICE'!#REF!</definedName>
    <definedName name="Pal_Workbook_GUID" hidden="1">"WM86NBRVE9KHQPNSDDJJY4J1"</definedName>
    <definedName name="Percent" localSheetId="7">#REF!</definedName>
    <definedName name="Percent" localSheetId="9">#REF!</definedName>
    <definedName name="Percent" localSheetId="0">#REF!</definedName>
    <definedName name="Percent" localSheetId="1">#REF!</definedName>
    <definedName name="Percent" localSheetId="2">#REF!</definedName>
    <definedName name="Percent" localSheetId="3">#REF!</definedName>
    <definedName name="Percent" localSheetId="4">#REF!</definedName>
    <definedName name="Percent" localSheetId="5">#REF!</definedName>
    <definedName name="Percent">#REF!</definedName>
    <definedName name="Plains">'[4]Customer Bill Details (External'!$O$402</definedName>
    <definedName name="print_all_D_1" localSheetId="7">#REF!</definedName>
    <definedName name="print_all_D_1" localSheetId="9">#REF!</definedName>
    <definedName name="print_all_D_1" localSheetId="0">#REF!</definedName>
    <definedName name="print_all_D_1" localSheetId="1">#REF!</definedName>
    <definedName name="print_all_D_1" localSheetId="2">#REF!</definedName>
    <definedName name="print_all_D_1" localSheetId="3">#REF!</definedName>
    <definedName name="print_all_D_1" localSheetId="4">#REF!</definedName>
    <definedName name="print_all_D_1" localSheetId="5">#REF!</definedName>
    <definedName name="print_all_D_1">#REF!</definedName>
    <definedName name="_xlnm.Print_Area" localSheetId="0">'LVP-2'!$A$1:$H$30</definedName>
    <definedName name="_xlnm.Print_Area" localSheetId="1">'LVP-3'!$A$1:$H$30</definedName>
    <definedName name="_xlnm.Print_Area" localSheetId="3">'LVP-5'!$A$1:$H$30</definedName>
    <definedName name="_xlnm.Print_Area" localSheetId="5">'LVP-7'!$A$1:$H$30</definedName>
    <definedName name="Print_Area_MI" localSheetId="9">#REF!</definedName>
    <definedName name="Print_Area_MI" localSheetId="4">#REF!</definedName>
    <definedName name="Print_Area_MI">#REF!</definedName>
    <definedName name="_xlnm.Print_Titles" localSheetId="7">Fig1Data!#REF!</definedName>
    <definedName name="_xlnm.Print_Titles" localSheetId="9">Fig2Data!#REF!</definedName>
    <definedName name="_xlnm.Print_Titles" localSheetId="2">'LVP-4'!$1:$10</definedName>
    <definedName name="_xlnm.Print_Titles" localSheetId="4">'LVP-6'!$1:$10</definedName>
    <definedName name="QF1_PG1">[9]QF1_PG1!$A$1:$F$47</definedName>
    <definedName name="QF1_PG2">[9]QF1_PG2!$A$1:$H$55</definedName>
    <definedName name="QF1_PG3">[9]QF1_PG3!$A$1:$E$42</definedName>
    <definedName name="Rate">'[10]Admin '!$I$2:$I$21</definedName>
    <definedName name="Reconcilement" localSheetId="7">#REF!</definedName>
    <definedName name="Reconcilement" localSheetId="9">#REF!</definedName>
    <definedName name="Reconcilement" localSheetId="0">#REF!</definedName>
    <definedName name="Reconcilement" localSheetId="1">#REF!</definedName>
    <definedName name="Reconcilement" localSheetId="2">#REF!</definedName>
    <definedName name="Reconcilement" localSheetId="3">#REF!</definedName>
    <definedName name="Reconcilement" localSheetId="4">#REF!</definedName>
    <definedName name="Reconcilement" localSheetId="5">#REF!</definedName>
    <definedName name="Reconcilemen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localSheetId="9" hidden="1">_xll.RiskCellHasTokens(262144+512+524288)</definedName>
    <definedName name="RiskIsInput" localSheetId="1" hidden="1">_xll.RiskCellHasTokens(262144+512+524288)</definedName>
    <definedName name="RiskIsInput" localSheetId="5" hidden="1">_xll.RiskCellHasTokens(262144+512+524288)</definedName>
    <definedName name="RiskIsInput" hidden="1">_xll.RiskCellHasTokens(262144+512+524288)</definedName>
    <definedName name="RiskIsOutput" localSheetId="9" hidden="1">_xll.RiskCellHasTokens(1024)</definedName>
    <definedName name="RiskIsOutput" localSheetId="1" hidden="1">_xll.RiskCellHasTokens(1024)</definedName>
    <definedName name="RiskIsOutput" localSheetId="5" hidden="1">_xll.RiskCellHasTokens(1024)</definedName>
    <definedName name="RiskIsOutput" hidden="1">_xll.RiskCellHasTokens(1024)</definedName>
    <definedName name="RiskIsStatistics" localSheetId="9" hidden="1">_xll.RiskCellHasTokens(4096+32768+65536)</definedName>
    <definedName name="RiskIsStatistics" localSheetId="1" hidden="1">_xll.RiskCellHasTokens(4096+32768+65536)</definedName>
    <definedName name="RiskIsStatistics" localSheetId="5" hidden="1">_xll.RiskCellHasTokens(4096+32768+65536)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RINPUT" localSheetId="0">'[8]COST OF SERVICE'!$AK$1489</definedName>
    <definedName name="RORINPUT" localSheetId="1">'[8]COST OF SERVICE'!$AK$1489</definedName>
    <definedName name="RORINPUT" localSheetId="3">'[8]COST OF SERVICE'!$AK$1489</definedName>
    <definedName name="RORINPUT" localSheetId="5">'[8]COST OF SERVICE'!$AK$1489</definedName>
    <definedName name="RORINPUT">'[8]COST OF SERVICE'!$AK$1489</definedName>
    <definedName name="RoseState">'[4]Customer Bill Details (External'!$O$198</definedName>
    <definedName name="SAPBEXdnldView" hidden="1">"D3AGMWPPTUYDCJTDZ8WJR9VSG"</definedName>
    <definedName name="SAPBEXsysID" hidden="1">"PBW"</definedName>
    <definedName name="sch" localSheetId="7">#REF!</definedName>
    <definedName name="sch" localSheetId="9">#REF!</definedName>
    <definedName name="sch" localSheetId="0">#REF!</definedName>
    <definedName name="sch" localSheetId="1">#REF!</definedName>
    <definedName name="sch" localSheetId="2">#REF!</definedName>
    <definedName name="sch" localSheetId="3">#REF!</definedName>
    <definedName name="sch" localSheetId="4">#REF!</definedName>
    <definedName name="sch" localSheetId="5">#REF!</definedName>
    <definedName name="sch">#REF!</definedName>
    <definedName name="SCH_B1" localSheetId="0">[11]SCH_B1!$A$1:$G$30</definedName>
    <definedName name="SCH_B1" localSheetId="1">[11]SCH_B1!$A$1:$G$30</definedName>
    <definedName name="SCH_B1" localSheetId="3">[11]SCH_B1!$A$1:$G$30</definedName>
    <definedName name="SCH_B1" localSheetId="5">[11]SCH_B1!$A$1:$G$30</definedName>
    <definedName name="SCH_B1">[11]SCH_B1!$A$1:$G$30</definedName>
    <definedName name="SCH_B3" localSheetId="0">[11]SCH_B3!$A$1:$G$42</definedName>
    <definedName name="SCH_B3" localSheetId="1">[11]SCH_B3!$A$1:$G$42</definedName>
    <definedName name="SCH_B3" localSheetId="3">[11]SCH_B3!$A$1:$G$42</definedName>
    <definedName name="SCH_B3" localSheetId="5">[11]SCH_B3!$A$1:$G$42</definedName>
    <definedName name="SCH_B3">[11]SCH_B3!$A$1:$G$42</definedName>
    <definedName name="SCH_C2" localSheetId="0">[11]SCH_C2!$A$1:$G$42</definedName>
    <definedName name="SCH_C2" localSheetId="1">[11]SCH_C2!$A$1:$G$42</definedName>
    <definedName name="SCH_C2" localSheetId="3">[11]SCH_C2!$A$1:$G$42</definedName>
    <definedName name="SCH_C2" localSheetId="5">[11]SCH_C2!$A$1:$G$42</definedName>
    <definedName name="SCH_C2">[11]SCH_C2!$A$1:$G$42</definedName>
    <definedName name="SCH_D2" localSheetId="0">[11]SCH_D2!$A$1:$G$42</definedName>
    <definedName name="SCH_D2" localSheetId="1">[11]SCH_D2!$A$1:$G$42</definedName>
    <definedName name="SCH_D2" localSheetId="3">[11]SCH_D2!$A$1:$G$42</definedName>
    <definedName name="SCH_D2" localSheetId="5">[11]SCH_D2!$A$1:$G$42</definedName>
    <definedName name="SCH_D2">[11]SCH_D2!$A$1:$G$42</definedName>
    <definedName name="SCH_H2" localSheetId="0">[11]SCH_H2!$A$1:$G$42</definedName>
    <definedName name="SCH_H2" localSheetId="1">[11]SCH_H2!$A$1:$G$42</definedName>
    <definedName name="SCH_H2" localSheetId="3">[11]SCH_H2!$A$1:$G$42</definedName>
    <definedName name="SCH_H2" localSheetId="5">[11]SCH_H2!$A$1:$G$42</definedName>
    <definedName name="SCH_H2">[11]SCH_H2!$A$1:$G$42</definedName>
    <definedName name="Stasik7COSS">'[6]TCM-2.01 COSS'!$B$10:$N$57</definedName>
    <definedName name="Stasik7COSSHome">'[6]TCM-2.01 COSS'!$B$10:$N$10</definedName>
    <definedName name="Stasik7COSSLineDescription">'[6]TCM-2.01 COSS'!$B$10:$B$57</definedName>
    <definedName name="SummaryDownload" comment="'=OFFSET('Monthly Revenue'!$A$5,0,0,COUNTA('Monthly Revenue'!$A:$A),9)">OFFSET('[12](1)Summary Download'!$B$6,0,0,COUNTA('[12](1)Summary Download'!$B:$B),43)</definedName>
    <definedName name="Sysco">'[4]Customer Bill Details (External'!$O$362</definedName>
    <definedName name="test" localSheetId="7">#REF!</definedName>
    <definedName name="test" localSheetId="9">#REF!</definedName>
    <definedName name="test" localSheetId="0">#REF!</definedName>
    <definedName name="test" localSheetId="1">#REF!</definedName>
    <definedName name="test" localSheetId="2">#REF!</definedName>
    <definedName name="test" localSheetId="3">#REF!</definedName>
    <definedName name="test" localSheetId="4">#REF!</definedName>
    <definedName name="test" localSheetId="5">#REF!</definedName>
    <definedName name="test">#REF!</definedName>
    <definedName name="TEST0" localSheetId="0">'[2]WP-H-14-682010_Lobby'!$A$3:$G$31</definedName>
    <definedName name="TEST0" localSheetId="1">'[2]WP-H-14-682010_Lobby'!$A$3:$G$31</definedName>
    <definedName name="TEST0" localSheetId="3">'[2]WP-H-14-682010_Lobby'!$A$3:$G$31</definedName>
    <definedName name="TEST0" localSheetId="5">'[2]WP-H-14-682010_Lobby'!$A$3:$G$31</definedName>
    <definedName name="TEST0">'[2]WP-H-14-682010_Lobby'!$A$3:$G$31</definedName>
    <definedName name="TESTHKEY" localSheetId="0">'[2]WP-H-14-682010_Lobby'!$G$1</definedName>
    <definedName name="TESTHKEY" localSheetId="1">'[2]WP-H-14-682010_Lobby'!$G$1</definedName>
    <definedName name="TESTHKEY" localSheetId="3">'[2]WP-H-14-682010_Lobby'!$G$1</definedName>
    <definedName name="TESTHKEY" localSheetId="5">'[2]WP-H-14-682010_Lobby'!$G$1</definedName>
    <definedName name="TESTHKEY">'[2]WP-H-14-682010_Lobby'!$G$1</definedName>
    <definedName name="TESTKEYS" localSheetId="0">'[2]WP-H-14-682010_Lobby'!$A$3:$F$31</definedName>
    <definedName name="TESTKEYS" localSheetId="1">'[2]WP-H-14-682010_Lobby'!$A$3:$F$31</definedName>
    <definedName name="TESTKEYS" localSheetId="3">'[2]WP-H-14-682010_Lobby'!$A$3:$F$31</definedName>
    <definedName name="TESTKEYS" localSheetId="5">'[2]WP-H-14-682010_Lobby'!$A$3:$F$31</definedName>
    <definedName name="TESTKEYS">'[2]WP-H-14-682010_Lobby'!$A$3:$F$31</definedName>
    <definedName name="TESTVKEY" localSheetId="0">'[2]WP-H-14-682010_Lobby'!$A$1:$F$1</definedName>
    <definedName name="TESTVKEY" localSheetId="1">'[2]WP-H-14-682010_Lobby'!$A$1:$F$1</definedName>
    <definedName name="TESTVKEY" localSheetId="3">'[2]WP-H-14-682010_Lobby'!$A$1:$F$1</definedName>
    <definedName name="TESTVKEY" localSheetId="5">'[2]WP-H-14-682010_Lobby'!$A$1:$F$1</definedName>
    <definedName name="TESTVKEY">'[2]WP-H-14-682010_Lobby'!$A$1:$F$1</definedName>
    <definedName name="Weather_Fuel_Cost_Calc" localSheetId="7">#REF!</definedName>
    <definedName name="Weather_Fuel_Cost_Calc" localSheetId="9">#REF!</definedName>
    <definedName name="Weather_Fuel_Cost_Calc" localSheetId="0">#REF!</definedName>
    <definedName name="Weather_Fuel_Cost_Calc" localSheetId="1">#REF!</definedName>
    <definedName name="Weather_Fuel_Cost_Calc" localSheetId="2">#REF!</definedName>
    <definedName name="Weather_Fuel_Cost_Calc" localSheetId="3">#REF!</definedName>
    <definedName name="Weather_Fuel_Cost_Calc" localSheetId="4">#REF!</definedName>
    <definedName name="Weather_Fuel_Cost_Calc" localSheetId="5">#REF!</definedName>
    <definedName name="Weather_Fuel_Cost_Calc">#REF!</definedName>
    <definedName name="WEIGHAVG" localSheetId="7">#REF!</definedName>
    <definedName name="WEIGHAVG" localSheetId="9">#REF!</definedName>
    <definedName name="WEIGHAVG" localSheetId="0">#REF!</definedName>
    <definedName name="WEIGHAVG" localSheetId="1">#REF!</definedName>
    <definedName name="WEIGHAVG" localSheetId="2">#REF!</definedName>
    <definedName name="WEIGHAVG" localSheetId="3">#REF!</definedName>
    <definedName name="WEIGHAVG" localSheetId="4">#REF!</definedName>
    <definedName name="WEIGHAVG" localSheetId="5">#REF!</definedName>
    <definedName name="WEIGHAVG">#REF!</definedName>
    <definedName name="WP_B9a">[13]WP_B9!$A$29:$U$61</definedName>
    <definedName name="WP_B9b" localSheetId="7">[13]WP_B9!#REF!</definedName>
    <definedName name="WP_B9b" localSheetId="9">[13]WP_B9!#REF!</definedName>
    <definedName name="WP_B9b" localSheetId="0">[13]WP_B9!#REF!</definedName>
    <definedName name="WP_B9b" localSheetId="1">[13]WP_B9!#REF!</definedName>
    <definedName name="WP_B9b" localSheetId="2">[13]WP_B9!#REF!</definedName>
    <definedName name="WP_B9b" localSheetId="3">[13]WP_B9!#REF!</definedName>
    <definedName name="WP_B9b" localSheetId="4">[13]WP_B9!#REF!</definedName>
    <definedName name="WP_B9b" localSheetId="5">[13]WP_B9!#REF!</definedName>
    <definedName name="WP_B9b">[13]WP_B9!#REF!</definedName>
    <definedName name="WP_G6" localSheetId="7">#REF!</definedName>
    <definedName name="WP_G6" localSheetId="9">#REF!</definedName>
    <definedName name="WP_G6" localSheetId="0">#REF!</definedName>
    <definedName name="WP_G6" localSheetId="1">#REF!</definedName>
    <definedName name="WP_G6" localSheetId="2">#REF!</definedName>
    <definedName name="WP_G6" localSheetId="3">#REF!</definedName>
    <definedName name="WP_G6" localSheetId="4">#REF!</definedName>
    <definedName name="WP_G6" localSheetId="5">#REF!</definedName>
    <definedName name="WP_G6">#REF!</definedName>
    <definedName name="wrn.ACC._.PROV." localSheetId="7" hidden="1">{"JURIS_ACC_PROV",#N/A,FALSE,"COSTSTUDY";"OKCLS_ACC_PROV",#N/A,FALSE,"COSTSTUDY"}</definedName>
    <definedName name="wrn.ACC._.PROV." localSheetId="9" hidden="1">{"JURIS_ACC_PROV",#N/A,FALSE,"COSTSTUDY";"OKCLS_ACC_PROV",#N/A,FALSE,"COSTSTUDY"}</definedName>
    <definedName name="wrn.ACC._.PROV." localSheetId="0" hidden="1">{"JURIS_ACC_PROV",#N/A,FALSE,"COSTSTUDY";"OKCLS_ACC_PROV",#N/A,FALSE,"COSTSTUDY"}</definedName>
    <definedName name="wrn.ACC._.PROV." localSheetId="1" hidden="1">{"JURIS_ACC_PROV",#N/A,FALSE,"COSTSTUDY";"OKCLS_ACC_PROV",#N/A,FALSE,"COSTSTUDY"}</definedName>
    <definedName name="wrn.ACC._.PROV." localSheetId="2" hidden="1">{"JURIS_ACC_PROV",#N/A,FALSE,"COSTSTUDY";"OKCLS_ACC_PROV",#N/A,FALSE,"COSTSTUDY"}</definedName>
    <definedName name="wrn.ACC._.PROV." localSheetId="3" hidden="1">{"JURIS_ACC_PROV",#N/A,FALSE,"COSTSTUDY";"OKCLS_ACC_PROV",#N/A,FALSE,"COSTSTUDY"}</definedName>
    <definedName name="wrn.ACC._.PROV." localSheetId="4" hidden="1">{"JURIS_ACC_PROV",#N/A,FALSE,"COSTSTUDY";"OKCLS_ACC_PROV",#N/A,FALSE,"COSTSTUDY"}</definedName>
    <definedName name="wrn.ACC._.PROV." localSheetId="5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llocpb." localSheetId="9" hidden="1">{#N/A,#N/A,FALSE,"Alloc"}</definedName>
    <definedName name="wrn.allocpb." localSheetId="4" hidden="1">{#N/A,#N/A,FALSE,"Alloc"}</definedName>
    <definedName name="wrn.allocpb." hidden="1">{#N/A,#N/A,FALSE,"Alloc"}</definedName>
    <definedName name="wrn.CAPACITY._.ALLOC._.SUMMARY." localSheetId="7" hidden="1">{"CAP_ALLOC_SUMMARY",#N/A,FALSE,"Alloc Summary"}</definedName>
    <definedName name="wrn.CAPACITY._.ALLOC._.SUMMARY." localSheetId="9" hidden="1">{"CAP_ALLOC_SUMMARY",#N/A,FALSE,"Alloc Summary"}</definedName>
    <definedName name="wrn.CAPACITY._.ALLOC._.SUMMARY." localSheetId="0" hidden="1">{"CAP_ALLOC_SUMMARY",#N/A,FALSE,"Alloc Summary"}</definedName>
    <definedName name="wrn.CAPACITY._.ALLOC._.SUMMARY." localSheetId="1" hidden="1">{"CAP_ALLOC_SUMMARY",#N/A,FALSE,"Alloc Summary"}</definedName>
    <definedName name="wrn.CAPACITY._.ALLOC._.SUMMARY." localSheetId="2" hidden="1">{"CAP_ALLOC_SUMMARY",#N/A,FALSE,"Alloc Summary"}</definedName>
    <definedName name="wrn.CAPACITY._.ALLOC._.SUMMARY." localSheetId="3" hidden="1">{"CAP_ALLOC_SUMMARY",#N/A,FALSE,"Alloc Summary"}</definedName>
    <definedName name="wrn.CAPACITY._.ALLOC._.SUMMARY." localSheetId="4" hidden="1">{"CAP_ALLOC_SUMMARY",#N/A,FALSE,"Alloc Summary"}</definedName>
    <definedName name="wrn.CAPACITY._.ALLOC._.SUMMARY." localSheetId="5" hidden="1">{"CAP_ALLOC_SUMMARY",#N/A,FALSE,"Alloc Summary"}</definedName>
    <definedName name="wrn.CAPACITY._.ALLOC._.SUMMARY." hidden="1">{"CAP_ALLOC_SUMMARY",#N/A,FALSE,"Alloc Summary"}</definedName>
    <definedName name="wrn.CUST._.REV._.ALLOC._.INPUT." localSheetId="7" hidden="1">{"SECTK_JURIS_CUSTREV",#N/A,FALSE,"COSTSTUDY";"SECTK_OKCLS_CUSTREV",#N/A,FALSE,"COSTSTUDY"}</definedName>
    <definedName name="wrn.CUST._.REV._.ALLOC._.INPUT." localSheetId="9" hidden="1">{"SECTK_JURIS_CUSTREV",#N/A,FALSE,"COSTSTUDY";"SECTK_OKCLS_CUSTREV",#N/A,FALSE,"COSTSTUDY"}</definedName>
    <definedName name="wrn.CUST._.REV._.ALLOC._.INPUT." localSheetId="0" hidden="1">{"SECTK_JURIS_CUSTREV",#N/A,FALSE,"COSTSTUDY";"SECTK_OKCLS_CUSTREV",#N/A,FALSE,"COSTSTUDY"}</definedName>
    <definedName name="wrn.CUST._.REV._.ALLOC._.INPUT." localSheetId="1" hidden="1">{"SECTK_JURIS_CUSTREV",#N/A,FALSE,"COSTSTUDY";"SECTK_OKCLS_CUSTREV",#N/A,FALSE,"COSTSTUDY"}</definedName>
    <definedName name="wrn.CUST._.REV._.ALLOC._.INPUT." localSheetId="2" hidden="1">{"SECTK_JURIS_CUSTREV",#N/A,FALSE,"COSTSTUDY";"SECTK_OKCLS_CUSTREV",#N/A,FALSE,"COSTSTUDY"}</definedName>
    <definedName name="wrn.CUST._.REV._.ALLOC._.INPUT." localSheetId="3" hidden="1">{"SECTK_JURIS_CUSTREV",#N/A,FALSE,"COSTSTUDY";"SECTK_OKCLS_CUSTREV",#N/A,FALSE,"COSTSTUDY"}</definedName>
    <definedName name="wrn.CUST._.REV._.ALLOC._.INPUT." localSheetId="4" hidden="1">{"SECTK_JURIS_CUSTREV",#N/A,FALSE,"COSTSTUDY";"SECTK_OKCLS_CUSTREV",#N/A,FALSE,"COSTSTUDY"}</definedName>
    <definedName name="wrn.CUST._.REV._.ALLOC._.INPUT." localSheetId="5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7" hidden="1">{"JURIS_CUST_ALLOC_RATIOS",#N/A,FALSE,"COSTSTUDY";"OKCLS_CUST_ALLOC_RATIOS",#N/A,FALSE,"COSTSTUDY"}</definedName>
    <definedName name="wrn.CUSTOMER._.ALLOC._.RATIOS." localSheetId="9" hidden="1">{"JURIS_CUST_ALLOC_RATIOS",#N/A,FALSE,"COSTSTUDY";"OKCLS_CUST_ALLOC_RATIOS",#N/A,FALSE,"COSTSTUDY"}</definedName>
    <definedName name="wrn.CUSTOMER._.ALLOC._.RATIOS." localSheetId="0" hidden="1">{"JURIS_CUST_ALLOC_RATIOS",#N/A,FALSE,"COSTSTUDY";"OKCLS_CUST_ALLOC_RATIOS",#N/A,FALSE,"COSTSTUDY"}</definedName>
    <definedName name="wrn.CUSTOMER._.ALLOC._.RATIOS." localSheetId="1" hidden="1">{"JURIS_CUST_ALLOC_RATIOS",#N/A,FALSE,"COSTSTUDY";"OKCLS_CUST_ALLOC_RATIOS",#N/A,FALSE,"COSTSTUDY"}</definedName>
    <definedName name="wrn.CUSTOMER._.ALLOC._.RATIOS." localSheetId="2" hidden="1">{"JURIS_CUST_ALLOC_RATIOS",#N/A,FALSE,"COSTSTUDY";"OKCLS_CUST_ALLOC_RATIOS",#N/A,FALSE,"COSTSTUDY"}</definedName>
    <definedName name="wrn.CUSTOMER._.ALLOC._.RATIOS." localSheetId="3" hidden="1">{"JURIS_CUST_ALLOC_RATIOS",#N/A,FALSE,"COSTSTUDY";"OKCLS_CUST_ALLOC_RATIOS",#N/A,FALSE,"COSTSTUDY"}</definedName>
    <definedName name="wrn.CUSTOMER._.ALLOC._.RATIOS." localSheetId="4" hidden="1">{"JURIS_CUST_ALLOC_RATIOS",#N/A,FALSE,"COSTSTUDY";"OKCLS_CUST_ALLOC_RATIOS",#N/A,FALSE,"COSTSTUDY"}</definedName>
    <definedName name="wrn.CUSTOMER._.ALLOC._.RATIOS." localSheetId="5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EMAND._.ENERGY._.RATIOS." localSheetId="7" hidden="1">{"JURIS_DMDENRGY_RATIOS",#N/A,FALSE,"COSTSTUDY";"OKCLS_DMDENRGY_RATIOS",#N/A,FALSE,"COSTSTUDY"}</definedName>
    <definedName name="wrn.DEMAND._.ENERGY._.RATIOS." localSheetId="9" hidden="1">{"JURIS_DMDENRGY_RATIOS",#N/A,FALSE,"COSTSTUDY";"OKCLS_DMDENRGY_RATIOS",#N/A,FALSE,"COSTSTUDY"}</definedName>
    <definedName name="wrn.DEMAND._.ENERGY._.RATIOS." localSheetId="0" hidden="1">{"JURIS_DMDENRGY_RATIOS",#N/A,FALSE,"COSTSTUDY";"OKCLS_DMDENRGY_RATIOS",#N/A,FALSE,"COSTSTUDY"}</definedName>
    <definedName name="wrn.DEMAND._.ENERGY._.RATIOS." localSheetId="1" hidden="1">{"JURIS_DMDENRGY_RATIOS",#N/A,FALSE,"COSTSTUDY";"OKCLS_DMDENRGY_RATIOS",#N/A,FALSE,"COSTSTUDY"}</definedName>
    <definedName name="wrn.DEMAND._.ENERGY._.RATIOS." localSheetId="2" hidden="1">{"JURIS_DMDENRGY_RATIOS",#N/A,FALSE,"COSTSTUDY";"OKCLS_DMDENRGY_RATIOS",#N/A,FALSE,"COSTSTUDY"}</definedName>
    <definedName name="wrn.DEMAND._.ENERGY._.RATIOS." localSheetId="3" hidden="1">{"JURIS_DMDENRGY_RATIOS",#N/A,FALSE,"COSTSTUDY";"OKCLS_DMDENRGY_RATIOS",#N/A,FALSE,"COSTSTUDY"}</definedName>
    <definedName name="wrn.DEMAND._.ENERGY._.RATIOS." localSheetId="4" hidden="1">{"JURIS_DMDENRGY_RATIOS",#N/A,FALSE,"COSTSTUDY";"OKCLS_DMDENRGY_RATIOS",#N/A,FALSE,"COSTSTUDY"}</definedName>
    <definedName name="wrn.DEMAND._.ENERGY._.RATIOS." localSheetId="5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PRECIATION._.EXPENSE." localSheetId="7" hidden="1">{"JURIS_DEPR_EXP",#N/A,FALSE,"COSTSTUDY";"OKCLS_DEPR_EXP",#N/A,FALSE,"COSTSTUDY"}</definedName>
    <definedName name="wrn.DEPRECIATION._.EXPENSE." localSheetId="9" hidden="1">{"JURIS_DEPR_EXP",#N/A,FALSE,"COSTSTUDY";"OKCLS_DEPR_EXP",#N/A,FALSE,"COSTSTUDY"}</definedName>
    <definedName name="wrn.DEPRECIATION._.EXPENSE." localSheetId="0" hidden="1">{"JURIS_DEPR_EXP",#N/A,FALSE,"COSTSTUDY";"OKCLS_DEPR_EXP",#N/A,FALSE,"COSTSTUDY"}</definedName>
    <definedName name="wrn.DEPRECIATION._.EXPENSE." localSheetId="1" hidden="1">{"JURIS_DEPR_EXP",#N/A,FALSE,"COSTSTUDY";"OKCLS_DEPR_EXP",#N/A,FALSE,"COSTSTUDY"}</definedName>
    <definedName name="wrn.DEPRECIATION._.EXPENSE." localSheetId="2" hidden="1">{"JURIS_DEPR_EXP",#N/A,FALSE,"COSTSTUDY";"OKCLS_DEPR_EXP",#N/A,FALSE,"COSTSTUDY"}</definedName>
    <definedName name="wrn.DEPRECIATION._.EXPENSE." localSheetId="3" hidden="1">{"JURIS_DEPR_EXP",#N/A,FALSE,"COSTSTUDY";"OKCLS_DEPR_EXP",#N/A,FALSE,"COSTSTUDY"}</definedName>
    <definedName name="wrn.DEPRECIATION._.EXPENSE." localSheetId="4" hidden="1">{"JURIS_DEPR_EXP",#N/A,FALSE,"COSTSTUDY";"OKCLS_DEPR_EXP",#N/A,FALSE,"COSTSTUDY"}</definedName>
    <definedName name="wrn.DEPRECIATION._.EXPENSE." localSheetId="5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VLP._.LABOR._.ALLOC." localSheetId="7" hidden="1">{"JURIS_LAB_ALOC_DEVLP",#N/A,FALSE,"COSTSTUDY";"OKCLS_LAB_ALOC_DEVLP",#N/A,FALSE,"COSTSTUDY"}</definedName>
    <definedName name="wrn.DEVLP._.LABOR._.ALLOC." localSheetId="9" hidden="1">{"JURIS_LAB_ALOC_DEVLP",#N/A,FALSE,"COSTSTUDY";"OKCLS_LAB_ALOC_DEVLP",#N/A,FALSE,"COSTSTUDY"}</definedName>
    <definedName name="wrn.DEVLP._.LABOR._.ALLOC." localSheetId="0" hidden="1">{"JURIS_LAB_ALOC_DEVLP",#N/A,FALSE,"COSTSTUDY";"OKCLS_LAB_ALOC_DEVLP",#N/A,FALSE,"COSTSTUDY"}</definedName>
    <definedName name="wrn.DEVLP._.LABOR._.ALLOC." localSheetId="1" hidden="1">{"JURIS_LAB_ALOC_DEVLP",#N/A,FALSE,"COSTSTUDY";"OKCLS_LAB_ALOC_DEVLP",#N/A,FALSE,"COSTSTUDY"}</definedName>
    <definedName name="wrn.DEVLP._.LABOR._.ALLOC." localSheetId="2" hidden="1">{"JURIS_LAB_ALOC_DEVLP",#N/A,FALSE,"COSTSTUDY";"OKCLS_LAB_ALOC_DEVLP",#N/A,FALSE,"COSTSTUDY"}</definedName>
    <definedName name="wrn.DEVLP._.LABOR._.ALLOC." localSheetId="3" hidden="1">{"JURIS_LAB_ALOC_DEVLP",#N/A,FALSE,"COSTSTUDY";"OKCLS_LAB_ALOC_DEVLP",#N/A,FALSE,"COSTSTUDY"}</definedName>
    <definedName name="wrn.DEVLP._.LABOR._.ALLOC." localSheetId="4" hidden="1">{"JURIS_LAB_ALOC_DEVLP",#N/A,FALSE,"COSTSTUDY";"OKCLS_LAB_ALOC_DEVLP",#N/A,FALSE,"COSTSTUDY"}</definedName>
    <definedName name="wrn.DEVLP._.LABOR._.ALLOC." localSheetId="5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MD._.ENERGY._.ALLOC._.INPUT." localSheetId="7" hidden="1">{"JURIS_DMDENRGY_AL_INPUT",#N/A,FALSE,"COSTSTUDY";"OKCLS_DMDENRGY_AL_INPUT",#N/A,FALSE,"COSTSTUDY"}</definedName>
    <definedName name="wrn.DMD._.ENERGY._.ALLOC._.INPUT." localSheetId="9" hidden="1">{"JURIS_DMDENRGY_AL_INPUT",#N/A,FALSE,"COSTSTUDY";"OKCLS_DMDENRGY_AL_INPUT",#N/A,FALSE,"COSTSTUDY"}</definedName>
    <definedName name="wrn.DMD._.ENERGY._.ALLOC._.INPUT." localSheetId="0" hidden="1">{"JURIS_DMDENRGY_AL_INPUT",#N/A,FALSE,"COSTSTUDY";"OKCLS_DMDENRGY_AL_INPUT",#N/A,FALSE,"COSTSTUDY"}</definedName>
    <definedName name="wrn.DMD._.ENERGY._.ALLOC._.INPUT." localSheetId="1" hidden="1">{"JURIS_DMDENRGY_AL_INPUT",#N/A,FALSE,"COSTSTUDY";"OKCLS_DMDENRGY_AL_INPUT",#N/A,FALSE,"COSTSTUDY"}</definedName>
    <definedName name="wrn.DMD._.ENERGY._.ALLOC._.INPUT." localSheetId="2" hidden="1">{"JURIS_DMDENRGY_AL_INPUT",#N/A,FALSE,"COSTSTUDY";"OKCLS_DMDENRGY_AL_INPUT",#N/A,FALSE,"COSTSTUDY"}</definedName>
    <definedName name="wrn.DMD._.ENERGY._.ALLOC._.INPUT." localSheetId="3" hidden="1">{"JURIS_DMDENRGY_AL_INPUT",#N/A,FALSE,"COSTSTUDY";"OKCLS_DMDENRGY_AL_INPUT",#N/A,FALSE,"COSTSTUDY"}</definedName>
    <definedName name="wrn.DMD._.ENERGY._.ALLOC._.INPUT." localSheetId="4" hidden="1">{"JURIS_DMDENRGY_AL_INPUT",#N/A,FALSE,"COSTSTUDY";"OKCLS_DMDENRGY_AL_INPUT",#N/A,FALSE,"COSTSTUDY"}</definedName>
    <definedName name="wrn.DMD._.ENERGY._.ALLOC._.INPUT." localSheetId="5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INCOME._.TAX._.CALCULATION." localSheetId="7" hidden="1">{"JURIS_INC_TAX_CALC",#N/A,FALSE,"COSTSTUDY";"OKCLS_INC_TAX_CALC",#N/A,FALSE,"COSTSTUDY"}</definedName>
    <definedName name="wrn.INCOME._.TAX._.CALCULATION." localSheetId="9" hidden="1">{"JURIS_INC_TAX_CALC",#N/A,FALSE,"COSTSTUDY";"OKCLS_INC_TAX_CALC",#N/A,FALSE,"COSTSTUDY"}</definedName>
    <definedName name="wrn.INCOME._.TAX._.CALCULATION." localSheetId="0" hidden="1">{"JURIS_INC_TAX_CALC",#N/A,FALSE,"COSTSTUDY";"OKCLS_INC_TAX_CALC",#N/A,FALSE,"COSTSTUDY"}</definedName>
    <definedName name="wrn.INCOME._.TAX._.CALCULATION." localSheetId="1" hidden="1">{"JURIS_INC_TAX_CALC",#N/A,FALSE,"COSTSTUDY";"OKCLS_INC_TAX_CALC",#N/A,FALSE,"COSTSTUDY"}</definedName>
    <definedName name="wrn.INCOME._.TAX._.CALCULATION." localSheetId="2" hidden="1">{"JURIS_INC_TAX_CALC",#N/A,FALSE,"COSTSTUDY";"OKCLS_INC_TAX_CALC",#N/A,FALSE,"COSTSTUDY"}</definedName>
    <definedName name="wrn.INCOME._.TAX._.CALCULATION." localSheetId="3" hidden="1">{"JURIS_INC_TAX_CALC",#N/A,FALSE,"COSTSTUDY";"OKCLS_INC_TAX_CALC",#N/A,FALSE,"COSTSTUDY"}</definedName>
    <definedName name="wrn.INCOME._.TAX._.CALCULATION." localSheetId="4" hidden="1">{"JURIS_INC_TAX_CALC",#N/A,FALSE,"COSTSTUDY";"OKCLS_INC_TAX_CALC",#N/A,FALSE,"COSTSTUDY"}</definedName>
    <definedName name="wrn.INCOME._.TAX._.CALCULATION." localSheetId="5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TERNAL._.ALLOC._.INPUT." localSheetId="7" hidden="1">{"JURIS_INT_ALOC_AMTS",#N/A,FALSE,"COSTSTUDY";"OKCLS_INT_ALOC_AMTS",#N/A,FALSE,"COSTSTUDY"}</definedName>
    <definedName name="wrn.INTERNAL._.ALLOC._.INPUT." localSheetId="9" hidden="1">{"JURIS_INT_ALOC_AMTS",#N/A,FALSE,"COSTSTUDY";"OKCLS_INT_ALOC_AMTS",#N/A,FALSE,"COSTSTUDY"}</definedName>
    <definedName name="wrn.INTERNAL._.ALLOC._.INPUT." localSheetId="0" hidden="1">{"JURIS_INT_ALOC_AMTS",#N/A,FALSE,"COSTSTUDY";"OKCLS_INT_ALOC_AMTS",#N/A,FALSE,"COSTSTUDY"}</definedName>
    <definedName name="wrn.INTERNAL._.ALLOC._.INPUT." localSheetId="1" hidden="1">{"JURIS_INT_ALOC_AMTS",#N/A,FALSE,"COSTSTUDY";"OKCLS_INT_ALOC_AMTS",#N/A,FALSE,"COSTSTUDY"}</definedName>
    <definedName name="wrn.INTERNAL._.ALLOC._.INPUT." localSheetId="2" hidden="1">{"JURIS_INT_ALOC_AMTS",#N/A,FALSE,"COSTSTUDY";"OKCLS_INT_ALOC_AMTS",#N/A,FALSE,"COSTSTUDY"}</definedName>
    <definedName name="wrn.INTERNAL._.ALLOC._.INPUT." localSheetId="3" hidden="1">{"JURIS_INT_ALOC_AMTS",#N/A,FALSE,"COSTSTUDY";"OKCLS_INT_ALOC_AMTS",#N/A,FALSE,"COSTSTUDY"}</definedName>
    <definedName name="wrn.INTERNAL._.ALLOC._.INPUT." localSheetId="4" hidden="1">{"JURIS_INT_ALOC_AMTS",#N/A,FALSE,"COSTSTUDY";"OKCLS_INT_ALOC_AMTS",#N/A,FALSE,"COSTSTUDY"}</definedName>
    <definedName name="wrn.INTERNAL._.ALLOC._.INPUT." localSheetId="5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7" hidden="1">{"JURIS_INTAL_RATIOS",#N/A,FALSE,"COSTSTUDY";"OKCLS_INTAL_RATIOS",#N/A,FALSE,"COSTSTUDY"}</definedName>
    <definedName name="wrn.INTERNAL._.ALLOC._.RATIOS." localSheetId="9" hidden="1">{"JURIS_INTAL_RATIOS",#N/A,FALSE,"COSTSTUDY";"OKCLS_INTAL_RATIOS",#N/A,FALSE,"COSTSTUDY"}</definedName>
    <definedName name="wrn.INTERNAL._.ALLOC._.RATIOS." localSheetId="0" hidden="1">{"JURIS_INTAL_RATIOS",#N/A,FALSE,"COSTSTUDY";"OKCLS_INTAL_RATIOS",#N/A,FALSE,"COSTSTUDY"}</definedName>
    <definedName name="wrn.INTERNAL._.ALLOC._.RATIOS." localSheetId="1" hidden="1">{"JURIS_INTAL_RATIOS",#N/A,FALSE,"COSTSTUDY";"OKCLS_INTAL_RATIOS",#N/A,FALSE,"COSTSTUDY"}</definedName>
    <definedName name="wrn.INTERNAL._.ALLOC._.RATIOS." localSheetId="2" hidden="1">{"JURIS_INTAL_RATIOS",#N/A,FALSE,"COSTSTUDY";"OKCLS_INTAL_RATIOS",#N/A,FALSE,"COSTSTUDY"}</definedName>
    <definedName name="wrn.INTERNAL._.ALLOC._.RATIOS." localSheetId="3" hidden="1">{"JURIS_INTAL_RATIOS",#N/A,FALSE,"COSTSTUDY";"OKCLS_INTAL_RATIOS",#N/A,FALSE,"COSTSTUDY"}</definedName>
    <definedName name="wrn.INTERNAL._.ALLOC._.RATIOS." localSheetId="4" hidden="1">{"JURIS_INTAL_RATIOS",#N/A,FALSE,"COSTSTUDY";"OKCLS_INTAL_RATIOS",#N/A,FALSE,"COSTSTUDY"}</definedName>
    <definedName name="wrn.INTERNAL._.ALLOC._.RATIOS." localSheetId="5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OM._.EXPENSES." localSheetId="7" hidden="1">{"JURIS_OM_EXP",#N/A,FALSE,"COSTSTUDY";"OKCLS_OM_EXP",#N/A,FALSE,"COSTSTUDY"}</definedName>
    <definedName name="wrn.OM._.EXPENSES." localSheetId="9" hidden="1">{"JURIS_OM_EXP",#N/A,FALSE,"COSTSTUDY";"OKCLS_OM_EXP",#N/A,FALSE,"COSTSTUDY"}</definedName>
    <definedName name="wrn.OM._.EXPENSES." localSheetId="0" hidden="1">{"JURIS_OM_EXP",#N/A,FALSE,"COSTSTUDY";"OKCLS_OM_EXP",#N/A,FALSE,"COSTSTUDY"}</definedName>
    <definedName name="wrn.OM._.EXPENSES." localSheetId="1" hidden="1">{"JURIS_OM_EXP",#N/A,FALSE,"COSTSTUDY";"OKCLS_OM_EXP",#N/A,FALSE,"COSTSTUDY"}</definedName>
    <definedName name="wrn.OM._.EXPENSES." localSheetId="2" hidden="1">{"JURIS_OM_EXP",#N/A,FALSE,"COSTSTUDY";"OKCLS_OM_EXP",#N/A,FALSE,"COSTSTUDY"}</definedName>
    <definedName name="wrn.OM._.EXPENSES." localSheetId="3" hidden="1">{"JURIS_OM_EXP",#N/A,FALSE,"COSTSTUDY";"OKCLS_OM_EXP",#N/A,FALSE,"COSTSTUDY"}</definedName>
    <definedName name="wrn.OM._.EXPENSES." localSheetId="4" hidden="1">{"JURIS_OM_EXP",#N/A,FALSE,"COSTSTUDY";"OKCLS_OM_EXP",#N/A,FALSE,"COSTSTUDY"}</definedName>
    <definedName name="wrn.OM._.EXPENSES." localSheetId="5" hidden="1">{"JURIS_OM_EXP",#N/A,FALSE,"COSTSTUDY";"OKCLS_OM_EXP",#N/A,FALSE,"COSTSTUDY"}</definedName>
    <definedName name="wrn.OM._.EXPENSES." hidden="1">{"JURIS_OM_EXP",#N/A,FALSE,"COSTSTUDY";"OKCLS_OM_EXP",#N/A,FALSE,"COSTSTUDY"}</definedName>
    <definedName name="wrn.PLANT._.IN._.SERVICE." localSheetId="7" hidden="1">{"JURIS_PLT_IN_SERV",#N/A,FALSE,"COSTSTUDY";"OKCLS_PLT_IN_SERV",#N/A,FALSE,"COSTSTUDY"}</definedName>
    <definedName name="wrn.PLANT._.IN._.SERVICE." localSheetId="9" hidden="1">{"JURIS_PLT_IN_SERV",#N/A,FALSE,"COSTSTUDY";"OKCLS_PLT_IN_SERV",#N/A,FALSE,"COSTSTUDY"}</definedName>
    <definedName name="wrn.PLANT._.IN._.SERVICE." localSheetId="0" hidden="1">{"JURIS_PLT_IN_SERV",#N/A,FALSE,"COSTSTUDY";"OKCLS_PLT_IN_SERV",#N/A,FALSE,"COSTSTUDY"}</definedName>
    <definedName name="wrn.PLANT._.IN._.SERVICE." localSheetId="1" hidden="1">{"JURIS_PLT_IN_SERV",#N/A,FALSE,"COSTSTUDY";"OKCLS_PLT_IN_SERV",#N/A,FALSE,"COSTSTUDY"}</definedName>
    <definedName name="wrn.PLANT._.IN._.SERVICE." localSheetId="2" hidden="1">{"JURIS_PLT_IN_SERV",#N/A,FALSE,"COSTSTUDY";"OKCLS_PLT_IN_SERV",#N/A,FALSE,"COSTSTUDY"}</definedName>
    <definedName name="wrn.PLANT._.IN._.SERVICE." localSheetId="3" hidden="1">{"JURIS_PLT_IN_SERV",#N/A,FALSE,"COSTSTUDY";"OKCLS_PLT_IN_SERV",#N/A,FALSE,"COSTSTUDY"}</definedName>
    <definedName name="wrn.PLANT._.IN._.SERVICE." localSheetId="4" hidden="1">{"JURIS_PLT_IN_SERV",#N/A,FALSE,"COSTSTUDY";"OKCLS_PLT_IN_SERV",#N/A,FALSE,"COSTSTUDY"}</definedName>
    <definedName name="wrn.PLANT._.IN._.SERVICE." localSheetId="5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rint._.All." localSheetId="9" hidden="1">{#N/A,#N/A,FALSE,"Summary";#N/A,#N/A,FALSE,"City Gate";#N/A,#N/A,FALSE,"Ind Trans";#N/A,#N/A,FALSE,"Electric Gen"}</definedName>
    <definedName name="wrn.Print._.All." localSheetId="4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RATEBASE._.ADJUSTMENTS." localSheetId="7" hidden="1">{"JURIS_RB_ADJS",#N/A,FALSE,"COSTSTUDY";"OKCLS_RB_ADJS",#N/A,FALSE,"COSTSTUDY"}</definedName>
    <definedName name="wrn.RATEBASE._.ADJUSTMENTS." localSheetId="9" hidden="1">{"JURIS_RB_ADJS",#N/A,FALSE,"COSTSTUDY";"OKCLS_RB_ADJS",#N/A,FALSE,"COSTSTUDY"}</definedName>
    <definedName name="wrn.RATEBASE._.ADJUSTMENTS." localSheetId="0" hidden="1">{"JURIS_RB_ADJS",#N/A,FALSE,"COSTSTUDY";"OKCLS_RB_ADJS",#N/A,FALSE,"COSTSTUDY"}</definedName>
    <definedName name="wrn.RATEBASE._.ADJUSTMENTS." localSheetId="1" hidden="1">{"JURIS_RB_ADJS",#N/A,FALSE,"COSTSTUDY";"OKCLS_RB_ADJS",#N/A,FALSE,"COSTSTUDY"}</definedName>
    <definedName name="wrn.RATEBASE._.ADJUSTMENTS." localSheetId="2" hidden="1">{"JURIS_RB_ADJS",#N/A,FALSE,"COSTSTUDY";"OKCLS_RB_ADJS",#N/A,FALSE,"COSTSTUDY"}</definedName>
    <definedName name="wrn.RATEBASE._.ADJUSTMENTS." localSheetId="3" hidden="1">{"JURIS_RB_ADJS",#N/A,FALSE,"COSTSTUDY";"OKCLS_RB_ADJS",#N/A,FALSE,"COSTSTUDY"}</definedName>
    <definedName name="wrn.RATEBASE._.ADJUSTMENTS." localSheetId="4" hidden="1">{"JURIS_RB_ADJS",#N/A,FALSE,"COSTSTUDY";"OKCLS_RB_ADJS",#N/A,FALSE,"COSTSTUDY"}</definedName>
    <definedName name="wrn.RATEBASE._.ADJUSTMENTS." localSheetId="5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Schedule._.J.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localSheetId="7" hidden="1">{"SCHK1",#N/A,FALSE,"FILING REPORTS"}</definedName>
    <definedName name="wrn.SCHEDULE_K_1." localSheetId="9" hidden="1">{"SCHK1",#N/A,FALSE,"FILING REPORTS"}</definedName>
    <definedName name="wrn.SCHEDULE_K_1." localSheetId="0" hidden="1">{"SCHK1",#N/A,FALSE,"FILING REPORTS"}</definedName>
    <definedName name="wrn.SCHEDULE_K_1." localSheetId="1" hidden="1">{"SCHK1",#N/A,FALSE,"FILING REPORTS"}</definedName>
    <definedName name="wrn.SCHEDULE_K_1." localSheetId="2" hidden="1">{"SCHK1",#N/A,FALSE,"FILING REPORTS"}</definedName>
    <definedName name="wrn.SCHEDULE_K_1." localSheetId="3" hidden="1">{"SCHK1",#N/A,FALSE,"FILING REPORTS"}</definedName>
    <definedName name="wrn.SCHEDULE_K_1." localSheetId="4" hidden="1">{"SCHK1",#N/A,FALSE,"FILING REPORTS"}</definedName>
    <definedName name="wrn.SCHEDULE_K_1." localSheetId="5" hidden="1">{"SCHK1",#N/A,FALSE,"FILING REPORTS"}</definedName>
    <definedName name="wrn.SCHEDULE_K_1." hidden="1">{"SCHK1",#N/A,FALSE,"FILING REPORTS"}</definedName>
    <definedName name="wrn.SECTLREPORTS." localSheetId="7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9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0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2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3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4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5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Invoice." localSheetId="7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9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0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1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2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3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4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5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UMMARY." localSheetId="7" hidden="1">{"OKCLS_SUMMARY",#N/A,FALSE,"INTERNAL REPORTS";"JURIS_SUMMARY",#N/A,FALSE,"INTERNAL REPORTS"}</definedName>
    <definedName name="wrn.SUMMARY." localSheetId="9" hidden="1">{"OKCLS_SUMMARY",#N/A,FALSE,"INTERNAL REPORTS";"JURIS_SUMMARY",#N/A,FALSE,"INTERNAL REPORTS"}</definedName>
    <definedName name="wrn.SUMMARY." localSheetId="0" hidden="1">{"OKCLS_SUMMARY",#N/A,FALSE,"INTERNAL REPORTS";"JURIS_SUMMARY",#N/A,FALSE,"INTERNAL REPORTS"}</definedName>
    <definedName name="wrn.SUMMARY." localSheetId="1" hidden="1">{"OKCLS_SUMMARY",#N/A,FALSE,"INTERNAL REPORTS";"JURIS_SUMMARY",#N/A,FALSE,"INTERNAL REPORTS"}</definedName>
    <definedName name="wrn.SUMMARY." localSheetId="2" hidden="1">{"OKCLS_SUMMARY",#N/A,FALSE,"INTERNAL REPORTS";"JURIS_SUMMARY",#N/A,FALSE,"INTERNAL REPORTS"}</definedName>
    <definedName name="wrn.SUMMARY." localSheetId="3" hidden="1">{"OKCLS_SUMMARY",#N/A,FALSE,"INTERNAL REPORTS";"JURIS_SUMMARY",#N/A,FALSE,"INTERNAL REPORTS"}</definedName>
    <definedName name="wrn.SUMMARY." localSheetId="4" hidden="1">{"OKCLS_SUMMARY",#N/A,FALSE,"INTERNAL REPORTS";"JURIS_SUMMARY",#N/A,FALSE,"INTERNAL REPORTS"}</definedName>
    <definedName name="wrn.SUMMARY." localSheetId="5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TAXES._.OTHER." localSheetId="7" hidden="1">{"JURIS_TAXES_OTHER",#N/A,FALSE,"COSTSTUDY";"OKCLS_TAXES_OTHER",#N/A,FALSE,"COSTSTUDY"}</definedName>
    <definedName name="wrn.TAXES._.OTHER." localSheetId="9" hidden="1">{"JURIS_TAXES_OTHER",#N/A,FALSE,"COSTSTUDY";"OKCLS_TAXES_OTHER",#N/A,FALSE,"COSTSTUDY"}</definedName>
    <definedName name="wrn.TAXES._.OTHER." localSheetId="0" hidden="1">{"JURIS_TAXES_OTHER",#N/A,FALSE,"COSTSTUDY";"OKCLS_TAXES_OTHER",#N/A,FALSE,"COSTSTUDY"}</definedName>
    <definedName name="wrn.TAXES._.OTHER." localSheetId="1" hidden="1">{"JURIS_TAXES_OTHER",#N/A,FALSE,"COSTSTUDY";"OKCLS_TAXES_OTHER",#N/A,FALSE,"COSTSTUDY"}</definedName>
    <definedName name="wrn.TAXES._.OTHER." localSheetId="2" hidden="1">{"JURIS_TAXES_OTHER",#N/A,FALSE,"COSTSTUDY";"OKCLS_TAXES_OTHER",#N/A,FALSE,"COSTSTUDY"}</definedName>
    <definedName name="wrn.TAXES._.OTHER." localSheetId="3" hidden="1">{"JURIS_TAXES_OTHER",#N/A,FALSE,"COSTSTUDY";"OKCLS_TAXES_OTHER",#N/A,FALSE,"COSTSTUDY"}</definedName>
    <definedName name="wrn.TAXES._.OTHER." localSheetId="4" hidden="1">{"JURIS_TAXES_OTHER",#N/A,FALSE,"COSTSTUDY";"OKCLS_TAXES_OTHER",#N/A,FALSE,"COSTSTUDY"}</definedName>
    <definedName name="wrn.TAXES._.OTHER." localSheetId="5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Year_End_Customer_Adjustment" localSheetId="7">#REF!</definedName>
    <definedName name="Year_End_Customer_Adjustment" localSheetId="9">#REF!</definedName>
    <definedName name="Year_End_Customer_Adjustment" localSheetId="0">#REF!</definedName>
    <definedName name="Year_End_Customer_Adjustment" localSheetId="1">#REF!</definedName>
    <definedName name="Year_End_Customer_Adjustment" localSheetId="2">#REF!</definedName>
    <definedName name="Year_End_Customer_Adjustment" localSheetId="3">#REF!</definedName>
    <definedName name="Year_End_Customer_Adjustment" localSheetId="4">#REF!</definedName>
    <definedName name="Year_End_Customer_Adjustment" localSheetId="5">#REF!</definedName>
    <definedName name="Year_End_Customer_Adjustment">#REF!</definedName>
    <definedName name="yikes" localSheetId="9" hidden="1">{#N/A,#N/A,FALSE,"Summary";#N/A,#N/A,FALSE,"City Gate";#N/A,#N/A,FALSE,"Ind Trans";#N/A,#N/A,FALSE,"Electric Gen"}</definedName>
    <definedName name="yikes" localSheetId="4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9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4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73" l="1"/>
  <c r="F19" i="73"/>
  <c r="F18" i="73"/>
  <c r="H18" i="73" s="1"/>
  <c r="H17" i="73"/>
  <c r="G17" i="73"/>
  <c r="F17" i="73"/>
  <c r="G16" i="73"/>
  <c r="F16" i="73"/>
  <c r="H16" i="73" s="1"/>
  <c r="H21" i="73" s="1"/>
  <c r="H23" i="73" s="1"/>
  <c r="F9" i="73"/>
  <c r="H8" i="73"/>
  <c r="H7" i="73"/>
  <c r="H6" i="73"/>
  <c r="H22" i="70"/>
  <c r="F19" i="70"/>
  <c r="F18" i="70"/>
  <c r="H18" i="70" s="1"/>
  <c r="G17" i="70"/>
  <c r="F17" i="70"/>
  <c r="H17" i="70" s="1"/>
  <c r="G16" i="70"/>
  <c r="F16" i="70"/>
  <c r="H16" i="70" s="1"/>
  <c r="H21" i="70" s="1"/>
  <c r="F9" i="70"/>
  <c r="H8" i="70"/>
  <c r="H11" i="70" s="1"/>
  <c r="H13" i="70" s="1"/>
  <c r="H7" i="70"/>
  <c r="H6" i="70"/>
  <c r="U129" i="69"/>
  <c r="S129" i="69"/>
  <c r="M129" i="69"/>
  <c r="I129" i="69"/>
  <c r="G128" i="69" a="1"/>
  <c r="G128" i="69" s="1"/>
  <c r="U125" i="69"/>
  <c r="S125" i="69"/>
  <c r="M125" i="69"/>
  <c r="I125" i="69"/>
  <c r="G124" i="69" a="1"/>
  <c r="G124" i="69" s="1"/>
  <c r="U121" i="69"/>
  <c r="S121" i="69"/>
  <c r="M121" i="69"/>
  <c r="O121" i="69" s="1"/>
  <c r="I121" i="69"/>
  <c r="G120" i="69" a="1"/>
  <c r="G120" i="69" s="1"/>
  <c r="U117" i="69"/>
  <c r="S117" i="69"/>
  <c r="M117" i="69"/>
  <c r="O117" i="69" s="1"/>
  <c r="I117" i="69"/>
  <c r="U116" i="69"/>
  <c r="S116" i="69"/>
  <c r="M116" i="69"/>
  <c r="I116" i="69"/>
  <c r="W115" i="69"/>
  <c r="U115" i="69"/>
  <c r="S115" i="69"/>
  <c r="M115" i="69"/>
  <c r="O115" i="69" s="1"/>
  <c r="I115" i="69"/>
  <c r="U114" i="69"/>
  <c r="S114" i="69"/>
  <c r="M114" i="69"/>
  <c r="I114" i="69"/>
  <c r="O114" i="69" s="1"/>
  <c r="G114" i="69"/>
  <c r="U113" i="69"/>
  <c r="S113" i="69"/>
  <c r="M113" i="69"/>
  <c r="I113" i="69"/>
  <c r="U112" i="69"/>
  <c r="S112" i="69"/>
  <c r="M112" i="69"/>
  <c r="I112" i="69"/>
  <c r="U111" i="69"/>
  <c r="S111" i="69"/>
  <c r="M111" i="69"/>
  <c r="I111" i="69"/>
  <c r="U110" i="69"/>
  <c r="S110" i="69"/>
  <c r="M110" i="69"/>
  <c r="O110" i="69" s="1"/>
  <c r="I110" i="69"/>
  <c r="G109" i="69"/>
  <c r="W106" i="69"/>
  <c r="O106" i="69"/>
  <c r="W105" i="69"/>
  <c r="O105" i="69"/>
  <c r="W104" i="69"/>
  <c r="O104" i="69"/>
  <c r="W103" i="69"/>
  <c r="O103" i="69"/>
  <c r="W102" i="69"/>
  <c r="O102" i="69"/>
  <c r="W101" i="69"/>
  <c r="O101" i="69"/>
  <c r="O100" i="69"/>
  <c r="W99" i="69"/>
  <c r="O99" i="69"/>
  <c r="W98" i="69"/>
  <c r="O98" i="69"/>
  <c r="W97" i="69"/>
  <c r="O97" i="69"/>
  <c r="W96" i="69"/>
  <c r="O96" i="69"/>
  <c r="W95" i="69"/>
  <c r="O95" i="69"/>
  <c r="W94" i="69"/>
  <c r="O94" i="69"/>
  <c r="W93" i="69"/>
  <c r="O93" i="69"/>
  <c r="W92" i="69"/>
  <c r="O92" i="69"/>
  <c r="W91" i="69"/>
  <c r="O91" i="69"/>
  <c r="W90" i="69"/>
  <c r="O90" i="69"/>
  <c r="W89" i="69"/>
  <c r="O89" i="69"/>
  <c r="W88" i="69"/>
  <c r="O88" i="69"/>
  <c r="W87" i="69"/>
  <c r="O87" i="69"/>
  <c r="W86" i="69"/>
  <c r="W129" i="69" s="1"/>
  <c r="O86" i="69"/>
  <c r="W85" i="69"/>
  <c r="O85" i="69"/>
  <c r="W84" i="69"/>
  <c r="O84" i="69"/>
  <c r="W83" i="69"/>
  <c r="O83" i="69"/>
  <c r="W82" i="69"/>
  <c r="O82" i="69"/>
  <c r="W81" i="69"/>
  <c r="O81" i="69"/>
  <c r="W80" i="69"/>
  <c r="O80" i="69"/>
  <c r="W79" i="69"/>
  <c r="O79" i="69"/>
  <c r="W78" i="69"/>
  <c r="O78" i="69"/>
  <c r="W77" i="69"/>
  <c r="O77" i="69"/>
  <c r="W76" i="69"/>
  <c r="O76" i="69"/>
  <c r="W75" i="69"/>
  <c r="O75" i="69"/>
  <c r="W74" i="69"/>
  <c r="O74" i="69"/>
  <c r="W73" i="69"/>
  <c r="O73" i="69"/>
  <c r="W72" i="69"/>
  <c r="O72" i="69"/>
  <c r="W71" i="69"/>
  <c r="O71" i="69"/>
  <c r="W70" i="69"/>
  <c r="O70" i="69"/>
  <c r="W69" i="69"/>
  <c r="O69" i="69"/>
  <c r="W68" i="69"/>
  <c r="O68" i="69"/>
  <c r="W67" i="69"/>
  <c r="O67" i="69"/>
  <c r="O66" i="69"/>
  <c r="W65" i="69"/>
  <c r="O65" i="69"/>
  <c r="W64" i="69"/>
  <c r="O64" i="69"/>
  <c r="O63" i="69"/>
  <c r="W62" i="69"/>
  <c r="O62" i="69"/>
  <c r="W61" i="69"/>
  <c r="O61" i="69"/>
  <c r="W60" i="69"/>
  <c r="O60" i="69"/>
  <c r="W59" i="69"/>
  <c r="O59" i="69"/>
  <c r="W58" i="69"/>
  <c r="O58" i="69"/>
  <c r="W57" i="69"/>
  <c r="O57" i="69"/>
  <c r="O56" i="69"/>
  <c r="W55" i="69"/>
  <c r="O55" i="69"/>
  <c r="W54" i="69"/>
  <c r="O54" i="69"/>
  <c r="W53" i="69"/>
  <c r="O53" i="69"/>
  <c r="W52" i="69"/>
  <c r="O52" i="69"/>
  <c r="W51" i="69"/>
  <c r="O51" i="69"/>
  <c r="W50" i="69"/>
  <c r="O50" i="69"/>
  <c r="W49" i="69"/>
  <c r="O49" i="69"/>
  <c r="W48" i="69"/>
  <c r="O48" i="69"/>
  <c r="W47" i="69"/>
  <c r="O47" i="69"/>
  <c r="W46" i="69"/>
  <c r="O46" i="69"/>
  <c r="W45" i="69"/>
  <c r="O45" i="69"/>
  <c r="O44" i="69"/>
  <c r="W43" i="69"/>
  <c r="O43" i="69"/>
  <c r="W42" i="69"/>
  <c r="O42" i="69"/>
  <c r="W41" i="69"/>
  <c r="O41" i="69"/>
  <c r="W40" i="69"/>
  <c r="O40" i="69"/>
  <c r="W39" i="69"/>
  <c r="O39" i="69"/>
  <c r="W38" i="69"/>
  <c r="O38" i="69"/>
  <c r="W37" i="69"/>
  <c r="O37" i="69"/>
  <c r="W36" i="69"/>
  <c r="O36" i="69"/>
  <c r="W35" i="69"/>
  <c r="O35" i="69"/>
  <c r="W34" i="69"/>
  <c r="O34" i="69"/>
  <c r="O33" i="69"/>
  <c r="W32" i="69"/>
  <c r="O32" i="69"/>
  <c r="W31" i="69"/>
  <c r="O31" i="69"/>
  <c r="W30" i="69"/>
  <c r="O30" i="69"/>
  <c r="W29" i="69"/>
  <c r="O29" i="69"/>
  <c r="W28" i="69"/>
  <c r="O28" i="69"/>
  <c r="W27" i="69"/>
  <c r="O27" i="69"/>
  <c r="W26" i="69"/>
  <c r="O26" i="69"/>
  <c r="W25" i="69"/>
  <c r="O25" i="69"/>
  <c r="W24" i="69"/>
  <c r="O24" i="69"/>
  <c r="W23" i="69"/>
  <c r="O23" i="69"/>
  <c r="W22" i="69"/>
  <c r="O22" i="69"/>
  <c r="W21" i="69"/>
  <c r="O21" i="69"/>
  <c r="W20" i="69"/>
  <c r="O20" i="69"/>
  <c r="W19" i="69"/>
  <c r="O19" i="69"/>
  <c r="W18" i="69"/>
  <c r="O18" i="69"/>
  <c r="W17" i="69"/>
  <c r="O17" i="69"/>
  <c r="W16" i="69"/>
  <c r="O16" i="69"/>
  <c r="W15" i="69"/>
  <c r="O15" i="69"/>
  <c r="W14" i="69"/>
  <c r="O14" i="69"/>
  <c r="W13" i="69"/>
  <c r="O13" i="69"/>
  <c r="W12" i="69"/>
  <c r="O12" i="69"/>
  <c r="W11" i="69"/>
  <c r="W121" i="69" s="1"/>
  <c r="O11" i="69"/>
  <c r="H11" i="73" l="1"/>
  <c r="H13" i="73" s="1"/>
  <c r="H25" i="73" s="1"/>
  <c r="H27" i="73" s="1"/>
  <c r="H29" i="73" s="1"/>
  <c r="H23" i="70"/>
  <c r="H25" i="70" s="1"/>
  <c r="H27" i="70" s="1"/>
  <c r="H29" i="70" s="1"/>
  <c r="O116" i="69"/>
  <c r="W114" i="69"/>
  <c r="W113" i="69"/>
  <c r="O125" i="69"/>
  <c r="W125" i="69"/>
  <c r="W117" i="69"/>
  <c r="O129" i="69"/>
  <c r="W111" i="69"/>
  <c r="W112" i="69"/>
  <c r="W116" i="69"/>
  <c r="W110" i="69"/>
  <c r="H22" i="68" l="1"/>
  <c r="F18" i="68"/>
  <c r="H18" i="68" s="1"/>
  <c r="G17" i="68"/>
  <c r="F17" i="68"/>
  <c r="H17" i="68" s="1"/>
  <c r="G16" i="68"/>
  <c r="F16" i="68"/>
  <c r="H16" i="68" s="1"/>
  <c r="F9" i="68"/>
  <c r="H8" i="68"/>
  <c r="H7" i="68"/>
  <c r="H6" i="68"/>
  <c r="X147" i="66"/>
  <c r="V147" i="66"/>
  <c r="O147" i="66"/>
  <c r="Q147" i="66" s="1"/>
  <c r="I147" i="66"/>
  <c r="X146" i="66"/>
  <c r="V146" i="66"/>
  <c r="O146" i="66"/>
  <c r="Q146" i="66" s="1"/>
  <c r="I146" i="66"/>
  <c r="X145" i="66"/>
  <c r="V145" i="66"/>
  <c r="O145" i="66"/>
  <c r="Q145" i="66" s="1"/>
  <c r="I145" i="66"/>
  <c r="X144" i="66"/>
  <c r="V144" i="66"/>
  <c r="O144" i="66"/>
  <c r="Q144" i="66" s="1"/>
  <c r="I144" i="66"/>
  <c r="G143" i="66" a="1"/>
  <c r="G143" i="66" s="1"/>
  <c r="X140" i="66"/>
  <c r="V140" i="66"/>
  <c r="Q140" i="66"/>
  <c r="O140" i="66"/>
  <c r="I140" i="66"/>
  <c r="X139" i="66"/>
  <c r="V139" i="66"/>
  <c r="O139" i="66"/>
  <c r="I139" i="66"/>
  <c r="Q139" i="66" s="1"/>
  <c r="X138" i="66"/>
  <c r="V138" i="66"/>
  <c r="Q138" i="66"/>
  <c r="O138" i="66"/>
  <c r="I138" i="66"/>
  <c r="X137" i="66"/>
  <c r="V137" i="66"/>
  <c r="O137" i="66"/>
  <c r="I137" i="66"/>
  <c r="Q137" i="66" s="1"/>
  <c r="G136" i="66" a="1"/>
  <c r="G136" i="66" s="1"/>
  <c r="X133" i="66"/>
  <c r="V133" i="66"/>
  <c r="O133" i="66"/>
  <c r="Q133" i="66" s="1"/>
  <c r="I133" i="66"/>
  <c r="X132" i="66"/>
  <c r="V132" i="66"/>
  <c r="O132" i="66"/>
  <c r="I132" i="66"/>
  <c r="Q132" i="66" s="1"/>
  <c r="X131" i="66"/>
  <c r="V131" i="66"/>
  <c r="O131" i="66"/>
  <c r="Q131" i="66" s="1"/>
  <c r="I131" i="66"/>
  <c r="X130" i="66"/>
  <c r="V130" i="66"/>
  <c r="O130" i="66"/>
  <c r="I130" i="66"/>
  <c r="Q130" i="66" s="1"/>
  <c r="G129" i="66" a="1"/>
  <c r="G129" i="66" s="1"/>
  <c r="X126" i="66"/>
  <c r="V126" i="66"/>
  <c r="O126" i="66"/>
  <c r="Q126" i="66" s="1"/>
  <c r="I126" i="66"/>
  <c r="X125" i="66"/>
  <c r="V125" i="66"/>
  <c r="O125" i="66"/>
  <c r="Q125" i="66" s="1"/>
  <c r="I125" i="66"/>
  <c r="X124" i="66"/>
  <c r="V124" i="66"/>
  <c r="O124" i="66"/>
  <c r="Q124" i="66" s="1"/>
  <c r="I124" i="66"/>
  <c r="G124" i="66"/>
  <c r="X123" i="66"/>
  <c r="V123" i="66"/>
  <c r="O123" i="66"/>
  <c r="Q123" i="66" s="1"/>
  <c r="I123" i="66"/>
  <c r="X122" i="66"/>
  <c r="V122" i="66"/>
  <c r="O122" i="66"/>
  <c r="Q122" i="66" s="1"/>
  <c r="I122" i="66"/>
  <c r="X121" i="66"/>
  <c r="V121" i="66"/>
  <c r="O121" i="66"/>
  <c r="Q121" i="66" s="1"/>
  <c r="I121" i="66"/>
  <c r="X120" i="66"/>
  <c r="V120" i="66"/>
  <c r="O120" i="66"/>
  <c r="Q120" i="66" s="1"/>
  <c r="I120" i="66"/>
  <c r="X119" i="66"/>
  <c r="V119" i="66"/>
  <c r="O119" i="66"/>
  <c r="Q119" i="66" s="1"/>
  <c r="I119" i="66"/>
  <c r="X118" i="66"/>
  <c r="V118" i="66"/>
  <c r="O118" i="66"/>
  <c r="Q118" i="66" s="1"/>
  <c r="I118" i="66"/>
  <c r="G117" i="66"/>
  <c r="Z114" i="66"/>
  <c r="Q114" i="66"/>
  <c r="Z113" i="66"/>
  <c r="Q113" i="66"/>
  <c r="Z112" i="66"/>
  <c r="Q112" i="66"/>
  <c r="Z111" i="66"/>
  <c r="Q111" i="66"/>
  <c r="Z110" i="66"/>
  <c r="Q110" i="66"/>
  <c r="Z109" i="66"/>
  <c r="Q109" i="66"/>
  <c r="Z108" i="66"/>
  <c r="Q108" i="66"/>
  <c r="Z107" i="66"/>
  <c r="Q107" i="66"/>
  <c r="Z106" i="66"/>
  <c r="Q106" i="66"/>
  <c r="Z105" i="66"/>
  <c r="Z145" i="66" s="1"/>
  <c r="Q105" i="66"/>
  <c r="Q104" i="66"/>
  <c r="Z103" i="66"/>
  <c r="Q103" i="66"/>
  <c r="Z102" i="66"/>
  <c r="Q102" i="66"/>
  <c r="Z101" i="66"/>
  <c r="Q101" i="66"/>
  <c r="Z100" i="66"/>
  <c r="Q100" i="66"/>
  <c r="Z99" i="66"/>
  <c r="Q99" i="66"/>
  <c r="Z98" i="66"/>
  <c r="Q98" i="66"/>
  <c r="Z97" i="66"/>
  <c r="Z147" i="66" s="1"/>
  <c r="Q97" i="66"/>
  <c r="Z96" i="66"/>
  <c r="Q96" i="66"/>
  <c r="Z95" i="66"/>
  <c r="Q95" i="66"/>
  <c r="Z94" i="66"/>
  <c r="Q94" i="66"/>
  <c r="Z93" i="66"/>
  <c r="Q93" i="66"/>
  <c r="Q92" i="66"/>
  <c r="Q91" i="66"/>
  <c r="Z90" i="66"/>
  <c r="Q90" i="66"/>
  <c r="Z89" i="66"/>
  <c r="Q89" i="66"/>
  <c r="Q88" i="66"/>
  <c r="Q87" i="66"/>
  <c r="Z86" i="66"/>
  <c r="Q86" i="66"/>
  <c r="Q85" i="66"/>
  <c r="Q84" i="66"/>
  <c r="Q83" i="66"/>
  <c r="Q82" i="66"/>
  <c r="Z81" i="66"/>
  <c r="Q81" i="66"/>
  <c r="Z80" i="66"/>
  <c r="Q80" i="66"/>
  <c r="Z79" i="66"/>
  <c r="Q79" i="66"/>
  <c r="Q78" i="66"/>
  <c r="Z77" i="66"/>
  <c r="Q77" i="66"/>
  <c r="Z76" i="66"/>
  <c r="Q76" i="66"/>
  <c r="Z75" i="66"/>
  <c r="Q75" i="66"/>
  <c r="Z74" i="66"/>
  <c r="Q74" i="66"/>
  <c r="Z73" i="66"/>
  <c r="Q73" i="66"/>
  <c r="Z72" i="66"/>
  <c r="Q72" i="66"/>
  <c r="Z71" i="66"/>
  <c r="Q71" i="66"/>
  <c r="Z70" i="66"/>
  <c r="Q70" i="66"/>
  <c r="Z69" i="66"/>
  <c r="Q69" i="66"/>
  <c r="Z68" i="66"/>
  <c r="Q68" i="66"/>
  <c r="Z67" i="66"/>
  <c r="Q67" i="66"/>
  <c r="Q66" i="66"/>
  <c r="Z65" i="66"/>
  <c r="Q65" i="66"/>
  <c r="Z64" i="66"/>
  <c r="Q64" i="66"/>
  <c r="Q63" i="66"/>
  <c r="Z62" i="66"/>
  <c r="Q62" i="66"/>
  <c r="Z61" i="66"/>
  <c r="Q61" i="66"/>
  <c r="Q60" i="66"/>
  <c r="Z59" i="66"/>
  <c r="Z138" i="66" s="1"/>
  <c r="Q59" i="66"/>
  <c r="Z58" i="66"/>
  <c r="Q58" i="66"/>
  <c r="Z57" i="66"/>
  <c r="Q57" i="66"/>
  <c r="Z56" i="66"/>
  <c r="Z140" i="66" s="1"/>
  <c r="Q56" i="66"/>
  <c r="Q55" i="66"/>
  <c r="Z54" i="66"/>
  <c r="Q54" i="66"/>
  <c r="Z53" i="66"/>
  <c r="Q53" i="66"/>
  <c r="Z52" i="66"/>
  <c r="Q52" i="66"/>
  <c r="Z51" i="66"/>
  <c r="Q51" i="66"/>
  <c r="Z50" i="66"/>
  <c r="Q50" i="66"/>
  <c r="Z49" i="66"/>
  <c r="Q49" i="66"/>
  <c r="Z48" i="66"/>
  <c r="Q48" i="66"/>
  <c r="Q47" i="66"/>
  <c r="Q46" i="66"/>
  <c r="Z45" i="66"/>
  <c r="Q45" i="66"/>
  <c r="Z44" i="66"/>
  <c r="Q44" i="66"/>
  <c r="Z43" i="66"/>
  <c r="Q43" i="66"/>
  <c r="Z42" i="66"/>
  <c r="Q42" i="66"/>
  <c r="Z41" i="66"/>
  <c r="Q41" i="66"/>
  <c r="Z40" i="66"/>
  <c r="Q40" i="66"/>
  <c r="Z39" i="66"/>
  <c r="Q39" i="66"/>
  <c r="Z38" i="66"/>
  <c r="Z124" i="66" s="1"/>
  <c r="Q38" i="66"/>
  <c r="Z37" i="66"/>
  <c r="Q37" i="66"/>
  <c r="Z36" i="66"/>
  <c r="Q36" i="66"/>
  <c r="Z35" i="66"/>
  <c r="Q35" i="66"/>
  <c r="Z34" i="66"/>
  <c r="Q34" i="66"/>
  <c r="Z33" i="66"/>
  <c r="Q33" i="66"/>
  <c r="Z32" i="66"/>
  <c r="Q32" i="66"/>
  <c r="Z31" i="66"/>
  <c r="Q31" i="66"/>
  <c r="Z30" i="66"/>
  <c r="Q30" i="66"/>
  <c r="Z29" i="66"/>
  <c r="Q29" i="66"/>
  <c r="Z28" i="66"/>
  <c r="Q28" i="66"/>
  <c r="Z27" i="66"/>
  <c r="Q27" i="66"/>
  <c r="Z26" i="66"/>
  <c r="Q26" i="66"/>
  <c r="Z25" i="66"/>
  <c r="Q25" i="66"/>
  <c r="Z24" i="66"/>
  <c r="Q24" i="66"/>
  <c r="Z23" i="66"/>
  <c r="Q23" i="66"/>
  <c r="Z22" i="66"/>
  <c r="Q22" i="66"/>
  <c r="Z21" i="66"/>
  <c r="Z131" i="66" s="1"/>
  <c r="Q21" i="66"/>
  <c r="Z20" i="66"/>
  <c r="Q20" i="66"/>
  <c r="Z19" i="66"/>
  <c r="Q19" i="66"/>
  <c r="Q18" i="66"/>
  <c r="Q17" i="66"/>
  <c r="Z16" i="66"/>
  <c r="Z126" i="66" s="1"/>
  <c r="Q16" i="66"/>
  <c r="Q15" i="66"/>
  <c r="Z14" i="66"/>
  <c r="Q14" i="66"/>
  <c r="Z13" i="66"/>
  <c r="Z125" i="66" s="1"/>
  <c r="Q13" i="66"/>
  <c r="Z12" i="66"/>
  <c r="Z122" i="66" s="1"/>
  <c r="Q12" i="66"/>
  <c r="Q11" i="66"/>
  <c r="H11" i="68" l="1"/>
  <c r="H13" i="68" s="1"/>
  <c r="H21" i="68"/>
  <c r="H23" i="68" s="1"/>
  <c r="F19" i="68"/>
  <c r="Z121" i="66"/>
  <c r="Z137" i="66"/>
  <c r="Z139" i="66"/>
  <c r="Z119" i="66"/>
  <c r="Z123" i="66"/>
  <c r="Z130" i="66"/>
  <c r="Z132" i="66"/>
  <c r="Z118" i="66"/>
  <c r="Z120" i="66"/>
  <c r="Z144" i="66"/>
  <c r="Z146" i="66"/>
  <c r="Z133" i="66"/>
  <c r="H25" i="68" l="1"/>
  <c r="H27" i="68" s="1"/>
  <c r="H29" i="68" s="1"/>
  <c r="G17" i="20"/>
  <c r="F16" i="20"/>
  <c r="F17" i="20"/>
  <c r="F18" i="20"/>
  <c r="G16" i="20" l="1"/>
  <c r="H17" i="20"/>
  <c r="H7" i="20"/>
  <c r="H8" i="20"/>
  <c r="H6" i="20"/>
  <c r="F9" i="20"/>
  <c r="H18" i="20" l="1"/>
  <c r="H16" i="20"/>
  <c r="F19" i="20"/>
  <c r="H22" i="20"/>
  <c r="H21" i="20" l="1"/>
  <c r="H23" i="20" s="1"/>
  <c r="H11" i="20"/>
  <c r="H13" i="20" s="1"/>
  <c r="H25" i="20" l="1"/>
  <c r="H27" i="20" s="1"/>
  <c r="H29" i="20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<sst xmlns="http://schemas.openxmlformats.org/spreadsheetml/2006/main" count="1726" uniqueCount="536">
  <si>
    <t>State</t>
  </si>
  <si>
    <t>Utility</t>
  </si>
  <si>
    <t>Parent Company Ticker</t>
  </si>
  <si>
    <t>Docket</t>
  </si>
  <si>
    <t>Requested ROE</t>
  </si>
  <si>
    <t>Order Date</t>
  </si>
  <si>
    <t>Vertically Integrated (V) / Distribution Only (D)</t>
  </si>
  <si>
    <t>Approved ROE</t>
  </si>
  <si>
    <t>Difference</t>
  </si>
  <si>
    <t>ROE Fully Litigated or Settled</t>
  </si>
  <si>
    <t>Approved WACC</t>
  </si>
  <si>
    <t>Approved Equity Ratio</t>
  </si>
  <si>
    <t>Equity Contribution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</si>
  <si>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</si>
  <si>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</si>
  <si>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</si>
  <si>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</si>
  <si>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</si>
  <si>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</si>
  <si>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</si>
  <si>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</si>
  <si>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</si>
  <si>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</si>
  <si>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</si>
  <si>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</si>
  <si>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</si>
  <si>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</si>
  <si>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(8) - (5)</t>
  </si>
  <si>
    <t>(8) X (13)</t>
  </si>
  <si>
    <t>Michigan</t>
  </si>
  <si>
    <t>Consumers Energy Co.</t>
  </si>
  <si>
    <t>CMS</t>
  </si>
  <si>
    <t>V</t>
  </si>
  <si>
    <t>Settled</t>
  </si>
  <si>
    <t>N/A</t>
  </si>
  <si>
    <t>West Virginia</t>
  </si>
  <si>
    <t>AEP</t>
  </si>
  <si>
    <t>New Jersey</t>
  </si>
  <si>
    <t>Atlantic City Electric Co.</t>
  </si>
  <si>
    <t>EXC</t>
  </si>
  <si>
    <t>D</t>
  </si>
  <si>
    <t>New York</t>
  </si>
  <si>
    <t>ED</t>
  </si>
  <si>
    <t>Oklahoma</t>
  </si>
  <si>
    <t>Maryland</t>
  </si>
  <si>
    <t>FE</t>
  </si>
  <si>
    <t>Fully Litigated</t>
  </si>
  <si>
    <t>Kentucky</t>
  </si>
  <si>
    <t>South Carolina</t>
  </si>
  <si>
    <t>Duke Energy Carolinas LLC</t>
  </si>
  <si>
    <t>DTE Electric Co.</t>
  </si>
  <si>
    <t>DTE</t>
  </si>
  <si>
    <t>Duke Energy Progress LLC</t>
  </si>
  <si>
    <t>DUK</t>
  </si>
  <si>
    <t>Upper Peninsula Power Co.</t>
  </si>
  <si>
    <t>Potomac Electric Power Co.</t>
  </si>
  <si>
    <t>Vermont</t>
  </si>
  <si>
    <t>Green Mountain Power Corp.</t>
  </si>
  <si>
    <t>Wisconsin</t>
  </si>
  <si>
    <t>XEL</t>
  </si>
  <si>
    <t>Massachusetts</t>
  </si>
  <si>
    <t>Montana</t>
  </si>
  <si>
    <t>NWE</t>
  </si>
  <si>
    <t>Wisconsin Electric Power Co.</t>
  </si>
  <si>
    <t>WEC</t>
  </si>
  <si>
    <t>Wisconsin Public Service Corp.</t>
  </si>
  <si>
    <t>Louisiana</t>
  </si>
  <si>
    <t>ETR</t>
  </si>
  <si>
    <t>Idaho</t>
  </si>
  <si>
    <t>Avista Corp.</t>
  </si>
  <si>
    <t>AVA</t>
  </si>
  <si>
    <t>Illinois</t>
  </si>
  <si>
    <t>Commonwealth Edison Co.</t>
  </si>
  <si>
    <t>Indiana</t>
  </si>
  <si>
    <t>NI</t>
  </si>
  <si>
    <t>Ameren Illinois</t>
  </si>
  <si>
    <t>AEE</t>
  </si>
  <si>
    <t>Baltimore Gas and Electric Co.</t>
  </si>
  <si>
    <t>California</t>
  </si>
  <si>
    <t>PCG</t>
  </si>
  <si>
    <t>San Diego Gas &amp; Electric Co.</t>
  </si>
  <si>
    <t>SRE</t>
  </si>
  <si>
    <t>Southern California Edison Co.</t>
  </si>
  <si>
    <t>EIX</t>
  </si>
  <si>
    <t>Nevada</t>
  </si>
  <si>
    <t>Sierra Pacific Power Co.</t>
  </si>
  <si>
    <t>BRK.A</t>
  </si>
  <si>
    <t>LNT</t>
  </si>
  <si>
    <t>Consolidated Edison Co. of NY</t>
  </si>
  <si>
    <t>Indiana Michigan Power Co.</t>
  </si>
  <si>
    <t>PacifiCorp</t>
  </si>
  <si>
    <t>Colorado</t>
  </si>
  <si>
    <t>Texas</t>
  </si>
  <si>
    <t>Maine</t>
  </si>
  <si>
    <t>Central Maine Power Co.</t>
  </si>
  <si>
    <t>IBE</t>
  </si>
  <si>
    <t>North Carolina</t>
  </si>
  <si>
    <t>Virginia Electric &amp; Power Co.</t>
  </si>
  <si>
    <t>Washington</t>
  </si>
  <si>
    <t>UTL</t>
  </si>
  <si>
    <t>Duke Energy Kentucky Inc.</t>
  </si>
  <si>
    <t>New Mexico</t>
  </si>
  <si>
    <t>AQN</t>
  </si>
  <si>
    <t>Puget Sound Energy Inc.</t>
  </si>
  <si>
    <t>Delmarva Power &amp; Light Co.</t>
  </si>
  <si>
    <t>Jersey Central Power &amp; Light Co.</t>
  </si>
  <si>
    <t>Virginia</t>
  </si>
  <si>
    <t>Madison Gas and Electric Co.</t>
  </si>
  <si>
    <t>MGEE</t>
  </si>
  <si>
    <t>Nevada Power Co.</t>
  </si>
  <si>
    <t>Oregon</t>
  </si>
  <si>
    <t>Arizona</t>
  </si>
  <si>
    <t>Tucson Electric Power Co.</t>
  </si>
  <si>
    <t>FTS</t>
  </si>
  <si>
    <t>Wisconsin Power and Light Co</t>
  </si>
  <si>
    <t>Florida</t>
  </si>
  <si>
    <t>Duke Energy Florida LLC</t>
  </si>
  <si>
    <t>Wyoming</t>
  </si>
  <si>
    <t>NA</t>
  </si>
  <si>
    <t>Dominion Energy South Carolina</t>
  </si>
  <si>
    <t>Delaware</t>
  </si>
  <si>
    <t>North Dakota</t>
  </si>
  <si>
    <t>Northern States Power Co.</t>
  </si>
  <si>
    <t xml:space="preserve"> </t>
  </si>
  <si>
    <t>Versant Power</t>
  </si>
  <si>
    <t>Arizona Public Service Co.</t>
  </si>
  <si>
    <t>PNW</t>
  </si>
  <si>
    <t>Central Hudson Gas &amp; Electric</t>
  </si>
  <si>
    <t>Southwestern Electric Power Co</t>
  </si>
  <si>
    <t>Public Service Co. of OK</t>
  </si>
  <si>
    <t>Public Service Co. of CO</t>
  </si>
  <si>
    <t>Entire Period</t>
  </si>
  <si>
    <t># of Decisions</t>
  </si>
  <si>
    <t>Average</t>
  </si>
  <si>
    <t>(All Utilities)</t>
  </si>
  <si>
    <t>(Distribution Only)</t>
  </si>
  <si>
    <t>(Vertically Integrated Only)</t>
  </si>
  <si>
    <t>Median</t>
  </si>
  <si>
    <t>Maximum</t>
  </si>
  <si>
    <t>Minimum</t>
  </si>
  <si>
    <t>(Distribution Only, exc. IL FRP)</t>
  </si>
  <si>
    <t>Source: S&amp;P Global Market Intelligence</t>
  </si>
  <si>
    <t>Last Updated:</t>
  </si>
  <si>
    <t>Portland General Electric Co.</t>
  </si>
  <si>
    <t>POR</t>
  </si>
  <si>
    <t>Oklahoma Gas and Electric Co.</t>
  </si>
  <si>
    <t>OGE</t>
  </si>
  <si>
    <t>Percent Increase Related to Increase in ROE</t>
  </si>
  <si>
    <t>(15)</t>
  </si>
  <si>
    <t>Increase Related to Increase in ROE</t>
  </si>
  <si>
    <t>Increase in Revenue Requirement from Increase in ROE</t>
  </si>
  <si>
    <t>Weighted Cost</t>
  </si>
  <si>
    <t>Cost</t>
  </si>
  <si>
    <t>Capital Component</t>
  </si>
  <si>
    <t>Ratio</t>
  </si>
  <si>
    <t>AES</t>
  </si>
  <si>
    <t>Pacific Gas and Electric Co.</t>
  </si>
  <si>
    <t>C-U-21224</t>
  </si>
  <si>
    <t>Minnesota</t>
  </si>
  <si>
    <t>Minnesota Power Entrprs Inc.</t>
  </si>
  <si>
    <t>ALE</t>
  </si>
  <si>
    <t>D-E-015/GR-21-335</t>
  </si>
  <si>
    <t>Cheyenne Light Fuel Power Co.</t>
  </si>
  <si>
    <t>BKH</t>
  </si>
  <si>
    <t>D-20003-214-ER-22</t>
  </si>
  <si>
    <t>D-2022-254-E</t>
  </si>
  <si>
    <t>D-U-35441</t>
  </si>
  <si>
    <t>Oncor Electric Delivery Co.</t>
  </si>
  <si>
    <t>D-53601</t>
  </si>
  <si>
    <t>C-U-21286</t>
  </si>
  <si>
    <t>Liberty Utilities (CalPeco Ele</t>
  </si>
  <si>
    <t>A-21-05-017</t>
  </si>
  <si>
    <t>D-2022-00255</t>
  </si>
  <si>
    <t>D-E-002/GR-21-630</t>
  </si>
  <si>
    <t>D-2022-00152</t>
  </si>
  <si>
    <t>Withdrawn/Rejected</t>
  </si>
  <si>
    <t>MDU Resources Group</t>
  </si>
  <si>
    <t>MDU</t>
  </si>
  <si>
    <t>C-PU-22-194</t>
  </si>
  <si>
    <t>C-22-E-0064</t>
  </si>
  <si>
    <t>Northern IN Public Svc. Co. LLC</t>
  </si>
  <si>
    <t>Entergy Texas Inc.</t>
  </si>
  <si>
    <t>D-53719</t>
  </si>
  <si>
    <t>D-E-2 Sub 1300</t>
  </si>
  <si>
    <t>Connecticut</t>
  </si>
  <si>
    <t>The United Illuminating Co.</t>
  </si>
  <si>
    <t>D-22-08-08</t>
  </si>
  <si>
    <t>D-E-01933A-22-0107</t>
  </si>
  <si>
    <t>C-23-1852-TF</t>
  </si>
  <si>
    <t>C-AVU-E-23-01</t>
  </si>
  <si>
    <t>Alaska</t>
  </si>
  <si>
    <t>Alaska Electric Light Power</t>
  </si>
  <si>
    <t>D-U-22-078</t>
  </si>
  <si>
    <t>D-22AL-0530E</t>
  </si>
  <si>
    <t>D-2022-11-099</t>
  </si>
  <si>
    <t>C-2022-00372</t>
  </si>
  <si>
    <t>NY State Electric &amp; Gas Corp.</t>
  </si>
  <si>
    <t>C-22-E-0317</t>
  </si>
  <si>
    <t>Rochester Gas &amp; Electric Corp.</t>
  </si>
  <si>
    <t>C-22-E-0319</t>
  </si>
  <si>
    <t>The Potomac Edison Co.</t>
  </si>
  <si>
    <t>C-9695</t>
  </si>
  <si>
    <t>Southwestern Public Svc Co.</t>
  </si>
  <si>
    <t>C-22-00286-UT</t>
  </si>
  <si>
    <t>NorthWestern Energy Group</t>
  </si>
  <si>
    <t>D-2022-7-78 (elec)</t>
  </si>
  <si>
    <t>Ca-PUD2022-000093</t>
  </si>
  <si>
    <t>D-3270-UR-125 (Elec)</t>
  </si>
  <si>
    <t>D-4220-UR-126 (Elec)</t>
  </si>
  <si>
    <t>D-6680-UR-124 (Elec)</t>
  </si>
  <si>
    <t>D-ER23020091</t>
  </si>
  <si>
    <t>D-200000-633-ER-23</t>
  </si>
  <si>
    <t>C-U-21297</t>
  </si>
  <si>
    <t>A-22-05-006</t>
  </si>
  <si>
    <t>D-23-0082</t>
  </si>
  <si>
    <t>D-23-0055</t>
  </si>
  <si>
    <t>C-9692</t>
  </si>
  <si>
    <t>D-E-7 Sub 1276</t>
  </si>
  <si>
    <t>D-UE-416</t>
  </si>
  <si>
    <t>D-23-06007</t>
  </si>
  <si>
    <t>Idaho Power Co.</t>
  </si>
  <si>
    <t>IDA</t>
  </si>
  <si>
    <t>C-IPC-E-23-11</t>
  </si>
  <si>
    <t>Public Service Co. of NM</t>
  </si>
  <si>
    <t>PNM</t>
  </si>
  <si>
    <t>C-22-00270-UT</t>
  </si>
  <si>
    <t>C-2023-00159</t>
  </si>
  <si>
    <t>UNS Electric Inc.</t>
  </si>
  <si>
    <t>D-E-04204A-22-0251</t>
  </si>
  <si>
    <t>D-ER23030144</t>
  </si>
  <si>
    <t>C-PUR-2023-00101</t>
  </si>
  <si>
    <t>C-U-21389</t>
  </si>
  <si>
    <t>D-E-01345A-22-0144</t>
  </si>
  <si>
    <t>Monongahela Power Co.</t>
  </si>
  <si>
    <t>C-23-0460-E-42T</t>
  </si>
  <si>
    <t>D-22-0897</t>
  </si>
  <si>
    <t>AES Indiana</t>
  </si>
  <si>
    <t>(16)</t>
  </si>
  <si>
    <t>(17)</t>
  </si>
  <si>
    <t>Difference in Revenue Increase</t>
  </si>
  <si>
    <t>Appalachian Power Co.</t>
  </si>
  <si>
    <t>PUR-2023-00002</t>
  </si>
  <si>
    <t>Ca-45911</t>
  </si>
  <si>
    <t>Ca-45933</t>
  </si>
  <si>
    <t>C-9702</t>
  </si>
  <si>
    <t>2023-388-E</t>
  </si>
  <si>
    <t>Fitchburg Gas &amp; Electric Light</t>
  </si>
  <si>
    <t>DPU 23-80</t>
  </si>
  <si>
    <t>U-21461</t>
  </si>
  <si>
    <t>C-23-E-0418</t>
  </si>
  <si>
    <t>D-2024-34-E</t>
  </si>
  <si>
    <t>D-20240025-EI</t>
  </si>
  <si>
    <t>C-24-1709-TF</t>
  </si>
  <si>
    <t>Iowa</t>
  </si>
  <si>
    <t>Interstate Power &amp; Light Co.</t>
  </si>
  <si>
    <t>D-RPU-2023-0002</t>
  </si>
  <si>
    <t>D-24-02026</t>
  </si>
  <si>
    <t>D-UE-426</t>
  </si>
  <si>
    <t>C-U-21555</t>
  </si>
  <si>
    <t>Massachusetts Electric Co.</t>
  </si>
  <si>
    <t>NG</t>
  </si>
  <si>
    <t>DPU 23-150</t>
  </si>
  <si>
    <t>AEP Texas Inc.</t>
  </si>
  <si>
    <t>D-56165</t>
  </si>
  <si>
    <t>Public Service Electric Gas</t>
  </si>
  <si>
    <t>PEG</t>
  </si>
  <si>
    <t>D-ER23120924</t>
  </si>
  <si>
    <t>Upper MI Energy Rsrc Corp.</t>
  </si>
  <si>
    <t>C-U-21541</t>
  </si>
  <si>
    <t>A-22-04-008 (Phase 2)</t>
  </si>
  <si>
    <t>A-22-04-012 (Phase 2)</t>
  </si>
  <si>
    <t>A-22-04-009 (Phase 2)</t>
  </si>
  <si>
    <t>D-E-015/GR-23-155</t>
  </si>
  <si>
    <t>D-5-UR-111</t>
  </si>
  <si>
    <t>D-6690-UR-128</t>
  </si>
  <si>
    <t>PUR-2024-00024</t>
  </si>
  <si>
    <t>District of Columbia</t>
  </si>
  <si>
    <t>FC-1176</t>
  </si>
  <si>
    <t>PUD2023-000087</t>
  </si>
  <si>
    <t>Tampa Electric Company</t>
  </si>
  <si>
    <t>EMA</t>
  </si>
  <si>
    <t>20240026-EI</t>
  </si>
  <si>
    <t>UE-433</t>
  </si>
  <si>
    <t>UE-435</t>
  </si>
  <si>
    <t>UE-240006</t>
  </si>
  <si>
    <t>Otter Tail Power Co.</t>
  </si>
  <si>
    <t>OTTR</t>
  </si>
  <si>
    <t>PU-23-342</t>
  </si>
  <si>
    <t>Common Equity</t>
  </si>
  <si>
    <t>Reported Authorized Returns on Equity, Electric Utility Rate Cases Completed, 2023 to Present</t>
  </si>
  <si>
    <t>E-22, Sub 694</t>
  </si>
  <si>
    <t>Public Service Co. of Oklahoma</t>
  </si>
  <si>
    <t>PUD2023-000086</t>
  </si>
  <si>
    <t>UE-240004</t>
  </si>
  <si>
    <t>Bear Valley Electric Svc. Inc.</t>
  </si>
  <si>
    <t>AWR</t>
  </si>
  <si>
    <t>22-08-010</t>
  </si>
  <si>
    <t>U-21534</t>
  </si>
  <si>
    <t>Duke Energy Indiana, LLC</t>
  </si>
  <si>
    <t>Southern IN Gas &amp; Electric Co.</t>
  </si>
  <si>
    <t>CNP</t>
  </si>
  <si>
    <t>Florida Public Utilities Co.</t>
  </si>
  <si>
    <t>CPK</t>
  </si>
  <si>
    <t>20240099-EI</t>
  </si>
  <si>
    <t>2023-00336</t>
  </si>
  <si>
    <t>Black Hills Colorado Electric</t>
  </si>
  <si>
    <t>24AL-0275E</t>
  </si>
  <si>
    <t>CenterPoint Energy Houston</t>
  </si>
  <si>
    <t>Orange &amp; Rockland Utilities Inc.</t>
  </si>
  <si>
    <t>24-E-0060</t>
  </si>
  <si>
    <t>U-21585</t>
  </si>
  <si>
    <t>New Hampshire</t>
  </si>
  <si>
    <t>Liberty Utilities Granite State</t>
  </si>
  <si>
    <t>DE-23-039</t>
  </si>
  <si>
    <t>λ S&amp;P incorrectly reports the ROE ask as 10.26% and the authorized ROE as 9.56%</t>
  </si>
  <si>
    <t>Net Operating Income, Currently Authorized ROE</t>
  </si>
  <si>
    <t>Net Operating Income, Proposed ROE</t>
  </si>
  <si>
    <t>Percent of Total Capital</t>
  </si>
  <si>
    <t xml:space="preserve">Converstion Factor </t>
  </si>
  <si>
    <t>Utah</t>
  </si>
  <si>
    <t>24-035-24</t>
  </si>
  <si>
    <t>Public Service Company of NM</t>
  </si>
  <si>
    <t>TXNM</t>
  </si>
  <si>
    <t>24-00089-UT</t>
  </si>
  <si>
    <t>20000-671-ER-24</t>
  </si>
  <si>
    <t>NIPSCO</t>
  </si>
  <si>
    <t>7/24/2025</t>
  </si>
  <si>
    <t>Currently Authorized ROE (9.425%)</t>
  </si>
  <si>
    <t>Short-term Debt</t>
  </si>
  <si>
    <t>Long-term Debt</t>
  </si>
  <si>
    <t>Schedule J-1.1/J-1.2</t>
  </si>
  <si>
    <t>Sum (1):(3)</t>
  </si>
  <si>
    <t>(4) x (5)</t>
  </si>
  <si>
    <t>Proposed ROE (10.95%)</t>
  </si>
  <si>
    <t>Sum (7):(9)</t>
  </si>
  <si>
    <t>WACC at Currently Authorized ROE (9.425%)</t>
  </si>
  <si>
    <t>WACC at Proposed ROE (10.95%)</t>
  </si>
  <si>
    <t>(10) x (11)</t>
  </si>
  <si>
    <t>(12) - (6)</t>
  </si>
  <si>
    <t>Schedule H-1</t>
  </si>
  <si>
    <t>(13) x (14)</t>
  </si>
  <si>
    <t>(15)/(16)</t>
  </si>
  <si>
    <t>Average Awarded ROE (9.77%)</t>
  </si>
  <si>
    <t>WACC at Average Awarded ROE (9.77%)</t>
  </si>
  <si>
    <t>Net Operating Income, Average Awarded ROE</t>
  </si>
  <si>
    <t>Exhibit TSL-5</t>
  </si>
  <si>
    <t xml:space="preserve">Conversion Factor </t>
  </si>
  <si>
    <t>Schedule M-2.1-E</t>
  </si>
  <si>
    <t>Electric Rate Base</t>
  </si>
  <si>
    <t>Proposed Electric Revenue Deficiency</t>
  </si>
  <si>
    <t>Impact of LG&amp;E's Current Return on Equity vs. National Average Awarded Return on Equity, 
Vertically Integrated Investor Owned Electric Utilities from 2023 to Present</t>
  </si>
  <si>
    <t>Impact of LG&amp;E's Current Return on Equity vs. LG&amp;E's Proposed Return on Equity - Electric</t>
  </si>
  <si>
    <t>(7) - (5)</t>
  </si>
  <si>
    <t>(7) X (11)</t>
  </si>
  <si>
    <t>Delta Natural Gas Co.</t>
  </si>
  <si>
    <t>WTRG</t>
  </si>
  <si>
    <t>Piedmont Natural Gas Co.</t>
  </si>
  <si>
    <t>Niagara Mohawk Power Corp.</t>
  </si>
  <si>
    <t>Southwest Gas Corp.</t>
  </si>
  <si>
    <t>SWX</t>
  </si>
  <si>
    <t>Orange &amp; Rockland Utlts Inc.</t>
  </si>
  <si>
    <t>Atmos Energy Corp.</t>
  </si>
  <si>
    <t>ATO</t>
  </si>
  <si>
    <t>Corning Natural Gas Corp.</t>
  </si>
  <si>
    <t>Northern Utilities Inc.</t>
  </si>
  <si>
    <t>Elizabethtown Gas Co.</t>
  </si>
  <si>
    <t>CenterPoint Energy Resources</t>
  </si>
  <si>
    <t>Cascade Natural Gas Corp.</t>
  </si>
  <si>
    <t>Arkansas</t>
  </si>
  <si>
    <t>Black Hills Energy Arkansas</t>
  </si>
  <si>
    <t>Northwest Natural Gas Co.</t>
  </si>
  <si>
    <t>NWN</t>
  </si>
  <si>
    <t>Columbia Gas of Maryland Inc</t>
  </si>
  <si>
    <t>New Mexico Gas Co.</t>
  </si>
  <si>
    <t>Southern California Gas Co.</t>
  </si>
  <si>
    <t>Wisconsin Gas LLC</t>
  </si>
  <si>
    <t>Texas Gas Service Co.</t>
  </si>
  <si>
    <t>OGS</t>
  </si>
  <si>
    <t>D-OSS-22-00009896</t>
  </si>
  <si>
    <t>D-G-01551A-21-0368</t>
  </si>
  <si>
    <t>D-20220067-GU</t>
  </si>
  <si>
    <t>Ohio</t>
  </si>
  <si>
    <t>Columbia Gas Ohio Inc.</t>
  </si>
  <si>
    <t>C-21-0637-GA-AIR</t>
  </si>
  <si>
    <t>D-G-002/GR-21-678</t>
  </si>
  <si>
    <t>Pivotal Utility Holdings Inc.</t>
  </si>
  <si>
    <t>NEE</t>
  </si>
  <si>
    <t>20220069-GU</t>
  </si>
  <si>
    <t>D-22AL-0348G</t>
  </si>
  <si>
    <t>Intermountain Gas Co.</t>
  </si>
  <si>
    <t>C-INT-G-22-07</t>
  </si>
  <si>
    <t>Consolidated Edison Company</t>
  </si>
  <si>
    <t>C-22-G-0065</t>
  </si>
  <si>
    <t>C-AVU-G-23-01</t>
  </si>
  <si>
    <t>D-2023-00051</t>
  </si>
  <si>
    <t>D-2023-70-G</t>
  </si>
  <si>
    <t>D-2023-7-G</t>
  </si>
  <si>
    <t>Tennessee</t>
  </si>
  <si>
    <t>Chattanooga Gas Co.</t>
  </si>
  <si>
    <t>SO</t>
  </si>
  <si>
    <t>D-23-00029</t>
  </si>
  <si>
    <t>C-22-G-0318</t>
  </si>
  <si>
    <t>C-22-G-0320</t>
  </si>
  <si>
    <t>NorthWestern Energy Corp.</t>
  </si>
  <si>
    <t>NEW</t>
  </si>
  <si>
    <t>D-2022-7-78 (gas)</t>
  </si>
  <si>
    <t>Minnesota Energy Resources</t>
  </si>
  <si>
    <t>D-G-011/GR-22-504</t>
  </si>
  <si>
    <t>D-UG-461</t>
  </si>
  <si>
    <t>Duke Energy Ohio Inc.</t>
  </si>
  <si>
    <t>C-22-0507-GA-AIR</t>
  </si>
  <si>
    <t>D-3270-UR-125 (gas)</t>
  </si>
  <si>
    <t>Questar Gas Co.</t>
  </si>
  <si>
    <t>D-30010-215-GR-23</t>
  </si>
  <si>
    <t>Peoples Gas System</t>
  </si>
  <si>
    <t>D-20230023-GU</t>
  </si>
  <si>
    <t>D-4220-UR-126 (gas)</t>
  </si>
  <si>
    <t>D-6680-UR-124 (gas)</t>
  </si>
  <si>
    <t>D-23-0067</t>
  </si>
  <si>
    <t>North Shore Gas Co.</t>
  </si>
  <si>
    <t>D-23-0068</t>
  </si>
  <si>
    <t>Northern Illinois Gas Co.</t>
  </si>
  <si>
    <t>D-23-0066</t>
  </si>
  <si>
    <t>The Peoples Gas Light &amp; Gas Co.</t>
  </si>
  <si>
    <t>D-23-0069</t>
  </si>
  <si>
    <t>D-23-00035</t>
  </si>
  <si>
    <t>C-9692 (gas)</t>
  </si>
  <si>
    <t>Washington Gas Light Co.</t>
  </si>
  <si>
    <t>ALA</t>
  </si>
  <si>
    <t>C-9704</t>
  </si>
  <si>
    <t>FC-1169</t>
  </si>
  <si>
    <t>Mountaineer Gas Co.</t>
  </si>
  <si>
    <t>UGI</t>
  </si>
  <si>
    <t>C-23-0280-G-42T</t>
  </si>
  <si>
    <t>Advice Letter No. 6207-G</t>
  </si>
  <si>
    <t>Black Hills Wyoming Gas LLC</t>
  </si>
  <si>
    <t>D-30026-78-GR-23</t>
  </si>
  <si>
    <t>D-OSS-23-00014399</t>
  </si>
  <si>
    <t>Black Hills Colorado Gas Inc.</t>
  </si>
  <si>
    <t>D-23AL-0231G</t>
  </si>
  <si>
    <t>ENSTAR Natural Gas Co.</t>
  </si>
  <si>
    <t>D-U-22-081</t>
  </si>
  <si>
    <t>D-23-09012 (Northern)</t>
  </si>
  <si>
    <t>D-23-09012 (Southern)</t>
  </si>
  <si>
    <t>Northeast Ohio Natural Gas Corp</t>
  </si>
  <si>
    <t>C-23-0154-GA-AIR</t>
  </si>
  <si>
    <t>D-OSS-23-00015513</t>
  </si>
  <si>
    <t>DPU 23-81</t>
  </si>
  <si>
    <t>C-23-G-0419</t>
  </si>
  <si>
    <t>C-U-21490</t>
  </si>
  <si>
    <t>C-23-00255-UT</t>
  </si>
  <si>
    <t>Northern IN Public Svc Co. LLC</t>
  </si>
  <si>
    <t>Ca-45967</t>
  </si>
  <si>
    <t>KeySpan Gas East Corp.</t>
  </si>
  <si>
    <t>C-23-G-0226</t>
  </si>
  <si>
    <t>The Brooklyn Union Gas Co.</t>
  </si>
  <si>
    <t>C-23-G-0225</t>
  </si>
  <si>
    <t>D-RPU-2023-0002 (gas)</t>
  </si>
  <si>
    <t>D-24-02027</t>
  </si>
  <si>
    <t>Michigan Gas Utilities Corp.</t>
  </si>
  <si>
    <t>C-U-21540</t>
  </si>
  <si>
    <t>D-23-074-U</t>
  </si>
  <si>
    <t>D-GR23120925</t>
  </si>
  <si>
    <t>A-22-04-011 (Phase 2)</t>
  </si>
  <si>
    <t>D-24AL-0049G</t>
  </si>
  <si>
    <t>D-UG-490</t>
  </si>
  <si>
    <t>Liberty Utilities (Midstates)</t>
  </si>
  <si>
    <t>D-24-0043</t>
  </si>
  <si>
    <t>Ohio Valley Gas Inc</t>
  </si>
  <si>
    <t>Ca-46011</t>
  </si>
  <si>
    <t>DTE Gas Co.</t>
  </si>
  <si>
    <t>C-U-21291</t>
  </si>
  <si>
    <t>C-PU-23-341</t>
  </si>
  <si>
    <t>C-PU-23-367</t>
  </si>
  <si>
    <t>CT Natural Gas Corp.</t>
  </si>
  <si>
    <t>D-23-11-02 (CNG)</t>
  </si>
  <si>
    <t>The Sthrn CT Gas Co</t>
  </si>
  <si>
    <t>D-23-11-02 (SCG)</t>
  </si>
  <si>
    <t>D-OS-24-00017471(Central-Gulf)</t>
  </si>
  <si>
    <t>Summit Utilities Arkansas Inc.</t>
  </si>
  <si>
    <t>D-23-079-U</t>
  </si>
  <si>
    <t>D-GR24020158</t>
  </si>
  <si>
    <t>New Jersey Natural Gas Co.</t>
  </si>
  <si>
    <t>NJR</t>
  </si>
  <si>
    <t>D-GR24010071</t>
  </si>
  <si>
    <t>Natl Fuel Gas Distribution Cor</t>
  </si>
  <si>
    <t>NFG</t>
  </si>
  <si>
    <t>C-23-G-0627</t>
  </si>
  <si>
    <t>D-5-UR-111 (Gas)</t>
  </si>
  <si>
    <t>D-6690-UR-128 (Gas)</t>
  </si>
  <si>
    <t>D-UG-240007</t>
  </si>
  <si>
    <t>Columbia Gas of Kentucky Inc</t>
  </si>
  <si>
    <t>C-2024-00092</t>
  </si>
  <si>
    <t>D-G-9 Sub 837</t>
  </si>
  <si>
    <t>UG-240005</t>
  </si>
  <si>
    <t>D-G-002/GR-23-413</t>
  </si>
  <si>
    <t>UG-240008</t>
  </si>
  <si>
    <t>24-G-0061</t>
  </si>
  <si>
    <t>G-01551A-23-0341</t>
  </si>
  <si>
    <t>Roanoke Gas</t>
  </si>
  <si>
    <t>RGCO</t>
  </si>
  <si>
    <t>PUR-2024-00006</t>
  </si>
  <si>
    <t>UG-519</t>
  </si>
  <si>
    <t>Columbia Gas of Virginia Inc.</t>
  </si>
  <si>
    <t>PUR-2024-00030</t>
  </si>
  <si>
    <t>24-G-0447</t>
  </si>
  <si>
    <t>OS-24-00019196 (Mid-Tex)</t>
  </si>
  <si>
    <t>Chesapeake Utilities Corp.</t>
  </si>
  <si>
    <t>24-0906</t>
  </si>
  <si>
    <t>Nebraska</t>
  </si>
  <si>
    <t>NG-0122</t>
  </si>
  <si>
    <t>30013-415-GR-24</t>
  </si>
  <si>
    <t>The East Ohio Gas Co.</t>
  </si>
  <si>
    <t>ENB</t>
  </si>
  <si>
    <t>23-0894-GA-AIR</t>
  </si>
  <si>
    <t>2024-00346</t>
  </si>
  <si>
    <t>2024-00276</t>
  </si>
  <si>
    <t>24-G-0462</t>
  </si>
  <si>
    <t>24-G-0323</t>
  </si>
  <si>
    <t>Applicant Proxy Group</t>
  </si>
  <si>
    <t>8/25/2025</t>
  </si>
  <si>
    <t>Reported Authorized Returns on Equity, Gas Utility Rate Cases Completed, 2023 to Present</t>
  </si>
  <si>
    <t>Impact of LG&amp;E's Current Return on Equity vs. LG&amp;E's Proposed Return on Equity - Gas</t>
  </si>
  <si>
    <t>Schedule J-1.1/J-1.2, p. 1</t>
  </si>
  <si>
    <t>Schedule J-1.1/J-1.2, p. 2</t>
  </si>
  <si>
    <t>Exhibit TSL-8</t>
  </si>
  <si>
    <t>Gas Rate Base</t>
  </si>
  <si>
    <t>Schedule M-2.1-G</t>
  </si>
  <si>
    <t>Proposed Gas Revenue Deficiency</t>
  </si>
  <si>
    <t>LG&amp;E's Requested ROE</t>
  </si>
  <si>
    <t>Impact of LG&amp;E's Current Return on Equity vs. National Average Awarded Return on Equity, 
Gas Utilities from 2023 to Present</t>
  </si>
  <si>
    <t>Average Awarded ROE (9.66%)</t>
  </si>
  <si>
    <t>WACC at Average Awarded ROE (9.66%)</t>
  </si>
  <si>
    <r>
      <t>Kentucky Power Company</t>
    </r>
    <r>
      <rPr>
        <vertAlign val="superscript"/>
        <sz val="9"/>
        <color rgb="FF000000"/>
        <rFont val="Times New Roman"/>
        <family val="1"/>
      </rPr>
      <t>1</t>
    </r>
  </si>
  <si>
    <r>
      <rPr>
        <b/>
        <vertAlign val="superscript"/>
        <sz val="9"/>
        <color rgb="FF000000"/>
        <rFont val="Times New Roman"/>
        <family val="1"/>
      </rPr>
      <t>1</t>
    </r>
    <r>
      <rPr>
        <b/>
        <sz val="9"/>
        <color rgb="FF000000"/>
        <rFont val="Times New Roman"/>
        <family val="1"/>
      </rPr>
      <t xml:space="preserve"> S&amp;P incorrectly reports the utility as Kingsport Power Company</t>
    </r>
  </si>
  <si>
    <t>Kentucky Power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</si>
</sst>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0000000000%"/>
    <numFmt numFmtId="166" formatCode="_(&quot;$&quot;* #,##0_);_(&quot;$&quot;* \(#,##0\);_(&quot;$&quot;* &quot;-&quot;??_);_(@_)"/>
    <numFmt numFmtId="167" formatCode="0.0%"/>
    <numFmt numFmtId="168" formatCode="&quot;$&quot;#,##0"/>
    <numFmt numFmtId="169" formatCode="0.000%"/>
    <numFmt numFmtId="170" formatCode="#,##0.000000_);\(#,##0.0000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  <scheme val="minor"/>
    </font>
    <font>
      <vertAlign val="superscript"/>
      <sz val="9"/>
      <color rgb="FF000000"/>
      <name val="Times New Roman"/>
      <family val="1"/>
    </font>
    <font>
      <b/>
      <vertAlign val="superscript"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center" wrapText="1"/>
    </xf>
    <xf numFmtId="49" fontId="3" fillId="0" borderId="0" xfId="0" quotePrefix="1" applyNumberFormat="1" applyFont="1" applyAlignment="1">
      <alignment horizontal="center"/>
    </xf>
    <xf numFmtId="167" fontId="3" fillId="0" borderId="0" xfId="2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/>
    </xf>
    <xf numFmtId="49" fontId="3" fillId="0" borderId="0" xfId="0" applyNumberFormat="1" applyFont="1" applyAlignment="1">
      <alignment horizontal="center"/>
    </xf>
    <xf numFmtId="10" fontId="5" fillId="0" borderId="0" xfId="2" applyNumberFormat="1" applyFont="1" applyFill="1" applyBorder="1"/>
    <xf numFmtId="0" fontId="5" fillId="0" borderId="0" xfId="0" applyFont="1"/>
    <xf numFmtId="2" fontId="5" fillId="0" borderId="0" xfId="0" applyNumberFormat="1" applyFont="1"/>
    <xf numFmtId="0" fontId="3" fillId="0" borderId="0" xfId="0" quotePrefix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2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0" fontId="5" fillId="0" borderId="0" xfId="0" applyNumberFormat="1" applyFont="1"/>
    <xf numFmtId="168" fontId="5" fillId="0" borderId="0" xfId="0" applyNumberFormat="1" applyFont="1"/>
    <xf numFmtId="169" fontId="5" fillId="0" borderId="0" xfId="2" applyNumberFormat="1" applyFont="1" applyFill="1" applyBorder="1"/>
    <xf numFmtId="169" fontId="5" fillId="0" borderId="0" xfId="2" applyNumberFormat="1" applyFont="1" applyFill="1" applyBorder="1" applyAlignment="1">
      <alignment horizontal="right"/>
    </xf>
    <xf numFmtId="10" fontId="5" fillId="0" borderId="4" xfId="2" applyNumberFormat="1" applyFont="1" applyFill="1" applyBorder="1" applyAlignment="1">
      <alignment horizontal="right"/>
    </xf>
    <xf numFmtId="10" fontId="5" fillId="0" borderId="4" xfId="2" applyNumberFormat="1" applyFont="1" applyFill="1" applyBorder="1"/>
    <xf numFmtId="0" fontId="7" fillId="0" borderId="0" xfId="0" applyFont="1"/>
    <xf numFmtId="0" fontId="8" fillId="0" borderId="0" xfId="0" applyFont="1"/>
    <xf numFmtId="0" fontId="10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10" fontId="13" fillId="0" borderId="0" xfId="0" applyNumberFormat="1" applyFont="1"/>
    <xf numFmtId="14" fontId="13" fillId="0" borderId="0" xfId="0" applyNumberFormat="1" applyFont="1"/>
    <xf numFmtId="0" fontId="15" fillId="0" borderId="0" xfId="0" applyFont="1" applyAlignment="1">
      <alignment horizontal="center" wrapText="1"/>
    </xf>
    <xf numFmtId="164" fontId="15" fillId="0" borderId="0" xfId="1" applyNumberFormat="1" applyFont="1" applyFill="1"/>
    <xf numFmtId="0" fontId="7" fillId="0" borderId="0" xfId="0" applyFont="1" applyAlignment="1">
      <alignment horizontal="center"/>
    </xf>
    <xf numFmtId="0" fontId="16" fillId="0" borderId="0" xfId="0" applyFont="1"/>
    <xf numFmtId="1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0" xfId="0" applyFont="1"/>
    <xf numFmtId="14" fontId="8" fillId="0" borderId="0" xfId="0" applyNumberFormat="1" applyFont="1"/>
    <xf numFmtId="10" fontId="8" fillId="0" borderId="0" xfId="2" applyNumberFormat="1" applyFont="1"/>
    <xf numFmtId="0" fontId="13" fillId="0" borderId="4" xfId="0" applyFont="1" applyBorder="1"/>
    <xf numFmtId="0" fontId="8" fillId="0" borderId="4" xfId="0" applyFont="1" applyBorder="1"/>
    <xf numFmtId="10" fontId="13" fillId="0" borderId="4" xfId="0" applyNumberFormat="1" applyFont="1" applyBorder="1"/>
    <xf numFmtId="14" fontId="8" fillId="0" borderId="4" xfId="0" applyNumberFormat="1" applyFont="1" applyBorder="1"/>
    <xf numFmtId="0" fontId="15" fillId="0" borderId="4" xfId="0" applyFont="1" applyBorder="1" applyAlignment="1">
      <alignment horizontal="center" wrapText="1"/>
    </xf>
    <xf numFmtId="164" fontId="15" fillId="0" borderId="4" xfId="1" applyNumberFormat="1" applyFont="1" applyFill="1" applyBorder="1"/>
    <xf numFmtId="0" fontId="15" fillId="0" borderId="4" xfId="0" applyFont="1" applyBorder="1"/>
    <xf numFmtId="10" fontId="8" fillId="0" borderId="4" xfId="2" applyNumberFormat="1" applyFont="1" applyBorder="1"/>
    <xf numFmtId="10" fontId="13" fillId="0" borderId="4" xfId="0" applyNumberFormat="1" applyFont="1" applyBorder="1" applyAlignment="1">
      <alignment horizontal="right"/>
    </xf>
    <xf numFmtId="10" fontId="8" fillId="0" borderId="0" xfId="2" applyNumberFormat="1" applyFont="1" applyAlignment="1">
      <alignment horizontal="right"/>
    </xf>
    <xf numFmtId="0" fontId="13" fillId="0" borderId="4" xfId="0" applyFont="1" applyBorder="1" applyAlignment="1">
      <alignment horizontal="left"/>
    </xf>
    <xf numFmtId="10" fontId="8" fillId="0" borderId="4" xfId="2" applyNumberFormat="1" applyFont="1" applyBorder="1" applyAlignment="1">
      <alignment horizontal="right"/>
    </xf>
    <xf numFmtId="0" fontId="17" fillId="0" borderId="4" xfId="3" applyFont="1" applyBorder="1"/>
    <xf numFmtId="0" fontId="17" fillId="0" borderId="0" xfId="3" applyFont="1"/>
    <xf numFmtId="0" fontId="11" fillId="0" borderId="0" xfId="0" applyFont="1"/>
    <xf numFmtId="10" fontId="11" fillId="0" borderId="0" xfId="0" applyNumberFormat="1" applyFont="1"/>
    <xf numFmtId="164" fontId="17" fillId="0" borderId="0" xfId="1" applyNumberFormat="1" applyFont="1" applyFill="1"/>
    <xf numFmtId="10" fontId="11" fillId="0" borderId="0" xfId="2" applyNumberFormat="1" applyFont="1" applyFill="1"/>
    <xf numFmtId="10" fontId="11" fillId="0" borderId="0" xfId="2" applyNumberFormat="1" applyFont="1"/>
    <xf numFmtId="0" fontId="11" fillId="0" borderId="4" xfId="0" applyFont="1" applyBorder="1" applyAlignment="1">
      <alignment horizontal="left"/>
    </xf>
    <xf numFmtId="10" fontId="11" fillId="0" borderId="4" xfId="0" applyNumberFormat="1" applyFont="1" applyBorder="1"/>
    <xf numFmtId="10" fontId="7" fillId="0" borderId="0" xfId="0" applyNumberFormat="1" applyFont="1"/>
    <xf numFmtId="165" fontId="7" fillId="0" borderId="0" xfId="0" applyNumberFormat="1" applyFont="1"/>
    <xf numFmtId="10" fontId="11" fillId="0" borderId="0" xfId="0" applyNumberFormat="1" applyFont="1" applyAlignment="1">
      <alignment horizontal="right"/>
    </xf>
    <xf numFmtId="49" fontId="17" fillId="0" borderId="0" xfId="3" applyNumberFormat="1" applyFont="1"/>
    <xf numFmtId="0" fontId="18" fillId="0" borderId="0" xfId="0" applyFont="1"/>
    <xf numFmtId="49" fontId="1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6" fontId="5" fillId="0" borderId="0" xfId="4" applyNumberFormat="1" applyFont="1" applyFill="1" applyBorder="1" applyAlignment="1">
      <alignment horizontal="left"/>
    </xf>
    <xf numFmtId="10" fontId="5" fillId="0" borderId="0" xfId="0" applyNumberFormat="1" applyFont="1" applyAlignment="1">
      <alignment horizontal="right" wrapText="1"/>
    </xf>
    <xf numFmtId="10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6" fontId="19" fillId="0" borderId="0" xfId="4" applyNumberFormat="1" applyFont="1" applyFill="1" applyBorder="1" applyAlignment="1">
      <alignment horizontal="left"/>
    </xf>
    <xf numFmtId="170" fontId="19" fillId="0" borderId="0" xfId="4" applyNumberFormat="1" applyFont="1" applyFill="1" applyBorder="1" applyAlignment="1">
      <alignment horizontal="right"/>
    </xf>
    <xf numFmtId="42" fontId="5" fillId="0" borderId="0" xfId="4" applyNumberFormat="1" applyFont="1" applyFill="1" applyBorder="1" applyAlignment="1">
      <alignment horizontal="left"/>
    </xf>
    <xf numFmtId="42" fontId="3" fillId="0" borderId="0" xfId="4" applyNumberFormat="1" applyFont="1" applyFill="1" applyBorder="1" applyAlignment="1">
      <alignment horizontal="left"/>
    </xf>
    <xf numFmtId="42" fontId="5" fillId="0" borderId="0" xfId="0" applyNumberFormat="1" applyFont="1" applyAlignment="1">
      <alignment horizontal="left"/>
    </xf>
    <xf numFmtId="10" fontId="8" fillId="0" borderId="0" xfId="2" applyNumberFormat="1" applyFont="1" applyFill="1" applyAlignment="1">
      <alignment horizontal="right"/>
    </xf>
    <xf numFmtId="10" fontId="5" fillId="0" borderId="4" xfId="0" applyNumberFormat="1" applyFont="1" applyBorder="1" applyAlignment="1">
      <alignment horizontal="right" wrapText="1"/>
    </xf>
    <xf numFmtId="10" fontId="11" fillId="0" borderId="0" xfId="2" applyNumberFormat="1" applyFont="1" applyFill="1" applyAlignment="1">
      <alignment horizontal="right"/>
    </xf>
    <xf numFmtId="0" fontId="13" fillId="2" borderId="0" xfId="0" applyFont="1" applyFill="1"/>
    <xf numFmtId="10" fontId="13" fillId="2" borderId="0" xfId="0" applyNumberFormat="1" applyFont="1" applyFill="1"/>
    <xf numFmtId="14" fontId="13" fillId="2" borderId="0" xfId="0" applyNumberFormat="1" applyFont="1" applyFill="1"/>
    <xf numFmtId="0" fontId="15" fillId="2" borderId="0" xfId="0" applyFont="1" applyFill="1" applyAlignment="1">
      <alignment horizontal="center" wrapText="1"/>
    </xf>
    <xf numFmtId="164" fontId="15" fillId="2" borderId="0" xfId="1" applyNumberFormat="1" applyFont="1" applyFill="1"/>
    <xf numFmtId="0" fontId="8" fillId="2" borderId="0" xfId="0" applyFont="1" applyFill="1" applyAlignment="1">
      <alignment horizontal="center"/>
    </xf>
    <xf numFmtId="0" fontId="15" fillId="2" borderId="0" xfId="0" applyFont="1" applyFill="1"/>
    <xf numFmtId="10" fontId="13" fillId="2" borderId="0" xfId="0" applyNumberFormat="1" applyFont="1" applyFill="1" applyAlignment="1">
      <alignment horizontal="right"/>
    </xf>
    <xf numFmtId="0" fontId="8" fillId="2" borderId="0" xfId="0" applyFont="1" applyFill="1"/>
    <xf numFmtId="14" fontId="8" fillId="2" borderId="0" xfId="0" applyNumberFormat="1" applyFont="1" applyFill="1"/>
    <xf numFmtId="10" fontId="8" fillId="2" borderId="0" xfId="2" applyNumberFormat="1" applyFont="1" applyFill="1" applyAlignment="1">
      <alignment horizontal="right"/>
    </xf>
    <xf numFmtId="49" fontId="0" fillId="0" borderId="0" xfId="0" applyNumberFormat="1"/>
    <xf numFmtId="0" fontId="20" fillId="0" borderId="0" xfId="0" applyFont="1"/>
    <xf numFmtId="0" fontId="3" fillId="0" borderId="4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3" fillId="0" borderId="0" xfId="0" quotePrefix="1" applyFont="1" applyAlignment="1">
      <alignment horizontal="left" vertical="top" wrapText="1"/>
    </xf>
    <xf numFmtId="49" fontId="20" fillId="0" borderId="0" xfId="2" applyNumberFormat="1" applyFont="1" applyFill="1" applyBorder="1"/>
    <xf numFmtId="10" fontId="20" fillId="0" borderId="0" xfId="2" applyNumberFormat="1" applyFont="1" applyFill="1" applyBorder="1"/>
    <xf numFmtId="14" fontId="20" fillId="0" borderId="0" xfId="2" applyNumberFormat="1" applyFont="1" applyFill="1" applyBorder="1"/>
    <xf numFmtId="10" fontId="23" fillId="0" borderId="0" xfId="2" applyNumberFormat="1" applyFont="1" applyBorder="1"/>
    <xf numFmtId="164" fontId="23" fillId="0" borderId="0" xfId="1" applyNumberFormat="1" applyFont="1" applyFill="1" applyBorder="1"/>
    <xf numFmtId="10" fontId="20" fillId="0" borderId="0" xfId="2" applyNumberFormat="1" applyFont="1" applyFill="1" applyBorder="1" applyAlignment="1">
      <alignment horizontal="right"/>
    </xf>
    <xf numFmtId="10" fontId="20" fillId="0" borderId="0" xfId="0" applyNumberFormat="1" applyFont="1" applyAlignment="1">
      <alignment horizontal="right"/>
    </xf>
    <xf numFmtId="10" fontId="0" fillId="0" borderId="0" xfId="2" applyNumberFormat="1" applyFont="1" applyBorder="1" applyAlignment="1">
      <alignment horizontal="right"/>
    </xf>
    <xf numFmtId="0" fontId="24" fillId="0" borderId="0" xfId="0" applyFont="1"/>
    <xf numFmtId="10" fontId="20" fillId="0" borderId="0" xfId="0" applyNumberFormat="1" applyFont="1"/>
    <xf numFmtId="10" fontId="0" fillId="0" borderId="0" xfId="2" applyNumberFormat="1" applyFont="1" applyBorder="1"/>
    <xf numFmtId="0" fontId="25" fillId="0" borderId="0" xfId="0" applyFont="1"/>
    <xf numFmtId="49" fontId="23" fillId="0" borderId="0" xfId="0" quotePrefix="1" applyNumberFormat="1" applyFont="1" applyAlignment="1">
      <alignment horizontal="left" vertical="top" wrapText="1"/>
    </xf>
    <xf numFmtId="49" fontId="20" fillId="0" borderId="0" xfId="2" applyNumberFormat="1" applyFont="1" applyFill="1" applyBorder="1" applyAlignment="1">
      <alignment horizontal="right"/>
    </xf>
    <xf numFmtId="49" fontId="20" fillId="0" borderId="0" xfId="0" applyNumberFormat="1" applyFont="1" applyAlignment="1">
      <alignment horizontal="right"/>
    </xf>
    <xf numFmtId="10" fontId="20" fillId="0" borderId="0" xfId="2" applyNumberFormat="1" applyFont="1"/>
    <xf numFmtId="0" fontId="26" fillId="0" borderId="4" xfId="3" applyFont="1" applyBorder="1"/>
    <xf numFmtId="0" fontId="0" fillId="0" borderId="4" xfId="0" applyBorder="1"/>
    <xf numFmtId="49" fontId="0" fillId="0" borderId="4" xfId="0" applyNumberFormat="1" applyBorder="1"/>
    <xf numFmtId="0" fontId="20" fillId="0" borderId="4" xfId="0" applyFont="1" applyBorder="1"/>
    <xf numFmtId="0" fontId="26" fillId="0" borderId="0" xfId="3" applyFont="1"/>
    <xf numFmtId="0" fontId="21" fillId="0" borderId="0" xfId="0" applyFont="1"/>
    <xf numFmtId="49" fontId="21" fillId="0" borderId="0" xfId="0" applyNumberFormat="1" applyFont="1"/>
    <xf numFmtId="10" fontId="21" fillId="0" borderId="0" xfId="0" applyNumberFormat="1" applyFont="1"/>
    <xf numFmtId="164" fontId="26" fillId="0" borderId="0" xfId="1" applyNumberFormat="1" applyFont="1" applyFill="1"/>
    <xf numFmtId="10" fontId="21" fillId="0" borderId="0" xfId="2" applyNumberFormat="1" applyFont="1" applyFill="1"/>
    <xf numFmtId="10" fontId="21" fillId="0" borderId="0" xfId="2" applyNumberFormat="1" applyFont="1"/>
    <xf numFmtId="49" fontId="20" fillId="0" borderId="0" xfId="0" applyNumberFormat="1" applyFont="1"/>
    <xf numFmtId="0" fontId="21" fillId="0" borderId="4" xfId="0" applyFont="1" applyBorder="1" applyAlignment="1">
      <alignment horizontal="left"/>
    </xf>
    <xf numFmtId="49" fontId="20" fillId="0" borderId="4" xfId="0" applyNumberFormat="1" applyFont="1" applyBorder="1"/>
    <xf numFmtId="10" fontId="21" fillId="0" borderId="4" xfId="0" applyNumberFormat="1" applyFont="1" applyBorder="1"/>
    <xf numFmtId="10" fontId="0" fillId="0" borderId="0" xfId="0" applyNumberFormat="1"/>
    <xf numFmtId="165" fontId="0" fillId="0" borderId="0" xfId="0" applyNumberFormat="1"/>
    <xf numFmtId="10" fontId="21" fillId="0" borderId="0" xfId="0" applyNumberFormat="1" applyFont="1" applyAlignment="1">
      <alignment horizontal="right"/>
    </xf>
    <xf numFmtId="49" fontId="26" fillId="0" borderId="0" xfId="3" applyNumberFormat="1" applyFont="1"/>
    <xf numFmtId="0" fontId="23" fillId="2" borderId="0" xfId="0" quotePrefix="1" applyFont="1" applyFill="1" applyAlignment="1">
      <alignment horizontal="left" vertical="top" wrapText="1"/>
    </xf>
    <xf numFmtId="0" fontId="25" fillId="2" borderId="0" xfId="0" applyFont="1" applyFill="1"/>
    <xf numFmtId="49" fontId="20" fillId="2" borderId="0" xfId="2" applyNumberFormat="1" applyFont="1" applyFill="1" applyBorder="1"/>
    <xf numFmtId="10" fontId="20" fillId="2" borderId="0" xfId="2" applyNumberFormat="1" applyFont="1" applyFill="1" applyBorder="1"/>
    <xf numFmtId="14" fontId="20" fillId="2" borderId="0" xfId="2" applyNumberFormat="1" applyFont="1" applyFill="1" applyBorder="1"/>
    <xf numFmtId="0" fontId="24" fillId="2" borderId="0" xfId="0" applyFont="1" applyFill="1"/>
    <xf numFmtId="10" fontId="23" fillId="2" borderId="0" xfId="2" applyNumberFormat="1" applyFont="1" applyFill="1" applyBorder="1"/>
    <xf numFmtId="164" fontId="23" fillId="2" borderId="0" xfId="1" applyNumberFormat="1" applyFont="1" applyFill="1" applyBorder="1"/>
    <xf numFmtId="10" fontId="20" fillId="2" borderId="0" xfId="0" applyNumberFormat="1" applyFont="1" applyFill="1"/>
    <xf numFmtId="10" fontId="20" fillId="2" borderId="0" xfId="2" applyNumberFormat="1" applyFont="1" applyFill="1" applyBorder="1" applyAlignment="1">
      <alignment horizontal="right"/>
    </xf>
    <xf numFmtId="10" fontId="0" fillId="2" borderId="0" xfId="2" applyNumberFormat="1" applyFont="1" applyFill="1" applyBorder="1"/>
    <xf numFmtId="10" fontId="20" fillId="2" borderId="0" xfId="2" applyNumberFormat="1" applyFont="1" applyFill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9" fillId="0" borderId="0" xfId="0" applyFont="1"/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7" xfId="3" xr:uid="{03484A80-ED7E-4512-B274-3C52923DA33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24" Type="http://schemas.openxmlformats.org/officeDocument/2006/relationships/externalLink" Target="externalLinks/externalLink13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eetMetadata" Target="metadata.xml"/><Relationship Id="rId10" Type="http://schemas.openxmlformats.org/officeDocument/2006/relationships/worksheet" Target="worksheets/sheet9.xml"/><Relationship Id="rId19" Type="http://schemas.openxmlformats.org/officeDocument/2006/relationships/externalLink" Target="externalLinks/externalLink8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37-4197-9087-23849B567BDC}"/>
              </c:ext>
            </c:extLst>
          </c:dPt>
          <c:cat>
            <c:strRef>
              <c:f>Fig1Data!$A$1:$A$80</c:f>
              <c:strCache>
                <c:ptCount val="80"/>
                <c:pt idx="0">
                  <c:v>Northern States Power Co.</c:v>
                </c:pt>
                <c:pt idx="1">
                  <c:v>Public Service Co. of NM</c:v>
                </c:pt>
                <c:pt idx="2">
                  <c:v>Public Service Co. of CO</c:v>
                </c:pt>
                <c:pt idx="3">
                  <c:v>Public Service Co. of OK</c:v>
                </c:pt>
                <c:pt idx="4">
                  <c:v>Portland General Electric Co.</c:v>
                </c:pt>
                <c:pt idx="5">
                  <c:v>PacifiCorp</c:v>
                </c:pt>
                <c:pt idx="6">
                  <c:v>PacifiCorp</c:v>
                </c:pt>
                <c:pt idx="7">
                  <c:v>Avista Corp.</c:v>
                </c:pt>
                <c:pt idx="8">
                  <c:v>Black Hills Colorado Electric</c:v>
                </c:pt>
                <c:pt idx="9">
                  <c:v>Public Service Company of NM</c:v>
                </c:pt>
                <c:pt idx="10">
                  <c:v>Southwestern Electric Power Co</c:v>
                </c:pt>
                <c:pt idx="11">
                  <c:v>Southwestern Public Svc Co.</c:v>
                </c:pt>
                <c:pt idx="12">
                  <c:v>Appalachian Power Co.</c:v>
                </c:pt>
                <c:pt idx="13">
                  <c:v>Portland General Electric Co.</c:v>
                </c:pt>
                <c:pt idx="14">
                  <c:v>Idaho Power Co.</c:v>
                </c:pt>
                <c:pt idx="15">
                  <c:v>Oklahoma Gas and Electric Co.</c:v>
                </c:pt>
                <c:pt idx="16">
                  <c:v>PacifiCorp</c:v>
                </c:pt>
                <c:pt idx="17">
                  <c:v>Public Service Co. of Oklahoma</c:v>
                </c:pt>
                <c:pt idx="18">
                  <c:v>PacifiCorp</c:v>
                </c:pt>
                <c:pt idx="19">
                  <c:v>Nevada Power Co.</c:v>
                </c:pt>
                <c:pt idx="20">
                  <c:v>Tucson Electric Power Co.</c:v>
                </c:pt>
                <c:pt idx="21">
                  <c:v>Arizona Public Service Co.</c:v>
                </c:pt>
                <c:pt idx="22">
                  <c:v>Entergy Texas Inc.</c:v>
                </c:pt>
                <c:pt idx="23">
                  <c:v>Green Mountain Power Corp.</c:v>
                </c:pt>
                <c:pt idx="24">
                  <c:v>Duke Energy Progress LLC</c:v>
                </c:pt>
                <c:pt idx="25">
                  <c:v>Idaho Power Co.</c:v>
                </c:pt>
                <c:pt idx="26">
                  <c:v>Minnesota Power Entrprs Inc.</c:v>
                </c:pt>
                <c:pt idx="27">
                  <c:v>MDU Resources Group</c:v>
                </c:pt>
                <c:pt idx="28">
                  <c:v>NorthWestern Energy Group</c:v>
                </c:pt>
                <c:pt idx="29">
                  <c:v>Madison Gas and Electric Co.</c:v>
                </c:pt>
                <c:pt idx="30">
                  <c:v>Virginia Electric &amp; Power Co.</c:v>
                </c:pt>
                <c:pt idx="31">
                  <c:v>Sierra Pacific Power Co.</c:v>
                </c:pt>
                <c:pt idx="32">
                  <c:v>Cheyenne Light Fuel Power Co.</c:v>
                </c:pt>
                <c:pt idx="33">
                  <c:v>MDU Resources Group</c:v>
                </c:pt>
                <c:pt idx="34">
                  <c:v>Duke Energy Kentucky Inc.</c:v>
                </c:pt>
                <c:pt idx="35">
                  <c:v>Kentucky Power Company</c:v>
                </c:pt>
                <c:pt idx="36">
                  <c:v>UNS Electric Inc.</c:v>
                </c:pt>
                <c:pt idx="37">
                  <c:v>Duke Energy Indiana, LLC</c:v>
                </c:pt>
                <c:pt idx="38">
                  <c:v>NIPSCO</c:v>
                </c:pt>
                <c:pt idx="39">
                  <c:v>Minnesota Power Entrprs Inc.</c:v>
                </c:pt>
                <c:pt idx="40">
                  <c:v>Northern IN Public Svc. Co. LLC</c:v>
                </c:pt>
                <c:pt idx="41">
                  <c:v>Duke Energy Progress LLC</c:v>
                </c:pt>
                <c:pt idx="42">
                  <c:v>Northern States Power Co.</c:v>
                </c:pt>
                <c:pt idx="43">
                  <c:v>Wisconsin Power and Light Co</c:v>
                </c:pt>
                <c:pt idx="44">
                  <c:v>Monongahela Power Co.</c:v>
                </c:pt>
                <c:pt idx="45">
                  <c:v>Wisconsin Electric Power Co.</c:v>
                </c:pt>
                <c:pt idx="46">
                  <c:v>Wisconsin Public Service Corp.</c:v>
                </c:pt>
                <c:pt idx="47">
                  <c:v>Appalachian Power Co.</c:v>
                </c:pt>
                <c:pt idx="48">
                  <c:v>Avista Corp.</c:v>
                </c:pt>
                <c:pt idx="49">
                  <c:v>Southern IN Gas &amp; Electric Co.</c:v>
                </c:pt>
                <c:pt idx="50">
                  <c:v>Indiana Michigan Power Co.</c:v>
                </c:pt>
                <c:pt idx="51">
                  <c:v>Indiana Michigan Power Co.</c:v>
                </c:pt>
                <c:pt idx="52">
                  <c:v>Upper Peninsula Power Co.</c:v>
                </c:pt>
                <c:pt idx="53">
                  <c:v>Upper MI Energy Rsrc Corp.</c:v>
                </c:pt>
                <c:pt idx="54">
                  <c:v>Interstate Power &amp; Light Co.</c:v>
                </c:pt>
                <c:pt idx="55">
                  <c:v>Consumers Energy Co.</c:v>
                </c:pt>
                <c:pt idx="56">
                  <c:v>Upper Peninsula Power Co.</c:v>
                </c:pt>
                <c:pt idx="57">
                  <c:v>DTE Electric Co.</c:v>
                </c:pt>
                <c:pt idx="58">
                  <c:v>Consumers Energy Co.</c:v>
                </c:pt>
                <c:pt idx="59">
                  <c:v>AES Indiana</c:v>
                </c:pt>
                <c:pt idx="60">
                  <c:v>Puget Sound Energy Inc.</c:v>
                </c:pt>
                <c:pt idx="61">
                  <c:v>DTE Electric Co.</c:v>
                </c:pt>
                <c:pt idx="62">
                  <c:v>Consumers Energy Co.</c:v>
                </c:pt>
                <c:pt idx="63">
                  <c:v>Duke Energy Carolinas LLC</c:v>
                </c:pt>
                <c:pt idx="64">
                  <c:v>Dominion Energy South Carolina</c:v>
                </c:pt>
                <c:pt idx="65">
                  <c:v>Virginia Electric &amp; Power Co.</c:v>
                </c:pt>
                <c:pt idx="66">
                  <c:v>Green Mountain Power Corp.</c:v>
                </c:pt>
                <c:pt idx="67">
                  <c:v>Liberty Utilities (CalPeco Ele</c:v>
                </c:pt>
                <c:pt idx="68">
                  <c:v>PacifiCorp</c:v>
                </c:pt>
                <c:pt idx="69">
                  <c:v>Bear Valley Electric Svc. Inc.</c:v>
                </c:pt>
                <c:pt idx="70">
                  <c:v>Duke Energy Carolinas LLC</c:v>
                </c:pt>
                <c:pt idx="71">
                  <c:v>Otter Tail Power Co.</c:v>
                </c:pt>
                <c:pt idx="72">
                  <c:v>Florida Public Utilities Co.</c:v>
                </c:pt>
                <c:pt idx="73">
                  <c:v>San Diego Gas &amp; Electric Co.</c:v>
                </c:pt>
                <c:pt idx="74">
                  <c:v>Pacific Gas and Electric Co.</c:v>
                </c:pt>
                <c:pt idx="75">
                  <c:v>Duke Energy Florida LLC</c:v>
                </c:pt>
                <c:pt idx="76">
                  <c:v>Southern California Edison Co.</c:v>
                </c:pt>
                <c:pt idx="77">
                  <c:v>Tampa Electric Company</c:v>
                </c:pt>
                <c:pt idx="78">
                  <c:v>LG&amp;E's Requested ROE</c:v>
                </c:pt>
                <c:pt idx="79">
                  <c:v>Alaska Electric Light Power</c:v>
                </c:pt>
              </c:strCache>
            </c:strRef>
          </c:cat>
          <c:val>
            <c:numRef>
              <c:f>Fig1Data!$B$1:$B$80</c:f>
              <c:numCache>
                <c:formatCode>0.00%</c:formatCode>
                <c:ptCount val="80"/>
                <c:pt idx="0">
                  <c:v>9.2499999999999999E-2</c:v>
                </c:pt>
                <c:pt idx="1">
                  <c:v>9.2499999999999999E-2</c:v>
                </c:pt>
                <c:pt idx="2">
                  <c:v>9.3000000000000013E-2</c:v>
                </c:pt>
                <c:pt idx="3">
                  <c:v>9.3000000000000013E-2</c:v>
                </c:pt>
                <c:pt idx="4">
                  <c:v>9.3399999999999997E-2</c:v>
                </c:pt>
                <c:pt idx="5">
                  <c:v>9.35E-2</c:v>
                </c:pt>
                <c:pt idx="6">
                  <c:v>9.3799999999999994E-2</c:v>
                </c:pt>
                <c:pt idx="7">
                  <c:v>9.4E-2</c:v>
                </c:pt>
                <c:pt idx="8">
                  <c:v>9.4E-2</c:v>
                </c:pt>
                <c:pt idx="9">
                  <c:v>9.4500000000000001E-2</c:v>
                </c:pt>
                <c:pt idx="10">
                  <c:v>9.5000000000000001E-2</c:v>
                </c:pt>
                <c:pt idx="11">
                  <c:v>9.5000000000000001E-2</c:v>
                </c:pt>
                <c:pt idx="12">
                  <c:v>9.5000000000000001E-2</c:v>
                </c:pt>
                <c:pt idx="13">
                  <c:v>9.5000000000000001E-2</c:v>
                </c:pt>
                <c:pt idx="14">
                  <c:v>9.5000000000000001E-2</c:v>
                </c:pt>
                <c:pt idx="15">
                  <c:v>9.5000000000000001E-2</c:v>
                </c:pt>
                <c:pt idx="16">
                  <c:v>9.5000000000000001E-2</c:v>
                </c:pt>
                <c:pt idx="17">
                  <c:v>9.5000000000000001E-2</c:v>
                </c:pt>
                <c:pt idx="18">
                  <c:v>9.5000000000000001E-2</c:v>
                </c:pt>
                <c:pt idx="19">
                  <c:v>9.5200000000000007E-2</c:v>
                </c:pt>
                <c:pt idx="20">
                  <c:v>9.5500000000000002E-2</c:v>
                </c:pt>
                <c:pt idx="21">
                  <c:v>9.5500000000000002E-2</c:v>
                </c:pt>
                <c:pt idx="22">
                  <c:v>9.5699999999999993E-2</c:v>
                </c:pt>
                <c:pt idx="23">
                  <c:v>9.5799999999999996E-2</c:v>
                </c:pt>
                <c:pt idx="24">
                  <c:v>9.6000000000000002E-2</c:v>
                </c:pt>
                <c:pt idx="25">
                  <c:v>9.6000000000000002E-2</c:v>
                </c:pt>
                <c:pt idx="26">
                  <c:v>9.6500000000000002E-2</c:v>
                </c:pt>
                <c:pt idx="27">
                  <c:v>9.6500000000000002E-2</c:v>
                </c:pt>
                <c:pt idx="28">
                  <c:v>9.6500000000000002E-2</c:v>
                </c:pt>
                <c:pt idx="29">
                  <c:v>9.6999999999999989E-2</c:v>
                </c:pt>
                <c:pt idx="30">
                  <c:v>9.7000000000000003E-2</c:v>
                </c:pt>
                <c:pt idx="31">
                  <c:v>9.74E-2</c:v>
                </c:pt>
                <c:pt idx="32">
                  <c:v>9.7500000000000003E-2</c:v>
                </c:pt>
                <c:pt idx="33">
                  <c:v>9.7500000000000003E-2</c:v>
                </c:pt>
                <c:pt idx="34">
                  <c:v>9.7500000000000003E-2</c:v>
                </c:pt>
                <c:pt idx="35">
                  <c:v>9.7500000000000003E-2</c:v>
                </c:pt>
                <c:pt idx="36">
                  <c:v>9.7500000000000003E-2</c:v>
                </c:pt>
                <c:pt idx="37">
                  <c:v>9.7500000000000003E-2</c:v>
                </c:pt>
                <c:pt idx="38">
                  <c:v>9.7500000000000003E-2</c:v>
                </c:pt>
                <c:pt idx="39">
                  <c:v>9.7799999999999998E-2</c:v>
                </c:pt>
                <c:pt idx="40">
                  <c:v>9.8000000000000004E-2</c:v>
                </c:pt>
                <c:pt idx="41">
                  <c:v>9.8000000000000004E-2</c:v>
                </c:pt>
                <c:pt idx="42">
                  <c:v>9.8000000000000004E-2</c:v>
                </c:pt>
                <c:pt idx="43">
                  <c:v>9.8000000000000004E-2</c:v>
                </c:pt>
                <c:pt idx="44">
                  <c:v>9.8000000000000004E-2</c:v>
                </c:pt>
                <c:pt idx="45">
                  <c:v>9.8000000000000004E-2</c:v>
                </c:pt>
                <c:pt idx="46">
                  <c:v>9.8000000000000004E-2</c:v>
                </c:pt>
                <c:pt idx="47">
                  <c:v>9.8000000000000004E-2</c:v>
                </c:pt>
                <c:pt idx="48">
                  <c:v>9.8000000000000004E-2</c:v>
                </c:pt>
                <c:pt idx="49">
                  <c:v>9.8000000000000004E-2</c:v>
                </c:pt>
                <c:pt idx="50">
                  <c:v>9.8500000000000004E-2</c:v>
                </c:pt>
                <c:pt idx="51">
                  <c:v>9.8599999999999993E-2</c:v>
                </c:pt>
                <c:pt idx="52">
                  <c:v>9.8599999999999993E-2</c:v>
                </c:pt>
                <c:pt idx="53">
                  <c:v>9.8599999999999993E-2</c:v>
                </c:pt>
                <c:pt idx="54">
                  <c:v>9.8699999999999996E-2</c:v>
                </c:pt>
                <c:pt idx="55">
                  <c:v>9.9000000000000005E-2</c:v>
                </c:pt>
                <c:pt idx="56">
                  <c:v>9.9000000000000005E-2</c:v>
                </c:pt>
                <c:pt idx="57">
                  <c:v>9.9000000000000005E-2</c:v>
                </c:pt>
                <c:pt idx="58">
                  <c:v>9.9000000000000005E-2</c:v>
                </c:pt>
                <c:pt idx="59">
                  <c:v>9.9000000000000005E-2</c:v>
                </c:pt>
                <c:pt idx="60">
                  <c:v>9.9000000000000005E-2</c:v>
                </c:pt>
                <c:pt idx="61">
                  <c:v>9.9000000000000005E-2</c:v>
                </c:pt>
                <c:pt idx="62">
                  <c:v>9.9000000000000005E-2</c:v>
                </c:pt>
                <c:pt idx="63">
                  <c:v>9.9400000000000002E-2</c:v>
                </c:pt>
                <c:pt idx="64">
                  <c:v>9.9400000000000002E-2</c:v>
                </c:pt>
                <c:pt idx="65">
                  <c:v>9.9500000000000005E-2</c:v>
                </c:pt>
                <c:pt idx="66">
                  <c:v>9.9699999999999997E-2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0.10100000000000001</c:v>
                </c:pt>
                <c:pt idx="71">
                  <c:v>0.10100000000000001</c:v>
                </c:pt>
                <c:pt idx="72">
                  <c:v>0.10150000000000001</c:v>
                </c:pt>
                <c:pt idx="73">
                  <c:v>0.1023</c:v>
                </c:pt>
                <c:pt idx="74">
                  <c:v>0.1028</c:v>
                </c:pt>
                <c:pt idx="75">
                  <c:v>0.10299999999999999</c:v>
                </c:pt>
                <c:pt idx="76">
                  <c:v>0.1033</c:v>
                </c:pt>
                <c:pt idx="77">
                  <c:v>0.105</c:v>
                </c:pt>
                <c:pt idx="78">
                  <c:v>0.1095</c:v>
                </c:pt>
                <c:pt idx="79">
                  <c:v>0.11449999999999999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7-4197-9087-23849B56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469279"/>
        <c:axId val="1633472639"/>
      </c:barChart>
      <c:catAx>
        <c:axId val="1633469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472639"/>
        <c:crosses val="autoZero"/>
        <c:auto val="1"/>
        <c:lblAlgn val="ctr"/>
        <c:lblOffset val="100"/>
        <c:noMultiLvlLbl val="0"/>
      </c:catAx>
      <c:valAx>
        <c:axId val="1633472639"/>
        <c:scaling>
          <c:orientation val="minMax"/>
          <c:max val="0.12000000000000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46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4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1-4940-BFD0-A5FFB844CEC1}"/>
              </c:ext>
            </c:extLst>
          </c:dPt>
          <c:cat>
            <c:strRef>
              <c:f>Fig2Data!$A$1:$A$97</c:f>
              <c:strCache>
                <c:ptCount val="97"/>
                <c:pt idx="0">
                  <c:v>CT Natural Gas Corp.</c:v>
                </c:pt>
                <c:pt idx="1">
                  <c:v>The Sthrn CT Gas Co</c:v>
                </c:pt>
                <c:pt idx="2">
                  <c:v>NY State Electric &amp; Gas Corp.</c:v>
                </c:pt>
                <c:pt idx="3">
                  <c:v>Rochester Gas &amp; Electric Corp.</c:v>
                </c:pt>
                <c:pt idx="4">
                  <c:v>Consolidated Edison Company</c:v>
                </c:pt>
                <c:pt idx="5">
                  <c:v>Atmos Energy Corp.</c:v>
                </c:pt>
                <c:pt idx="6">
                  <c:v>Piedmont Natural Gas Co.</c:v>
                </c:pt>
                <c:pt idx="7">
                  <c:v>Black Hills Colorado Gas Inc.</c:v>
                </c:pt>
                <c:pt idx="8">
                  <c:v>Southwest Gas Corp.</c:v>
                </c:pt>
                <c:pt idx="9">
                  <c:v>Northern Utilities Inc.</c:v>
                </c:pt>
                <c:pt idx="10">
                  <c:v>KeySpan Gas East Corp.</c:v>
                </c:pt>
                <c:pt idx="11">
                  <c:v>The Brooklyn Union Gas Co.</c:v>
                </c:pt>
                <c:pt idx="12">
                  <c:v>Public Service Co. of CO</c:v>
                </c:pt>
                <c:pt idx="13">
                  <c:v>North Shore Gas Co.</c:v>
                </c:pt>
                <c:pt idx="14">
                  <c:v>The Peoples Gas Light &amp; Gas Co.</c:v>
                </c:pt>
                <c:pt idx="15">
                  <c:v>New Mexico Gas Co.</c:v>
                </c:pt>
                <c:pt idx="16">
                  <c:v>Avista Corp.</c:v>
                </c:pt>
                <c:pt idx="17">
                  <c:v>Fitchburg Gas &amp; Electric Light</c:v>
                </c:pt>
                <c:pt idx="18">
                  <c:v>Northwest Natural Gas Co.</c:v>
                </c:pt>
                <c:pt idx="19">
                  <c:v>Ameren Illinois</c:v>
                </c:pt>
                <c:pt idx="20">
                  <c:v>Baltimore Gas and Electric Co.</c:v>
                </c:pt>
                <c:pt idx="21">
                  <c:v>Sierra Pacific Power Co.</c:v>
                </c:pt>
                <c:pt idx="22">
                  <c:v>Dominion Energy South Carolina</c:v>
                </c:pt>
                <c:pt idx="23">
                  <c:v>Pivotal Utility Holdings Inc.</c:v>
                </c:pt>
                <c:pt idx="24">
                  <c:v>Intermountain Gas Co.</c:v>
                </c:pt>
                <c:pt idx="25">
                  <c:v>Avista Corp.</c:v>
                </c:pt>
                <c:pt idx="26">
                  <c:v>Washington Gas Light Co.</c:v>
                </c:pt>
                <c:pt idx="27">
                  <c:v>Southwest Gas Corp.</c:v>
                </c:pt>
                <c:pt idx="28">
                  <c:v>Southwest Gas Corp.</c:v>
                </c:pt>
                <c:pt idx="29">
                  <c:v>Central Hudson Gas &amp; Electric</c:v>
                </c:pt>
                <c:pt idx="30">
                  <c:v>Cascade Natural Gas Corp.</c:v>
                </c:pt>
                <c:pt idx="31">
                  <c:v>Atmos Energy Corp.</c:v>
                </c:pt>
                <c:pt idx="32">
                  <c:v>Avista Corp.</c:v>
                </c:pt>
                <c:pt idx="33">
                  <c:v>Corning Natural Gas Corp.</c:v>
                </c:pt>
                <c:pt idx="34">
                  <c:v>Central Hudson Gas &amp; Electric</c:v>
                </c:pt>
                <c:pt idx="35">
                  <c:v>Niagara Mohawk Power Corp.</c:v>
                </c:pt>
                <c:pt idx="36">
                  <c:v>Northern Illinois Gas Co.</c:v>
                </c:pt>
                <c:pt idx="37">
                  <c:v>NorthWestern Energy Corp.</c:v>
                </c:pt>
                <c:pt idx="38">
                  <c:v>NorthWestern Energy Group</c:v>
                </c:pt>
                <c:pt idx="39">
                  <c:v>Northern States Power Co.</c:v>
                </c:pt>
                <c:pt idx="40">
                  <c:v>Texas Gas Service Co.</c:v>
                </c:pt>
                <c:pt idx="41">
                  <c:v>Columbia Gas Ohio Inc.</c:v>
                </c:pt>
                <c:pt idx="42">
                  <c:v>Duke Energy Ohio Inc.</c:v>
                </c:pt>
                <c:pt idx="43">
                  <c:v>Public Service Electric Gas</c:v>
                </c:pt>
                <c:pt idx="44">
                  <c:v>Elizabethtown Gas Co.</c:v>
                </c:pt>
                <c:pt idx="45">
                  <c:v>New Jersey Natural Gas Co.</c:v>
                </c:pt>
                <c:pt idx="46">
                  <c:v>Northern States Power Co.</c:v>
                </c:pt>
                <c:pt idx="47">
                  <c:v>Chesapeake Utilities Corp.</c:v>
                </c:pt>
                <c:pt idx="48">
                  <c:v>Minnesota Energy Resources</c:v>
                </c:pt>
                <c:pt idx="49">
                  <c:v>Questar Gas Co.</c:v>
                </c:pt>
                <c:pt idx="50">
                  <c:v>Washington Gas Light Co.</c:v>
                </c:pt>
                <c:pt idx="51">
                  <c:v>Interstate Power &amp; Light Co.</c:v>
                </c:pt>
                <c:pt idx="52">
                  <c:v>MDU Resources Group</c:v>
                </c:pt>
                <c:pt idx="53">
                  <c:v>Madison Gas and Electric Co.</c:v>
                </c:pt>
                <c:pt idx="54">
                  <c:v>Texas Gas Service Co.</c:v>
                </c:pt>
                <c:pt idx="55">
                  <c:v>Texas Gas Service Co.</c:v>
                </c:pt>
                <c:pt idx="56">
                  <c:v>Natl Fuel Gas Distribution Cor</c:v>
                </c:pt>
                <c:pt idx="57">
                  <c:v>Mountaineer Gas Co.</c:v>
                </c:pt>
                <c:pt idx="58">
                  <c:v>Northeast Ohio Natural Gas Corp</c:v>
                </c:pt>
                <c:pt idx="59">
                  <c:v>Northern IN Public Svc Co. LLC</c:v>
                </c:pt>
                <c:pt idx="60">
                  <c:v>Columbia Gas of Kentucky Inc</c:v>
                </c:pt>
                <c:pt idx="61">
                  <c:v>Orange &amp; Rockland Utlts Inc.</c:v>
                </c:pt>
                <c:pt idx="62">
                  <c:v>Columbia Gas of Virginia Inc.</c:v>
                </c:pt>
                <c:pt idx="63">
                  <c:v>Delta Natural Gas Co.</c:v>
                </c:pt>
                <c:pt idx="64">
                  <c:v>Atmos Energy Corp.</c:v>
                </c:pt>
                <c:pt idx="65">
                  <c:v>The East Ohio Gas Co.</c:v>
                </c:pt>
                <c:pt idx="66">
                  <c:v>Chattanooga Gas Co.</c:v>
                </c:pt>
                <c:pt idx="67">
                  <c:v>Northern States Power Co.</c:v>
                </c:pt>
                <c:pt idx="68">
                  <c:v>Wisconsin Power and Light Co</c:v>
                </c:pt>
                <c:pt idx="69">
                  <c:v>Piedmont Natural Gas Co.</c:v>
                </c:pt>
                <c:pt idx="70">
                  <c:v>CenterPoint Energy Resources</c:v>
                </c:pt>
                <c:pt idx="71">
                  <c:v>DTE Gas Co.</c:v>
                </c:pt>
                <c:pt idx="72">
                  <c:v>Wisconsin Electric Power Co.</c:v>
                </c:pt>
                <c:pt idx="73">
                  <c:v>Wisconsin Gas LLC</c:v>
                </c:pt>
                <c:pt idx="74">
                  <c:v>Wisconsin Public Service Corp.</c:v>
                </c:pt>
                <c:pt idx="75">
                  <c:v>Avista Corp.</c:v>
                </c:pt>
                <c:pt idx="76">
                  <c:v>Piedmont Natural Gas Co.</c:v>
                </c:pt>
                <c:pt idx="77">
                  <c:v>Columbia Gas of Maryland Inc</c:v>
                </c:pt>
                <c:pt idx="78">
                  <c:v>Atmos Energy Corp.</c:v>
                </c:pt>
                <c:pt idx="79">
                  <c:v>Southwest Gas Corp.</c:v>
                </c:pt>
                <c:pt idx="80">
                  <c:v>Black Hills Wyoming Gas LLC</c:v>
                </c:pt>
                <c:pt idx="81">
                  <c:v>Black Hills Energy Arkansas</c:v>
                </c:pt>
                <c:pt idx="82">
                  <c:v>Summit Utilities Arkansas Inc.</c:v>
                </c:pt>
                <c:pt idx="83">
                  <c:v>Michigan Gas Utilities Corp.</c:v>
                </c:pt>
                <c:pt idx="84">
                  <c:v>Consumers Energy Co.</c:v>
                </c:pt>
                <c:pt idx="85">
                  <c:v>Liberty Utilities (Midstates)</c:v>
                </c:pt>
                <c:pt idx="86">
                  <c:v>MDU Resources Group</c:v>
                </c:pt>
                <c:pt idx="87">
                  <c:v>Northern States Power Co.</c:v>
                </c:pt>
                <c:pt idx="88">
                  <c:v>Puget Sound Energy Inc.</c:v>
                </c:pt>
                <c:pt idx="89">
                  <c:v>Roanoke Gas</c:v>
                </c:pt>
                <c:pt idx="90">
                  <c:v>Ohio Valley Gas Inc</c:v>
                </c:pt>
                <c:pt idx="91">
                  <c:v>Southern California Gas Co.</c:v>
                </c:pt>
                <c:pt idx="92">
                  <c:v>Peoples Gas System</c:v>
                </c:pt>
                <c:pt idx="93">
                  <c:v>Florida Public Utilities Co.</c:v>
                </c:pt>
                <c:pt idx="94">
                  <c:v>Southern California Gas Co.</c:v>
                </c:pt>
                <c:pt idx="95">
                  <c:v>LG&amp;E's Requested ROE</c:v>
                </c:pt>
                <c:pt idx="96">
                  <c:v>ENSTAR Natural Gas Co.</c:v>
                </c:pt>
              </c:strCache>
            </c:strRef>
          </c:cat>
          <c:val>
            <c:numRef>
              <c:f>Fig2Data!$B$1:$B$97</c:f>
              <c:numCache>
                <c:formatCode>0.00%</c:formatCode>
                <c:ptCount val="97"/>
                <c:pt idx="0">
                  <c:v>9.1499999999999998E-2</c:v>
                </c:pt>
                <c:pt idx="1">
                  <c:v>9.1499999999999998E-2</c:v>
                </c:pt>
                <c:pt idx="2">
                  <c:v>9.1999999999999998E-2</c:v>
                </c:pt>
                <c:pt idx="3">
                  <c:v>9.1999999999999998E-2</c:v>
                </c:pt>
                <c:pt idx="4">
                  <c:v>9.2499999999999999E-2</c:v>
                </c:pt>
                <c:pt idx="5">
                  <c:v>9.2999999999999999E-2</c:v>
                </c:pt>
                <c:pt idx="6">
                  <c:v>9.2999999999999999E-2</c:v>
                </c:pt>
                <c:pt idx="7">
                  <c:v>9.2999999999999999E-2</c:v>
                </c:pt>
                <c:pt idx="8">
                  <c:v>9.3000000000000013E-2</c:v>
                </c:pt>
                <c:pt idx="9">
                  <c:v>9.35E-2</c:v>
                </c:pt>
                <c:pt idx="10">
                  <c:v>9.35E-2</c:v>
                </c:pt>
                <c:pt idx="11">
                  <c:v>9.35E-2</c:v>
                </c:pt>
                <c:pt idx="12">
                  <c:v>9.35E-2</c:v>
                </c:pt>
                <c:pt idx="13">
                  <c:v>9.3799999999999994E-2</c:v>
                </c:pt>
                <c:pt idx="14">
                  <c:v>9.3799999999999994E-2</c:v>
                </c:pt>
                <c:pt idx="15">
                  <c:v>9.3799999999999994E-2</c:v>
                </c:pt>
                <c:pt idx="16">
                  <c:v>9.4E-2</c:v>
                </c:pt>
                <c:pt idx="17">
                  <c:v>9.4E-2</c:v>
                </c:pt>
                <c:pt idx="18">
                  <c:v>9.4E-2</c:v>
                </c:pt>
                <c:pt idx="19">
                  <c:v>9.4399999999999998E-2</c:v>
                </c:pt>
                <c:pt idx="20">
                  <c:v>9.4500000000000001E-2</c:v>
                </c:pt>
                <c:pt idx="21">
                  <c:v>9.4500000000000001E-2</c:v>
                </c:pt>
                <c:pt idx="22">
                  <c:v>9.4899999999999998E-2</c:v>
                </c:pt>
                <c:pt idx="23">
                  <c:v>9.5000000000000001E-2</c:v>
                </c:pt>
                <c:pt idx="24">
                  <c:v>9.5000000000000001E-2</c:v>
                </c:pt>
                <c:pt idx="25">
                  <c:v>9.5000000000000001E-2</c:v>
                </c:pt>
                <c:pt idx="26">
                  <c:v>9.5000000000000001E-2</c:v>
                </c:pt>
                <c:pt idx="27">
                  <c:v>9.5000000000000001E-2</c:v>
                </c:pt>
                <c:pt idx="28">
                  <c:v>9.5000000000000001E-2</c:v>
                </c:pt>
                <c:pt idx="29">
                  <c:v>9.5000000000000001E-2</c:v>
                </c:pt>
                <c:pt idx="30">
                  <c:v>9.5000000000000001E-2</c:v>
                </c:pt>
                <c:pt idx="31">
                  <c:v>9.5000000000000001E-2</c:v>
                </c:pt>
                <c:pt idx="32">
                  <c:v>9.5000000000000001E-2</c:v>
                </c:pt>
                <c:pt idx="33">
                  <c:v>9.5000000000000001E-2</c:v>
                </c:pt>
                <c:pt idx="34">
                  <c:v>9.5000000000000001E-2</c:v>
                </c:pt>
                <c:pt idx="35">
                  <c:v>9.5000000000000001E-2</c:v>
                </c:pt>
                <c:pt idx="36">
                  <c:v>9.5100000000000004E-2</c:v>
                </c:pt>
                <c:pt idx="37">
                  <c:v>9.5500000000000002E-2</c:v>
                </c:pt>
                <c:pt idx="38">
                  <c:v>9.5500000000000002E-2</c:v>
                </c:pt>
                <c:pt idx="39">
                  <c:v>9.5700000000000007E-2</c:v>
                </c:pt>
                <c:pt idx="40">
                  <c:v>9.6000000000000002E-2</c:v>
                </c:pt>
                <c:pt idx="41">
                  <c:v>9.6000000000000002E-2</c:v>
                </c:pt>
                <c:pt idx="42">
                  <c:v>9.6000000000000002E-2</c:v>
                </c:pt>
                <c:pt idx="43">
                  <c:v>9.6000000000000002E-2</c:v>
                </c:pt>
                <c:pt idx="44">
                  <c:v>9.6000000000000002E-2</c:v>
                </c:pt>
                <c:pt idx="45">
                  <c:v>9.6000000000000002E-2</c:v>
                </c:pt>
                <c:pt idx="46">
                  <c:v>9.6000000000000002E-2</c:v>
                </c:pt>
                <c:pt idx="47">
                  <c:v>9.6000000000000002E-2</c:v>
                </c:pt>
                <c:pt idx="48">
                  <c:v>9.6500000000000002E-2</c:v>
                </c:pt>
                <c:pt idx="49">
                  <c:v>9.6500000000000002E-2</c:v>
                </c:pt>
                <c:pt idx="50">
                  <c:v>9.6500000000000002E-2</c:v>
                </c:pt>
                <c:pt idx="51">
                  <c:v>9.6500000000000002E-2</c:v>
                </c:pt>
                <c:pt idx="52">
                  <c:v>9.6500000000000002E-2</c:v>
                </c:pt>
                <c:pt idx="53">
                  <c:v>9.7000000000000003E-2</c:v>
                </c:pt>
                <c:pt idx="54">
                  <c:v>9.7000000000000003E-2</c:v>
                </c:pt>
                <c:pt idx="55">
                  <c:v>9.7000000000000003E-2</c:v>
                </c:pt>
                <c:pt idx="56">
                  <c:v>9.7000000000000003E-2</c:v>
                </c:pt>
                <c:pt idx="57">
                  <c:v>9.7500000000000003E-2</c:v>
                </c:pt>
                <c:pt idx="58">
                  <c:v>9.7500000000000003E-2</c:v>
                </c:pt>
                <c:pt idx="59">
                  <c:v>9.7500000000000003E-2</c:v>
                </c:pt>
                <c:pt idx="60">
                  <c:v>9.7500000000000003E-2</c:v>
                </c:pt>
                <c:pt idx="61">
                  <c:v>9.7500000000000003E-2</c:v>
                </c:pt>
                <c:pt idx="62">
                  <c:v>9.7500000000000003E-2</c:v>
                </c:pt>
                <c:pt idx="63">
                  <c:v>9.7500000000000003E-2</c:v>
                </c:pt>
                <c:pt idx="64">
                  <c:v>9.7500000000000003E-2</c:v>
                </c:pt>
                <c:pt idx="65">
                  <c:v>9.7900000000000001E-2</c:v>
                </c:pt>
                <c:pt idx="66">
                  <c:v>9.8000000000000004E-2</c:v>
                </c:pt>
                <c:pt idx="67">
                  <c:v>9.8000000000000004E-2</c:v>
                </c:pt>
                <c:pt idx="68">
                  <c:v>9.8000000000000004E-2</c:v>
                </c:pt>
                <c:pt idx="69">
                  <c:v>9.8000000000000004E-2</c:v>
                </c:pt>
                <c:pt idx="70">
                  <c:v>9.8000000000000004E-2</c:v>
                </c:pt>
                <c:pt idx="71">
                  <c:v>9.8000000000000004E-2</c:v>
                </c:pt>
                <c:pt idx="72">
                  <c:v>9.8000000000000004E-2</c:v>
                </c:pt>
                <c:pt idx="73">
                  <c:v>9.8000000000000004E-2</c:v>
                </c:pt>
                <c:pt idx="74">
                  <c:v>9.8000000000000004E-2</c:v>
                </c:pt>
                <c:pt idx="75">
                  <c:v>9.8000000000000004E-2</c:v>
                </c:pt>
                <c:pt idx="76">
                  <c:v>9.8000000000000004E-2</c:v>
                </c:pt>
                <c:pt idx="77">
                  <c:v>9.8000000000000004E-2</c:v>
                </c:pt>
                <c:pt idx="78">
                  <c:v>9.8000000000000004E-2</c:v>
                </c:pt>
                <c:pt idx="79">
                  <c:v>9.8400000000000001E-2</c:v>
                </c:pt>
                <c:pt idx="80">
                  <c:v>9.8500000000000004E-2</c:v>
                </c:pt>
                <c:pt idx="81">
                  <c:v>9.8500000000000004E-2</c:v>
                </c:pt>
                <c:pt idx="82">
                  <c:v>9.8500000000000004E-2</c:v>
                </c:pt>
                <c:pt idx="83">
                  <c:v>9.8599999999999993E-2</c:v>
                </c:pt>
                <c:pt idx="84">
                  <c:v>9.9000000000000005E-2</c:v>
                </c:pt>
                <c:pt idx="85">
                  <c:v>9.9000000000000005E-2</c:v>
                </c:pt>
                <c:pt idx="86">
                  <c:v>9.9000000000000005E-2</c:v>
                </c:pt>
                <c:pt idx="87">
                  <c:v>9.9000000000000005E-2</c:v>
                </c:pt>
                <c:pt idx="88">
                  <c:v>9.9000000000000005E-2</c:v>
                </c:pt>
                <c:pt idx="89">
                  <c:v>9.9000000000000005E-2</c:v>
                </c:pt>
                <c:pt idx="90">
                  <c:v>0.1</c:v>
                </c:pt>
                <c:pt idx="91">
                  <c:v>0.1008</c:v>
                </c:pt>
                <c:pt idx="92">
                  <c:v>0.10150000000000001</c:v>
                </c:pt>
                <c:pt idx="93">
                  <c:v>0.10249999999999999</c:v>
                </c:pt>
                <c:pt idx="94">
                  <c:v>0.105</c:v>
                </c:pt>
                <c:pt idx="95">
                  <c:v>0.1095</c:v>
                </c:pt>
                <c:pt idx="96">
                  <c:v>0.1188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1-4940-BFD0-A5FFB844C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84160815"/>
        <c:axId val="1784159855"/>
      </c:barChart>
      <c:catAx>
        <c:axId val="178416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159855"/>
        <c:crosses val="autoZero"/>
        <c:auto val="1"/>
        <c:lblAlgn val="ctr"/>
        <c:lblOffset val="100"/>
        <c:noMultiLvlLbl val="0"/>
      </c:catAx>
      <c:valAx>
        <c:axId val="1784159855"/>
        <c:scaling>
          <c:orientation val="minMax"/>
          <c:max val="0.12000000000000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16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0D5547-9E10-4352-B06D-6EB9C4A1B393}">
  <sheetPr/>
  <sheetViews>
    <sheetView zoomScale="2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38316E-FC79-4561-BB79-C4A007456374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33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B66743-8F7D-DA89-B898-DAC53AD314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A00A72-0188-094A-B263-212528EC4E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_DA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bergst\Desktop\DG%20Interconnect\Distributed%20Generation%20Interconnect%20Project%20Lo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bus_intg/Rate%20Case_01/Scheds%20&amp;%20Workpapers/RATEC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Sle_12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PL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Reg_Acct/OKLAHOMA/Rate%20Case%20Master%20File-OK/MFR%20by%20Letter/WP%20H's%20backup%20workshee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Users/combswr/AppData/Local/Microsoft/Windows/Temporary%20Internet%20Files/Content.Outlook/PPC0MUZ5/Okla%20COS%20Model%20TYE%2012-31-2010%20(FILED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2013%20RTP%20Product%20Reporting_July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OK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sites/EnergyManagement/Shared%20Documents/5%20-%20Utility%20Operations/Utility%20Partnerships/Regulatory/Lisa%20Perry%20(2024)/State%20Dockets/Wisconsin/WI%20-%206690-UR-128%20(WPSC%20GRC)/WMT%20Testimony/Prior%20GRC/Prior%20GRC%20-%20Andrew's%20Exhibit.xlsx?C4895CEF" TargetMode="External"/><Relationship Id="rId1" Type="http://schemas.openxmlformats.org/officeDocument/2006/relationships/externalLinkPath" Target="file:///\\C4895CEF\Prior%20GRC%20-%20Andrew's%20Exhibi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Ok%20Rate%20Case%202005/FuelPPCogenTYDec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wal-mart.com/Reg_Acct/Combs%20COS%20&amp;%20REG%20Info/MAC%20COS%20Model/ARK%20COS%20Model%20TEST%20V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KQF11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LA DATA"/>
    </sheetNames>
    <sheetDataSet>
      <sheetData sheetId="0" refreshError="1">
        <row r="1">
          <cell r="A1" t="str">
            <v>OKLAHOMA FAF</v>
          </cell>
        </row>
        <row r="2">
          <cell r="A2" t="str">
            <v>DATA ENTRY AREA</v>
          </cell>
        </row>
        <row r="3">
          <cell r="B3" t="str">
            <v xml:space="preserve"> </v>
          </cell>
        </row>
        <row r="4">
          <cell r="A4" t="str">
            <v>The FEBRUARY 1997 Billing Period</v>
          </cell>
        </row>
        <row r="5">
          <cell r="A5" t="str">
            <v>DATA ISSUED</v>
          </cell>
          <cell r="B5" t="str">
            <v>January 21, 1997</v>
          </cell>
        </row>
        <row r="6">
          <cell r="A6" t="str">
            <v>(Meter Reading Periods Ending on February 4, 1997 through March 4, 1997)</v>
          </cell>
        </row>
        <row r="7">
          <cell r="A7" t="str">
            <v>COST MONTH:</v>
          </cell>
          <cell r="B7" t="str">
            <v>October 1996</v>
          </cell>
        </row>
        <row r="8">
          <cell r="A8" t="str">
            <v>VARIANCE MONTH:</v>
          </cell>
          <cell r="B8" t="str">
            <v>December 1996</v>
          </cell>
        </row>
        <row r="9">
          <cell r="A9" t="str">
            <v xml:space="preserve"> 12 MONTHS ENDING:</v>
          </cell>
          <cell r="B9" t="str">
            <v>December 31, 1996</v>
          </cell>
        </row>
        <row r="11">
          <cell r="A11" t="str">
            <v xml:space="preserve">OFF SYSTEM SALES CREDIT </v>
          </cell>
        </row>
        <row r="12">
          <cell r="A12" t="str">
            <v>PAGE 2, LINE 22  (OKLAHOMA)</v>
          </cell>
          <cell r="B12">
            <v>1.46E-4</v>
          </cell>
        </row>
        <row r="13">
          <cell r="A13" t="str">
            <v>PAGE 2, LINE 21  (OKLAHOMA)</v>
          </cell>
          <cell r="B13">
            <v>1435448000</v>
          </cell>
        </row>
        <row r="14">
          <cell r="A14" t="str">
            <v>PAGE 1, LINE 7  (ARKANSAS)</v>
          </cell>
          <cell r="B14">
            <v>-11283</v>
          </cell>
        </row>
        <row r="15">
          <cell r="A15" t="str">
            <v>PAGE 1, LINE 11  (ARKANSAS)</v>
          </cell>
          <cell r="B15">
            <v>1143303</v>
          </cell>
        </row>
        <row r="16">
          <cell r="A16" t="str">
            <v>PAGE 1, LINE 12  (ARKANSAS)</v>
          </cell>
          <cell r="B16">
            <v>1487886</v>
          </cell>
        </row>
        <row r="17">
          <cell r="A17" t="str">
            <v>PAGE 2, LINE 18  (ARKANSAS)</v>
          </cell>
          <cell r="B17">
            <v>9.0677999999999995E-2</v>
          </cell>
        </row>
        <row r="18">
          <cell r="A18" t="str">
            <v>PAGE 2, LINE 21  (ARKANSAS)</v>
          </cell>
          <cell r="B18">
            <v>124822000</v>
          </cell>
        </row>
        <row r="19">
          <cell r="A19" t="str">
            <v>PAGE 2, LINE 22  (ARKANSAS)</v>
          </cell>
          <cell r="B19">
            <v>-3.4099999999999999E-4</v>
          </cell>
        </row>
        <row r="21">
          <cell r="A21" t="str">
            <v>NET KWH BY FUELS AND TOTAL MMBTU BURNED FOR MONTH</v>
          </cell>
        </row>
        <row r="22">
          <cell r="A22" t="str">
            <v>CONOCO   (KWH)</v>
          </cell>
          <cell r="B22">
            <v>47354700</v>
          </cell>
        </row>
        <row r="23">
          <cell r="A23" t="str">
            <v>CONOCO   (MMBTU)</v>
          </cell>
          <cell r="B23">
            <v>428118</v>
          </cell>
        </row>
        <row r="24">
          <cell r="A24" t="str">
            <v>ENID   (KWH)</v>
          </cell>
          <cell r="B24">
            <v>0</v>
          </cell>
        </row>
        <row r="25">
          <cell r="A25" t="str">
            <v>ENID   (MMBTU)</v>
          </cell>
          <cell r="B25">
            <v>0</v>
          </cell>
        </row>
        <row r="26">
          <cell r="A26" t="str">
            <v>HORSESHOE LAKE   (KWH)</v>
          </cell>
          <cell r="B26">
            <v>9617000</v>
          </cell>
        </row>
        <row r="27">
          <cell r="A27" t="str">
            <v>HORSESHOE LAKE   (MMBTU)</v>
          </cell>
          <cell r="B27">
            <v>113718</v>
          </cell>
        </row>
        <row r="28">
          <cell r="A28" t="str">
            <v>MUSKOGEE - GAS   (KWH)</v>
          </cell>
          <cell r="B28">
            <v>0</v>
          </cell>
        </row>
        <row r="29">
          <cell r="A29" t="str">
            <v>MUSKOGEE - GAS   (MMBTU</v>
          </cell>
          <cell r="B29">
            <v>0</v>
          </cell>
        </row>
        <row r="30">
          <cell r="A30" t="str">
            <v>MUSKOGEE - COAL   (KWH)</v>
          </cell>
          <cell r="B30">
            <v>958965000</v>
          </cell>
        </row>
        <row r="31">
          <cell r="A31" t="str">
            <v>MUSKOGEE - COAL   (MMBTU)</v>
          </cell>
          <cell r="B31">
            <v>9891880</v>
          </cell>
        </row>
        <row r="32">
          <cell r="A32" t="str">
            <v>MUSTANG INCLUDING TINKER   (KWH)</v>
          </cell>
          <cell r="B32">
            <v>16000</v>
          </cell>
        </row>
        <row r="33">
          <cell r="A33" t="str">
            <v>MUSTANG INCLUDING TINKER   (MMBTU)</v>
          </cell>
          <cell r="B33">
            <v>438</v>
          </cell>
        </row>
        <row r="34">
          <cell r="A34" t="str">
            <v>SEMINOLE   (KWH)</v>
          </cell>
          <cell r="B34">
            <v>93378000</v>
          </cell>
        </row>
        <row r="35">
          <cell r="A35" t="str">
            <v>SEMINOLE   (MMBTU)</v>
          </cell>
          <cell r="B35">
            <v>1099486</v>
          </cell>
        </row>
        <row r="36">
          <cell r="A36" t="str">
            <v>SOONER   (KWH)</v>
          </cell>
          <cell r="B36">
            <v>638525000</v>
          </cell>
        </row>
        <row r="37">
          <cell r="A37" t="str">
            <v>SOONER   (MMBTU)</v>
          </cell>
          <cell r="B37">
            <v>6424741</v>
          </cell>
        </row>
        <row r="38">
          <cell r="A38" t="str">
            <v>WOODWARD   (KWH)</v>
          </cell>
          <cell r="B38">
            <v>0</v>
          </cell>
        </row>
        <row r="39">
          <cell r="A39" t="str">
            <v>WOODWARD   (MMBTU)</v>
          </cell>
          <cell r="B39">
            <v>0</v>
          </cell>
        </row>
        <row r="40">
          <cell r="A40" t="str">
            <v>KWH</v>
          </cell>
          <cell r="B40">
            <v>1747855700</v>
          </cell>
        </row>
        <row r="41">
          <cell r="A41" t="str">
            <v>MBTU</v>
          </cell>
          <cell r="B41">
            <v>17958381</v>
          </cell>
        </row>
        <row r="43">
          <cell r="A43" t="str">
            <v>FUEL EXCLUSION LETTER</v>
          </cell>
        </row>
        <row r="44">
          <cell r="A44" t="str">
            <v>FUEL COST PER BOOKS</v>
          </cell>
          <cell r="B44">
            <v>24510502</v>
          </cell>
        </row>
        <row r="45">
          <cell r="A45" t="str">
            <v>ENOGEX TRANSPORTATION EXPENSE (OKLAHOMA)</v>
          </cell>
          <cell r="B45">
            <v>-3655553</v>
          </cell>
        </row>
        <row r="46">
          <cell r="A46" t="str">
            <v>ENOGEX TRANSPORTATION EXPENSE (ARKANSAS)</v>
          </cell>
          <cell r="B46">
            <v>-144494</v>
          </cell>
        </row>
        <row r="47">
          <cell r="A47" t="str">
            <v>CONOCO STEAM REVENUE</v>
          </cell>
          <cell r="B47">
            <v>-743859</v>
          </cell>
        </row>
        <row r="48">
          <cell r="A48" t="str">
            <v>TOTAL FUEL EXCLUSIONS LESS ENOGEX TRANS. (OKLAHOMA)</v>
          </cell>
          <cell r="B48">
            <v>-462339</v>
          </cell>
        </row>
        <row r="49">
          <cell r="A49" t="str">
            <v>TOTAL FUEL EXCLUSIONS (ARKANSAS)</v>
          </cell>
          <cell r="B49">
            <v>-1884961</v>
          </cell>
        </row>
        <row r="50">
          <cell r="A50" t="str">
            <v>GRAND TOTAL FOR FUEL ADJUSTMENT (OKLAHOMA)</v>
          </cell>
          <cell r="B50">
            <v>19648751</v>
          </cell>
        </row>
        <row r="51">
          <cell r="A51" t="str">
            <v>GRAND TOTAL FOR FUEL ADJUSTMENT (ARKANSAS)</v>
          </cell>
          <cell r="B51">
            <v>21881682</v>
          </cell>
        </row>
        <row r="53">
          <cell r="A53" t="str">
            <v>ANALYSIS OF PURCHASED POWER</v>
          </cell>
        </row>
        <row r="54">
          <cell r="A54" t="str">
            <v>PURCHASE FOR RESALE       (KWH)</v>
          </cell>
          <cell r="B54">
            <v>0</v>
          </cell>
        </row>
        <row r="55">
          <cell r="A55" t="str">
            <v>PURCHASE FOR RESALE       (AMOUNT)</v>
          </cell>
          <cell r="B55">
            <v>0</v>
          </cell>
        </row>
        <row r="56">
          <cell r="A56" t="str">
            <v>K A M O  CAPACITY     (AMOUNT)</v>
          </cell>
          <cell r="B56">
            <v>31824</v>
          </cell>
        </row>
        <row r="57">
          <cell r="A57" t="str">
            <v>AES CO-GENERATION ENERGY  (KWH)</v>
          </cell>
          <cell r="B57">
            <v>148765296</v>
          </cell>
        </row>
        <row r="58">
          <cell r="A58" t="str">
            <v>AES CO-GENERATION CAPACITY (AMOUNT)</v>
          </cell>
          <cell r="B58">
            <v>11816148</v>
          </cell>
        </row>
        <row r="59">
          <cell r="A59" t="str">
            <v>AES CO-GENERATION ENERGY  (AMOUNT)</v>
          </cell>
          <cell r="B59">
            <v>1245166</v>
          </cell>
        </row>
        <row r="60">
          <cell r="A60" t="str">
            <v>AES CO-GENERATION VARIABLE O &amp; M (AMOUNT)</v>
          </cell>
          <cell r="B60">
            <v>464654</v>
          </cell>
        </row>
        <row r="61">
          <cell r="A61" t="str">
            <v>POWERSMITH CO-GEN - ENERGY - COAL COST - (KWH)</v>
          </cell>
          <cell r="B61">
            <v>66328148</v>
          </cell>
        </row>
        <row r="62">
          <cell r="A62" t="str">
            <v>POWERSMITH CO-GEN - ENERGY - FUEL COST - (KWH)</v>
          </cell>
          <cell r="B62">
            <v>15306496</v>
          </cell>
        </row>
        <row r="63">
          <cell r="A63" t="str">
            <v>POWERSMITH CO-GEN - ENERGY - TOTAL COST - (KWH)</v>
          </cell>
          <cell r="B63">
            <v>81634644</v>
          </cell>
        </row>
        <row r="64">
          <cell r="A64" t="str">
            <v>POWERSMITH CO-GEN - CAPACITY (AMOUNT)</v>
          </cell>
          <cell r="B64">
            <v>2865744.87</v>
          </cell>
        </row>
        <row r="65">
          <cell r="A65" t="str">
            <v>POWERSMITH CO-GEN - ENERGY - TOTAL COST - (AMOUNT)</v>
          </cell>
          <cell r="B65">
            <v>744295</v>
          </cell>
        </row>
        <row r="66">
          <cell r="A66" t="str">
            <v>POWERSMITH CO-GEN - VARIABLE O&amp;M (AMOUNT)</v>
          </cell>
          <cell r="B66">
            <v>220506</v>
          </cell>
        </row>
        <row r="67">
          <cell r="A67" t="str">
            <v>SMALL POWER PRODUCERS  (KWH)</v>
          </cell>
          <cell r="B67">
            <v>0</v>
          </cell>
        </row>
        <row r="68">
          <cell r="A68" t="str">
            <v>SMALL POWER PRODUCERS  (AMOUNT)</v>
          </cell>
          <cell r="B68">
            <v>0</v>
          </cell>
        </row>
        <row r="69">
          <cell r="A69" t="str">
            <v>CO-GENERATION OF MORE THAN 100 KW  (KWH)</v>
          </cell>
          <cell r="B69">
            <v>638400</v>
          </cell>
        </row>
        <row r="70">
          <cell r="A70" t="str">
            <v>CO-GENERATION OF MORE THAN 100 KW  (AMOUNT)</v>
          </cell>
          <cell r="B70">
            <v>18514</v>
          </cell>
        </row>
        <row r="71">
          <cell r="A71" t="str">
            <v>NET METERED INTERCHANGE</v>
          </cell>
          <cell r="B71">
            <v>-41000</v>
          </cell>
        </row>
        <row r="72">
          <cell r="A72" t="str">
            <v>TOTAL OTHER UTILITIES KWH  (KWH)</v>
          </cell>
          <cell r="B72">
            <v>-16931400</v>
          </cell>
        </row>
        <row r="73">
          <cell r="A73" t="str">
            <v>TOTAL OTHER UTILITIES KWH  (AMOUNT)</v>
          </cell>
          <cell r="B73">
            <v>-75648</v>
          </cell>
        </row>
        <row r="75">
          <cell r="A75" t="str">
            <v xml:space="preserve"> MONTHLY TRANSACTION SUMMARY</v>
          </cell>
        </row>
        <row r="76">
          <cell r="A76" t="str">
            <v xml:space="preserve">KWH GENERATED </v>
          </cell>
          <cell r="B76">
            <v>97891200</v>
          </cell>
        </row>
        <row r="77">
          <cell r="A77" t="str">
            <v>TOTAL FUEL COST</v>
          </cell>
          <cell r="B77">
            <v>1143303</v>
          </cell>
        </row>
        <row r="78">
          <cell r="A78" t="str">
            <v>MMBTU BURNED</v>
          </cell>
          <cell r="B78">
            <v>1027858</v>
          </cell>
        </row>
        <row r="80">
          <cell r="A80" t="str">
            <v>SUMMARY OF RTP FUEL COST</v>
          </cell>
        </row>
        <row r="81">
          <cell r="A81" t="str">
            <v>INCREMENTAL DIFFERENCE</v>
          </cell>
          <cell r="B81">
            <v>7761009</v>
          </cell>
        </row>
        <row r="82">
          <cell r="A82" t="str">
            <v>DIFFERENCE WITH LOSSES</v>
          </cell>
          <cell r="B82">
            <v>7970369</v>
          </cell>
        </row>
        <row r="83">
          <cell r="A83" t="str">
            <v>INCREMENTAL FUEL COST</v>
          </cell>
          <cell r="B83">
            <v>123847</v>
          </cell>
        </row>
        <row r="84">
          <cell r="A84" t="str">
            <v>MMBTU BURNED</v>
          </cell>
          <cell r="B84">
            <v>81889</v>
          </cell>
        </row>
        <row r="85">
          <cell r="A85" t="str">
            <v>DIFFERENCE WITH LOSSES - 12 MONTHS TOTAL</v>
          </cell>
          <cell r="B85">
            <v>41513530</v>
          </cell>
        </row>
        <row r="87">
          <cell r="A87" t="str">
            <v>CAPACITY AND VARIABLE OPERATING &amp; MAINTENANCE PAYMENTS</v>
          </cell>
        </row>
        <row r="88">
          <cell r="A88" t="str">
            <v>CAPACITY:</v>
          </cell>
        </row>
        <row r="89">
          <cell r="A89" t="str">
            <v>POWERSMITH  (COLUMN 4)</v>
          </cell>
          <cell r="B89">
            <v>-4037</v>
          </cell>
        </row>
        <row r="90">
          <cell r="A90" t="str">
            <v>A E S   (COLUMN 4)</v>
          </cell>
          <cell r="B90">
            <v>329700</v>
          </cell>
        </row>
        <row r="91">
          <cell r="A91" t="str">
            <v>VARIABLE O&amp;M PER COGENERATION KWH:</v>
          </cell>
        </row>
        <row r="92">
          <cell r="A92" t="str">
            <v>POWERSMITH:  COAL  (COLUMN 4)</v>
          </cell>
          <cell r="B92">
            <v>2.5759999999999997E-4</v>
          </cell>
        </row>
        <row r="93">
          <cell r="A93" t="str">
            <v>POWERSMITH:  OTHER  (COLUMN 4)</v>
          </cell>
          <cell r="B93">
            <v>7.64E-5</v>
          </cell>
        </row>
        <row r="94">
          <cell r="A94" t="str">
            <v>AES  (COLUMN 4)</v>
          </cell>
          <cell r="B94">
            <v>2.6350000000000001E-4</v>
          </cell>
        </row>
        <row r="96">
          <cell r="A96" t="str">
            <v>DATA ENTRY FOR PAGE 2</v>
          </cell>
        </row>
        <row r="97">
          <cell r="A97" t="str">
            <v xml:space="preserve">Coal     ( 66,328,148 Kwh x .0002576)  </v>
          </cell>
        </row>
        <row r="98">
          <cell r="A98" t="str">
            <v>Other    ( 15,306,496 Kwh x .0000764)</v>
          </cell>
        </row>
        <row r="99">
          <cell r="A99" t="str">
            <v>AES Co-Generation  ( 148,765,296 Kwh x .0002635)</v>
          </cell>
        </row>
        <row r="100">
          <cell r="A100" t="str">
            <v>.</v>
          </cell>
        </row>
        <row r="101">
          <cell r="A101" t="str">
            <v>OKLAHOMA RETAIL MONTHLY FUEL COST ADJ. REPORT (PREVIOUS MO)</v>
          </cell>
        </row>
        <row r="102">
          <cell r="A102" t="str">
            <v>TOTAL COST TO DATE OVER / (UNDER)  (LINE 46)</v>
          </cell>
          <cell r="B102">
            <v>-6536072</v>
          </cell>
        </row>
        <row r="104">
          <cell r="A104" t="str">
            <v>OKLAHOMA RETAIL MONTHLY FUEL COST ADJ. REPORT (QF-1) (PREV MO)</v>
          </cell>
        </row>
        <row r="105">
          <cell r="A105" t="str">
            <v>TOTAL COST TO DATE OVER / (UNDER)  (LINE 46)</v>
          </cell>
          <cell r="B105">
            <v>-3099896</v>
          </cell>
        </row>
        <row r="107">
          <cell r="A107" t="str">
            <v>CONOCO MONTHLY FUEL COST ADJ. REPORT (PREVIOUS MO)</v>
          </cell>
        </row>
        <row r="108">
          <cell r="A108" t="str">
            <v>TOTAL COST TO DATE OVER / (UNDER) (LINE 35)</v>
          </cell>
          <cell r="B108">
            <v>-6306681</v>
          </cell>
        </row>
        <row r="110">
          <cell r="A110" t="str">
            <v>OKLAHOMA RETAIL MONTHLY FUEL COST ADJ. REPORT (2 MOS. PRIOR)</v>
          </cell>
        </row>
        <row r="111">
          <cell r="A111" t="str">
            <v>FUEL ADJ FOR CURRENT MONTH  (LINE 50)</v>
          </cell>
          <cell r="B111">
            <v>1.6799999999999999E-4</v>
          </cell>
        </row>
        <row r="113">
          <cell r="A113" t="str">
            <v>OKLAHOMA RETAIL MONTHLY FUEL COST ADJ. REPORT (QF-1) (2 MOS. PRIOR)</v>
          </cell>
        </row>
        <row r="114">
          <cell r="A114" t="str">
            <v>FUEL ADJ FOR CURRENT MONTH  (LINE 50)</v>
          </cell>
          <cell r="B114">
            <v>-3.3000000000000003E-5</v>
          </cell>
        </row>
        <row r="116">
          <cell r="A116" t="str">
            <v>CONOCO MONTHLY FUEL COST ADJ. REPORT (2 MOS. PRIOR)</v>
          </cell>
        </row>
        <row r="117">
          <cell r="A117" t="str">
            <v xml:space="preserve">FUEL ADJ FOR CURRENT MONTH  (LINE 39) </v>
          </cell>
          <cell r="B117">
            <v>7.5900000000000002E-4</v>
          </cell>
        </row>
        <row r="136">
          <cell r="A136" t="str">
            <v>BILLED KWH - OKLA  (TOTAL KWH SALES)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d Interconnect Projects"/>
      <sheetName val="Forecasted Interconnect Project"/>
      <sheetName val="Executed Document Status"/>
      <sheetName val="Admin 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dex"/>
      <sheetName val="SCH_B1"/>
      <sheetName val="SCH_B2"/>
      <sheetName val="SCH_B2.1"/>
      <sheetName val="SCH_B2.2"/>
      <sheetName val="SCH_B2.3"/>
      <sheetName val="SCH_B2.4"/>
      <sheetName val="SCH_B3"/>
      <sheetName val="SCH_B3.1"/>
      <sheetName val="SCH_C1"/>
      <sheetName val="SCH_C2"/>
      <sheetName val="SCH_C2.1"/>
      <sheetName val="SCH_D1A"/>
      <sheetName val="SCH_D2"/>
      <sheetName val="SCH_D2.1"/>
      <sheetName val="SCH_E1"/>
      <sheetName val="SCH_F1"/>
      <sheetName val="SCH_F-2"/>
      <sheetName val="SCH_F-3"/>
      <sheetName val="SCH_G"/>
      <sheetName val="SCH_H1"/>
      <sheetName val="SCH_H2"/>
      <sheetName val="SCH_H3"/>
      <sheetName val="SCH_I1"/>
      <sheetName val="SCH_I1_1"/>
      <sheetName val="SCH_J1"/>
      <sheetName val="SCH_J3"/>
      <sheetName val="SCH_J4"/>
      <sheetName val="SCH_J1 &amp; J2"/>
      <sheetName val="SCH_C1-a"/>
      <sheetName val="SCH_I1a"/>
    </sheetNames>
    <sheetDataSet>
      <sheetData sheetId="0" refreshError="1"/>
      <sheetData sheetId="1" refreshError="1"/>
      <sheetData sheetId="2" refreshError="1">
        <row r="2">
          <cell r="B2" t="str">
            <v>SCHEDULE B - 1</v>
          </cell>
        </row>
        <row r="4">
          <cell r="B4" t="str">
            <v>OKLAHOMA GAS AND ELECTRIC SERVICES</v>
          </cell>
        </row>
        <row r="5">
          <cell r="B5" t="str">
            <v>REVENUE REQUIREMENT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0">
          <cell r="B10" t="str">
            <v>Line</v>
          </cell>
        </row>
        <row r="11">
          <cell r="B11" t="str">
            <v>No.</v>
          </cell>
          <cell r="D11" t="str">
            <v>Description</v>
          </cell>
          <cell r="F11" t="str">
            <v>Reference</v>
          </cell>
        </row>
        <row r="13">
          <cell r="B13" t="str">
            <v>1.</v>
          </cell>
          <cell r="D13" t="str">
            <v>Pro Forma Rate Base</v>
          </cell>
          <cell r="F13" t="str">
            <v>Sch B-2</v>
          </cell>
        </row>
        <row r="15">
          <cell r="B15" t="str">
            <v>2.</v>
          </cell>
          <cell r="D15" t="str">
            <v>Rate of Return</v>
          </cell>
          <cell r="F15" t="str">
            <v>Sch F-1</v>
          </cell>
        </row>
        <row r="17">
          <cell r="B17" t="str">
            <v>3.</v>
          </cell>
          <cell r="D17" t="str">
            <v>Return on Rate Base</v>
          </cell>
          <cell r="F17" t="str">
            <v>1 times 2</v>
          </cell>
        </row>
        <row r="19">
          <cell r="B19" t="str">
            <v>4.</v>
          </cell>
          <cell r="D19" t="str">
            <v>Operating Efficiency Allowance</v>
          </cell>
          <cell r="F19" t="str">
            <v>1 times .383</v>
          </cell>
        </row>
        <row r="21">
          <cell r="B21" t="str">
            <v>5.</v>
          </cell>
          <cell r="D21" t="str">
            <v>Operating Income Required</v>
          </cell>
          <cell r="F21" t="str">
            <v>3 plus 4</v>
          </cell>
        </row>
        <row r="23">
          <cell r="B23" t="str">
            <v>6.</v>
          </cell>
          <cell r="D23" t="str">
            <v>Pro Forma Operating Income</v>
          </cell>
          <cell r="F23" t="str">
            <v>Sch H-1</v>
          </cell>
        </row>
        <row r="25">
          <cell r="B25" t="str">
            <v>7.</v>
          </cell>
          <cell r="D25" t="str">
            <v>Difference</v>
          </cell>
          <cell r="F25" t="str">
            <v>5 minus 6</v>
          </cell>
        </row>
        <row r="27">
          <cell r="B27" t="str">
            <v>8.</v>
          </cell>
          <cell r="D27" t="str">
            <v>Income Tax Gross Up Factor</v>
          </cell>
        </row>
        <row r="29">
          <cell r="B29" t="str">
            <v>9.</v>
          </cell>
          <cell r="D29" t="str">
            <v>Revenue Change</v>
          </cell>
          <cell r="F29" t="str">
            <v>7 times 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   B - 3</v>
          </cell>
        </row>
        <row r="4">
          <cell r="B4" t="str">
            <v>OKLAHOMA GAS AND ELECTRIC SERVICES</v>
          </cell>
        </row>
        <row r="5">
          <cell r="B5" t="str">
            <v>ADJUSTMENTS TO RATE BASE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B11" t="str">
            <v>Line</v>
          </cell>
        </row>
        <row r="12">
          <cell r="B12" t="str">
            <v>No.</v>
          </cell>
          <cell r="D12" t="str">
            <v>Description</v>
          </cell>
          <cell r="F12" t="str">
            <v>Ref.</v>
          </cell>
        </row>
        <row r="14">
          <cell r="D14" t="str">
            <v>Plant in Service</v>
          </cell>
        </row>
        <row r="15">
          <cell r="B15" t="str">
            <v>1.</v>
          </cell>
          <cell r="D15" t="str">
            <v>Utility Plant</v>
          </cell>
          <cell r="F15" t="str">
            <v>Sch C-1</v>
          </cell>
        </row>
        <row r="17">
          <cell r="B17" t="str">
            <v>2.</v>
          </cell>
          <cell r="D17" t="str">
            <v>Accumulated Depreciation</v>
          </cell>
          <cell r="F17" t="str">
            <v>Sch D-1</v>
          </cell>
        </row>
        <row r="19">
          <cell r="B19" t="str">
            <v>3.</v>
          </cell>
          <cell r="D19" t="str">
            <v>Plant held for future use</v>
          </cell>
          <cell r="F19" t="str">
            <v>Sch C-1</v>
          </cell>
        </row>
        <row r="21">
          <cell r="B21" t="str">
            <v>4.</v>
          </cell>
          <cell r="D21" t="str">
            <v>Net Plant</v>
          </cell>
        </row>
        <row r="23">
          <cell r="B23" t="str">
            <v>5.</v>
          </cell>
          <cell r="D23" t="str">
            <v>Other Rate Base Investment</v>
          </cell>
        </row>
        <row r="24">
          <cell r="D24" t="str">
            <v>Cash Working Capital</v>
          </cell>
          <cell r="F24" t="str">
            <v>Sch E-1</v>
          </cell>
        </row>
        <row r="26">
          <cell r="B26" t="str">
            <v>6.</v>
          </cell>
          <cell r="D26" t="str">
            <v>Prepayments</v>
          </cell>
          <cell r="F26" t="str">
            <v>Sch B 2-1</v>
          </cell>
        </row>
        <row r="28">
          <cell r="B28" t="str">
            <v>7.</v>
          </cell>
          <cell r="D28" t="str">
            <v>Material &amp; Supplies</v>
          </cell>
          <cell r="F28" t="str">
            <v>Sch B 2-1</v>
          </cell>
        </row>
        <row r="30">
          <cell r="B30" t="str">
            <v>8.</v>
          </cell>
          <cell r="D30" t="str">
            <v>Fuel Inventories</v>
          </cell>
          <cell r="F30" t="str">
            <v>Sch B 2-1</v>
          </cell>
        </row>
        <row r="32">
          <cell r="B32" t="str">
            <v>9.</v>
          </cell>
          <cell r="D32" t="str">
            <v>Gas in Storage</v>
          </cell>
          <cell r="F32" t="str">
            <v>Sch B 2-1</v>
          </cell>
        </row>
        <row r="34">
          <cell r="B34" t="str">
            <v>10.</v>
          </cell>
          <cell r="D34" t="str">
            <v>Other</v>
          </cell>
        </row>
        <row r="36">
          <cell r="B36" t="str">
            <v>11.</v>
          </cell>
          <cell r="D36" t="str">
            <v>Rate Base Additions &amp; Reductions</v>
          </cell>
        </row>
        <row r="37">
          <cell r="D37" t="str">
            <v>Accum Deferred Inc Taxes</v>
          </cell>
          <cell r="F37" t="str">
            <v>Sch B 2-2</v>
          </cell>
        </row>
        <row r="39">
          <cell r="B39" t="str">
            <v>13.</v>
          </cell>
          <cell r="D39" t="str">
            <v>Regulatory Assets</v>
          </cell>
          <cell r="F39" t="str">
            <v>Sch B 2-4</v>
          </cell>
        </row>
        <row r="41">
          <cell r="B41" t="str">
            <v>14.</v>
          </cell>
          <cell r="D41" t="str">
            <v>Regulatory Liabilities</v>
          </cell>
          <cell r="F41" t="str">
            <v>Sch B 2-4</v>
          </cell>
        </row>
      </sheetData>
      <sheetData sheetId="9" refreshError="1"/>
      <sheetData sheetId="10" refreshError="1"/>
      <sheetData sheetId="11" refreshError="1">
        <row r="2">
          <cell r="B2" t="str">
            <v>SCHEDULE   C - 2</v>
          </cell>
        </row>
        <row r="4">
          <cell r="A4" t="str">
            <v>OKLAHOMA GAS AND ELECTRIC SERVICES</v>
          </cell>
        </row>
        <row r="5">
          <cell r="A5" t="str">
            <v>ADJUSTMENTS TO PLANT IN SERVICE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8">
          <cell r="D8" t="str">
            <v xml:space="preserve">   &lt;&lt;&lt;</v>
          </cell>
          <cell r="E8" t="str">
            <v xml:space="preserve">  shows where data was entered in last rate case ….  Fyi only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CWIP</v>
          </cell>
        </row>
        <row r="19">
          <cell r="B19" t="str">
            <v>5.</v>
          </cell>
          <cell r="F19" t="str">
            <v>TOTAL INTANGIBLE PLANT</v>
          </cell>
        </row>
        <row r="21">
          <cell r="F21" t="str">
            <v xml:space="preserve">            PRODUCTION PLANT</v>
          </cell>
        </row>
        <row r="22">
          <cell r="F22" t="str">
            <v xml:space="preserve">   STEAM PRODUCTION</v>
          </cell>
        </row>
        <row r="23">
          <cell r="B23" t="str">
            <v>6.</v>
          </cell>
          <cell r="D23">
            <v>310</v>
          </cell>
          <cell r="F23" t="str">
            <v>Land and Land Rights</v>
          </cell>
        </row>
        <row r="24">
          <cell r="B24" t="str">
            <v>7.</v>
          </cell>
          <cell r="D24">
            <v>311</v>
          </cell>
          <cell r="F24" t="str">
            <v>Structures and Improvements</v>
          </cell>
        </row>
        <row r="25">
          <cell r="B25" t="str">
            <v>8.</v>
          </cell>
          <cell r="D25">
            <v>312</v>
          </cell>
          <cell r="F25" t="str">
            <v>Boiler Plant Equipment</v>
          </cell>
        </row>
        <row r="26">
          <cell r="B26" t="str">
            <v>9.</v>
          </cell>
          <cell r="D26">
            <v>313</v>
          </cell>
          <cell r="F26" t="str">
            <v>Engines and Engine-Driven Generators</v>
          </cell>
        </row>
        <row r="27">
          <cell r="B27" t="str">
            <v>10.</v>
          </cell>
          <cell r="D27">
            <v>314</v>
          </cell>
          <cell r="F27" t="str">
            <v>Turbogenerator Units</v>
          </cell>
        </row>
        <row r="28">
          <cell r="B28" t="str">
            <v>11.</v>
          </cell>
          <cell r="D28">
            <v>315</v>
          </cell>
          <cell r="F28" t="str">
            <v>Accessory Electric Equipment</v>
          </cell>
        </row>
        <row r="29">
          <cell r="B29" t="str">
            <v>12.</v>
          </cell>
          <cell r="D29">
            <v>316</v>
          </cell>
          <cell r="F29" t="str">
            <v>Miscellaneous Power Plant Equipment</v>
          </cell>
        </row>
        <row r="30">
          <cell r="B30" t="str">
            <v>13.</v>
          </cell>
          <cell r="F30" t="str">
            <v>TOTAL STEAM PRODUCTION</v>
          </cell>
        </row>
        <row r="32">
          <cell r="F32" t="str">
            <v xml:space="preserve">   OTHER PRODUCTION</v>
          </cell>
        </row>
        <row r="33">
          <cell r="B33" t="str">
            <v>14.</v>
          </cell>
          <cell r="D33">
            <v>340</v>
          </cell>
          <cell r="F33" t="str">
            <v>Land and Land Rights</v>
          </cell>
        </row>
        <row r="34">
          <cell r="B34" t="str">
            <v>15.</v>
          </cell>
          <cell r="D34">
            <v>341</v>
          </cell>
          <cell r="F34" t="str">
            <v>Structures and Improvements</v>
          </cell>
        </row>
        <row r="35">
          <cell r="B35" t="str">
            <v>16.</v>
          </cell>
          <cell r="D35">
            <v>342</v>
          </cell>
          <cell r="F35" t="str">
            <v>Fuel Holders, Producers and Accessories</v>
          </cell>
        </row>
        <row r="36">
          <cell r="B36" t="str">
            <v>17.</v>
          </cell>
          <cell r="D36">
            <v>343</v>
          </cell>
          <cell r="F36" t="str">
            <v>Prime movers</v>
          </cell>
        </row>
        <row r="37">
          <cell r="B37" t="str">
            <v>18.</v>
          </cell>
          <cell r="D37">
            <v>344</v>
          </cell>
          <cell r="F37" t="str">
            <v>Generators</v>
          </cell>
        </row>
        <row r="38">
          <cell r="B38" t="str">
            <v>19.</v>
          </cell>
          <cell r="D38">
            <v>345</v>
          </cell>
          <cell r="F38" t="str">
            <v>Accessory Electric Equipment</v>
          </cell>
        </row>
        <row r="39">
          <cell r="B39" t="str">
            <v>20.</v>
          </cell>
          <cell r="D39">
            <v>346</v>
          </cell>
          <cell r="F39" t="str">
            <v>Miscellaneous Power Plant Equipment</v>
          </cell>
        </row>
        <row r="40">
          <cell r="B40" t="str">
            <v>21.</v>
          </cell>
          <cell r="F40" t="str">
            <v>TOTAL OTHER PRODUCTION</v>
          </cell>
        </row>
        <row r="42">
          <cell r="B42" t="str">
            <v>22.</v>
          </cell>
          <cell r="F42" t="str">
            <v>CWIP</v>
          </cell>
        </row>
      </sheetData>
      <sheetData sheetId="12" refreshError="1"/>
      <sheetData sheetId="13" refreshError="1"/>
      <sheetData sheetId="14" refreshError="1">
        <row r="2">
          <cell r="B2" t="str">
            <v>SCHEDULE   D - 2</v>
          </cell>
        </row>
        <row r="4">
          <cell r="A4" t="str">
            <v>OKLAHOMA GAS AND ELECTRIC SERVICES</v>
          </cell>
        </row>
        <row r="5">
          <cell r="A5" t="str">
            <v>ADJUSTMENTS TO ACCUMULATED PROVISION FOR DEPRECIATION, AMORTIZATION AND DEPLETION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TOTAL INTANGIBLE PLANT</v>
          </cell>
        </row>
        <row r="20">
          <cell r="F20" t="str">
            <v xml:space="preserve">            PRODUCTION PLANT</v>
          </cell>
        </row>
        <row r="21">
          <cell r="F21" t="str">
            <v xml:space="preserve">   STEAM PRODUCTION</v>
          </cell>
        </row>
        <row r="22">
          <cell r="B22" t="str">
            <v>5.</v>
          </cell>
          <cell r="D22">
            <v>310</v>
          </cell>
          <cell r="F22" t="str">
            <v>Land and Land Rights</v>
          </cell>
        </row>
        <row r="23">
          <cell r="B23" t="str">
            <v>6.</v>
          </cell>
          <cell r="D23">
            <v>311</v>
          </cell>
          <cell r="F23" t="str">
            <v>Structures and Improvements</v>
          </cell>
        </row>
        <row r="24">
          <cell r="B24" t="str">
            <v>7.</v>
          </cell>
          <cell r="D24">
            <v>312</v>
          </cell>
          <cell r="F24" t="str">
            <v>Boiler Plant Equipment</v>
          </cell>
        </row>
        <row r="25">
          <cell r="B25" t="str">
            <v>8.</v>
          </cell>
          <cell r="D25">
            <v>313</v>
          </cell>
          <cell r="F25" t="str">
            <v>Engines and Engine-Driven Generators</v>
          </cell>
        </row>
        <row r="26">
          <cell r="B26" t="str">
            <v>9.</v>
          </cell>
          <cell r="D26">
            <v>314</v>
          </cell>
          <cell r="F26" t="str">
            <v>Turbogenerator Units</v>
          </cell>
        </row>
        <row r="27">
          <cell r="B27" t="str">
            <v>10.</v>
          </cell>
          <cell r="D27">
            <v>315</v>
          </cell>
          <cell r="F27" t="str">
            <v>Accessory Electric Equipment</v>
          </cell>
        </row>
        <row r="28">
          <cell r="B28" t="str">
            <v>11.</v>
          </cell>
          <cell r="D28">
            <v>316</v>
          </cell>
          <cell r="F28" t="str">
            <v>Miscellaneous Power Plant Equipment</v>
          </cell>
        </row>
        <row r="29">
          <cell r="B29" t="str">
            <v>12.</v>
          </cell>
          <cell r="F29" t="str">
            <v>TOTAL STEAM PRODUCTION</v>
          </cell>
        </row>
        <row r="31">
          <cell r="F31" t="str">
            <v xml:space="preserve">   OTHER PRODUCTION</v>
          </cell>
        </row>
        <row r="32">
          <cell r="B32" t="str">
            <v>13.</v>
          </cell>
          <cell r="D32">
            <v>340</v>
          </cell>
          <cell r="F32" t="str">
            <v>Land and Land Rights</v>
          </cell>
        </row>
        <row r="33">
          <cell r="B33" t="str">
            <v>14.</v>
          </cell>
          <cell r="D33">
            <v>341</v>
          </cell>
          <cell r="F33" t="str">
            <v>Structures and Improvements</v>
          </cell>
        </row>
        <row r="34">
          <cell r="B34" t="str">
            <v>15.</v>
          </cell>
          <cell r="D34">
            <v>342</v>
          </cell>
          <cell r="F34" t="str">
            <v>Fuel Holders, Producers and Accessories</v>
          </cell>
        </row>
        <row r="35">
          <cell r="B35" t="str">
            <v>16.</v>
          </cell>
          <cell r="D35">
            <v>343</v>
          </cell>
          <cell r="F35" t="str">
            <v>Prime movers</v>
          </cell>
        </row>
        <row r="36">
          <cell r="B36" t="str">
            <v>17.</v>
          </cell>
          <cell r="D36">
            <v>344</v>
          </cell>
          <cell r="F36" t="str">
            <v>Generators</v>
          </cell>
        </row>
        <row r="37">
          <cell r="B37" t="str">
            <v>18.</v>
          </cell>
          <cell r="D37">
            <v>345</v>
          </cell>
          <cell r="F37" t="str">
            <v>Accessory Electric Equipment</v>
          </cell>
        </row>
        <row r="38">
          <cell r="B38" t="str">
            <v>19.</v>
          </cell>
          <cell r="D38">
            <v>346</v>
          </cell>
          <cell r="F38" t="str">
            <v>Miscellaneous Power Plant Equipment</v>
          </cell>
        </row>
        <row r="39">
          <cell r="B39" t="str">
            <v>20.</v>
          </cell>
          <cell r="F39" t="str">
            <v>TOTAL OTHER PRODUCTION</v>
          </cell>
        </row>
        <row r="41">
          <cell r="B41" t="str">
            <v>21.</v>
          </cell>
          <cell r="F41" t="str">
            <v>TOTAL PRODUCTION PLANT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">
          <cell r="B2" t="str">
            <v>SCHEDULE  H - 2</v>
          </cell>
        </row>
        <row r="4">
          <cell r="B4" t="str">
            <v>OKLAHOMA GAS AND ELECTRIC SERVICES</v>
          </cell>
        </row>
        <row r="5">
          <cell r="B5" t="str">
            <v>OPERATING INCOME PRO FORMA ADJUSTMENTS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F11" t="str">
            <v>Total</v>
          </cell>
        </row>
        <row r="12">
          <cell r="B12" t="str">
            <v>Line</v>
          </cell>
          <cell r="F12" t="str">
            <v>Company</v>
          </cell>
        </row>
        <row r="13">
          <cell r="B13" t="str">
            <v>No.</v>
          </cell>
          <cell r="D13" t="str">
            <v>Description</v>
          </cell>
          <cell r="F13" t="str">
            <v>Per Books</v>
          </cell>
        </row>
        <row r="15">
          <cell r="B15" t="str">
            <v>1.</v>
          </cell>
          <cell r="D15" t="str">
            <v>Operating Revenue:</v>
          </cell>
        </row>
        <row r="16">
          <cell r="B16" t="str">
            <v>2.</v>
          </cell>
          <cell r="D16" t="str">
            <v xml:space="preserve">     Electric </v>
          </cell>
          <cell r="F16">
            <v>1149203275</v>
          </cell>
        </row>
        <row r="17">
          <cell r="B17" t="str">
            <v>3.</v>
          </cell>
          <cell r="D17" t="str">
            <v xml:space="preserve">     Other</v>
          </cell>
          <cell r="F17">
            <v>19083683</v>
          </cell>
        </row>
        <row r="19">
          <cell r="B19" t="str">
            <v>4.</v>
          </cell>
          <cell r="D19" t="str">
            <v>Total Operating Revenue</v>
          </cell>
          <cell r="F19">
            <v>0</v>
          </cell>
        </row>
        <row r="21">
          <cell r="B21" t="str">
            <v>5.</v>
          </cell>
          <cell r="D21" t="str">
            <v>Operating Expenses:</v>
          </cell>
        </row>
        <row r="22">
          <cell r="B22" t="str">
            <v>6.</v>
          </cell>
          <cell r="D22" t="str">
            <v xml:space="preserve">     Fuel</v>
          </cell>
          <cell r="F22">
            <v>304775108</v>
          </cell>
        </row>
        <row r="23">
          <cell r="B23" t="str">
            <v>7.</v>
          </cell>
          <cell r="D23" t="str">
            <v xml:space="preserve">     Purchased Power</v>
          </cell>
          <cell r="F23">
            <v>216597409</v>
          </cell>
        </row>
        <row r="24">
          <cell r="B24" t="str">
            <v>8.</v>
          </cell>
          <cell r="D24" t="str">
            <v xml:space="preserve">     Other O&amp;M</v>
          </cell>
          <cell r="F24">
            <v>249872967</v>
          </cell>
        </row>
        <row r="25">
          <cell r="B25" t="str">
            <v>9.</v>
          </cell>
          <cell r="D25" t="str">
            <v xml:space="preserve">     Depreciation</v>
          </cell>
          <cell r="F25">
            <v>110718649</v>
          </cell>
        </row>
        <row r="26">
          <cell r="B26" t="str">
            <v>10.</v>
          </cell>
          <cell r="D26" t="str">
            <v xml:space="preserve">     Misc. Taxes</v>
          </cell>
          <cell r="F26">
            <v>101895</v>
          </cell>
        </row>
        <row r="27">
          <cell r="B27" t="str">
            <v>11.</v>
          </cell>
          <cell r="D27" t="str">
            <v xml:space="preserve">     Property Taxes</v>
          </cell>
          <cell r="F27">
            <v>33272491</v>
          </cell>
        </row>
        <row r="28">
          <cell r="B28" t="str">
            <v>12.</v>
          </cell>
          <cell r="D28" t="str">
            <v xml:space="preserve">     Payroll Taxes</v>
          </cell>
          <cell r="F28">
            <v>6615366</v>
          </cell>
        </row>
        <row r="30">
          <cell r="B30" t="str">
            <v>13.</v>
          </cell>
          <cell r="D30" t="str">
            <v>Total Operating Expenses</v>
          </cell>
          <cell r="F30">
            <v>0</v>
          </cell>
        </row>
        <row r="32">
          <cell r="B32" t="str">
            <v>14.</v>
          </cell>
          <cell r="D32" t="str">
            <v>Operating Income Before Income Tax</v>
          </cell>
          <cell r="F32">
            <v>0</v>
          </cell>
        </row>
        <row r="34">
          <cell r="B34" t="str">
            <v>15.</v>
          </cell>
          <cell r="D34" t="str">
            <v>Less: Income Tax</v>
          </cell>
          <cell r="F34">
            <v>0</v>
          </cell>
        </row>
        <row r="36">
          <cell r="B36" t="str">
            <v>16.</v>
          </cell>
          <cell r="D36" t="str">
            <v>Operating Income</v>
          </cell>
          <cell r="F36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Wh End Current Month"/>
      <sheetName val="Rev End Current Month"/>
      <sheetName val="Cust End Current Month"/>
      <sheetName val="kWh WeatherImpact"/>
      <sheetName val="kWh WeatherNormalized"/>
      <sheetName val="Summary Page"/>
      <sheetName val="new summary"/>
      <sheetName val="(1)Summary Download"/>
      <sheetName val="(2)Summary Download PivotTable"/>
      <sheetName val="(3)Access BW data"/>
      <sheetName val="(4)Rate Code Template"/>
      <sheetName val="(5)Revenue Sales by Rate Class"/>
      <sheetName val="(6)Revenue Vol by Rate Class"/>
      <sheetName val="(7)Revenue Counts By Rate Class"/>
      <sheetName val="(8)Vance calc1"/>
      <sheetName val="(9)Paris calc1"/>
      <sheetName val="(10)Short calc1"/>
      <sheetName val="(11)kwh"/>
      <sheetName val="(12)rev"/>
      <sheetName val="(13)Customers"/>
      <sheetName val="(14)RTPRevSle"/>
      <sheetName val="(14A) ArkRTP BILL"/>
      <sheetName val="(15)revenues"/>
      <sheetName val="(16)Demand Response  "/>
      <sheetName val="(17)WFEC"/>
      <sheetName val="(18)OMPA"/>
      <sheetName val="By Class"/>
      <sheetName val="(19)curtailment"/>
      <sheetName val="(20)OPER REV &amp; MWH SALES (GAAP)"/>
      <sheetName val="(22) CTUA Block 4 Summar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Report Creation Date:</v>
          </cell>
        </row>
        <row r="4">
          <cell r="B4" t="str">
            <v>Period:</v>
          </cell>
        </row>
        <row r="5">
          <cell r="B5">
            <v>0</v>
          </cell>
        </row>
        <row r="6">
          <cell r="B6" t="str">
            <v>Period</v>
          </cell>
        </row>
        <row r="7">
          <cell r="B7" t="str">
            <v>2013-12</v>
          </cell>
        </row>
        <row r="8">
          <cell r="B8" t="str">
            <v>2013-12</v>
          </cell>
        </row>
        <row r="9">
          <cell r="B9" t="str">
            <v>2013-12</v>
          </cell>
        </row>
        <row r="10">
          <cell r="B10" t="str">
            <v>2013-12</v>
          </cell>
        </row>
        <row r="11">
          <cell r="B11" t="str">
            <v>2013-12</v>
          </cell>
        </row>
        <row r="12">
          <cell r="B12" t="str">
            <v>2013-12</v>
          </cell>
        </row>
        <row r="13">
          <cell r="B13" t="str">
            <v>2013-12</v>
          </cell>
        </row>
        <row r="14">
          <cell r="B14" t="str">
            <v>2013-12</v>
          </cell>
        </row>
        <row r="15">
          <cell r="B15" t="str">
            <v>2013-12</v>
          </cell>
        </row>
        <row r="16">
          <cell r="B16" t="str">
            <v>2013-12</v>
          </cell>
        </row>
        <row r="17">
          <cell r="B17" t="str">
            <v>2013-12</v>
          </cell>
        </row>
        <row r="18">
          <cell r="B18" t="str">
            <v>2013-12</v>
          </cell>
        </row>
        <row r="19">
          <cell r="B19" t="str">
            <v>2013-12</v>
          </cell>
        </row>
        <row r="20">
          <cell r="B20" t="str">
            <v>2013-12</v>
          </cell>
        </row>
        <row r="21">
          <cell r="B21" t="str">
            <v>2013-12</v>
          </cell>
        </row>
        <row r="22">
          <cell r="B22" t="str">
            <v>2013-12</v>
          </cell>
        </row>
        <row r="23">
          <cell r="B23" t="str">
            <v>2013-12</v>
          </cell>
        </row>
        <row r="24">
          <cell r="B24" t="str">
            <v>2013-12</v>
          </cell>
        </row>
        <row r="25">
          <cell r="B25" t="str">
            <v>2013-12</v>
          </cell>
        </row>
        <row r="26">
          <cell r="B26" t="str">
            <v>2013-12</v>
          </cell>
        </row>
        <row r="27">
          <cell r="B27" t="str">
            <v>2013-12</v>
          </cell>
        </row>
        <row r="28">
          <cell r="B28" t="str">
            <v>2013-12</v>
          </cell>
        </row>
        <row r="29">
          <cell r="B29" t="str">
            <v>2013-12</v>
          </cell>
        </row>
        <row r="30">
          <cell r="B30" t="str">
            <v>2013-12</v>
          </cell>
        </row>
        <row r="31">
          <cell r="B31" t="str">
            <v>2013-12</v>
          </cell>
        </row>
        <row r="32">
          <cell r="B32" t="str">
            <v>2013-12</v>
          </cell>
        </row>
        <row r="33">
          <cell r="B33" t="str">
            <v>2013-12</v>
          </cell>
        </row>
        <row r="34">
          <cell r="B34" t="str">
            <v>2013-12</v>
          </cell>
        </row>
        <row r="35">
          <cell r="B35" t="str">
            <v>2013-12</v>
          </cell>
        </row>
        <row r="36">
          <cell r="B36" t="str">
            <v>2013-12</v>
          </cell>
        </row>
        <row r="37">
          <cell r="B37" t="str">
            <v>2013-12</v>
          </cell>
        </row>
        <row r="38">
          <cell r="B38" t="str">
            <v>2013-12</v>
          </cell>
        </row>
        <row r="39">
          <cell r="B39" t="str">
            <v>2013-12</v>
          </cell>
        </row>
        <row r="40">
          <cell r="B40" t="str">
            <v>2013-12</v>
          </cell>
        </row>
        <row r="41">
          <cell r="B41" t="str">
            <v>2013-12</v>
          </cell>
        </row>
        <row r="42">
          <cell r="B42" t="str">
            <v>2013-12</v>
          </cell>
        </row>
        <row r="43">
          <cell r="B43" t="str">
            <v>2013-12</v>
          </cell>
        </row>
        <row r="44">
          <cell r="B44" t="str">
            <v>2013-12</v>
          </cell>
        </row>
        <row r="45">
          <cell r="B45" t="str">
            <v>2013-12</v>
          </cell>
        </row>
        <row r="46">
          <cell r="B46" t="str">
            <v>2013-12</v>
          </cell>
        </row>
        <row r="47">
          <cell r="B47" t="str">
            <v>2013-12</v>
          </cell>
        </row>
        <row r="48">
          <cell r="B48" t="str">
            <v>2013-12</v>
          </cell>
        </row>
        <row r="49">
          <cell r="B49" t="str">
            <v>2013-12</v>
          </cell>
        </row>
        <row r="50">
          <cell r="B50" t="str">
            <v>2013-12</v>
          </cell>
        </row>
        <row r="51">
          <cell r="B51" t="str">
            <v>2013-12</v>
          </cell>
        </row>
        <row r="52">
          <cell r="B52" t="str">
            <v>2013-12</v>
          </cell>
        </row>
        <row r="53">
          <cell r="B53" t="str">
            <v>2013-12</v>
          </cell>
        </row>
        <row r="54">
          <cell r="B54" t="str">
            <v>2013-12</v>
          </cell>
        </row>
        <row r="55">
          <cell r="B55" t="str">
            <v>2013-12</v>
          </cell>
        </row>
        <row r="56">
          <cell r="B56" t="str">
            <v>2013-12</v>
          </cell>
        </row>
        <row r="57">
          <cell r="B57" t="str">
            <v>2013-12</v>
          </cell>
        </row>
        <row r="58">
          <cell r="B58" t="str">
            <v>2013-12</v>
          </cell>
        </row>
        <row r="59">
          <cell r="B59" t="str">
            <v>2013-12</v>
          </cell>
        </row>
        <row r="60">
          <cell r="B60" t="str">
            <v>2013-12</v>
          </cell>
        </row>
        <row r="61">
          <cell r="B61" t="str">
            <v>2013-12</v>
          </cell>
        </row>
        <row r="62">
          <cell r="B62" t="str">
            <v>2013-12</v>
          </cell>
        </row>
        <row r="63">
          <cell r="B63" t="str">
            <v>2013-12</v>
          </cell>
        </row>
        <row r="64">
          <cell r="B64" t="str">
            <v>2013-12</v>
          </cell>
        </row>
        <row r="65">
          <cell r="B65" t="str">
            <v>2013-12</v>
          </cell>
        </row>
        <row r="66">
          <cell r="B66" t="str">
            <v>2013-12</v>
          </cell>
        </row>
        <row r="67">
          <cell r="B67" t="str">
            <v>2013-12</v>
          </cell>
        </row>
        <row r="68">
          <cell r="B68" t="str">
            <v>2013-12</v>
          </cell>
        </row>
        <row r="69">
          <cell r="B69" t="str">
            <v>2013-12</v>
          </cell>
        </row>
        <row r="70">
          <cell r="B70" t="str">
            <v>2013-12</v>
          </cell>
        </row>
        <row r="71">
          <cell r="B71" t="str">
            <v>2013-12</v>
          </cell>
        </row>
        <row r="72">
          <cell r="B72" t="str">
            <v>2013-12</v>
          </cell>
        </row>
        <row r="73">
          <cell r="B73" t="str">
            <v>2013-12</v>
          </cell>
        </row>
        <row r="74">
          <cell r="B74" t="str">
            <v>2013-12</v>
          </cell>
        </row>
        <row r="75">
          <cell r="B75" t="str">
            <v>2013-12</v>
          </cell>
        </row>
        <row r="76">
          <cell r="B76" t="str">
            <v>2013-12</v>
          </cell>
        </row>
        <row r="77">
          <cell r="B77" t="str">
            <v>2013-12</v>
          </cell>
        </row>
        <row r="78">
          <cell r="B78" t="str">
            <v>2013-12</v>
          </cell>
        </row>
        <row r="79">
          <cell r="B79" t="str">
            <v>2013-12</v>
          </cell>
        </row>
        <row r="80">
          <cell r="B80" t="str">
            <v>2013-12</v>
          </cell>
        </row>
        <row r="81">
          <cell r="B81" t="str">
            <v>2013-12</v>
          </cell>
        </row>
        <row r="82">
          <cell r="B82" t="str">
            <v>2013-12</v>
          </cell>
        </row>
        <row r="83">
          <cell r="B83" t="str">
            <v>2013-12</v>
          </cell>
        </row>
        <row r="84">
          <cell r="B84" t="str">
            <v>2013-12</v>
          </cell>
        </row>
        <row r="85">
          <cell r="B85" t="str">
            <v>2013-12</v>
          </cell>
        </row>
        <row r="86">
          <cell r="B86" t="str">
            <v>2013-12</v>
          </cell>
        </row>
        <row r="87">
          <cell r="B87" t="str">
            <v>2013-12</v>
          </cell>
        </row>
        <row r="88">
          <cell r="B88" t="str">
            <v>2013-12</v>
          </cell>
        </row>
        <row r="89">
          <cell r="B89" t="str">
            <v>2013-12</v>
          </cell>
        </row>
        <row r="90">
          <cell r="B90" t="str">
            <v>2013-12</v>
          </cell>
        </row>
        <row r="91">
          <cell r="B91" t="str">
            <v>2013-12</v>
          </cell>
        </row>
        <row r="92">
          <cell r="B92" t="str">
            <v>2013-12</v>
          </cell>
        </row>
        <row r="93">
          <cell r="B93" t="str">
            <v>2013-12</v>
          </cell>
        </row>
        <row r="94">
          <cell r="B94" t="str">
            <v>2013-12</v>
          </cell>
        </row>
        <row r="95">
          <cell r="B95" t="str">
            <v>2013-12</v>
          </cell>
        </row>
        <row r="96">
          <cell r="B96" t="str">
            <v>2013-12</v>
          </cell>
        </row>
        <row r="97">
          <cell r="B97" t="str">
            <v>2013-12</v>
          </cell>
        </row>
        <row r="98">
          <cell r="B98" t="str">
            <v>2013-12</v>
          </cell>
        </row>
        <row r="99">
          <cell r="B99" t="str">
            <v>2013-12</v>
          </cell>
        </row>
        <row r="100">
          <cell r="B100" t="str">
            <v>2013-12</v>
          </cell>
        </row>
        <row r="101">
          <cell r="B101" t="str">
            <v>2013-12</v>
          </cell>
        </row>
        <row r="102">
          <cell r="B102" t="str">
            <v>2013-12</v>
          </cell>
        </row>
        <row r="103">
          <cell r="B103" t="str">
            <v>2013-12</v>
          </cell>
        </row>
        <row r="104">
          <cell r="B104" t="str">
            <v>2013-12</v>
          </cell>
        </row>
        <row r="105">
          <cell r="B105" t="str">
            <v>2013-12</v>
          </cell>
        </row>
        <row r="106">
          <cell r="B106" t="str">
            <v>2013-12</v>
          </cell>
        </row>
        <row r="107">
          <cell r="B107" t="str">
            <v>2013-12</v>
          </cell>
        </row>
        <row r="108">
          <cell r="B108" t="str">
            <v>2013-12</v>
          </cell>
        </row>
        <row r="109">
          <cell r="B109" t="str">
            <v>2013-12</v>
          </cell>
        </row>
        <row r="110">
          <cell r="B110" t="str">
            <v>2013-12</v>
          </cell>
        </row>
        <row r="111">
          <cell r="B111" t="str">
            <v>2013-12</v>
          </cell>
        </row>
        <row r="112">
          <cell r="B112" t="str">
            <v>2013-12</v>
          </cell>
        </row>
        <row r="113">
          <cell r="B113" t="str">
            <v>2013-12</v>
          </cell>
        </row>
        <row r="114">
          <cell r="B114" t="str">
            <v>2013-12</v>
          </cell>
        </row>
        <row r="115">
          <cell r="B115" t="str">
            <v>2013-12</v>
          </cell>
        </row>
        <row r="116">
          <cell r="B116" t="str">
            <v>2013-12</v>
          </cell>
        </row>
        <row r="117">
          <cell r="B117" t="str">
            <v>2013-12</v>
          </cell>
        </row>
        <row r="118">
          <cell r="B118" t="str">
            <v>2013-12</v>
          </cell>
        </row>
        <row r="119">
          <cell r="B119" t="str">
            <v>2013-12</v>
          </cell>
        </row>
        <row r="120">
          <cell r="B120" t="str">
            <v>2013-12</v>
          </cell>
        </row>
        <row r="121">
          <cell r="B121" t="str">
            <v>2013-12</v>
          </cell>
        </row>
        <row r="122">
          <cell r="B122" t="str">
            <v>2013-12</v>
          </cell>
        </row>
        <row r="123">
          <cell r="B123" t="str">
            <v>2013-12</v>
          </cell>
        </row>
        <row r="124">
          <cell r="B124" t="str">
            <v>2013-12</v>
          </cell>
        </row>
        <row r="125">
          <cell r="B125" t="str">
            <v>2013-12</v>
          </cell>
        </row>
        <row r="126">
          <cell r="B126" t="str">
            <v>2013-12</v>
          </cell>
        </row>
        <row r="127">
          <cell r="B127" t="str">
            <v>2013-12</v>
          </cell>
        </row>
        <row r="128">
          <cell r="B128" t="str">
            <v>2013-12</v>
          </cell>
        </row>
        <row r="129">
          <cell r="B129" t="str">
            <v>2013-12</v>
          </cell>
        </row>
        <row r="130">
          <cell r="B130" t="str">
            <v>2013-12</v>
          </cell>
        </row>
        <row r="131">
          <cell r="B131" t="str">
            <v>2013-12</v>
          </cell>
        </row>
        <row r="132">
          <cell r="B132" t="str">
            <v>2013-12</v>
          </cell>
        </row>
        <row r="133">
          <cell r="B133" t="str">
            <v>2013-12</v>
          </cell>
        </row>
        <row r="134">
          <cell r="B134" t="str">
            <v>2013-12</v>
          </cell>
        </row>
        <row r="135">
          <cell r="B135" t="str">
            <v>2013-12</v>
          </cell>
        </row>
        <row r="136">
          <cell r="B136" t="str">
            <v>2013-12</v>
          </cell>
        </row>
        <row r="137">
          <cell r="B137" t="str">
            <v>2013-12</v>
          </cell>
        </row>
        <row r="138">
          <cell r="B138" t="str">
            <v>2013-12</v>
          </cell>
        </row>
        <row r="139">
          <cell r="B139" t="str">
            <v>2013-12</v>
          </cell>
        </row>
        <row r="140">
          <cell r="B140" t="str">
            <v>2013-12</v>
          </cell>
        </row>
        <row r="141">
          <cell r="B141" t="str">
            <v>2013-12</v>
          </cell>
        </row>
        <row r="142">
          <cell r="B142" t="str">
            <v>2013-12</v>
          </cell>
        </row>
        <row r="143">
          <cell r="B143" t="str">
            <v>2013-12</v>
          </cell>
        </row>
        <row r="144">
          <cell r="B144" t="str">
            <v>2013-12</v>
          </cell>
        </row>
        <row r="145">
          <cell r="B145" t="str">
            <v>2013-12</v>
          </cell>
        </row>
        <row r="146">
          <cell r="B146" t="str">
            <v>2013-12</v>
          </cell>
        </row>
        <row r="147">
          <cell r="B147" t="str">
            <v>2013-12</v>
          </cell>
        </row>
        <row r="148">
          <cell r="B148" t="str">
            <v>2013-12</v>
          </cell>
        </row>
        <row r="149">
          <cell r="B149" t="str">
            <v>2013-12</v>
          </cell>
        </row>
        <row r="150">
          <cell r="B150" t="str">
            <v>2013-12</v>
          </cell>
        </row>
        <row r="151">
          <cell r="B151" t="str">
            <v>2013-12</v>
          </cell>
        </row>
        <row r="152">
          <cell r="B152" t="str">
            <v>2013-12</v>
          </cell>
        </row>
        <row r="153">
          <cell r="B153" t="str">
            <v>2013-12</v>
          </cell>
        </row>
        <row r="154">
          <cell r="B154" t="str">
            <v>2013-12</v>
          </cell>
        </row>
        <row r="155">
          <cell r="B155" t="str">
            <v>2013-12</v>
          </cell>
        </row>
        <row r="156">
          <cell r="B156" t="str">
            <v>2013-12</v>
          </cell>
        </row>
        <row r="157">
          <cell r="B157" t="str">
            <v>2013-12</v>
          </cell>
        </row>
        <row r="158">
          <cell r="B158" t="str">
            <v>2013-12</v>
          </cell>
        </row>
        <row r="159">
          <cell r="B159" t="str">
            <v>2013-12</v>
          </cell>
        </row>
        <row r="160">
          <cell r="B160" t="str">
            <v>2013-12</v>
          </cell>
        </row>
        <row r="161">
          <cell r="B161" t="str">
            <v>2013-12</v>
          </cell>
        </row>
        <row r="162">
          <cell r="B162" t="str">
            <v>2013-12</v>
          </cell>
        </row>
        <row r="163">
          <cell r="B163" t="str">
            <v>2013-12</v>
          </cell>
        </row>
        <row r="164">
          <cell r="B164" t="str">
            <v>2013-12</v>
          </cell>
        </row>
        <row r="165">
          <cell r="B165" t="str">
            <v>2013-12</v>
          </cell>
        </row>
        <row r="166">
          <cell r="B166" t="str">
            <v>2013-12</v>
          </cell>
        </row>
        <row r="167">
          <cell r="B167" t="str">
            <v>2013-12</v>
          </cell>
        </row>
        <row r="168">
          <cell r="B168" t="str">
            <v>2013-12</v>
          </cell>
        </row>
        <row r="169">
          <cell r="B169" t="str">
            <v>2013-12</v>
          </cell>
        </row>
        <row r="170">
          <cell r="B170" t="str">
            <v>2013-12</v>
          </cell>
        </row>
        <row r="171">
          <cell r="B171" t="str">
            <v>2013-12</v>
          </cell>
        </row>
        <row r="172">
          <cell r="B172" t="str">
            <v>2013-12</v>
          </cell>
        </row>
        <row r="173">
          <cell r="B173" t="str">
            <v>2013-12</v>
          </cell>
        </row>
        <row r="174">
          <cell r="B174" t="str">
            <v>2013-12</v>
          </cell>
        </row>
        <row r="175">
          <cell r="B175" t="str">
            <v>2013-12</v>
          </cell>
        </row>
        <row r="176">
          <cell r="B176" t="str">
            <v>2013-12</v>
          </cell>
        </row>
        <row r="177">
          <cell r="B177" t="str">
            <v>2013-12</v>
          </cell>
        </row>
        <row r="178">
          <cell r="B178" t="str">
            <v>2013-12</v>
          </cell>
        </row>
        <row r="179">
          <cell r="B179" t="str">
            <v>2013-12</v>
          </cell>
        </row>
        <row r="180">
          <cell r="B180" t="str">
            <v>2013-12</v>
          </cell>
        </row>
        <row r="181">
          <cell r="B181" t="str">
            <v>2013-12</v>
          </cell>
        </row>
        <row r="182">
          <cell r="B182" t="str">
            <v>2013-12</v>
          </cell>
        </row>
        <row r="183">
          <cell r="B183" t="str">
            <v>2013-12</v>
          </cell>
        </row>
        <row r="184">
          <cell r="B184" t="str">
            <v>2013-12</v>
          </cell>
        </row>
        <row r="185">
          <cell r="B185" t="str">
            <v>2013-12</v>
          </cell>
        </row>
        <row r="186">
          <cell r="B186" t="str">
            <v>2013-12</v>
          </cell>
        </row>
        <row r="187">
          <cell r="B187" t="str">
            <v>2013-12</v>
          </cell>
        </row>
        <row r="188">
          <cell r="B188" t="str">
            <v>2013-12</v>
          </cell>
        </row>
        <row r="189">
          <cell r="B189" t="str">
            <v>2013-12</v>
          </cell>
        </row>
        <row r="190">
          <cell r="B190" t="str">
            <v>2013-12</v>
          </cell>
        </row>
        <row r="191">
          <cell r="B191" t="str">
            <v>2013-12</v>
          </cell>
        </row>
        <row r="192">
          <cell r="B192" t="str">
            <v>2013-12</v>
          </cell>
        </row>
        <row r="193">
          <cell r="B193" t="str">
            <v>2013-12</v>
          </cell>
        </row>
        <row r="194">
          <cell r="B194" t="str">
            <v>2013-12</v>
          </cell>
        </row>
        <row r="195">
          <cell r="B195" t="str">
            <v>2013-12</v>
          </cell>
        </row>
        <row r="196">
          <cell r="B196" t="str">
            <v>2013-12</v>
          </cell>
        </row>
        <row r="197">
          <cell r="B197" t="str">
            <v>2013-12</v>
          </cell>
        </row>
        <row r="198">
          <cell r="B198" t="str">
            <v>2013-12</v>
          </cell>
        </row>
        <row r="199">
          <cell r="B199" t="str">
            <v>2013-12</v>
          </cell>
        </row>
        <row r="200">
          <cell r="B200" t="str">
            <v>2013-12</v>
          </cell>
        </row>
        <row r="201">
          <cell r="B201" t="str">
            <v>2013-12</v>
          </cell>
        </row>
        <row r="202">
          <cell r="B202" t="str">
            <v>2013-12</v>
          </cell>
        </row>
        <row r="203">
          <cell r="B203" t="str">
            <v>2013-12</v>
          </cell>
        </row>
        <row r="204">
          <cell r="B204" t="str">
            <v>2013-12</v>
          </cell>
        </row>
        <row r="205">
          <cell r="B205" t="str">
            <v>2013-12</v>
          </cell>
        </row>
        <row r="206">
          <cell r="B206" t="str">
            <v>2013-12</v>
          </cell>
        </row>
        <row r="207">
          <cell r="B207" t="str">
            <v>2013-12</v>
          </cell>
        </row>
        <row r="208">
          <cell r="B208" t="str">
            <v>2013-12</v>
          </cell>
        </row>
        <row r="209">
          <cell r="B209" t="str">
            <v>2013-12</v>
          </cell>
        </row>
        <row r="210">
          <cell r="B210" t="str">
            <v>2013-12</v>
          </cell>
        </row>
        <row r="211">
          <cell r="B211" t="str">
            <v>2013-12</v>
          </cell>
        </row>
        <row r="212">
          <cell r="B212" t="str">
            <v>2013-12</v>
          </cell>
        </row>
        <row r="213">
          <cell r="B213" t="str">
            <v>2013-12</v>
          </cell>
        </row>
        <row r="214">
          <cell r="B214" t="str">
            <v>2013-12</v>
          </cell>
        </row>
        <row r="215">
          <cell r="B215" t="str">
            <v>2013-12</v>
          </cell>
        </row>
        <row r="216">
          <cell r="B216" t="str">
            <v>2013-12</v>
          </cell>
        </row>
        <row r="217">
          <cell r="B217" t="str">
            <v>2013-12</v>
          </cell>
        </row>
        <row r="218">
          <cell r="B218" t="str">
            <v>2013-12</v>
          </cell>
        </row>
        <row r="219">
          <cell r="B219" t="str">
            <v>2013-12</v>
          </cell>
        </row>
        <row r="220">
          <cell r="B220" t="str">
            <v>2013-12</v>
          </cell>
        </row>
        <row r="221">
          <cell r="B221" t="str">
            <v>2013-12</v>
          </cell>
        </row>
        <row r="222">
          <cell r="B222" t="str">
            <v>2013-12</v>
          </cell>
        </row>
        <row r="223">
          <cell r="B223" t="str">
            <v>2013-12</v>
          </cell>
        </row>
        <row r="224">
          <cell r="B224" t="str">
            <v>2013-12</v>
          </cell>
        </row>
        <row r="225">
          <cell r="B225" t="str">
            <v>2013-12</v>
          </cell>
        </row>
        <row r="226">
          <cell r="B226" t="str">
            <v>2013-12</v>
          </cell>
        </row>
        <row r="227">
          <cell r="B227" t="str">
            <v>2013-12</v>
          </cell>
        </row>
        <row r="228">
          <cell r="B228" t="str">
            <v>2013-12</v>
          </cell>
        </row>
        <row r="229">
          <cell r="B229" t="str">
            <v>2013-12</v>
          </cell>
        </row>
        <row r="230">
          <cell r="B230" t="str">
            <v>2013-12</v>
          </cell>
        </row>
        <row r="231">
          <cell r="B231" t="str">
            <v>2013-12</v>
          </cell>
        </row>
        <row r="232">
          <cell r="B232" t="str">
            <v>2013-12</v>
          </cell>
        </row>
        <row r="233">
          <cell r="B233" t="str">
            <v>2013-12</v>
          </cell>
        </row>
        <row r="234">
          <cell r="B234" t="str">
            <v>2013-12</v>
          </cell>
        </row>
        <row r="235">
          <cell r="B235" t="str">
            <v>2013-12</v>
          </cell>
        </row>
        <row r="236">
          <cell r="B236" t="str">
            <v>2013-12</v>
          </cell>
        </row>
        <row r="237">
          <cell r="B237" t="str">
            <v>2013-12</v>
          </cell>
        </row>
        <row r="238">
          <cell r="B238" t="str">
            <v>2013-12</v>
          </cell>
        </row>
        <row r="239">
          <cell r="B239" t="str">
            <v>2013-12</v>
          </cell>
        </row>
        <row r="240">
          <cell r="B240" t="str">
            <v>2013-12</v>
          </cell>
        </row>
        <row r="241">
          <cell r="B241" t="str">
            <v>2013-12</v>
          </cell>
        </row>
        <row r="242">
          <cell r="B242" t="str">
            <v>2013-12</v>
          </cell>
        </row>
        <row r="243">
          <cell r="B243" t="str">
            <v>2013-12</v>
          </cell>
        </row>
        <row r="244">
          <cell r="B244" t="str">
            <v>2013-12</v>
          </cell>
        </row>
        <row r="245">
          <cell r="B245" t="str">
            <v>2013-12</v>
          </cell>
        </row>
        <row r="246">
          <cell r="B246" t="str">
            <v>2013-12</v>
          </cell>
        </row>
        <row r="247">
          <cell r="B247" t="str">
            <v>2013-12</v>
          </cell>
        </row>
        <row r="248">
          <cell r="B248" t="str">
            <v>2013-12</v>
          </cell>
        </row>
        <row r="249">
          <cell r="B249" t="str">
            <v>2013-12</v>
          </cell>
        </row>
        <row r="250">
          <cell r="B250" t="str">
            <v>2013-12</v>
          </cell>
        </row>
        <row r="251">
          <cell r="B251" t="str">
            <v>2013-12</v>
          </cell>
        </row>
        <row r="252">
          <cell r="B252" t="str">
            <v>2013-12</v>
          </cell>
        </row>
        <row r="253">
          <cell r="B253" t="str">
            <v>2013-12</v>
          </cell>
        </row>
        <row r="254">
          <cell r="B254" t="str">
            <v>2013-12</v>
          </cell>
        </row>
        <row r="255">
          <cell r="B255" t="str">
            <v>2013-12</v>
          </cell>
        </row>
        <row r="256">
          <cell r="B256" t="str">
            <v>2013-12</v>
          </cell>
        </row>
        <row r="257">
          <cell r="B257" t="str">
            <v>2013-12</v>
          </cell>
        </row>
        <row r="258">
          <cell r="B258" t="str">
            <v>2013-12</v>
          </cell>
        </row>
        <row r="259">
          <cell r="B259" t="str">
            <v>2013-12</v>
          </cell>
        </row>
        <row r="260">
          <cell r="B260" t="str">
            <v>2013-12</v>
          </cell>
        </row>
        <row r="261">
          <cell r="B261" t="str">
            <v>2013-12</v>
          </cell>
        </row>
        <row r="262">
          <cell r="B262" t="str">
            <v>2013-12</v>
          </cell>
        </row>
        <row r="263">
          <cell r="B263" t="str">
            <v>2013-12</v>
          </cell>
        </row>
        <row r="264">
          <cell r="B264" t="str">
            <v>2013-12</v>
          </cell>
        </row>
        <row r="265">
          <cell r="B265" t="str">
            <v>2013-12</v>
          </cell>
        </row>
        <row r="266">
          <cell r="B266" t="str">
            <v>2013-12</v>
          </cell>
        </row>
        <row r="267">
          <cell r="B267" t="str">
            <v>2013-12</v>
          </cell>
        </row>
        <row r="268">
          <cell r="B268" t="str">
            <v>2013-12</v>
          </cell>
        </row>
        <row r="269">
          <cell r="B269" t="str">
            <v>2013-12</v>
          </cell>
        </row>
        <row r="270">
          <cell r="B270" t="str">
            <v>2013-12</v>
          </cell>
        </row>
        <row r="271">
          <cell r="B271" t="str">
            <v>2013-12</v>
          </cell>
        </row>
        <row r="272">
          <cell r="B272" t="str">
            <v>2013-12</v>
          </cell>
        </row>
        <row r="273">
          <cell r="B273" t="str">
            <v>2013-12</v>
          </cell>
        </row>
        <row r="274">
          <cell r="B274" t="str">
            <v>2013-12</v>
          </cell>
        </row>
        <row r="275">
          <cell r="B275" t="str">
            <v>2013-12</v>
          </cell>
        </row>
        <row r="276">
          <cell r="B276" t="str">
            <v>2013-12</v>
          </cell>
        </row>
        <row r="277">
          <cell r="B277" t="str">
            <v>2013-12</v>
          </cell>
        </row>
        <row r="278">
          <cell r="B278" t="str">
            <v>2013-12</v>
          </cell>
        </row>
        <row r="279">
          <cell r="B279" t="str">
            <v>2013-12</v>
          </cell>
        </row>
        <row r="280">
          <cell r="B280" t="str">
            <v>2013-12</v>
          </cell>
        </row>
        <row r="281">
          <cell r="B281" t="str">
            <v>2013-12</v>
          </cell>
        </row>
        <row r="282">
          <cell r="B282" t="str">
            <v>2013-12</v>
          </cell>
        </row>
        <row r="283">
          <cell r="B283" t="str">
            <v>2013-12</v>
          </cell>
        </row>
        <row r="284">
          <cell r="B284" t="str">
            <v>2013-12</v>
          </cell>
        </row>
        <row r="285">
          <cell r="B285" t="str">
            <v>2013-12</v>
          </cell>
        </row>
        <row r="286">
          <cell r="B286" t="str">
            <v>2013-12</v>
          </cell>
        </row>
        <row r="287">
          <cell r="B287" t="str">
            <v>2013-12</v>
          </cell>
        </row>
        <row r="288">
          <cell r="B288" t="str">
            <v>2013-12</v>
          </cell>
        </row>
        <row r="289">
          <cell r="B289" t="str">
            <v>2013-12</v>
          </cell>
        </row>
        <row r="290">
          <cell r="B290" t="str">
            <v>2013-12</v>
          </cell>
        </row>
        <row r="291">
          <cell r="B291" t="str">
            <v>2013-12</v>
          </cell>
        </row>
        <row r="292">
          <cell r="B292" t="str">
            <v>2013-12</v>
          </cell>
        </row>
        <row r="293">
          <cell r="B293" t="str">
            <v>2013-12</v>
          </cell>
        </row>
        <row r="294">
          <cell r="B294" t="str">
            <v>2013-12</v>
          </cell>
        </row>
        <row r="295">
          <cell r="B295" t="str">
            <v>2013-12</v>
          </cell>
        </row>
        <row r="296">
          <cell r="B296" t="str">
            <v>2013-12</v>
          </cell>
        </row>
        <row r="297">
          <cell r="B297" t="str">
            <v>2013-12</v>
          </cell>
        </row>
        <row r="298">
          <cell r="B298" t="str">
            <v>2013-12</v>
          </cell>
        </row>
        <row r="299">
          <cell r="B299" t="str">
            <v>2013-12</v>
          </cell>
        </row>
        <row r="300">
          <cell r="B300" t="str">
            <v>2013-12</v>
          </cell>
        </row>
        <row r="301">
          <cell r="B301" t="str">
            <v>2013-12</v>
          </cell>
        </row>
        <row r="302">
          <cell r="B302" t="str">
            <v>2013-12</v>
          </cell>
        </row>
        <row r="303">
          <cell r="B303" t="str">
            <v>2013-12</v>
          </cell>
        </row>
        <row r="304">
          <cell r="B304" t="str">
            <v>2013-12</v>
          </cell>
        </row>
        <row r="305">
          <cell r="B305" t="str">
            <v>2013-12</v>
          </cell>
        </row>
        <row r="306">
          <cell r="B306" t="str">
            <v>2013-12</v>
          </cell>
        </row>
        <row r="307">
          <cell r="B307" t="str">
            <v>2013-12</v>
          </cell>
        </row>
        <row r="308">
          <cell r="B308" t="str">
            <v>2013-12</v>
          </cell>
        </row>
        <row r="309">
          <cell r="B309" t="str">
            <v>2013-12</v>
          </cell>
        </row>
        <row r="310">
          <cell r="B310" t="str">
            <v>2013-12</v>
          </cell>
        </row>
        <row r="311">
          <cell r="B311" t="str">
            <v>2013-12</v>
          </cell>
        </row>
        <row r="312">
          <cell r="B312" t="str">
            <v>2013-12</v>
          </cell>
        </row>
        <row r="313">
          <cell r="B313" t="str">
            <v>2013-12</v>
          </cell>
        </row>
        <row r="314">
          <cell r="B314" t="str">
            <v>2013-12</v>
          </cell>
        </row>
        <row r="315">
          <cell r="B315" t="str">
            <v>2013-12</v>
          </cell>
        </row>
        <row r="316">
          <cell r="B316" t="str">
            <v>2013-12</v>
          </cell>
        </row>
        <row r="317">
          <cell r="B317" t="str">
            <v>2013-12</v>
          </cell>
        </row>
        <row r="318">
          <cell r="B318" t="str">
            <v>2013-12</v>
          </cell>
        </row>
        <row r="319">
          <cell r="B319" t="str">
            <v>2013-12</v>
          </cell>
        </row>
        <row r="320">
          <cell r="B320" t="str">
            <v>2013-12</v>
          </cell>
        </row>
        <row r="321">
          <cell r="B321" t="str">
            <v>2013-12</v>
          </cell>
        </row>
        <row r="322">
          <cell r="B322" t="str">
            <v>2013-12</v>
          </cell>
        </row>
        <row r="323">
          <cell r="B323" t="str">
            <v>2013-12</v>
          </cell>
        </row>
        <row r="324">
          <cell r="B324" t="str">
            <v>2013-12</v>
          </cell>
        </row>
        <row r="325">
          <cell r="B325" t="str">
            <v>2013-12</v>
          </cell>
        </row>
        <row r="326">
          <cell r="B326" t="str">
            <v>2013-12</v>
          </cell>
        </row>
        <row r="327">
          <cell r="B327" t="str">
            <v>2013-12</v>
          </cell>
        </row>
        <row r="328">
          <cell r="B328" t="str">
            <v>2013-12</v>
          </cell>
        </row>
        <row r="329">
          <cell r="B329" t="str">
            <v>2013-12</v>
          </cell>
        </row>
        <row r="330">
          <cell r="B330" t="str">
            <v>2013-12</v>
          </cell>
        </row>
        <row r="331">
          <cell r="B331" t="str">
            <v>2013-12</v>
          </cell>
        </row>
        <row r="332">
          <cell r="B332" t="str">
            <v>2013-12</v>
          </cell>
        </row>
        <row r="333">
          <cell r="B333" t="str">
            <v>2013-12</v>
          </cell>
        </row>
        <row r="334">
          <cell r="B334" t="str">
            <v>2013-12</v>
          </cell>
        </row>
        <row r="335">
          <cell r="B335" t="str">
            <v>2013-12</v>
          </cell>
        </row>
        <row r="336">
          <cell r="B336" t="str">
            <v>2013-12</v>
          </cell>
        </row>
        <row r="337">
          <cell r="B337" t="str">
            <v>2013-12</v>
          </cell>
        </row>
        <row r="338">
          <cell r="B338" t="str">
            <v>2013-12</v>
          </cell>
        </row>
        <row r="339">
          <cell r="B339" t="str">
            <v>2013-12</v>
          </cell>
        </row>
        <row r="340">
          <cell r="B340" t="str">
            <v>2013-12</v>
          </cell>
        </row>
        <row r="341">
          <cell r="B341" t="str">
            <v>2013-12</v>
          </cell>
        </row>
        <row r="342">
          <cell r="B342" t="str">
            <v>2013-12</v>
          </cell>
        </row>
        <row r="343">
          <cell r="B343" t="str">
            <v>2013-12</v>
          </cell>
        </row>
        <row r="344">
          <cell r="B344" t="str">
            <v>2013-12</v>
          </cell>
        </row>
        <row r="345">
          <cell r="B345" t="str">
            <v>2013-12</v>
          </cell>
        </row>
        <row r="346">
          <cell r="B346" t="str">
            <v>2013-12</v>
          </cell>
        </row>
        <row r="347">
          <cell r="B347" t="str">
            <v>2013-12</v>
          </cell>
        </row>
        <row r="348">
          <cell r="B348" t="str">
            <v>2013-12</v>
          </cell>
        </row>
        <row r="349">
          <cell r="B349" t="str">
            <v>2013-12</v>
          </cell>
        </row>
        <row r="350">
          <cell r="B350" t="str">
            <v>2013-12</v>
          </cell>
        </row>
        <row r="351">
          <cell r="B351" t="str">
            <v>2013-12</v>
          </cell>
        </row>
        <row r="352">
          <cell r="B352" t="str">
            <v>2013-12</v>
          </cell>
        </row>
        <row r="353">
          <cell r="B353" t="str">
            <v>2013-12</v>
          </cell>
        </row>
        <row r="354">
          <cell r="B354" t="str">
            <v>2013-12</v>
          </cell>
        </row>
        <row r="355">
          <cell r="B355" t="str">
            <v>2013-12</v>
          </cell>
        </row>
        <row r="356">
          <cell r="B356" t="str">
            <v>2013-12</v>
          </cell>
        </row>
        <row r="357">
          <cell r="B357" t="str">
            <v>2013-12</v>
          </cell>
        </row>
        <row r="358">
          <cell r="B358" t="str">
            <v>2013-12</v>
          </cell>
        </row>
        <row r="359">
          <cell r="B359" t="str">
            <v>2013-12</v>
          </cell>
        </row>
        <row r="360">
          <cell r="B360" t="str">
            <v>2013-12</v>
          </cell>
        </row>
        <row r="361">
          <cell r="B361" t="str">
            <v>2013-12</v>
          </cell>
        </row>
        <row r="362">
          <cell r="B362" t="str">
            <v>2013-12</v>
          </cell>
        </row>
        <row r="363">
          <cell r="B363" t="str">
            <v>2013-12</v>
          </cell>
        </row>
        <row r="364">
          <cell r="B364" t="str">
            <v>2013-12</v>
          </cell>
        </row>
        <row r="365">
          <cell r="B365" t="str">
            <v>2013-12</v>
          </cell>
        </row>
        <row r="366">
          <cell r="B366" t="str">
            <v>2013-12</v>
          </cell>
        </row>
        <row r="367">
          <cell r="B367" t="str">
            <v>2013-12</v>
          </cell>
        </row>
        <row r="368">
          <cell r="B368" t="str">
            <v>2013-12</v>
          </cell>
        </row>
        <row r="369">
          <cell r="B369" t="str">
            <v>2013-12</v>
          </cell>
        </row>
        <row r="370">
          <cell r="B370" t="str">
            <v>2013-12</v>
          </cell>
        </row>
        <row r="371">
          <cell r="B371" t="str">
            <v>2013-12</v>
          </cell>
        </row>
        <row r="372">
          <cell r="B372" t="str">
            <v>2013-12</v>
          </cell>
        </row>
        <row r="373">
          <cell r="B373" t="str">
            <v>2013-12</v>
          </cell>
        </row>
        <row r="374">
          <cell r="B374" t="str">
            <v>2013-12</v>
          </cell>
        </row>
        <row r="375">
          <cell r="B375" t="str">
            <v>2013-12</v>
          </cell>
        </row>
        <row r="376">
          <cell r="B376" t="str">
            <v>2013-12</v>
          </cell>
        </row>
        <row r="377">
          <cell r="B377" t="str">
            <v>2013-12</v>
          </cell>
        </row>
        <row r="378">
          <cell r="B378" t="str">
            <v>2013-12</v>
          </cell>
        </row>
        <row r="379">
          <cell r="B379" t="str">
            <v>2013-12</v>
          </cell>
        </row>
        <row r="380">
          <cell r="B380" t="str">
            <v>2013-12</v>
          </cell>
        </row>
        <row r="381">
          <cell r="B381" t="str">
            <v>2013-12</v>
          </cell>
        </row>
        <row r="382">
          <cell r="B382" t="str">
            <v>2013-12</v>
          </cell>
        </row>
        <row r="383">
          <cell r="B383" t="str">
            <v>2013-12</v>
          </cell>
        </row>
        <row r="384">
          <cell r="B384" t="str">
            <v>2013-12</v>
          </cell>
        </row>
        <row r="385">
          <cell r="B385" t="str">
            <v>2013-12</v>
          </cell>
        </row>
        <row r="386">
          <cell r="B386" t="str">
            <v>2013-12</v>
          </cell>
        </row>
        <row r="387">
          <cell r="B387" t="str">
            <v>2013-12</v>
          </cell>
        </row>
        <row r="388">
          <cell r="B388" t="str">
            <v>2013-12</v>
          </cell>
        </row>
        <row r="389">
          <cell r="B389" t="str">
            <v>2013-12</v>
          </cell>
        </row>
        <row r="390">
          <cell r="B390" t="str">
            <v>2013-12</v>
          </cell>
        </row>
        <row r="391">
          <cell r="B391" t="str">
            <v>2013-12</v>
          </cell>
        </row>
        <row r="392">
          <cell r="B392" t="str">
            <v>2013-12</v>
          </cell>
        </row>
        <row r="393">
          <cell r="B393" t="str">
            <v>2013-12</v>
          </cell>
        </row>
        <row r="394">
          <cell r="B394" t="str">
            <v>2013-12</v>
          </cell>
        </row>
        <row r="395">
          <cell r="B395" t="str">
            <v>2013-12</v>
          </cell>
        </row>
        <row r="396">
          <cell r="B396" t="str">
            <v>2013-12</v>
          </cell>
        </row>
        <row r="397">
          <cell r="B397" t="str">
            <v>2013-12</v>
          </cell>
        </row>
        <row r="398">
          <cell r="B398" t="str">
            <v>2013-12</v>
          </cell>
        </row>
        <row r="399">
          <cell r="B399" t="str">
            <v>2013-12</v>
          </cell>
        </row>
        <row r="400">
          <cell r="B400" t="str">
            <v>2013-12</v>
          </cell>
        </row>
        <row r="401">
          <cell r="B401" t="str">
            <v>2013-12</v>
          </cell>
        </row>
        <row r="402">
          <cell r="B402" t="str">
            <v>2013-12</v>
          </cell>
        </row>
        <row r="403">
          <cell r="B403" t="str">
            <v>2013-12</v>
          </cell>
        </row>
        <row r="404">
          <cell r="B404" t="str">
            <v>2013-12</v>
          </cell>
        </row>
        <row r="405">
          <cell r="B405" t="str">
            <v>2013-12</v>
          </cell>
        </row>
        <row r="406">
          <cell r="B406" t="str">
            <v>2013-12</v>
          </cell>
        </row>
        <row r="407">
          <cell r="B407" t="str">
            <v>2013-12</v>
          </cell>
        </row>
        <row r="408">
          <cell r="B408" t="str">
            <v>2013-12</v>
          </cell>
        </row>
        <row r="409">
          <cell r="B409" t="str">
            <v>2013-12</v>
          </cell>
        </row>
        <row r="410">
          <cell r="B410" t="str">
            <v>2013-12</v>
          </cell>
        </row>
        <row r="411">
          <cell r="B411" t="str">
            <v>2013-12</v>
          </cell>
        </row>
        <row r="412">
          <cell r="B412" t="str">
            <v>2013-12</v>
          </cell>
        </row>
        <row r="413">
          <cell r="B413" t="str">
            <v>2013-12</v>
          </cell>
        </row>
        <row r="414">
          <cell r="B414" t="str">
            <v>2013-12</v>
          </cell>
        </row>
        <row r="415">
          <cell r="B415" t="str">
            <v>2013-12</v>
          </cell>
        </row>
        <row r="416">
          <cell r="B416" t="str">
            <v>2013-12</v>
          </cell>
        </row>
        <row r="417">
          <cell r="B417" t="str">
            <v>2013-12</v>
          </cell>
        </row>
        <row r="418">
          <cell r="B418" t="str">
            <v>2013-12</v>
          </cell>
        </row>
        <row r="419">
          <cell r="B419" t="str">
            <v>2013-12</v>
          </cell>
        </row>
        <row r="420">
          <cell r="B420" t="str">
            <v>2013-12</v>
          </cell>
        </row>
        <row r="421">
          <cell r="B421" t="str">
            <v>2013-12</v>
          </cell>
        </row>
        <row r="422">
          <cell r="B422" t="str">
            <v>2013-12</v>
          </cell>
        </row>
        <row r="423">
          <cell r="B423" t="str">
            <v>2013-12</v>
          </cell>
        </row>
        <row r="424">
          <cell r="B424" t="str">
            <v>2013-12</v>
          </cell>
        </row>
        <row r="425">
          <cell r="B425" t="str">
            <v>2013-12</v>
          </cell>
        </row>
        <row r="426">
          <cell r="B426" t="str">
            <v>2013-12</v>
          </cell>
        </row>
        <row r="427">
          <cell r="B427" t="str">
            <v>2013-12</v>
          </cell>
        </row>
        <row r="428">
          <cell r="B428" t="str">
            <v>2013-12</v>
          </cell>
        </row>
        <row r="429">
          <cell r="B429" t="str">
            <v>2013-12</v>
          </cell>
        </row>
        <row r="430">
          <cell r="B430" t="str">
            <v>2013-12</v>
          </cell>
        </row>
        <row r="431">
          <cell r="B431" t="str">
            <v>2013-12</v>
          </cell>
        </row>
        <row r="432">
          <cell r="B432" t="str">
            <v>2013-12</v>
          </cell>
        </row>
        <row r="433">
          <cell r="B433" t="str">
            <v>2013-12</v>
          </cell>
        </row>
        <row r="434">
          <cell r="B434" t="str">
            <v>2013-12</v>
          </cell>
        </row>
        <row r="435">
          <cell r="B435" t="str">
            <v>2013-12</v>
          </cell>
        </row>
        <row r="436">
          <cell r="B436" t="str">
            <v>2013-12</v>
          </cell>
        </row>
        <row r="437">
          <cell r="B437" t="str">
            <v>2013-12</v>
          </cell>
        </row>
        <row r="438">
          <cell r="B438" t="str">
            <v>2013-12</v>
          </cell>
        </row>
        <row r="439">
          <cell r="B439" t="str">
            <v>2013-12</v>
          </cell>
        </row>
        <row r="440">
          <cell r="B440" t="str">
            <v>2013-12</v>
          </cell>
        </row>
        <row r="441">
          <cell r="B441" t="str">
            <v>2013-12</v>
          </cell>
        </row>
        <row r="442">
          <cell r="B442" t="str">
            <v>2013-12</v>
          </cell>
        </row>
        <row r="443">
          <cell r="B443" t="str">
            <v>2013-12</v>
          </cell>
        </row>
        <row r="444">
          <cell r="B444" t="str">
            <v>2013-12</v>
          </cell>
        </row>
        <row r="445">
          <cell r="B445" t="str">
            <v>2013-12</v>
          </cell>
        </row>
        <row r="446">
          <cell r="B446" t="str">
            <v>2013-12</v>
          </cell>
        </row>
        <row r="447">
          <cell r="B447" t="str">
            <v>2013-12</v>
          </cell>
        </row>
        <row r="448">
          <cell r="B448" t="str">
            <v>2013-12</v>
          </cell>
        </row>
        <row r="449">
          <cell r="B449" t="str">
            <v>2013-12</v>
          </cell>
        </row>
        <row r="450">
          <cell r="B450" t="str">
            <v>2013-12</v>
          </cell>
        </row>
        <row r="451">
          <cell r="B451" t="str">
            <v>2013-12</v>
          </cell>
        </row>
        <row r="452">
          <cell r="B452" t="str">
            <v>2013-12</v>
          </cell>
        </row>
        <row r="453">
          <cell r="B453" t="str">
            <v>2013-12</v>
          </cell>
        </row>
        <row r="454">
          <cell r="B454" t="str">
            <v>2013-12</v>
          </cell>
        </row>
        <row r="455">
          <cell r="B455" t="str">
            <v>2013-12</v>
          </cell>
        </row>
        <row r="456">
          <cell r="B456" t="str">
            <v>2013-12</v>
          </cell>
        </row>
        <row r="457">
          <cell r="B457" t="str">
            <v>2013-12</v>
          </cell>
        </row>
        <row r="458">
          <cell r="B458" t="str">
            <v>2013-12</v>
          </cell>
        </row>
        <row r="459">
          <cell r="B459" t="str">
            <v>2013-12</v>
          </cell>
        </row>
        <row r="460">
          <cell r="B460" t="str">
            <v>2013-12</v>
          </cell>
        </row>
        <row r="461">
          <cell r="B461" t="str">
            <v>2013-12</v>
          </cell>
        </row>
        <row r="462">
          <cell r="B462" t="str">
            <v>2013-12</v>
          </cell>
        </row>
        <row r="463">
          <cell r="B463" t="str">
            <v>2013-12</v>
          </cell>
        </row>
        <row r="464">
          <cell r="B464" t="str">
            <v>2013-12</v>
          </cell>
        </row>
        <row r="465">
          <cell r="B465" t="str">
            <v>2013-12</v>
          </cell>
        </row>
        <row r="466">
          <cell r="B466" t="str">
            <v>2013-12</v>
          </cell>
        </row>
        <row r="467">
          <cell r="B467" t="str">
            <v>2013-12</v>
          </cell>
        </row>
        <row r="468">
          <cell r="B468" t="str">
            <v>2013-12</v>
          </cell>
        </row>
        <row r="469">
          <cell r="B469" t="str">
            <v>2013-12</v>
          </cell>
        </row>
        <row r="470">
          <cell r="B470" t="str">
            <v>2013-12</v>
          </cell>
        </row>
        <row r="471">
          <cell r="B471" t="str">
            <v>2013-12</v>
          </cell>
        </row>
        <row r="472">
          <cell r="B472" t="str">
            <v>2013-12</v>
          </cell>
        </row>
        <row r="473">
          <cell r="B473" t="str">
            <v>2013-12</v>
          </cell>
        </row>
        <row r="474">
          <cell r="B474" t="str">
            <v>2013-12</v>
          </cell>
        </row>
        <row r="475">
          <cell r="B475" t="str">
            <v>2013-12</v>
          </cell>
        </row>
        <row r="476">
          <cell r="B476" t="str">
            <v>2013-12</v>
          </cell>
        </row>
        <row r="477">
          <cell r="B477" t="str">
            <v>2013-12</v>
          </cell>
        </row>
        <row r="478">
          <cell r="B478" t="str">
            <v>2013-12</v>
          </cell>
        </row>
        <row r="479">
          <cell r="B479" t="str">
            <v>2013-12</v>
          </cell>
        </row>
        <row r="480">
          <cell r="B480" t="str">
            <v>2013-12</v>
          </cell>
        </row>
        <row r="481">
          <cell r="B481" t="str">
            <v>2013-12</v>
          </cell>
        </row>
        <row r="482">
          <cell r="B482" t="str">
            <v>2013-12</v>
          </cell>
        </row>
        <row r="483">
          <cell r="B483" t="str">
            <v>2013-12</v>
          </cell>
        </row>
        <row r="484">
          <cell r="B484" t="str">
            <v>2013-12</v>
          </cell>
        </row>
        <row r="485">
          <cell r="B485" t="str">
            <v>2013-12</v>
          </cell>
        </row>
        <row r="486">
          <cell r="B486" t="str">
            <v>2013-12</v>
          </cell>
        </row>
        <row r="487">
          <cell r="B487" t="str">
            <v>2013-12</v>
          </cell>
        </row>
        <row r="488">
          <cell r="B488" t="str">
            <v>2013-12</v>
          </cell>
        </row>
        <row r="489">
          <cell r="B489" t="str">
            <v>2013-12</v>
          </cell>
        </row>
        <row r="490">
          <cell r="B490" t="str">
            <v>2013-12</v>
          </cell>
        </row>
        <row r="491">
          <cell r="B491" t="str">
            <v>2013-12</v>
          </cell>
        </row>
        <row r="492">
          <cell r="B492" t="str">
            <v>2013-12</v>
          </cell>
        </row>
        <row r="493">
          <cell r="B493" t="str">
            <v>2013-12</v>
          </cell>
        </row>
        <row r="494">
          <cell r="B494" t="str">
            <v>2013-12</v>
          </cell>
        </row>
        <row r="495">
          <cell r="B495" t="str">
            <v>2013-12</v>
          </cell>
        </row>
        <row r="496">
          <cell r="B496" t="str">
            <v>2013-12</v>
          </cell>
        </row>
        <row r="497">
          <cell r="B497" t="str">
            <v>2013-12</v>
          </cell>
        </row>
        <row r="498">
          <cell r="B498" t="str">
            <v>2013-12</v>
          </cell>
        </row>
        <row r="499">
          <cell r="B499" t="str">
            <v>2013-12</v>
          </cell>
        </row>
        <row r="500">
          <cell r="B500" t="str">
            <v>2013-12</v>
          </cell>
        </row>
        <row r="501">
          <cell r="B501" t="str">
            <v>2013-12</v>
          </cell>
        </row>
        <row r="502">
          <cell r="B502" t="str">
            <v>2013-12</v>
          </cell>
        </row>
        <row r="503">
          <cell r="B503" t="str">
            <v>2013-12</v>
          </cell>
        </row>
        <row r="504">
          <cell r="B504" t="str">
            <v>2013-12</v>
          </cell>
        </row>
        <row r="505">
          <cell r="B505" t="str">
            <v>2013-12</v>
          </cell>
        </row>
        <row r="506">
          <cell r="B506" t="str">
            <v>2013-12</v>
          </cell>
        </row>
        <row r="507">
          <cell r="B507" t="str">
            <v>2013-12</v>
          </cell>
        </row>
        <row r="508">
          <cell r="B508" t="str">
            <v>2013-12</v>
          </cell>
        </row>
        <row r="509">
          <cell r="B509" t="str">
            <v>2013-12</v>
          </cell>
        </row>
        <row r="510">
          <cell r="B510" t="str">
            <v>2013-12</v>
          </cell>
        </row>
        <row r="511">
          <cell r="B511" t="str">
            <v>2013-12</v>
          </cell>
        </row>
        <row r="512">
          <cell r="B512" t="str">
            <v>2013-12</v>
          </cell>
        </row>
        <row r="513">
          <cell r="B513" t="str">
            <v>2013-12</v>
          </cell>
        </row>
        <row r="514">
          <cell r="B514" t="str">
            <v>2013-12</v>
          </cell>
        </row>
        <row r="515">
          <cell r="B515" t="str">
            <v>2013-12</v>
          </cell>
        </row>
        <row r="516">
          <cell r="B516" t="str">
            <v>2013-12</v>
          </cell>
        </row>
        <row r="517">
          <cell r="B517" t="str">
            <v>2013-12</v>
          </cell>
        </row>
        <row r="518">
          <cell r="B518" t="str">
            <v>2013-12</v>
          </cell>
        </row>
        <row r="519">
          <cell r="B519" t="str">
            <v>2013-12</v>
          </cell>
        </row>
        <row r="520">
          <cell r="B520" t="str">
            <v>2013-12</v>
          </cell>
        </row>
        <row r="521">
          <cell r="B521" t="str">
            <v>2013-12</v>
          </cell>
        </row>
        <row r="522">
          <cell r="B522" t="str">
            <v>2013-12</v>
          </cell>
        </row>
        <row r="523">
          <cell r="B523" t="str">
            <v>2013-12</v>
          </cell>
        </row>
        <row r="524">
          <cell r="B524" t="str">
            <v>2013-12</v>
          </cell>
        </row>
        <row r="525">
          <cell r="B525" t="str">
            <v>2013-12</v>
          </cell>
        </row>
        <row r="526">
          <cell r="B526" t="str">
            <v>2013-12</v>
          </cell>
        </row>
        <row r="527">
          <cell r="B527" t="str">
            <v>2013-12</v>
          </cell>
        </row>
        <row r="528">
          <cell r="B528" t="str">
            <v>2013-12</v>
          </cell>
        </row>
        <row r="529">
          <cell r="B529" t="str">
            <v>2013-12</v>
          </cell>
        </row>
        <row r="530">
          <cell r="B530" t="str">
            <v>2013-12</v>
          </cell>
        </row>
        <row r="531">
          <cell r="B531" t="str">
            <v>2013-12</v>
          </cell>
        </row>
        <row r="532">
          <cell r="B532" t="str">
            <v>2013-12</v>
          </cell>
        </row>
        <row r="533">
          <cell r="B533" t="str">
            <v>2013-12</v>
          </cell>
        </row>
        <row r="534">
          <cell r="B534" t="str">
            <v>2013-12</v>
          </cell>
        </row>
        <row r="535">
          <cell r="B535" t="str">
            <v>2013-12</v>
          </cell>
        </row>
        <row r="536">
          <cell r="B536" t="str">
            <v>2013-12</v>
          </cell>
        </row>
        <row r="537">
          <cell r="B537" t="str">
            <v>2013-12</v>
          </cell>
        </row>
        <row r="538">
          <cell r="B538" t="str">
            <v>2013-12</v>
          </cell>
        </row>
        <row r="539">
          <cell r="B539" t="str">
            <v>2013-12</v>
          </cell>
        </row>
        <row r="540">
          <cell r="B540" t="str">
            <v>2013-12</v>
          </cell>
        </row>
        <row r="541">
          <cell r="B541" t="str">
            <v>2013-12</v>
          </cell>
        </row>
        <row r="542">
          <cell r="B542" t="str">
            <v>2013-12</v>
          </cell>
        </row>
        <row r="543">
          <cell r="B543" t="str">
            <v>2013-12</v>
          </cell>
        </row>
        <row r="544">
          <cell r="B544" t="str">
            <v>2013-12</v>
          </cell>
        </row>
        <row r="545">
          <cell r="B545" t="str">
            <v>2013-12</v>
          </cell>
        </row>
        <row r="546">
          <cell r="B546" t="str">
            <v>2013-12</v>
          </cell>
        </row>
        <row r="547">
          <cell r="B547" t="str">
            <v>2013-12</v>
          </cell>
        </row>
        <row r="548">
          <cell r="B548" t="str">
            <v>2013-12</v>
          </cell>
        </row>
        <row r="549">
          <cell r="B549" t="str">
            <v>2013-12</v>
          </cell>
        </row>
        <row r="550">
          <cell r="B550" t="str">
            <v>2013-12</v>
          </cell>
        </row>
        <row r="551">
          <cell r="B551" t="str">
            <v>2013-12</v>
          </cell>
        </row>
        <row r="552">
          <cell r="B552" t="str">
            <v>2013-12</v>
          </cell>
        </row>
        <row r="553">
          <cell r="B553" t="str">
            <v>2013-12</v>
          </cell>
        </row>
        <row r="554">
          <cell r="B554" t="str">
            <v>2013-12</v>
          </cell>
        </row>
        <row r="555">
          <cell r="B555" t="str">
            <v>2013-12</v>
          </cell>
        </row>
        <row r="556">
          <cell r="B556" t="str">
            <v>2013-12</v>
          </cell>
        </row>
        <row r="557">
          <cell r="B557" t="str">
            <v>2013-12</v>
          </cell>
        </row>
        <row r="558">
          <cell r="B558" t="str">
            <v>2013-12</v>
          </cell>
        </row>
        <row r="559">
          <cell r="B559" t="str">
            <v>2013-12</v>
          </cell>
        </row>
        <row r="560">
          <cell r="B560" t="str">
            <v>2013-12</v>
          </cell>
        </row>
        <row r="561">
          <cell r="B561" t="str">
            <v>2013-12</v>
          </cell>
        </row>
        <row r="562">
          <cell r="B562" t="str">
            <v>2013-12</v>
          </cell>
        </row>
        <row r="563">
          <cell r="B563" t="str">
            <v>2013-12</v>
          </cell>
        </row>
        <row r="564">
          <cell r="B564" t="str">
            <v>2013-12</v>
          </cell>
        </row>
        <row r="565">
          <cell r="B565" t="str">
            <v>2013-12</v>
          </cell>
        </row>
        <row r="566">
          <cell r="B566" t="str">
            <v>2013-12</v>
          </cell>
        </row>
        <row r="567">
          <cell r="B567" t="str">
            <v>2013-12</v>
          </cell>
        </row>
        <row r="568">
          <cell r="B568" t="str">
            <v>2013-12</v>
          </cell>
        </row>
        <row r="569">
          <cell r="B569" t="str">
            <v>2013-12</v>
          </cell>
        </row>
        <row r="570">
          <cell r="B570" t="str">
            <v>2013-12</v>
          </cell>
        </row>
        <row r="571">
          <cell r="B571" t="str">
            <v>2013-12</v>
          </cell>
        </row>
        <row r="572">
          <cell r="B572" t="str">
            <v>2013-12</v>
          </cell>
        </row>
        <row r="573">
          <cell r="B573" t="str">
            <v>2013-12</v>
          </cell>
        </row>
        <row r="574">
          <cell r="B574" t="str">
            <v>2013-12</v>
          </cell>
        </row>
        <row r="575">
          <cell r="B575" t="str">
            <v>2013-12</v>
          </cell>
        </row>
        <row r="576">
          <cell r="B576" t="str">
            <v>2013-12</v>
          </cell>
        </row>
        <row r="577">
          <cell r="B577" t="str">
            <v>2013-12</v>
          </cell>
        </row>
        <row r="578">
          <cell r="B578" t="str">
            <v>2013-12</v>
          </cell>
        </row>
        <row r="579">
          <cell r="B579" t="str">
            <v>2013-12</v>
          </cell>
        </row>
        <row r="580">
          <cell r="B580" t="str">
            <v>2013-12</v>
          </cell>
        </row>
        <row r="581">
          <cell r="B581" t="str">
            <v>2013-12</v>
          </cell>
        </row>
        <row r="582">
          <cell r="B582" t="str">
            <v>2013-12</v>
          </cell>
        </row>
        <row r="583">
          <cell r="B583" t="str">
            <v>2013-12</v>
          </cell>
        </row>
        <row r="584">
          <cell r="B584" t="str">
            <v>2013-12</v>
          </cell>
        </row>
        <row r="585">
          <cell r="B585" t="str">
            <v>2013-12</v>
          </cell>
        </row>
        <row r="586">
          <cell r="B586" t="str">
            <v>2013-12</v>
          </cell>
        </row>
        <row r="587">
          <cell r="B587" t="str">
            <v>2013-12</v>
          </cell>
        </row>
        <row r="588">
          <cell r="B588" t="str">
            <v>2013-12</v>
          </cell>
        </row>
        <row r="589">
          <cell r="B589" t="str">
            <v>2013-12</v>
          </cell>
        </row>
        <row r="590">
          <cell r="B590" t="str">
            <v>2013-12</v>
          </cell>
        </row>
        <row r="591">
          <cell r="B591" t="str">
            <v>2013-12</v>
          </cell>
        </row>
        <row r="592">
          <cell r="B592" t="str">
            <v>2013-12</v>
          </cell>
        </row>
        <row r="593">
          <cell r="B593" t="str">
            <v>2013-12</v>
          </cell>
        </row>
        <row r="594">
          <cell r="B594" t="str">
            <v>2013-12</v>
          </cell>
        </row>
        <row r="595">
          <cell r="B595" t="str">
            <v>2013-12</v>
          </cell>
        </row>
        <row r="596">
          <cell r="B596" t="str">
            <v>2013-12</v>
          </cell>
        </row>
        <row r="597">
          <cell r="B597" t="str">
            <v>2013-12</v>
          </cell>
        </row>
        <row r="598">
          <cell r="B598" t="str">
            <v>2013-12</v>
          </cell>
        </row>
        <row r="599">
          <cell r="B599" t="str">
            <v>2013-12</v>
          </cell>
        </row>
        <row r="600">
          <cell r="B600" t="str">
            <v>2013-12</v>
          </cell>
        </row>
        <row r="601">
          <cell r="B601" t="str">
            <v>2013-12</v>
          </cell>
        </row>
        <row r="602">
          <cell r="B602" t="str">
            <v>2013-12</v>
          </cell>
        </row>
        <row r="603">
          <cell r="B603" t="str">
            <v>2013-12</v>
          </cell>
        </row>
        <row r="604">
          <cell r="B604" t="str">
            <v>2013-12</v>
          </cell>
        </row>
        <row r="605">
          <cell r="B605" t="str">
            <v>2013-12</v>
          </cell>
        </row>
        <row r="606">
          <cell r="B606" t="str">
            <v>2013-12</v>
          </cell>
        </row>
        <row r="607">
          <cell r="B607" t="str">
            <v>2013-12</v>
          </cell>
        </row>
        <row r="608">
          <cell r="B608" t="str">
            <v>2013-12</v>
          </cell>
        </row>
        <row r="609">
          <cell r="B609" t="str">
            <v>2013-12</v>
          </cell>
        </row>
        <row r="610">
          <cell r="B610" t="str">
            <v>2013-12</v>
          </cell>
        </row>
        <row r="611">
          <cell r="B611" t="str">
            <v>2013-12</v>
          </cell>
        </row>
        <row r="612">
          <cell r="B612" t="str">
            <v>2013-12</v>
          </cell>
        </row>
        <row r="613">
          <cell r="B613" t="str">
            <v>2013-12</v>
          </cell>
        </row>
        <row r="614">
          <cell r="B614" t="str">
            <v>2013-12</v>
          </cell>
        </row>
        <row r="615">
          <cell r="B615" t="str">
            <v>2013-12</v>
          </cell>
        </row>
        <row r="616">
          <cell r="B616" t="str">
            <v>2013-12</v>
          </cell>
        </row>
        <row r="617">
          <cell r="B617" t="str">
            <v>2013-12</v>
          </cell>
        </row>
        <row r="618">
          <cell r="B618" t="str">
            <v>2013-12</v>
          </cell>
        </row>
        <row r="619">
          <cell r="B619" t="str">
            <v>2013-12</v>
          </cell>
        </row>
        <row r="620">
          <cell r="B620" t="str">
            <v>2013-12</v>
          </cell>
        </row>
        <row r="621">
          <cell r="B621" t="str">
            <v>2013-12</v>
          </cell>
        </row>
        <row r="622">
          <cell r="B622" t="str">
            <v>2013-12</v>
          </cell>
        </row>
        <row r="623">
          <cell r="B623" t="str">
            <v>2013-12</v>
          </cell>
        </row>
        <row r="624">
          <cell r="B624" t="str">
            <v>2013-12</v>
          </cell>
        </row>
        <row r="625">
          <cell r="B625" t="str">
            <v>2013-12</v>
          </cell>
        </row>
        <row r="626">
          <cell r="B626" t="str">
            <v>2013-12</v>
          </cell>
        </row>
        <row r="627">
          <cell r="B627" t="str">
            <v>2013-12</v>
          </cell>
        </row>
        <row r="628">
          <cell r="B628" t="str">
            <v>2013-12</v>
          </cell>
        </row>
        <row r="629">
          <cell r="B629" t="str">
            <v>2013-12</v>
          </cell>
        </row>
        <row r="630">
          <cell r="B630" t="str">
            <v>2013-12</v>
          </cell>
        </row>
        <row r="631">
          <cell r="B631" t="str">
            <v>2013-12</v>
          </cell>
        </row>
        <row r="632">
          <cell r="B632" t="str">
            <v>2013-12</v>
          </cell>
        </row>
        <row r="633">
          <cell r="B633" t="str">
            <v>2013-12</v>
          </cell>
        </row>
        <row r="634">
          <cell r="B634" t="str">
            <v>2013-12</v>
          </cell>
        </row>
        <row r="635">
          <cell r="B635" t="str">
            <v>2013-12</v>
          </cell>
        </row>
        <row r="636">
          <cell r="B636" t="str">
            <v>2013-12</v>
          </cell>
        </row>
        <row r="637">
          <cell r="B637" t="str">
            <v>2013-12</v>
          </cell>
        </row>
        <row r="638">
          <cell r="B638" t="str">
            <v>2013-12</v>
          </cell>
        </row>
        <row r="639">
          <cell r="B639" t="str">
            <v>2013-12</v>
          </cell>
        </row>
        <row r="640">
          <cell r="B640" t="str">
            <v>2013-12</v>
          </cell>
        </row>
        <row r="641">
          <cell r="B641" t="str">
            <v>2013-12</v>
          </cell>
        </row>
        <row r="642">
          <cell r="B642" t="str">
            <v>2013-12</v>
          </cell>
        </row>
        <row r="643">
          <cell r="B643" t="str">
            <v>2013-12</v>
          </cell>
        </row>
        <row r="644">
          <cell r="B644" t="str">
            <v>2013-12</v>
          </cell>
        </row>
        <row r="645">
          <cell r="B645" t="str">
            <v>2013-12</v>
          </cell>
        </row>
        <row r="646">
          <cell r="B646" t="str">
            <v>2013-12</v>
          </cell>
        </row>
        <row r="647">
          <cell r="B647" t="str">
            <v>2013-12</v>
          </cell>
        </row>
        <row r="648">
          <cell r="B648" t="str">
            <v>2013-12</v>
          </cell>
        </row>
        <row r="649">
          <cell r="B649" t="str">
            <v>2013-12</v>
          </cell>
        </row>
        <row r="650">
          <cell r="B650" t="str">
            <v>2013-12</v>
          </cell>
        </row>
        <row r="651">
          <cell r="B651" t="str">
            <v>2013-12</v>
          </cell>
        </row>
        <row r="652">
          <cell r="B652" t="str">
            <v>2013-12</v>
          </cell>
        </row>
        <row r="653">
          <cell r="B653" t="str">
            <v>2013-12</v>
          </cell>
        </row>
        <row r="654">
          <cell r="B654" t="str">
            <v>2013-12</v>
          </cell>
        </row>
        <row r="655">
          <cell r="B655" t="str">
            <v>2013-12</v>
          </cell>
        </row>
        <row r="656">
          <cell r="B656" t="str">
            <v>2013-12</v>
          </cell>
        </row>
        <row r="657">
          <cell r="B657" t="str">
            <v>2013-12</v>
          </cell>
        </row>
        <row r="658">
          <cell r="B658" t="str">
            <v>2013-12</v>
          </cell>
        </row>
        <row r="659">
          <cell r="B659" t="str">
            <v>2013-12</v>
          </cell>
        </row>
        <row r="660">
          <cell r="B660" t="str">
            <v>2013-12</v>
          </cell>
        </row>
        <row r="661">
          <cell r="B661" t="str">
            <v>2013-12</v>
          </cell>
        </row>
        <row r="662">
          <cell r="B662" t="str">
            <v>2013-12</v>
          </cell>
        </row>
        <row r="663">
          <cell r="B663" t="str">
            <v>2013-12</v>
          </cell>
        </row>
        <row r="664">
          <cell r="B664" t="str">
            <v>2013-12</v>
          </cell>
        </row>
        <row r="665">
          <cell r="B665" t="str">
            <v>2013-12</v>
          </cell>
        </row>
        <row r="666">
          <cell r="B666" t="str">
            <v>2013-12</v>
          </cell>
        </row>
        <row r="667">
          <cell r="B667" t="str">
            <v>2013-12</v>
          </cell>
        </row>
        <row r="668">
          <cell r="B668" t="str">
            <v>2013-12</v>
          </cell>
        </row>
        <row r="669">
          <cell r="B669" t="str">
            <v>2013-12</v>
          </cell>
        </row>
        <row r="670">
          <cell r="B670" t="str">
            <v>2013-12</v>
          </cell>
        </row>
        <row r="671">
          <cell r="B671" t="str">
            <v>2013-12</v>
          </cell>
        </row>
        <row r="672">
          <cell r="B672" t="str">
            <v>2013-12</v>
          </cell>
        </row>
        <row r="673">
          <cell r="B673" t="str">
            <v>2013-12</v>
          </cell>
        </row>
        <row r="674">
          <cell r="B674" t="str">
            <v>2013-12</v>
          </cell>
        </row>
        <row r="675">
          <cell r="B675" t="str">
            <v>2013-12</v>
          </cell>
        </row>
        <row r="676">
          <cell r="B676" t="str">
            <v>2013-12</v>
          </cell>
        </row>
        <row r="677">
          <cell r="B677" t="str">
            <v>2013-12</v>
          </cell>
        </row>
        <row r="678">
          <cell r="B678" t="str">
            <v>2013-12</v>
          </cell>
        </row>
        <row r="679">
          <cell r="B679" t="str">
            <v>2013-12</v>
          </cell>
        </row>
        <row r="680">
          <cell r="B680" t="str">
            <v>2013-12</v>
          </cell>
        </row>
        <row r="681">
          <cell r="B681" t="str">
            <v>2013-12</v>
          </cell>
        </row>
        <row r="682">
          <cell r="B682" t="str">
            <v>2013-12</v>
          </cell>
        </row>
        <row r="683">
          <cell r="B683" t="str">
            <v>2013-12</v>
          </cell>
        </row>
        <row r="684">
          <cell r="B684" t="str">
            <v>2013-12</v>
          </cell>
        </row>
        <row r="685">
          <cell r="B685" t="str">
            <v>2013-12</v>
          </cell>
        </row>
        <row r="686">
          <cell r="B686" t="str">
            <v>2013-12</v>
          </cell>
        </row>
        <row r="687">
          <cell r="B687" t="str">
            <v>2013-12</v>
          </cell>
        </row>
        <row r="688">
          <cell r="B688" t="str">
            <v>2013-12</v>
          </cell>
        </row>
        <row r="689">
          <cell r="B689" t="str">
            <v>2013-12</v>
          </cell>
        </row>
        <row r="690">
          <cell r="B690" t="str">
            <v>2013-12</v>
          </cell>
        </row>
        <row r="691">
          <cell r="B691" t="str">
            <v>2013-12</v>
          </cell>
        </row>
        <row r="692">
          <cell r="B692" t="str">
            <v>2013-12</v>
          </cell>
        </row>
        <row r="693">
          <cell r="B693" t="str">
            <v>2013-12</v>
          </cell>
        </row>
        <row r="694">
          <cell r="B694" t="str">
            <v>2013-12</v>
          </cell>
        </row>
        <row r="695">
          <cell r="B695" t="str">
            <v>2013-12</v>
          </cell>
        </row>
        <row r="696">
          <cell r="B696" t="str">
            <v>2013-12</v>
          </cell>
        </row>
        <row r="697">
          <cell r="B697" t="str">
            <v>2013-12</v>
          </cell>
        </row>
        <row r="698">
          <cell r="B698" t="str">
            <v>2013-12</v>
          </cell>
        </row>
        <row r="699">
          <cell r="B699" t="str">
            <v>2013-12</v>
          </cell>
        </row>
        <row r="700">
          <cell r="B700" t="str">
            <v>2013-12</v>
          </cell>
        </row>
        <row r="701">
          <cell r="B701" t="str">
            <v>2013-12</v>
          </cell>
        </row>
        <row r="702">
          <cell r="B702" t="str">
            <v>2013-12</v>
          </cell>
        </row>
        <row r="703">
          <cell r="B703" t="str">
            <v>2013-12</v>
          </cell>
        </row>
        <row r="704">
          <cell r="B704" t="str">
            <v>2013-12</v>
          </cell>
        </row>
        <row r="705">
          <cell r="B705" t="str">
            <v>2013-12</v>
          </cell>
        </row>
        <row r="706">
          <cell r="B706" t="str">
            <v>2013-12</v>
          </cell>
        </row>
        <row r="707">
          <cell r="B707" t="str">
            <v>2013-12</v>
          </cell>
        </row>
        <row r="708">
          <cell r="B708" t="str">
            <v>2013-12</v>
          </cell>
        </row>
        <row r="709">
          <cell r="B709" t="str">
            <v>2013-12</v>
          </cell>
        </row>
        <row r="710">
          <cell r="B710" t="str">
            <v>2013-12</v>
          </cell>
        </row>
        <row r="711">
          <cell r="B711" t="str">
            <v>2013-12</v>
          </cell>
        </row>
        <row r="712">
          <cell r="B712" t="str">
            <v>2013-12</v>
          </cell>
        </row>
        <row r="713">
          <cell r="B713" t="str">
            <v>2013-12</v>
          </cell>
        </row>
        <row r="714">
          <cell r="B714" t="str">
            <v>2013-12</v>
          </cell>
        </row>
        <row r="715">
          <cell r="B715" t="str">
            <v>2013-12</v>
          </cell>
        </row>
        <row r="716">
          <cell r="B716" t="str">
            <v>2013-12</v>
          </cell>
        </row>
        <row r="717">
          <cell r="B717" t="str">
            <v>2013-12</v>
          </cell>
        </row>
        <row r="718">
          <cell r="B718" t="str">
            <v>2013-12</v>
          </cell>
        </row>
        <row r="719">
          <cell r="B719" t="str">
            <v>2013-12</v>
          </cell>
        </row>
        <row r="720">
          <cell r="B720" t="str">
            <v>2013-12</v>
          </cell>
        </row>
        <row r="721">
          <cell r="B721" t="str">
            <v>2013-12</v>
          </cell>
        </row>
        <row r="722">
          <cell r="B722" t="str">
            <v>2013-12</v>
          </cell>
        </row>
        <row r="723">
          <cell r="B723" t="str">
            <v>2013-12</v>
          </cell>
        </row>
        <row r="724">
          <cell r="B724" t="str">
            <v>2013-12</v>
          </cell>
        </row>
        <row r="725">
          <cell r="B725" t="str">
            <v>2013-12</v>
          </cell>
        </row>
        <row r="726">
          <cell r="B726" t="str">
            <v>2013-12</v>
          </cell>
        </row>
        <row r="727">
          <cell r="B727" t="str">
            <v>2013-12</v>
          </cell>
        </row>
        <row r="728">
          <cell r="B728" t="str">
            <v>2013-12</v>
          </cell>
        </row>
        <row r="729">
          <cell r="B729" t="str">
            <v>2013-12</v>
          </cell>
        </row>
        <row r="730">
          <cell r="B730" t="str">
            <v>2013-12</v>
          </cell>
        </row>
        <row r="731">
          <cell r="B731" t="str">
            <v>2013-12</v>
          </cell>
        </row>
        <row r="732">
          <cell r="B732" t="str">
            <v>2013-12</v>
          </cell>
        </row>
        <row r="733">
          <cell r="B733" t="str">
            <v>2013-12</v>
          </cell>
        </row>
        <row r="734">
          <cell r="B734" t="str">
            <v>2013-12</v>
          </cell>
        </row>
        <row r="735">
          <cell r="B735" t="str">
            <v>2013-12</v>
          </cell>
        </row>
        <row r="736">
          <cell r="B736" t="str">
            <v>2013-12</v>
          </cell>
        </row>
        <row r="737">
          <cell r="B737" t="str">
            <v>2013-12</v>
          </cell>
        </row>
        <row r="738">
          <cell r="B738" t="str">
            <v>2013-12</v>
          </cell>
        </row>
        <row r="739">
          <cell r="B739" t="str">
            <v>2013-12</v>
          </cell>
        </row>
        <row r="740">
          <cell r="B740" t="str">
            <v>2013-12</v>
          </cell>
        </row>
        <row r="741">
          <cell r="B741" t="str">
            <v>2013-12</v>
          </cell>
        </row>
        <row r="742">
          <cell r="B742" t="str">
            <v>2013-12</v>
          </cell>
        </row>
        <row r="743">
          <cell r="B743" t="str">
            <v>2013-12</v>
          </cell>
        </row>
        <row r="744">
          <cell r="B744" t="str">
            <v>2013-12</v>
          </cell>
        </row>
        <row r="745">
          <cell r="B745" t="str">
            <v>2013-12</v>
          </cell>
        </row>
        <row r="746">
          <cell r="B746" t="str">
            <v>2013-12</v>
          </cell>
        </row>
        <row r="747">
          <cell r="B747" t="str">
            <v>2013-12</v>
          </cell>
        </row>
        <row r="748">
          <cell r="B748" t="str">
            <v>2013-12</v>
          </cell>
        </row>
        <row r="749">
          <cell r="B749" t="str">
            <v>2013-12</v>
          </cell>
        </row>
        <row r="750">
          <cell r="B750" t="str">
            <v>2013-12</v>
          </cell>
        </row>
        <row r="751">
          <cell r="B751" t="str">
            <v>2013-12</v>
          </cell>
        </row>
        <row r="752">
          <cell r="B752" t="str">
            <v>2013-12</v>
          </cell>
        </row>
        <row r="753">
          <cell r="B753" t="str">
            <v>2013-12</v>
          </cell>
        </row>
        <row r="754">
          <cell r="B754" t="str">
            <v>2013-12</v>
          </cell>
        </row>
        <row r="755">
          <cell r="B755" t="str">
            <v>2013-12</v>
          </cell>
        </row>
        <row r="756">
          <cell r="B756" t="str">
            <v>2013-12</v>
          </cell>
        </row>
        <row r="757">
          <cell r="B757" t="str">
            <v>2013-12</v>
          </cell>
        </row>
        <row r="758">
          <cell r="B758" t="str">
            <v>2013-12</v>
          </cell>
        </row>
        <row r="759">
          <cell r="B759" t="str">
            <v>2013-12</v>
          </cell>
        </row>
        <row r="760">
          <cell r="B760" t="str">
            <v>2013-12</v>
          </cell>
        </row>
        <row r="761">
          <cell r="B761" t="str">
            <v>2013-12</v>
          </cell>
        </row>
        <row r="762">
          <cell r="B762" t="str">
            <v>2013-12</v>
          </cell>
        </row>
        <row r="763">
          <cell r="B763" t="str">
            <v>2013-12</v>
          </cell>
        </row>
        <row r="764">
          <cell r="B764" t="str">
            <v>2013-12</v>
          </cell>
        </row>
        <row r="765">
          <cell r="B765" t="str">
            <v>2013-12</v>
          </cell>
        </row>
        <row r="766">
          <cell r="B766" t="str">
            <v>2013-12</v>
          </cell>
        </row>
        <row r="767">
          <cell r="B767" t="str">
            <v>2013-12</v>
          </cell>
        </row>
        <row r="768">
          <cell r="B768" t="str">
            <v>2013-12</v>
          </cell>
        </row>
        <row r="769">
          <cell r="B769" t="str">
            <v>2013-12</v>
          </cell>
        </row>
        <row r="770">
          <cell r="B770" t="str">
            <v>2013-12</v>
          </cell>
        </row>
        <row r="771">
          <cell r="B771" t="str">
            <v>2013-12</v>
          </cell>
        </row>
        <row r="772">
          <cell r="B772" t="str">
            <v>2013-12</v>
          </cell>
        </row>
        <row r="773">
          <cell r="B773" t="str">
            <v>2013-12</v>
          </cell>
        </row>
        <row r="774">
          <cell r="B774" t="str">
            <v>2013-12</v>
          </cell>
        </row>
        <row r="775">
          <cell r="B775" t="str">
            <v>2013-12</v>
          </cell>
        </row>
        <row r="776">
          <cell r="B776" t="str">
            <v>2013-12</v>
          </cell>
        </row>
        <row r="777">
          <cell r="B777" t="str">
            <v>2013-12</v>
          </cell>
        </row>
        <row r="778">
          <cell r="B778" t="str">
            <v>2013-12</v>
          </cell>
        </row>
        <row r="779">
          <cell r="B779" t="str">
            <v>2013-12</v>
          </cell>
        </row>
        <row r="780">
          <cell r="B780" t="str">
            <v>2013-12</v>
          </cell>
        </row>
        <row r="781">
          <cell r="B781" t="str">
            <v>2013-12</v>
          </cell>
        </row>
        <row r="782">
          <cell r="B782" t="str">
            <v>2013-12</v>
          </cell>
        </row>
        <row r="783">
          <cell r="B783" t="str">
            <v>2013-12</v>
          </cell>
        </row>
        <row r="784">
          <cell r="B784" t="str">
            <v>2013-12</v>
          </cell>
        </row>
        <row r="785">
          <cell r="B785" t="str">
            <v>2013-12</v>
          </cell>
        </row>
        <row r="786">
          <cell r="B786" t="str">
            <v>2013-12</v>
          </cell>
        </row>
        <row r="787">
          <cell r="B787" t="str">
            <v>2013-12</v>
          </cell>
        </row>
        <row r="788">
          <cell r="B788" t="str">
            <v>2013-12</v>
          </cell>
        </row>
        <row r="789">
          <cell r="B789" t="str">
            <v>2013-12</v>
          </cell>
        </row>
        <row r="790">
          <cell r="B790" t="str">
            <v>2013-12</v>
          </cell>
        </row>
        <row r="791">
          <cell r="B791" t="str">
            <v>2013-12</v>
          </cell>
        </row>
        <row r="792">
          <cell r="B792" t="str">
            <v>2013-12</v>
          </cell>
        </row>
        <row r="793">
          <cell r="B793" t="str">
            <v>2013-12</v>
          </cell>
        </row>
        <row r="794">
          <cell r="B794" t="str">
            <v>2013-12</v>
          </cell>
        </row>
        <row r="795">
          <cell r="B795" t="str">
            <v>2013-12</v>
          </cell>
        </row>
        <row r="796">
          <cell r="B796" t="str">
            <v>2013-12</v>
          </cell>
        </row>
        <row r="797">
          <cell r="B797" t="str">
            <v>2013-12</v>
          </cell>
        </row>
        <row r="798">
          <cell r="B798" t="str">
            <v>2013-12</v>
          </cell>
        </row>
        <row r="799">
          <cell r="B799" t="str">
            <v>2013-12</v>
          </cell>
        </row>
        <row r="800">
          <cell r="B800" t="str">
            <v>2013-12</v>
          </cell>
        </row>
        <row r="801">
          <cell r="B801" t="str">
            <v>2013-12</v>
          </cell>
        </row>
        <row r="802">
          <cell r="B802" t="str">
            <v>2013-12</v>
          </cell>
        </row>
        <row r="803">
          <cell r="B803" t="str">
            <v>2013-12</v>
          </cell>
        </row>
        <row r="804">
          <cell r="B804" t="str">
            <v>2013-12</v>
          </cell>
        </row>
        <row r="805">
          <cell r="B805" t="str">
            <v>2013-12</v>
          </cell>
        </row>
        <row r="806">
          <cell r="B806" t="str">
            <v>2013-12</v>
          </cell>
        </row>
        <row r="807">
          <cell r="B807" t="str">
            <v>2013-12</v>
          </cell>
        </row>
        <row r="808">
          <cell r="B808" t="str">
            <v>2013-12</v>
          </cell>
        </row>
        <row r="809">
          <cell r="B809" t="str">
            <v>2013-12</v>
          </cell>
        </row>
        <row r="810">
          <cell r="B810" t="str">
            <v>2013-12</v>
          </cell>
        </row>
        <row r="811">
          <cell r="B811" t="str">
            <v>2013-12</v>
          </cell>
        </row>
        <row r="812">
          <cell r="B812" t="str">
            <v>2013-12</v>
          </cell>
        </row>
        <row r="813">
          <cell r="B813" t="str">
            <v>2013-12</v>
          </cell>
        </row>
        <row r="814">
          <cell r="B814" t="str">
            <v>2013-12</v>
          </cell>
        </row>
        <row r="815">
          <cell r="B815" t="str">
            <v>2013-12</v>
          </cell>
        </row>
        <row r="816">
          <cell r="B816" t="str">
            <v>2013-12</v>
          </cell>
        </row>
        <row r="817">
          <cell r="B817" t="str">
            <v>2013-12</v>
          </cell>
        </row>
        <row r="818">
          <cell r="B818" t="str">
            <v>2013-12</v>
          </cell>
        </row>
        <row r="819">
          <cell r="B819" t="str">
            <v>2013-12</v>
          </cell>
        </row>
        <row r="820">
          <cell r="B820" t="str">
            <v>2013-12</v>
          </cell>
        </row>
        <row r="821">
          <cell r="B821" t="str">
            <v>2013-12</v>
          </cell>
        </row>
        <row r="822">
          <cell r="B822" t="str">
            <v>2013-12</v>
          </cell>
        </row>
        <row r="823">
          <cell r="B823" t="str">
            <v>2013-12</v>
          </cell>
        </row>
        <row r="824">
          <cell r="B824" t="str">
            <v>2013-12</v>
          </cell>
        </row>
        <row r="825">
          <cell r="B825" t="str">
            <v>2013-12</v>
          </cell>
        </row>
        <row r="826">
          <cell r="B826" t="str">
            <v>2013-12</v>
          </cell>
        </row>
        <row r="827">
          <cell r="B827" t="str">
            <v>2013-12</v>
          </cell>
        </row>
        <row r="828">
          <cell r="B828" t="str">
            <v>2013-12</v>
          </cell>
        </row>
        <row r="829">
          <cell r="B829" t="str">
            <v>2013-12</v>
          </cell>
        </row>
        <row r="830">
          <cell r="B830" t="str">
            <v>2013-12</v>
          </cell>
        </row>
        <row r="831">
          <cell r="B831" t="str">
            <v>2013-12</v>
          </cell>
        </row>
        <row r="832">
          <cell r="B832" t="str">
            <v>2013-12</v>
          </cell>
        </row>
        <row r="833">
          <cell r="B833" t="str">
            <v>2013-12</v>
          </cell>
        </row>
        <row r="834">
          <cell r="B834" t="str">
            <v>2013-12</v>
          </cell>
        </row>
        <row r="835">
          <cell r="B835" t="str">
            <v>2013-12</v>
          </cell>
        </row>
        <row r="836">
          <cell r="B836" t="str">
            <v>2013-12</v>
          </cell>
        </row>
        <row r="837">
          <cell r="B837" t="str">
            <v>2013-12</v>
          </cell>
        </row>
        <row r="838">
          <cell r="B838" t="str">
            <v>2013-12</v>
          </cell>
        </row>
        <row r="839">
          <cell r="B839" t="str">
            <v>2013-12</v>
          </cell>
        </row>
        <row r="840">
          <cell r="B840" t="str">
            <v>2013-12</v>
          </cell>
        </row>
        <row r="841">
          <cell r="B841" t="str">
            <v>2013-12</v>
          </cell>
        </row>
        <row r="842">
          <cell r="B842" t="str">
            <v>2013-12</v>
          </cell>
        </row>
        <row r="843">
          <cell r="B843" t="str">
            <v>2013-12</v>
          </cell>
        </row>
        <row r="844">
          <cell r="B844" t="str">
            <v>2013-12</v>
          </cell>
        </row>
        <row r="845">
          <cell r="B845" t="str">
            <v>2013-12</v>
          </cell>
        </row>
        <row r="846">
          <cell r="B846" t="str">
            <v>2013-12</v>
          </cell>
        </row>
        <row r="847">
          <cell r="B847" t="str">
            <v>2013-12</v>
          </cell>
        </row>
        <row r="848">
          <cell r="B848" t="str">
            <v>2013-12</v>
          </cell>
        </row>
        <row r="849">
          <cell r="B849" t="str">
            <v>2013-12</v>
          </cell>
        </row>
        <row r="850">
          <cell r="B850" t="str">
            <v>2013-12</v>
          </cell>
        </row>
        <row r="851">
          <cell r="B851" t="str">
            <v>2013-12</v>
          </cell>
        </row>
        <row r="852">
          <cell r="B852" t="str">
            <v>2013-12</v>
          </cell>
        </row>
        <row r="853">
          <cell r="B853" t="str">
            <v>2013-12</v>
          </cell>
        </row>
        <row r="854">
          <cell r="B854" t="str">
            <v>2013-12</v>
          </cell>
        </row>
        <row r="855">
          <cell r="B855" t="str">
            <v>2013-12</v>
          </cell>
        </row>
        <row r="856">
          <cell r="B856" t="str">
            <v>2013-12</v>
          </cell>
        </row>
        <row r="857">
          <cell r="B857" t="str">
            <v>2013-12</v>
          </cell>
        </row>
        <row r="858">
          <cell r="B858" t="str">
            <v>2013-12</v>
          </cell>
        </row>
        <row r="859">
          <cell r="B859" t="str">
            <v>2013-12</v>
          </cell>
        </row>
        <row r="860">
          <cell r="B860" t="str">
            <v>2013-12</v>
          </cell>
        </row>
        <row r="861">
          <cell r="B861" t="str">
            <v>2013-12</v>
          </cell>
        </row>
        <row r="862">
          <cell r="B862" t="str">
            <v>2013-12</v>
          </cell>
        </row>
        <row r="863">
          <cell r="B863" t="str">
            <v>2013-12</v>
          </cell>
        </row>
        <row r="864">
          <cell r="B864" t="str">
            <v>2013-12</v>
          </cell>
        </row>
        <row r="865">
          <cell r="B865" t="str">
            <v>2013-12</v>
          </cell>
        </row>
        <row r="866">
          <cell r="B866" t="str">
            <v>2013-12</v>
          </cell>
        </row>
        <row r="867">
          <cell r="B867" t="str">
            <v>2013-12</v>
          </cell>
        </row>
        <row r="868">
          <cell r="B868" t="str">
            <v>2013-12</v>
          </cell>
        </row>
        <row r="869">
          <cell r="B869" t="str">
            <v>2013-12</v>
          </cell>
        </row>
        <row r="870">
          <cell r="B870" t="str">
            <v>2013-12</v>
          </cell>
        </row>
        <row r="871">
          <cell r="B871" t="str">
            <v>2013-12</v>
          </cell>
        </row>
        <row r="872">
          <cell r="B872" t="str">
            <v>2013-12</v>
          </cell>
        </row>
        <row r="873">
          <cell r="B873" t="str">
            <v>2013-12</v>
          </cell>
        </row>
        <row r="874">
          <cell r="B874" t="str">
            <v>2013-12</v>
          </cell>
        </row>
        <row r="875">
          <cell r="B875" t="str">
            <v>2013-12</v>
          </cell>
        </row>
        <row r="876">
          <cell r="B876" t="str">
            <v>2013-12</v>
          </cell>
        </row>
        <row r="877">
          <cell r="B877" t="str">
            <v>2013-12</v>
          </cell>
        </row>
        <row r="878">
          <cell r="B878" t="str">
            <v>2013-12</v>
          </cell>
        </row>
        <row r="879">
          <cell r="B879" t="str">
            <v>2013-12</v>
          </cell>
        </row>
        <row r="880">
          <cell r="B880" t="str">
            <v>2013-12</v>
          </cell>
        </row>
        <row r="881">
          <cell r="B881" t="str">
            <v>2013-12</v>
          </cell>
        </row>
        <row r="882">
          <cell r="B882" t="str">
            <v>2013-12</v>
          </cell>
        </row>
        <row r="883">
          <cell r="B883" t="str">
            <v>2013-12</v>
          </cell>
        </row>
        <row r="884">
          <cell r="B884" t="str">
            <v>2013-12</v>
          </cell>
        </row>
        <row r="885">
          <cell r="B885" t="str">
            <v>2013-12</v>
          </cell>
        </row>
        <row r="886">
          <cell r="B886" t="str">
            <v>2013-12</v>
          </cell>
        </row>
        <row r="887">
          <cell r="B887" t="str">
            <v>2013-12</v>
          </cell>
        </row>
        <row r="888">
          <cell r="B888" t="str">
            <v>2013-12</v>
          </cell>
        </row>
        <row r="889">
          <cell r="B889" t="str">
            <v>2013-12</v>
          </cell>
        </row>
        <row r="890">
          <cell r="B890" t="str">
            <v>2013-12</v>
          </cell>
        </row>
        <row r="891">
          <cell r="B891" t="str">
            <v>2013-12</v>
          </cell>
        </row>
        <row r="892">
          <cell r="B892" t="str">
            <v>2013-12</v>
          </cell>
        </row>
        <row r="893">
          <cell r="B893" t="str">
            <v>2013-12</v>
          </cell>
        </row>
        <row r="894">
          <cell r="B894" t="str">
            <v>2013-12</v>
          </cell>
        </row>
        <row r="895">
          <cell r="B895" t="str">
            <v>2013-12</v>
          </cell>
        </row>
        <row r="896">
          <cell r="B896" t="str">
            <v>2013-12</v>
          </cell>
        </row>
        <row r="897">
          <cell r="B897" t="str">
            <v>2013-12</v>
          </cell>
        </row>
        <row r="898">
          <cell r="B898" t="str">
            <v>2013-12</v>
          </cell>
        </row>
        <row r="899">
          <cell r="B899" t="str">
            <v>2013-12</v>
          </cell>
        </row>
        <row r="900">
          <cell r="B900" t="str">
            <v>2013-12</v>
          </cell>
        </row>
        <row r="901">
          <cell r="B901" t="str">
            <v>2013-12</v>
          </cell>
        </row>
        <row r="902">
          <cell r="B902" t="str">
            <v>2013-12</v>
          </cell>
        </row>
        <row r="903">
          <cell r="B903" t="str">
            <v>2013-12</v>
          </cell>
        </row>
        <row r="904">
          <cell r="B904" t="str">
            <v>2013-12</v>
          </cell>
        </row>
        <row r="905">
          <cell r="B905" t="str">
            <v>2013-12</v>
          </cell>
        </row>
        <row r="906">
          <cell r="B906" t="str">
            <v>2013-12</v>
          </cell>
        </row>
        <row r="907">
          <cell r="B907" t="str">
            <v>2013-12</v>
          </cell>
        </row>
        <row r="908">
          <cell r="B908" t="str">
            <v>2013-12</v>
          </cell>
        </row>
        <row r="909">
          <cell r="B909" t="str">
            <v>2013-12</v>
          </cell>
        </row>
        <row r="910">
          <cell r="B910" t="str">
            <v>2013-12</v>
          </cell>
        </row>
        <row r="911">
          <cell r="B911" t="str">
            <v>2013-12</v>
          </cell>
        </row>
        <row r="912">
          <cell r="B912" t="str">
            <v>2013-12</v>
          </cell>
        </row>
        <row r="913">
          <cell r="B913" t="str">
            <v>2013-12</v>
          </cell>
        </row>
        <row r="914">
          <cell r="B914" t="str">
            <v>2013-12</v>
          </cell>
        </row>
        <row r="915">
          <cell r="B915" t="str">
            <v>2013-12</v>
          </cell>
        </row>
        <row r="916">
          <cell r="B916" t="str">
            <v>2013-12</v>
          </cell>
        </row>
        <row r="917">
          <cell r="B917" t="str">
            <v>2013-12</v>
          </cell>
        </row>
        <row r="918">
          <cell r="B918" t="str">
            <v>2013-12</v>
          </cell>
        </row>
        <row r="919">
          <cell r="B919" t="str">
            <v>2013-12</v>
          </cell>
        </row>
        <row r="920">
          <cell r="B920" t="str">
            <v>2013-12</v>
          </cell>
        </row>
        <row r="921">
          <cell r="B921" t="str">
            <v>2013-12</v>
          </cell>
        </row>
        <row r="922">
          <cell r="B922" t="str">
            <v>2013-12</v>
          </cell>
        </row>
        <row r="923">
          <cell r="B923" t="str">
            <v>2013-12</v>
          </cell>
        </row>
        <row r="924">
          <cell r="B924" t="str">
            <v>2013-12</v>
          </cell>
        </row>
        <row r="925">
          <cell r="B925" t="str">
            <v>2013-12</v>
          </cell>
        </row>
        <row r="926">
          <cell r="B926" t="str">
            <v>2013-12</v>
          </cell>
        </row>
        <row r="927">
          <cell r="B927" t="str">
            <v>2013-12</v>
          </cell>
        </row>
        <row r="928">
          <cell r="B928" t="str">
            <v>2013-12</v>
          </cell>
        </row>
        <row r="929">
          <cell r="B929" t="str">
            <v>2013-12</v>
          </cell>
        </row>
        <row r="930">
          <cell r="B930" t="str">
            <v>2013-12</v>
          </cell>
        </row>
        <row r="931">
          <cell r="B931" t="str">
            <v>2013-12</v>
          </cell>
        </row>
        <row r="932">
          <cell r="B932" t="str">
            <v>2013-12</v>
          </cell>
        </row>
        <row r="933">
          <cell r="B933" t="str">
            <v>2013-12</v>
          </cell>
        </row>
        <row r="934">
          <cell r="B934" t="str">
            <v>2013-12</v>
          </cell>
        </row>
        <row r="935">
          <cell r="B935" t="str">
            <v>2013-12</v>
          </cell>
        </row>
        <row r="936">
          <cell r="B936" t="str">
            <v>2013-12</v>
          </cell>
        </row>
        <row r="937">
          <cell r="B937" t="str">
            <v>2013-12</v>
          </cell>
        </row>
        <row r="938">
          <cell r="B938" t="str">
            <v>2013-12</v>
          </cell>
        </row>
        <row r="939">
          <cell r="B939" t="str">
            <v>2013-12</v>
          </cell>
        </row>
        <row r="940">
          <cell r="B940" t="str">
            <v>2013-12</v>
          </cell>
        </row>
        <row r="941">
          <cell r="B941" t="str">
            <v>2013-12</v>
          </cell>
        </row>
        <row r="942">
          <cell r="B942" t="str">
            <v>2013-12</v>
          </cell>
        </row>
        <row r="943">
          <cell r="B943" t="str">
            <v>2013-12</v>
          </cell>
        </row>
        <row r="944">
          <cell r="B944" t="str">
            <v>2013-12</v>
          </cell>
        </row>
        <row r="945">
          <cell r="B945" t="str">
            <v>2013-12</v>
          </cell>
        </row>
        <row r="946">
          <cell r="B946" t="str">
            <v>2013-12</v>
          </cell>
        </row>
        <row r="947">
          <cell r="B947" t="str">
            <v>2013-12</v>
          </cell>
        </row>
        <row r="948">
          <cell r="B948" t="str">
            <v>2013-12</v>
          </cell>
        </row>
        <row r="949">
          <cell r="B949" t="str">
            <v>2013-12</v>
          </cell>
        </row>
        <row r="950">
          <cell r="B950" t="str">
            <v>2013-12</v>
          </cell>
        </row>
        <row r="951">
          <cell r="B951" t="str">
            <v>2013-12</v>
          </cell>
        </row>
        <row r="952">
          <cell r="B952" t="str">
            <v>2013-12</v>
          </cell>
        </row>
        <row r="953">
          <cell r="B953" t="str">
            <v>2013-12</v>
          </cell>
        </row>
        <row r="954">
          <cell r="B954" t="str">
            <v>2013-12</v>
          </cell>
        </row>
        <row r="955">
          <cell r="B955" t="str">
            <v>2013-12</v>
          </cell>
        </row>
        <row r="956">
          <cell r="B956" t="str">
            <v>2013-12</v>
          </cell>
        </row>
        <row r="957">
          <cell r="B957" t="str">
            <v>2013-12</v>
          </cell>
        </row>
        <row r="958">
          <cell r="B958" t="str">
            <v>2013-12</v>
          </cell>
        </row>
        <row r="959">
          <cell r="B959" t="str">
            <v>2013-12</v>
          </cell>
        </row>
        <row r="960">
          <cell r="B960" t="str">
            <v>2013-12</v>
          </cell>
        </row>
        <row r="961">
          <cell r="B961" t="str">
            <v>2013-12</v>
          </cell>
        </row>
        <row r="962">
          <cell r="B962" t="str">
            <v>2013-12</v>
          </cell>
        </row>
        <row r="963">
          <cell r="B963" t="str">
            <v>2013-12</v>
          </cell>
        </row>
        <row r="964">
          <cell r="B964" t="str">
            <v>2013-12</v>
          </cell>
        </row>
        <row r="965">
          <cell r="B965" t="str">
            <v>2013-12</v>
          </cell>
        </row>
        <row r="966">
          <cell r="B966" t="str">
            <v>2013-12</v>
          </cell>
        </row>
        <row r="967">
          <cell r="B967" t="str">
            <v>2013-12</v>
          </cell>
        </row>
        <row r="968">
          <cell r="B968" t="str">
            <v>2013-12</v>
          </cell>
        </row>
        <row r="969">
          <cell r="B969" t="str">
            <v>2013-12</v>
          </cell>
        </row>
        <row r="970">
          <cell r="B970" t="str">
            <v>2013-12</v>
          </cell>
        </row>
        <row r="971">
          <cell r="B971" t="str">
            <v>2013-12</v>
          </cell>
        </row>
        <row r="972">
          <cell r="B972" t="str">
            <v>2013-12</v>
          </cell>
        </row>
        <row r="973">
          <cell r="B973" t="str">
            <v>2013-12</v>
          </cell>
        </row>
        <row r="974">
          <cell r="B974" t="str">
            <v>2013-12</v>
          </cell>
        </row>
        <row r="975">
          <cell r="B975" t="str">
            <v>2013-12</v>
          </cell>
        </row>
        <row r="976">
          <cell r="B976" t="str">
            <v>2013-12</v>
          </cell>
        </row>
        <row r="977">
          <cell r="B977" t="str">
            <v>2013-12</v>
          </cell>
        </row>
        <row r="978">
          <cell r="B978" t="str">
            <v>2013-12</v>
          </cell>
        </row>
        <row r="979">
          <cell r="B979" t="str">
            <v>2013-12</v>
          </cell>
        </row>
        <row r="980">
          <cell r="B980" t="str">
            <v>2013-12</v>
          </cell>
        </row>
        <row r="981">
          <cell r="B981" t="str">
            <v>2013-12</v>
          </cell>
        </row>
        <row r="982">
          <cell r="B982" t="str">
            <v>2013-12</v>
          </cell>
        </row>
        <row r="983">
          <cell r="B983" t="str">
            <v>2013-12</v>
          </cell>
        </row>
        <row r="984">
          <cell r="B984" t="str">
            <v>2013-12</v>
          </cell>
        </row>
        <row r="985">
          <cell r="B985" t="str">
            <v>2013-12</v>
          </cell>
        </row>
        <row r="986">
          <cell r="B986" t="str">
            <v>2013-12</v>
          </cell>
        </row>
        <row r="987">
          <cell r="B987" t="str">
            <v>2013-12</v>
          </cell>
        </row>
        <row r="988">
          <cell r="B988" t="str">
            <v>2013-12</v>
          </cell>
        </row>
        <row r="989">
          <cell r="B989" t="str">
            <v>2013-12</v>
          </cell>
        </row>
        <row r="990">
          <cell r="B990" t="str">
            <v>2013-12</v>
          </cell>
        </row>
        <row r="991">
          <cell r="B991" t="str">
            <v>2013-12</v>
          </cell>
        </row>
        <row r="992">
          <cell r="B992" t="str">
            <v>2013-12</v>
          </cell>
        </row>
        <row r="993">
          <cell r="B993" t="str">
            <v>2013-12</v>
          </cell>
        </row>
        <row r="994">
          <cell r="B994" t="str">
            <v>2013-12</v>
          </cell>
        </row>
        <row r="995">
          <cell r="B995" t="str">
            <v>2013-12</v>
          </cell>
        </row>
        <row r="996">
          <cell r="B996" t="str">
            <v>2013-12</v>
          </cell>
        </row>
        <row r="997">
          <cell r="B997" t="str">
            <v>2013-12</v>
          </cell>
        </row>
        <row r="998">
          <cell r="B998" t="str">
            <v>2013-12</v>
          </cell>
        </row>
        <row r="999">
          <cell r="B999" t="str">
            <v>2013-12</v>
          </cell>
        </row>
        <row r="1000">
          <cell r="B1000" t="str">
            <v>2013-12</v>
          </cell>
        </row>
        <row r="1001">
          <cell r="B1001" t="str">
            <v>2013-12</v>
          </cell>
        </row>
        <row r="1002">
          <cell r="B1002" t="str">
            <v>2013-12</v>
          </cell>
        </row>
        <row r="1003">
          <cell r="B1003" t="str">
            <v>2013-12</v>
          </cell>
        </row>
        <row r="1004">
          <cell r="B1004" t="str">
            <v>2013-12</v>
          </cell>
        </row>
        <row r="1005">
          <cell r="B1005" t="str">
            <v>2013-12</v>
          </cell>
        </row>
        <row r="1006">
          <cell r="B1006" t="str">
            <v>2013-12</v>
          </cell>
        </row>
        <row r="1007">
          <cell r="B1007" t="str">
            <v>2013-12</v>
          </cell>
        </row>
        <row r="1008">
          <cell r="B1008" t="str">
            <v>2013-12</v>
          </cell>
        </row>
        <row r="1009">
          <cell r="B1009" t="str">
            <v>2013-12</v>
          </cell>
        </row>
        <row r="1010">
          <cell r="B1010" t="str">
            <v>2013-12</v>
          </cell>
        </row>
        <row r="1011">
          <cell r="B1011" t="str">
            <v>2013-12</v>
          </cell>
        </row>
        <row r="1012">
          <cell r="B1012" t="str">
            <v>2013-12</v>
          </cell>
        </row>
        <row r="1013">
          <cell r="B1013" t="str">
            <v>2013-12</v>
          </cell>
        </row>
        <row r="1014">
          <cell r="B1014" t="str">
            <v>2013-12</v>
          </cell>
        </row>
        <row r="1015">
          <cell r="B1015" t="str">
            <v>2013-12</v>
          </cell>
        </row>
        <row r="1016">
          <cell r="B1016" t="str">
            <v>2013-12</v>
          </cell>
        </row>
        <row r="1017">
          <cell r="B1017" t="str">
            <v>2013-12</v>
          </cell>
        </row>
        <row r="1018">
          <cell r="B1018" t="str">
            <v>2013-12</v>
          </cell>
        </row>
        <row r="1019">
          <cell r="B1019" t="str">
            <v>2013-12</v>
          </cell>
        </row>
        <row r="1020">
          <cell r="B1020" t="str">
            <v>2013-12</v>
          </cell>
        </row>
        <row r="1021">
          <cell r="B1021" t="str">
            <v>2013-12</v>
          </cell>
        </row>
        <row r="1022">
          <cell r="B1022" t="str">
            <v>2013-12</v>
          </cell>
        </row>
        <row r="1023">
          <cell r="B1023" t="str">
            <v>2013-12</v>
          </cell>
        </row>
        <row r="1024">
          <cell r="B1024" t="str">
            <v>2013-12</v>
          </cell>
        </row>
        <row r="1025">
          <cell r="B1025" t="str">
            <v>2013-12</v>
          </cell>
        </row>
        <row r="1026">
          <cell r="B1026" t="str">
            <v>2013-12</v>
          </cell>
        </row>
        <row r="1027">
          <cell r="B1027" t="str">
            <v>2013-12</v>
          </cell>
        </row>
        <row r="1028">
          <cell r="B1028" t="str">
            <v>2013-12</v>
          </cell>
        </row>
        <row r="1029">
          <cell r="B1029" t="str">
            <v>2013-12</v>
          </cell>
        </row>
        <row r="1030">
          <cell r="B1030" t="str">
            <v>2013-12</v>
          </cell>
        </row>
        <row r="1031">
          <cell r="B1031" t="str">
            <v>2013-12</v>
          </cell>
        </row>
        <row r="1032">
          <cell r="B1032" t="str">
            <v>2013-12</v>
          </cell>
        </row>
        <row r="1033">
          <cell r="B1033" t="str">
            <v>2013-12</v>
          </cell>
        </row>
        <row r="1034">
          <cell r="B1034" t="str">
            <v>2013-12</v>
          </cell>
        </row>
        <row r="1035">
          <cell r="B1035" t="str">
            <v>2013-12</v>
          </cell>
        </row>
        <row r="1036">
          <cell r="B1036" t="str">
            <v>2013-12</v>
          </cell>
        </row>
        <row r="1037">
          <cell r="B1037" t="str">
            <v>2013-12</v>
          </cell>
        </row>
        <row r="1038">
          <cell r="B1038" t="str">
            <v>2013-12</v>
          </cell>
        </row>
        <row r="1039">
          <cell r="B1039" t="str">
            <v>2013-12</v>
          </cell>
        </row>
        <row r="1040">
          <cell r="B1040" t="str">
            <v>2013-12</v>
          </cell>
        </row>
        <row r="1041">
          <cell r="B1041" t="str">
            <v>2013-12</v>
          </cell>
        </row>
        <row r="1042">
          <cell r="B1042" t="str">
            <v>2013-12</v>
          </cell>
        </row>
        <row r="1043">
          <cell r="B1043" t="str">
            <v>2013-12</v>
          </cell>
        </row>
        <row r="1044">
          <cell r="B1044" t="str">
            <v>2013-12</v>
          </cell>
        </row>
        <row r="1045">
          <cell r="B1045" t="str">
            <v>2013-12</v>
          </cell>
        </row>
        <row r="1046">
          <cell r="B1046" t="str">
            <v>2013-12</v>
          </cell>
        </row>
        <row r="1047">
          <cell r="B1047" t="str">
            <v>2013-12</v>
          </cell>
        </row>
        <row r="1048">
          <cell r="B1048" t="str">
            <v>2013-12</v>
          </cell>
        </row>
        <row r="1049">
          <cell r="B1049" t="str">
            <v>2013-12</v>
          </cell>
        </row>
        <row r="1050">
          <cell r="B1050" t="str">
            <v>2013-12</v>
          </cell>
        </row>
        <row r="1051">
          <cell r="B1051" t="str">
            <v>2013-12</v>
          </cell>
        </row>
        <row r="1052">
          <cell r="B1052" t="str">
            <v>2013-12</v>
          </cell>
        </row>
        <row r="1053">
          <cell r="B1053" t="str">
            <v>2013-12</v>
          </cell>
        </row>
        <row r="1054">
          <cell r="B1054" t="str">
            <v>2013-12</v>
          </cell>
        </row>
        <row r="1055">
          <cell r="B1055" t="str">
            <v>2013-12</v>
          </cell>
        </row>
        <row r="1056">
          <cell r="B1056" t="str">
            <v>2013-12</v>
          </cell>
        </row>
        <row r="1057">
          <cell r="B1057" t="str">
            <v>2013-12</v>
          </cell>
        </row>
        <row r="1058">
          <cell r="B1058" t="str">
            <v>2013-12</v>
          </cell>
        </row>
        <row r="1059">
          <cell r="B1059" t="str">
            <v>2013-12</v>
          </cell>
        </row>
        <row r="1060">
          <cell r="B1060" t="str">
            <v>2013-12</v>
          </cell>
        </row>
        <row r="1061">
          <cell r="B1061" t="str">
            <v>2013-12</v>
          </cell>
        </row>
        <row r="1062">
          <cell r="B1062" t="str">
            <v>2013-12</v>
          </cell>
        </row>
        <row r="1063">
          <cell r="B1063" t="str">
            <v>2013-12</v>
          </cell>
        </row>
        <row r="1064">
          <cell r="B1064" t="str">
            <v>2013-12</v>
          </cell>
        </row>
        <row r="1065">
          <cell r="B1065" t="str">
            <v>2013-12</v>
          </cell>
        </row>
        <row r="1066">
          <cell r="B1066" t="str">
            <v>2013-12</v>
          </cell>
        </row>
        <row r="1067">
          <cell r="B1067" t="str">
            <v>2013-12</v>
          </cell>
        </row>
        <row r="1068">
          <cell r="B1068" t="str">
            <v>2013-12</v>
          </cell>
        </row>
        <row r="1069">
          <cell r="B1069" t="str">
            <v>2013-12</v>
          </cell>
        </row>
        <row r="1070">
          <cell r="B1070" t="str">
            <v>2013-12</v>
          </cell>
        </row>
        <row r="1071">
          <cell r="B1071" t="str">
            <v>2013-12</v>
          </cell>
        </row>
        <row r="1072">
          <cell r="B1072" t="str">
            <v>2013-12</v>
          </cell>
        </row>
        <row r="1073">
          <cell r="B1073" t="str">
            <v>2013-12</v>
          </cell>
        </row>
        <row r="1074">
          <cell r="B1074" t="str">
            <v>2013-12</v>
          </cell>
        </row>
        <row r="1075">
          <cell r="B1075" t="str">
            <v>2013-12</v>
          </cell>
        </row>
        <row r="1076">
          <cell r="B1076" t="str">
            <v>2013-12</v>
          </cell>
        </row>
        <row r="1077">
          <cell r="B1077" t="str">
            <v>2013-12</v>
          </cell>
        </row>
        <row r="1078">
          <cell r="B1078" t="str">
            <v>2013-12</v>
          </cell>
        </row>
        <row r="1079">
          <cell r="B1079" t="str">
            <v>2013-12</v>
          </cell>
        </row>
        <row r="1080">
          <cell r="B1080" t="str">
            <v>2013-12</v>
          </cell>
        </row>
        <row r="1081">
          <cell r="B1081" t="str">
            <v>2013-12</v>
          </cell>
        </row>
        <row r="1082">
          <cell r="B1082" t="str">
            <v>2013-12</v>
          </cell>
        </row>
        <row r="1083">
          <cell r="B1083" t="str">
            <v>2013-12</v>
          </cell>
        </row>
        <row r="1084">
          <cell r="B1084" t="str">
            <v>2013-12</v>
          </cell>
        </row>
        <row r="1085">
          <cell r="B1085" t="str">
            <v>2013-12</v>
          </cell>
        </row>
        <row r="1086">
          <cell r="B1086" t="str">
            <v>2013-12</v>
          </cell>
        </row>
        <row r="1087">
          <cell r="B1087" t="str">
            <v>2013-12</v>
          </cell>
        </row>
        <row r="1088">
          <cell r="B1088" t="str">
            <v>2013-12</v>
          </cell>
        </row>
        <row r="1089">
          <cell r="B1089" t="str">
            <v>2013-12</v>
          </cell>
        </row>
        <row r="1090">
          <cell r="B1090" t="str">
            <v>2013-12</v>
          </cell>
        </row>
        <row r="1091">
          <cell r="B1091" t="str">
            <v>2013-12</v>
          </cell>
        </row>
        <row r="1092">
          <cell r="B1092" t="str">
            <v>2013-12</v>
          </cell>
        </row>
        <row r="1093">
          <cell r="B1093" t="str">
            <v>2013-12</v>
          </cell>
        </row>
        <row r="1094">
          <cell r="B1094" t="str">
            <v>2013-12</v>
          </cell>
        </row>
        <row r="1095">
          <cell r="B1095" t="str">
            <v>2013-12</v>
          </cell>
        </row>
        <row r="1096">
          <cell r="B1096" t="str">
            <v>2013-12</v>
          </cell>
        </row>
        <row r="1097">
          <cell r="B1097" t="str">
            <v>2013-12</v>
          </cell>
        </row>
        <row r="1098">
          <cell r="B1098" t="str">
            <v>2013-12</v>
          </cell>
        </row>
        <row r="1099">
          <cell r="B1099" t="str">
            <v>2013-12</v>
          </cell>
        </row>
        <row r="1100">
          <cell r="B1100" t="str">
            <v>2013-12</v>
          </cell>
        </row>
        <row r="1101">
          <cell r="B1101" t="str">
            <v>2013-12</v>
          </cell>
        </row>
        <row r="1102">
          <cell r="B1102" t="str">
            <v>2013-12</v>
          </cell>
        </row>
        <row r="1103">
          <cell r="B1103" t="str">
            <v>2013-12</v>
          </cell>
        </row>
        <row r="1104">
          <cell r="B1104" t="str">
            <v>2013-12</v>
          </cell>
        </row>
        <row r="1105">
          <cell r="B1105" t="str">
            <v>2013-12</v>
          </cell>
        </row>
        <row r="1106">
          <cell r="B1106" t="str">
            <v>2013-12</v>
          </cell>
        </row>
        <row r="1107">
          <cell r="B1107" t="str">
            <v>2013-12</v>
          </cell>
        </row>
        <row r="1108">
          <cell r="B1108" t="str">
            <v>2013-12</v>
          </cell>
        </row>
        <row r="1109">
          <cell r="B1109" t="str">
            <v>2013-12</v>
          </cell>
        </row>
        <row r="1110">
          <cell r="B1110" t="str">
            <v>2013-12</v>
          </cell>
        </row>
        <row r="1111">
          <cell r="B1111" t="str">
            <v>2013-12</v>
          </cell>
        </row>
        <row r="1112">
          <cell r="B1112" t="str">
            <v>2013-12</v>
          </cell>
        </row>
        <row r="1113">
          <cell r="B1113" t="str">
            <v>2013-12</v>
          </cell>
        </row>
        <row r="1114">
          <cell r="B1114" t="str">
            <v>2013-12</v>
          </cell>
        </row>
        <row r="1115">
          <cell r="B1115" t="str">
            <v>2013-12</v>
          </cell>
        </row>
        <row r="1116">
          <cell r="B1116" t="str">
            <v>2013-12</v>
          </cell>
        </row>
        <row r="1117">
          <cell r="B1117" t="str">
            <v>2013-12</v>
          </cell>
        </row>
        <row r="1118">
          <cell r="B1118" t="str">
            <v>2013-12</v>
          </cell>
        </row>
        <row r="1119">
          <cell r="B1119" t="str">
            <v>2013-12</v>
          </cell>
        </row>
        <row r="1120">
          <cell r="B1120" t="str">
            <v>2013-12</v>
          </cell>
        </row>
        <row r="1121">
          <cell r="B1121" t="str">
            <v>2013-12</v>
          </cell>
        </row>
        <row r="1122">
          <cell r="B1122" t="str">
            <v>2013-12</v>
          </cell>
        </row>
        <row r="1123">
          <cell r="B1123" t="str">
            <v>2013-12</v>
          </cell>
        </row>
        <row r="1124">
          <cell r="B1124" t="str">
            <v>2013-12</v>
          </cell>
        </row>
        <row r="1125">
          <cell r="B1125" t="str">
            <v>2013-12</v>
          </cell>
        </row>
        <row r="1126">
          <cell r="B1126" t="str">
            <v>2013-12</v>
          </cell>
        </row>
        <row r="1127">
          <cell r="B1127" t="str">
            <v>2013-12</v>
          </cell>
        </row>
        <row r="1128">
          <cell r="B1128" t="str">
            <v>2013-12</v>
          </cell>
        </row>
        <row r="1129">
          <cell r="B1129" t="str">
            <v>2013-12</v>
          </cell>
        </row>
        <row r="1130">
          <cell r="B1130" t="str">
            <v>2013-12</v>
          </cell>
        </row>
        <row r="1131">
          <cell r="B1131" t="str">
            <v>2013-12</v>
          </cell>
        </row>
        <row r="1132">
          <cell r="B1132" t="str">
            <v>2013-12</v>
          </cell>
        </row>
        <row r="1133">
          <cell r="B1133" t="str">
            <v>2013-12</v>
          </cell>
        </row>
        <row r="1134">
          <cell r="B1134" t="str">
            <v>2013-12</v>
          </cell>
        </row>
        <row r="1135">
          <cell r="B1135" t="str">
            <v>2013-12</v>
          </cell>
        </row>
        <row r="1136">
          <cell r="B1136" t="str">
            <v>2013-12</v>
          </cell>
        </row>
        <row r="1137">
          <cell r="B1137" t="str">
            <v>2013-12</v>
          </cell>
        </row>
        <row r="1138">
          <cell r="B1138" t="str">
            <v>2013-12</v>
          </cell>
        </row>
        <row r="1139">
          <cell r="B1139" t="str">
            <v>2013-12</v>
          </cell>
        </row>
        <row r="1140">
          <cell r="B1140" t="str">
            <v>2013-12</v>
          </cell>
        </row>
        <row r="1141">
          <cell r="B1141" t="str">
            <v>2013-12</v>
          </cell>
        </row>
        <row r="1142">
          <cell r="B1142" t="str">
            <v>2013-12</v>
          </cell>
        </row>
        <row r="1143">
          <cell r="B1143" t="str">
            <v>2013-12</v>
          </cell>
        </row>
        <row r="1144">
          <cell r="B1144" t="str">
            <v>2013-12</v>
          </cell>
        </row>
        <row r="1145">
          <cell r="B1145" t="str">
            <v>2013-12</v>
          </cell>
        </row>
        <row r="1146">
          <cell r="B1146" t="str">
            <v>2013-12</v>
          </cell>
        </row>
        <row r="1147">
          <cell r="B1147" t="str">
            <v>2013-12</v>
          </cell>
        </row>
        <row r="1148">
          <cell r="B1148" t="str">
            <v>2013-12</v>
          </cell>
        </row>
        <row r="1149">
          <cell r="B1149" t="str">
            <v>2013-12</v>
          </cell>
        </row>
        <row r="1150">
          <cell r="B1150" t="str">
            <v>2013-12</v>
          </cell>
        </row>
        <row r="1151">
          <cell r="B1151" t="str">
            <v>2013-12</v>
          </cell>
        </row>
        <row r="1152">
          <cell r="B1152" t="str">
            <v>2013-12</v>
          </cell>
        </row>
        <row r="1153">
          <cell r="B1153" t="str">
            <v>2013-12</v>
          </cell>
        </row>
        <row r="1154">
          <cell r="B1154" t="str">
            <v>2013-12</v>
          </cell>
        </row>
        <row r="1155">
          <cell r="B1155" t="str">
            <v>2013-12</v>
          </cell>
        </row>
        <row r="1156">
          <cell r="B1156" t="str">
            <v>2013-12</v>
          </cell>
        </row>
        <row r="1157">
          <cell r="B1157" t="str">
            <v>2013-12</v>
          </cell>
        </row>
        <row r="1158">
          <cell r="B1158" t="str">
            <v>2013-12</v>
          </cell>
        </row>
        <row r="1159">
          <cell r="B1159" t="str">
            <v>2013-12</v>
          </cell>
        </row>
        <row r="1160">
          <cell r="B1160" t="str">
            <v>2013-12</v>
          </cell>
        </row>
        <row r="1161">
          <cell r="B1161" t="str">
            <v>2013-12</v>
          </cell>
        </row>
        <row r="1162">
          <cell r="B1162" t="str">
            <v>2013-12</v>
          </cell>
        </row>
        <row r="1163">
          <cell r="B1163" t="str">
            <v>2013-12</v>
          </cell>
        </row>
        <row r="1164">
          <cell r="B1164" t="str">
            <v>2013-12</v>
          </cell>
        </row>
        <row r="1165">
          <cell r="B1165" t="str">
            <v>2013-12</v>
          </cell>
        </row>
        <row r="1166">
          <cell r="B1166" t="str">
            <v>2013-12</v>
          </cell>
        </row>
        <row r="1167">
          <cell r="B1167" t="str">
            <v>2013-12</v>
          </cell>
        </row>
        <row r="1168">
          <cell r="B1168" t="str">
            <v>2013-12</v>
          </cell>
        </row>
        <row r="1169">
          <cell r="B1169" t="str">
            <v>2013-12</v>
          </cell>
        </row>
        <row r="1170">
          <cell r="B1170" t="str">
            <v>2013-12</v>
          </cell>
        </row>
        <row r="1171">
          <cell r="B1171" t="str">
            <v>2013-12</v>
          </cell>
        </row>
        <row r="1172">
          <cell r="B1172" t="str">
            <v>2013-12</v>
          </cell>
        </row>
        <row r="1173">
          <cell r="B1173" t="str">
            <v>2013-12</v>
          </cell>
        </row>
        <row r="1174">
          <cell r="B1174" t="str">
            <v>2013-12</v>
          </cell>
        </row>
        <row r="1175">
          <cell r="B1175" t="str">
            <v>2013-12</v>
          </cell>
        </row>
        <row r="1176">
          <cell r="B1176" t="str">
            <v>2013-12</v>
          </cell>
        </row>
        <row r="1177">
          <cell r="B1177" t="str">
            <v>2013-12</v>
          </cell>
        </row>
        <row r="1178">
          <cell r="B1178" t="str">
            <v>2013-12</v>
          </cell>
        </row>
        <row r="1179">
          <cell r="B1179" t="str">
            <v>2013-12</v>
          </cell>
        </row>
        <row r="1180">
          <cell r="B1180" t="str">
            <v>2013-12</v>
          </cell>
        </row>
        <row r="1181">
          <cell r="B1181" t="str">
            <v>2013-12</v>
          </cell>
        </row>
        <row r="1182">
          <cell r="B1182" t="str">
            <v>2013-12</v>
          </cell>
        </row>
        <row r="1183">
          <cell r="B1183" t="str">
            <v>2013-12</v>
          </cell>
        </row>
        <row r="1184">
          <cell r="B1184" t="str">
            <v>2013-12</v>
          </cell>
        </row>
        <row r="1185">
          <cell r="B1185" t="str">
            <v>2013-12</v>
          </cell>
        </row>
        <row r="1186">
          <cell r="B1186" t="str">
            <v>2013-12</v>
          </cell>
        </row>
        <row r="1187">
          <cell r="B1187" t="str">
            <v>2013-12</v>
          </cell>
        </row>
        <row r="1188">
          <cell r="B1188" t="str">
            <v>2013-12</v>
          </cell>
        </row>
        <row r="1189">
          <cell r="B1189" t="str">
            <v>2013-12</v>
          </cell>
        </row>
        <row r="1190">
          <cell r="B1190" t="str">
            <v>2013-12</v>
          </cell>
        </row>
        <row r="1191">
          <cell r="B1191" t="str">
            <v>2013-12</v>
          </cell>
        </row>
        <row r="1192">
          <cell r="B1192" t="str">
            <v>2013-12</v>
          </cell>
        </row>
        <row r="1193">
          <cell r="B1193" t="str">
            <v>2013-12</v>
          </cell>
        </row>
        <row r="1194">
          <cell r="B1194" t="str">
            <v>2013-12</v>
          </cell>
        </row>
        <row r="1195">
          <cell r="B1195" t="str">
            <v>2013-12</v>
          </cell>
        </row>
        <row r="1196">
          <cell r="B1196" t="str">
            <v>2013-12</v>
          </cell>
        </row>
        <row r="1197">
          <cell r="B1197" t="str">
            <v>2013-12</v>
          </cell>
        </row>
        <row r="1198">
          <cell r="B1198" t="str">
            <v>2013-12</v>
          </cell>
        </row>
        <row r="1199">
          <cell r="B1199" t="str">
            <v>2013-12</v>
          </cell>
        </row>
        <row r="1200">
          <cell r="B1200" t="str">
            <v>2013-12</v>
          </cell>
        </row>
        <row r="1201">
          <cell r="B1201" t="str">
            <v>2013-12</v>
          </cell>
        </row>
        <row r="1202">
          <cell r="B1202" t="str">
            <v>2013-12</v>
          </cell>
        </row>
        <row r="1203">
          <cell r="B1203" t="str">
            <v>2013-12</v>
          </cell>
        </row>
        <row r="1204">
          <cell r="B1204" t="str">
            <v>2013-12</v>
          </cell>
        </row>
        <row r="1205">
          <cell r="B1205" t="str">
            <v>2013-12</v>
          </cell>
        </row>
        <row r="1206">
          <cell r="B1206" t="str">
            <v>2013-12</v>
          </cell>
        </row>
        <row r="1207">
          <cell r="B1207" t="str">
            <v>2013-12</v>
          </cell>
        </row>
        <row r="1208">
          <cell r="B1208" t="str">
            <v>2013-12</v>
          </cell>
        </row>
        <row r="1209">
          <cell r="B1209" t="str">
            <v>2013-12</v>
          </cell>
        </row>
        <row r="1210">
          <cell r="B1210" t="str">
            <v>2013-12</v>
          </cell>
        </row>
        <row r="1211">
          <cell r="B1211" t="str">
            <v>2013-12</v>
          </cell>
        </row>
        <row r="1212">
          <cell r="B1212" t="str">
            <v>2013-12</v>
          </cell>
        </row>
        <row r="1213">
          <cell r="B1213" t="str">
            <v>2013-12</v>
          </cell>
        </row>
        <row r="1214">
          <cell r="B1214" t="str">
            <v>2013-12</v>
          </cell>
        </row>
        <row r="1215">
          <cell r="B1215" t="str">
            <v>2013-12</v>
          </cell>
        </row>
        <row r="1216">
          <cell r="B1216" t="str">
            <v>2013-12</v>
          </cell>
        </row>
        <row r="1217">
          <cell r="B1217" t="str">
            <v>2013-12</v>
          </cell>
        </row>
        <row r="1218">
          <cell r="B1218" t="str">
            <v>2013-12</v>
          </cell>
        </row>
        <row r="1219">
          <cell r="B1219" t="str">
            <v>2013-12</v>
          </cell>
        </row>
        <row r="1220">
          <cell r="B1220" t="str">
            <v>2013-12</v>
          </cell>
        </row>
        <row r="1221">
          <cell r="B1221" t="str">
            <v>2013-12</v>
          </cell>
        </row>
        <row r="1222">
          <cell r="B1222" t="str">
            <v>2013-12</v>
          </cell>
        </row>
        <row r="1223">
          <cell r="B1223" t="str">
            <v>2013-12</v>
          </cell>
        </row>
        <row r="1224">
          <cell r="B1224" t="str">
            <v>2013-12</v>
          </cell>
        </row>
        <row r="1225">
          <cell r="B1225" t="str">
            <v>2013-12</v>
          </cell>
        </row>
        <row r="1226">
          <cell r="B1226" t="str">
            <v>2013-12</v>
          </cell>
        </row>
        <row r="1227">
          <cell r="B1227" t="str">
            <v>2013-12</v>
          </cell>
        </row>
        <row r="1228">
          <cell r="B1228" t="str">
            <v>2013-12</v>
          </cell>
        </row>
        <row r="1229">
          <cell r="B1229" t="str">
            <v>2013-12</v>
          </cell>
        </row>
        <row r="1230">
          <cell r="B1230" t="str">
            <v>2013-12</v>
          </cell>
        </row>
        <row r="1231">
          <cell r="B1231" t="str">
            <v>2013-12</v>
          </cell>
        </row>
        <row r="1232">
          <cell r="B1232" t="str">
            <v>2013-12</v>
          </cell>
        </row>
        <row r="1233">
          <cell r="B1233" t="str">
            <v>2013-12</v>
          </cell>
        </row>
        <row r="1234">
          <cell r="B1234" t="str">
            <v>2013-12</v>
          </cell>
        </row>
        <row r="1235">
          <cell r="B1235" t="str">
            <v>2013-12</v>
          </cell>
        </row>
        <row r="1236">
          <cell r="B1236" t="str">
            <v>2013-12</v>
          </cell>
        </row>
        <row r="1237">
          <cell r="B1237" t="str">
            <v>2013-12</v>
          </cell>
        </row>
        <row r="1238">
          <cell r="B1238" t="str">
            <v>2013-12</v>
          </cell>
        </row>
        <row r="1239">
          <cell r="B1239" t="str">
            <v>2013-12</v>
          </cell>
        </row>
        <row r="1240">
          <cell r="B1240" t="str">
            <v>2013-12</v>
          </cell>
        </row>
        <row r="1241">
          <cell r="B1241" t="str">
            <v>2013-12</v>
          </cell>
        </row>
        <row r="1242">
          <cell r="B1242" t="str">
            <v>2013-12</v>
          </cell>
        </row>
        <row r="1243">
          <cell r="B1243" t="str">
            <v>2013-12</v>
          </cell>
        </row>
        <row r="1244">
          <cell r="B1244" t="str">
            <v>2013-12</v>
          </cell>
        </row>
        <row r="1245">
          <cell r="B1245" t="str">
            <v>2013-12</v>
          </cell>
        </row>
        <row r="1246">
          <cell r="B1246" t="str">
            <v>2013-12</v>
          </cell>
        </row>
        <row r="1247">
          <cell r="B1247" t="str">
            <v>2013-12</v>
          </cell>
        </row>
        <row r="1248">
          <cell r="B1248" t="str">
            <v>2013-12</v>
          </cell>
        </row>
        <row r="1249">
          <cell r="B1249" t="str">
            <v>2013-12</v>
          </cell>
        </row>
        <row r="1250">
          <cell r="B1250" t="str">
            <v>2013-12</v>
          </cell>
        </row>
        <row r="1251">
          <cell r="B1251" t="str">
            <v>2013-12</v>
          </cell>
        </row>
        <row r="1252">
          <cell r="B1252" t="str">
            <v>2013-12</v>
          </cell>
        </row>
        <row r="1253">
          <cell r="B1253" t="str">
            <v>2013-12</v>
          </cell>
        </row>
        <row r="1254">
          <cell r="B1254" t="str">
            <v>2013-12</v>
          </cell>
        </row>
        <row r="1255">
          <cell r="B1255" t="str">
            <v>2013-12</v>
          </cell>
        </row>
        <row r="1256">
          <cell r="B1256" t="str">
            <v>2013-12</v>
          </cell>
        </row>
        <row r="1257">
          <cell r="B1257" t="str">
            <v>2013-12</v>
          </cell>
        </row>
        <row r="1258">
          <cell r="B1258" t="str">
            <v>2013-12</v>
          </cell>
        </row>
        <row r="1259">
          <cell r="B1259" t="str">
            <v>2013-12</v>
          </cell>
        </row>
        <row r="1260">
          <cell r="B1260" t="str">
            <v>2013-12</v>
          </cell>
        </row>
        <row r="1261">
          <cell r="B1261" t="str">
            <v>2013-12</v>
          </cell>
        </row>
        <row r="1262">
          <cell r="B1262" t="str">
            <v>2013-12</v>
          </cell>
        </row>
        <row r="1263">
          <cell r="B1263" t="str">
            <v>2013-12</v>
          </cell>
        </row>
        <row r="1264">
          <cell r="B1264" t="str">
            <v>2013-12</v>
          </cell>
        </row>
        <row r="1265">
          <cell r="B1265" t="str">
            <v>2013-12</v>
          </cell>
        </row>
        <row r="1266">
          <cell r="B1266" t="str">
            <v>2013-12</v>
          </cell>
        </row>
        <row r="1267">
          <cell r="B1267" t="str">
            <v>2013-12</v>
          </cell>
        </row>
        <row r="1268">
          <cell r="B1268" t="str">
            <v>2013-12</v>
          </cell>
        </row>
        <row r="1269">
          <cell r="B1269" t="str">
            <v>2013-12</v>
          </cell>
        </row>
        <row r="1270">
          <cell r="B1270" t="str">
            <v>2013-12</v>
          </cell>
        </row>
        <row r="1271">
          <cell r="B1271" t="str">
            <v>2013-12</v>
          </cell>
        </row>
        <row r="1272">
          <cell r="B1272" t="str">
            <v>2013-12</v>
          </cell>
        </row>
        <row r="1273">
          <cell r="B1273" t="str">
            <v>2013-12</v>
          </cell>
        </row>
        <row r="1274">
          <cell r="B1274" t="str">
            <v>2013-12</v>
          </cell>
        </row>
        <row r="1275">
          <cell r="B1275" t="str">
            <v>2013-12</v>
          </cell>
        </row>
        <row r="1276">
          <cell r="B1276" t="str">
            <v>2013-12</v>
          </cell>
        </row>
        <row r="1277">
          <cell r="B1277" t="str">
            <v>2013-12</v>
          </cell>
        </row>
        <row r="1278">
          <cell r="B1278" t="str">
            <v>2013-12</v>
          </cell>
        </row>
        <row r="1279">
          <cell r="B1279" t="str">
            <v>2013-12</v>
          </cell>
        </row>
        <row r="1280">
          <cell r="B1280" t="str">
            <v>2013-12</v>
          </cell>
        </row>
        <row r="1281">
          <cell r="B1281" t="str">
            <v>2013-12</v>
          </cell>
        </row>
        <row r="1282">
          <cell r="B1282" t="str">
            <v>2013-12</v>
          </cell>
        </row>
        <row r="1283">
          <cell r="B1283" t="str">
            <v>2013-12</v>
          </cell>
        </row>
        <row r="1284">
          <cell r="B1284" t="str">
            <v>2013-12</v>
          </cell>
        </row>
        <row r="1285">
          <cell r="B1285" t="str">
            <v>2013-12</v>
          </cell>
        </row>
        <row r="1286">
          <cell r="B1286" t="str">
            <v>2013-12</v>
          </cell>
        </row>
        <row r="1287">
          <cell r="B1287" t="str">
            <v>2013-12</v>
          </cell>
        </row>
        <row r="1288">
          <cell r="B1288" t="str">
            <v>2013-12</v>
          </cell>
        </row>
        <row r="1289">
          <cell r="B1289" t="str">
            <v>2013-12</v>
          </cell>
        </row>
        <row r="1290">
          <cell r="B1290" t="str">
            <v>2013-12</v>
          </cell>
        </row>
        <row r="1291">
          <cell r="B1291" t="str">
            <v>2013-12</v>
          </cell>
        </row>
        <row r="1292">
          <cell r="B1292" t="str">
            <v>2013-12</v>
          </cell>
        </row>
        <row r="1293">
          <cell r="B1293" t="str">
            <v>2013-12</v>
          </cell>
        </row>
        <row r="1294">
          <cell r="B1294" t="str">
            <v>2013-12</v>
          </cell>
        </row>
        <row r="1295">
          <cell r="B1295" t="str">
            <v>2013-12</v>
          </cell>
        </row>
        <row r="1296">
          <cell r="B1296" t="str">
            <v>2013-12</v>
          </cell>
        </row>
        <row r="1297">
          <cell r="B1297" t="str">
            <v>2013-12</v>
          </cell>
        </row>
        <row r="1298">
          <cell r="B1298" t="str">
            <v>2013-12</v>
          </cell>
        </row>
        <row r="1299">
          <cell r="B1299" t="str">
            <v>2013-12</v>
          </cell>
        </row>
        <row r="1300">
          <cell r="B1300" t="str">
            <v>2013-12</v>
          </cell>
        </row>
        <row r="1301">
          <cell r="B1301" t="str">
            <v>2013-12</v>
          </cell>
        </row>
        <row r="1302">
          <cell r="B1302" t="str">
            <v>2013-12</v>
          </cell>
        </row>
        <row r="1303">
          <cell r="B1303" t="str">
            <v>2013-12</v>
          </cell>
        </row>
        <row r="1304">
          <cell r="B1304" t="str">
            <v>2013-12</v>
          </cell>
        </row>
        <row r="1305">
          <cell r="B1305" t="str">
            <v>2013-12</v>
          </cell>
        </row>
        <row r="1306">
          <cell r="B1306" t="str">
            <v>2013-12</v>
          </cell>
        </row>
        <row r="1307">
          <cell r="B1307" t="str">
            <v>2013-12</v>
          </cell>
        </row>
        <row r="1308">
          <cell r="B1308" t="str">
            <v>2013-12</v>
          </cell>
        </row>
        <row r="1309">
          <cell r="B1309" t="str">
            <v>2013-12</v>
          </cell>
        </row>
        <row r="1310">
          <cell r="B1310" t="str">
            <v>2013-12</v>
          </cell>
        </row>
        <row r="1311">
          <cell r="B1311" t="str">
            <v>2013-12</v>
          </cell>
        </row>
        <row r="1312">
          <cell r="B1312" t="str">
            <v>2013-12</v>
          </cell>
        </row>
        <row r="1313">
          <cell r="B1313" t="str">
            <v>2013-12</v>
          </cell>
        </row>
        <row r="1314">
          <cell r="B1314" t="str">
            <v>2013-12</v>
          </cell>
        </row>
        <row r="1315">
          <cell r="B1315" t="str">
            <v>2013-12</v>
          </cell>
        </row>
        <row r="1316">
          <cell r="B1316" t="str">
            <v>2013-12</v>
          </cell>
        </row>
        <row r="1317">
          <cell r="B1317" t="str">
            <v>2013-12</v>
          </cell>
        </row>
        <row r="1318">
          <cell r="B1318" t="str">
            <v>2013-12</v>
          </cell>
        </row>
        <row r="1319">
          <cell r="B1319" t="str">
            <v>2013-12</v>
          </cell>
        </row>
        <row r="1320">
          <cell r="B1320" t="str">
            <v>2013-12</v>
          </cell>
        </row>
        <row r="1321">
          <cell r="B1321" t="str">
            <v>2013-12</v>
          </cell>
        </row>
        <row r="1322">
          <cell r="B1322" t="str">
            <v>2013-12</v>
          </cell>
        </row>
        <row r="1323">
          <cell r="B1323" t="str">
            <v>2013-12</v>
          </cell>
        </row>
        <row r="1324">
          <cell r="B1324" t="str">
            <v>2013-12</v>
          </cell>
        </row>
        <row r="1325">
          <cell r="B1325" t="str">
            <v>2013-12</v>
          </cell>
        </row>
        <row r="1326">
          <cell r="B1326" t="str">
            <v>2013-12</v>
          </cell>
        </row>
        <row r="1327">
          <cell r="B1327" t="str">
            <v>2013-12</v>
          </cell>
        </row>
        <row r="1328">
          <cell r="B1328" t="str">
            <v>2013-12</v>
          </cell>
        </row>
        <row r="1329">
          <cell r="B1329" t="str">
            <v>2013-12</v>
          </cell>
        </row>
        <row r="1330">
          <cell r="B1330" t="str">
            <v>2013-12</v>
          </cell>
        </row>
        <row r="1331">
          <cell r="B1331" t="str">
            <v>2013-12</v>
          </cell>
        </row>
        <row r="1332">
          <cell r="B1332" t="str">
            <v>2013-12</v>
          </cell>
        </row>
        <row r="1333">
          <cell r="B1333" t="str">
            <v>2013-12</v>
          </cell>
        </row>
        <row r="1334">
          <cell r="B1334" t="str">
            <v>2013-12</v>
          </cell>
        </row>
        <row r="1335">
          <cell r="B1335" t="str">
            <v>2013-12</v>
          </cell>
        </row>
        <row r="1336">
          <cell r="B1336" t="str">
            <v>2013-12</v>
          </cell>
        </row>
        <row r="1337">
          <cell r="B1337" t="str">
            <v>2013-12</v>
          </cell>
        </row>
        <row r="1338">
          <cell r="B1338" t="str">
            <v>2013-12</v>
          </cell>
        </row>
        <row r="1339">
          <cell r="B1339" t="str">
            <v>2013-12</v>
          </cell>
        </row>
        <row r="1340">
          <cell r="B1340" t="str">
            <v>2013-12</v>
          </cell>
        </row>
        <row r="1341">
          <cell r="B1341" t="str">
            <v>2013-12</v>
          </cell>
        </row>
        <row r="1342">
          <cell r="B1342" t="str">
            <v>2013-12</v>
          </cell>
        </row>
        <row r="1343">
          <cell r="B1343" t="str">
            <v>2013-12</v>
          </cell>
        </row>
        <row r="1344">
          <cell r="B1344" t="str">
            <v>2013-12</v>
          </cell>
        </row>
        <row r="1345">
          <cell r="B1345" t="str">
            <v>2013-12</v>
          </cell>
        </row>
        <row r="1346">
          <cell r="B1346" t="str">
            <v>2013-12</v>
          </cell>
        </row>
        <row r="1347">
          <cell r="B1347" t="str">
            <v>2013-12</v>
          </cell>
        </row>
        <row r="1348">
          <cell r="B1348" t="str">
            <v>2013-12</v>
          </cell>
        </row>
        <row r="1349">
          <cell r="B1349" t="str">
            <v>2013-12</v>
          </cell>
        </row>
        <row r="1350">
          <cell r="B1350" t="str">
            <v>2013-12</v>
          </cell>
        </row>
        <row r="1351">
          <cell r="B1351" t="str">
            <v>2013-12</v>
          </cell>
        </row>
        <row r="1352">
          <cell r="B1352" t="str">
            <v>2013-12</v>
          </cell>
        </row>
        <row r="1353">
          <cell r="B1353" t="str">
            <v>2013-12</v>
          </cell>
        </row>
        <row r="1354">
          <cell r="B1354" t="str">
            <v>2013-12</v>
          </cell>
        </row>
        <row r="1355">
          <cell r="B1355" t="str">
            <v>2013-12</v>
          </cell>
        </row>
        <row r="1356">
          <cell r="B1356" t="str">
            <v>2013-12</v>
          </cell>
        </row>
        <row r="1357">
          <cell r="B1357" t="str">
            <v>2013-12</v>
          </cell>
        </row>
        <row r="1358">
          <cell r="B1358" t="str">
            <v>2013-12</v>
          </cell>
        </row>
        <row r="1359">
          <cell r="B1359" t="str">
            <v>2013-12</v>
          </cell>
        </row>
        <row r="1360">
          <cell r="B1360" t="str">
            <v>2013-12</v>
          </cell>
        </row>
        <row r="1361">
          <cell r="B1361" t="str">
            <v>2013-12</v>
          </cell>
        </row>
        <row r="1362">
          <cell r="B1362" t="str">
            <v>2013-12</v>
          </cell>
        </row>
        <row r="1363">
          <cell r="B1363" t="str">
            <v>2013-12</v>
          </cell>
        </row>
        <row r="1364">
          <cell r="B1364" t="str">
            <v>2013-12</v>
          </cell>
        </row>
        <row r="1365">
          <cell r="B1365" t="str">
            <v>2013-12</v>
          </cell>
        </row>
        <row r="1366">
          <cell r="B1366" t="str">
            <v>2013-12</v>
          </cell>
        </row>
        <row r="1367">
          <cell r="B1367" t="str">
            <v>2013-12</v>
          </cell>
        </row>
        <row r="1368">
          <cell r="B1368" t="str">
            <v>2013-12</v>
          </cell>
        </row>
        <row r="1369">
          <cell r="B1369" t="str">
            <v>2013-12</v>
          </cell>
        </row>
        <row r="1370">
          <cell r="B1370" t="str">
            <v>2013-12</v>
          </cell>
        </row>
        <row r="1371">
          <cell r="B1371" t="str">
            <v>2013-12</v>
          </cell>
        </row>
        <row r="1372">
          <cell r="B1372" t="str">
            <v>2013-12</v>
          </cell>
        </row>
        <row r="1373">
          <cell r="B1373" t="str">
            <v>2013-12</v>
          </cell>
        </row>
        <row r="1374">
          <cell r="B1374" t="str">
            <v>2013-12</v>
          </cell>
        </row>
        <row r="1375">
          <cell r="B1375" t="str">
            <v>2013-12</v>
          </cell>
        </row>
        <row r="1376">
          <cell r="B1376" t="str">
            <v>2013-12</v>
          </cell>
        </row>
        <row r="1377">
          <cell r="B1377" t="str">
            <v>2013-12</v>
          </cell>
        </row>
        <row r="1378">
          <cell r="B1378" t="str">
            <v>2013-12</v>
          </cell>
        </row>
        <row r="1379">
          <cell r="B1379" t="str">
            <v>2013-12</v>
          </cell>
        </row>
        <row r="1380">
          <cell r="B1380" t="str">
            <v>2013-12</v>
          </cell>
        </row>
        <row r="1381">
          <cell r="B1381" t="str">
            <v>2013-12</v>
          </cell>
        </row>
        <row r="1382">
          <cell r="B1382" t="str">
            <v>2013-12</v>
          </cell>
        </row>
        <row r="1383">
          <cell r="B1383" t="str">
            <v>2013-12</v>
          </cell>
        </row>
        <row r="1384">
          <cell r="B1384" t="str">
            <v>2013-12</v>
          </cell>
        </row>
        <row r="1385">
          <cell r="B1385" t="str">
            <v>2013-12</v>
          </cell>
        </row>
        <row r="1386">
          <cell r="B1386" t="str">
            <v>2013-12</v>
          </cell>
        </row>
        <row r="1387">
          <cell r="B1387" t="str">
            <v>2013-12</v>
          </cell>
        </row>
        <row r="1388">
          <cell r="B1388" t="str">
            <v>2013-12</v>
          </cell>
        </row>
        <row r="1389">
          <cell r="B1389" t="str">
            <v>2013-12</v>
          </cell>
        </row>
        <row r="1390">
          <cell r="B1390" t="str">
            <v>2013-12</v>
          </cell>
        </row>
        <row r="1391">
          <cell r="B1391" t="str">
            <v>2013-12</v>
          </cell>
        </row>
        <row r="1392">
          <cell r="B1392" t="str">
            <v>2013-12</v>
          </cell>
        </row>
        <row r="1393">
          <cell r="B1393" t="str">
            <v>2013-12</v>
          </cell>
        </row>
        <row r="1394">
          <cell r="B1394" t="str">
            <v>2013-12</v>
          </cell>
        </row>
        <row r="1395">
          <cell r="B1395" t="str">
            <v>2013-12</v>
          </cell>
        </row>
        <row r="1396">
          <cell r="B1396" t="str">
            <v>2013-12</v>
          </cell>
        </row>
        <row r="1397">
          <cell r="B1397" t="str">
            <v>2013-12</v>
          </cell>
        </row>
        <row r="1398">
          <cell r="B1398" t="str">
            <v>2013-12</v>
          </cell>
        </row>
        <row r="1399">
          <cell r="B1399" t="str">
            <v>2013-12</v>
          </cell>
        </row>
        <row r="1400">
          <cell r="B1400" t="str">
            <v>2013-12</v>
          </cell>
        </row>
        <row r="1401">
          <cell r="B1401" t="str">
            <v>2013-12</v>
          </cell>
        </row>
        <row r="1402">
          <cell r="B1402" t="str">
            <v>2013-12</v>
          </cell>
        </row>
        <row r="1403">
          <cell r="B1403" t="str">
            <v>2013-12</v>
          </cell>
        </row>
        <row r="1404">
          <cell r="B1404" t="str">
            <v>2013-12</v>
          </cell>
        </row>
        <row r="1405">
          <cell r="B1405" t="str">
            <v>2013-12</v>
          </cell>
        </row>
        <row r="1406">
          <cell r="B1406" t="str">
            <v>2013-12</v>
          </cell>
        </row>
        <row r="1407">
          <cell r="B1407" t="str">
            <v>2013-12</v>
          </cell>
        </row>
        <row r="1408">
          <cell r="B1408" t="str">
            <v>2013-12</v>
          </cell>
        </row>
        <row r="1409">
          <cell r="B1409" t="str">
            <v>2013-12</v>
          </cell>
        </row>
        <row r="1410">
          <cell r="B1410" t="str">
            <v>2013-12</v>
          </cell>
        </row>
        <row r="1411">
          <cell r="B1411" t="str">
            <v>2013-12</v>
          </cell>
        </row>
        <row r="1412">
          <cell r="B1412" t="str">
            <v>2013-12</v>
          </cell>
        </row>
        <row r="1413">
          <cell r="B1413" t="str">
            <v>2013-12</v>
          </cell>
        </row>
        <row r="1414">
          <cell r="B1414" t="str">
            <v>2013-12</v>
          </cell>
        </row>
        <row r="1415">
          <cell r="B1415" t="str">
            <v>2013-12</v>
          </cell>
        </row>
        <row r="1416">
          <cell r="B1416" t="str">
            <v>2013-12</v>
          </cell>
        </row>
        <row r="1417">
          <cell r="B1417" t="str">
            <v>2013-12</v>
          </cell>
        </row>
        <row r="1418">
          <cell r="B1418" t="str">
            <v>2013-12</v>
          </cell>
        </row>
        <row r="1419">
          <cell r="B1419" t="str">
            <v>2013-12</v>
          </cell>
        </row>
        <row r="1420">
          <cell r="B1420" t="str">
            <v>2013-12</v>
          </cell>
        </row>
        <row r="1421">
          <cell r="B1421" t="str">
            <v>2013-12</v>
          </cell>
        </row>
        <row r="1422">
          <cell r="B1422" t="str">
            <v>2013-12</v>
          </cell>
        </row>
        <row r="1423">
          <cell r="B1423" t="str">
            <v>2013-12</v>
          </cell>
        </row>
        <row r="1424">
          <cell r="B1424" t="str">
            <v>2013-12</v>
          </cell>
        </row>
        <row r="1425">
          <cell r="B1425" t="str">
            <v>2013-12</v>
          </cell>
        </row>
        <row r="1426">
          <cell r="B1426" t="str">
            <v>2013-12</v>
          </cell>
        </row>
        <row r="1427">
          <cell r="B1427" t="str">
            <v>2013-12</v>
          </cell>
        </row>
        <row r="1428">
          <cell r="B1428" t="str">
            <v>2013-12</v>
          </cell>
        </row>
        <row r="1429">
          <cell r="B1429" t="str">
            <v>2013-12</v>
          </cell>
        </row>
        <row r="1430">
          <cell r="B1430" t="str">
            <v>2013-12</v>
          </cell>
        </row>
        <row r="1431">
          <cell r="B1431" t="str">
            <v>2013-12</v>
          </cell>
        </row>
        <row r="1432">
          <cell r="B1432" t="str">
            <v>2013-12</v>
          </cell>
        </row>
        <row r="1433">
          <cell r="B1433" t="str">
            <v>2013-12</v>
          </cell>
        </row>
        <row r="1434">
          <cell r="B1434" t="str">
            <v>2013-12</v>
          </cell>
        </row>
        <row r="1435">
          <cell r="B1435" t="str">
            <v>2013-12</v>
          </cell>
        </row>
        <row r="1436">
          <cell r="B1436" t="str">
            <v>2013-12</v>
          </cell>
        </row>
        <row r="1437">
          <cell r="B1437" t="str">
            <v>2013-12</v>
          </cell>
        </row>
        <row r="1438">
          <cell r="B1438" t="str">
            <v>2013-12</v>
          </cell>
        </row>
        <row r="1439">
          <cell r="B1439" t="str">
            <v>2013-12</v>
          </cell>
        </row>
        <row r="1440">
          <cell r="B1440" t="str">
            <v>2013-12</v>
          </cell>
        </row>
        <row r="1441">
          <cell r="B1441" t="str">
            <v>2013-12</v>
          </cell>
        </row>
        <row r="1442">
          <cell r="B1442" t="str">
            <v>2013-12</v>
          </cell>
        </row>
        <row r="1443">
          <cell r="B1443" t="str">
            <v>2013-12</v>
          </cell>
        </row>
        <row r="1444">
          <cell r="B1444" t="str">
            <v>2013-12</v>
          </cell>
        </row>
        <row r="1445">
          <cell r="B1445" t="str">
            <v>2013-12</v>
          </cell>
        </row>
        <row r="1446">
          <cell r="B1446" t="str">
            <v>2013-12</v>
          </cell>
        </row>
        <row r="1447">
          <cell r="B1447" t="str">
            <v>2013-12</v>
          </cell>
        </row>
        <row r="1448">
          <cell r="B1448" t="str">
            <v>2013-12</v>
          </cell>
        </row>
        <row r="1449">
          <cell r="B1449" t="str">
            <v>2013-12</v>
          </cell>
        </row>
        <row r="1450">
          <cell r="B1450" t="str">
            <v>2013-12</v>
          </cell>
        </row>
        <row r="1451">
          <cell r="B1451" t="str">
            <v>2013-12</v>
          </cell>
        </row>
        <row r="1452">
          <cell r="B1452" t="str">
            <v>2013-12</v>
          </cell>
        </row>
        <row r="1453">
          <cell r="B1453" t="str">
            <v>2013-12</v>
          </cell>
        </row>
        <row r="1454">
          <cell r="B1454" t="str">
            <v>2013-12</v>
          </cell>
        </row>
        <row r="1455">
          <cell r="B1455" t="str">
            <v>2013-12</v>
          </cell>
        </row>
        <row r="1456">
          <cell r="B1456" t="str">
            <v>2013-12</v>
          </cell>
        </row>
        <row r="1457">
          <cell r="B1457" t="str">
            <v>2013-12</v>
          </cell>
        </row>
        <row r="1458">
          <cell r="B1458" t="str">
            <v>2013-12</v>
          </cell>
        </row>
        <row r="1459">
          <cell r="B1459" t="str">
            <v>2013-12</v>
          </cell>
        </row>
        <row r="1460">
          <cell r="B1460" t="str">
            <v>2013-12</v>
          </cell>
        </row>
        <row r="1461">
          <cell r="B1461" t="str">
            <v>2013-12</v>
          </cell>
        </row>
        <row r="1462">
          <cell r="B1462" t="str">
            <v>2013-12</v>
          </cell>
        </row>
        <row r="1463">
          <cell r="B1463" t="str">
            <v>2013-12</v>
          </cell>
        </row>
        <row r="1464">
          <cell r="B1464" t="str">
            <v>2013-12</v>
          </cell>
        </row>
        <row r="1465">
          <cell r="B1465" t="str">
            <v>2013-12</v>
          </cell>
        </row>
        <row r="1466">
          <cell r="B1466" t="str">
            <v>2013-12</v>
          </cell>
        </row>
        <row r="1467">
          <cell r="B1467" t="str">
            <v>2013-12</v>
          </cell>
        </row>
        <row r="1468">
          <cell r="B1468" t="str">
            <v>2013-12</v>
          </cell>
        </row>
        <row r="1469">
          <cell r="B1469" t="str">
            <v>2013-12</v>
          </cell>
        </row>
        <row r="1470">
          <cell r="B1470" t="str">
            <v>2013-12</v>
          </cell>
        </row>
        <row r="1471">
          <cell r="B1471" t="str">
            <v>2013-12</v>
          </cell>
        </row>
        <row r="1472">
          <cell r="B1472" t="str">
            <v>2013-12</v>
          </cell>
        </row>
        <row r="1473">
          <cell r="B1473" t="str">
            <v>2013-12</v>
          </cell>
        </row>
        <row r="1474">
          <cell r="B1474" t="str">
            <v>2013-12</v>
          </cell>
        </row>
        <row r="1475">
          <cell r="B1475" t="str">
            <v>2013-12</v>
          </cell>
        </row>
        <row r="1476">
          <cell r="B1476" t="str">
            <v>2013-12</v>
          </cell>
        </row>
        <row r="1477">
          <cell r="B1477" t="str">
            <v>2013-12</v>
          </cell>
        </row>
        <row r="1478">
          <cell r="B1478" t="str">
            <v>2013-12</v>
          </cell>
        </row>
        <row r="1479">
          <cell r="B1479" t="str">
            <v>2013-12</v>
          </cell>
        </row>
        <row r="1480">
          <cell r="B1480" t="str">
            <v>2013-12</v>
          </cell>
        </row>
        <row r="1481">
          <cell r="B1481" t="str">
            <v>2013-12</v>
          </cell>
        </row>
        <row r="1482">
          <cell r="B1482" t="str">
            <v>2013-12</v>
          </cell>
        </row>
        <row r="1483">
          <cell r="B1483" t="str">
            <v>2013-12</v>
          </cell>
        </row>
        <row r="1484">
          <cell r="B1484" t="str">
            <v>2013-12</v>
          </cell>
        </row>
        <row r="1485">
          <cell r="B1485" t="str">
            <v>2013-12</v>
          </cell>
        </row>
        <row r="1486">
          <cell r="B1486" t="str">
            <v>2013-12</v>
          </cell>
        </row>
        <row r="1487">
          <cell r="B1487" t="str">
            <v>2013-12</v>
          </cell>
        </row>
        <row r="1488">
          <cell r="B1488" t="str">
            <v>2013-12</v>
          </cell>
        </row>
        <row r="1489">
          <cell r="B1489" t="str">
            <v>2013-12</v>
          </cell>
        </row>
        <row r="1490">
          <cell r="B1490" t="str">
            <v>2013-12</v>
          </cell>
        </row>
        <row r="1491">
          <cell r="B1491" t="str">
            <v>2013-12</v>
          </cell>
        </row>
        <row r="1492">
          <cell r="B1492" t="str">
            <v>2013-12</v>
          </cell>
        </row>
        <row r="1493">
          <cell r="B1493" t="str">
            <v>2013-12</v>
          </cell>
        </row>
        <row r="1494">
          <cell r="B1494" t="str">
            <v>2013-12</v>
          </cell>
        </row>
        <row r="1495">
          <cell r="B1495" t="str">
            <v>2013-12</v>
          </cell>
        </row>
        <row r="1496">
          <cell r="B1496" t="str">
            <v>2013-12</v>
          </cell>
        </row>
        <row r="1497">
          <cell r="B1497" t="str">
            <v>2013-12</v>
          </cell>
        </row>
        <row r="1498">
          <cell r="B1498" t="str">
            <v>2013-12</v>
          </cell>
        </row>
        <row r="1499">
          <cell r="B1499" t="str">
            <v>2013-12</v>
          </cell>
        </row>
        <row r="1500">
          <cell r="B1500" t="str">
            <v>2013-12</v>
          </cell>
        </row>
        <row r="1501">
          <cell r="B1501" t="str">
            <v>2013-12</v>
          </cell>
        </row>
        <row r="1502">
          <cell r="B1502" t="str">
            <v>2013-12</v>
          </cell>
        </row>
        <row r="1503">
          <cell r="B1503" t="str">
            <v>2013-12</v>
          </cell>
        </row>
        <row r="1504">
          <cell r="B1504" t="str">
            <v>2013-12</v>
          </cell>
        </row>
        <row r="1505">
          <cell r="B1505" t="str">
            <v>2013-12</v>
          </cell>
        </row>
        <row r="1506">
          <cell r="B1506" t="str">
            <v>2013-12</v>
          </cell>
        </row>
        <row r="1507">
          <cell r="B1507" t="str">
            <v>2013-12</v>
          </cell>
        </row>
        <row r="1508">
          <cell r="B1508" t="str">
            <v>2013-12</v>
          </cell>
        </row>
        <row r="1509">
          <cell r="B1509" t="str">
            <v>2013-12</v>
          </cell>
        </row>
        <row r="1510">
          <cell r="B1510" t="str">
            <v>2013-12</v>
          </cell>
        </row>
        <row r="1511">
          <cell r="B1511" t="str">
            <v>2013-12</v>
          </cell>
        </row>
        <row r="1512">
          <cell r="B1512" t="str">
            <v>2013-12</v>
          </cell>
        </row>
        <row r="1513">
          <cell r="B1513" t="str">
            <v>2013-12</v>
          </cell>
        </row>
        <row r="1514">
          <cell r="B1514" t="str">
            <v>2013-12</v>
          </cell>
        </row>
        <row r="1515">
          <cell r="B1515" t="str">
            <v>2013-12</v>
          </cell>
        </row>
        <row r="1516">
          <cell r="B1516" t="str">
            <v>2013-12</v>
          </cell>
        </row>
        <row r="1517">
          <cell r="B1517" t="str">
            <v>2013-12</v>
          </cell>
        </row>
        <row r="1518">
          <cell r="B1518" t="str">
            <v>2013-12</v>
          </cell>
        </row>
        <row r="1519">
          <cell r="B1519" t="str">
            <v>2013-12</v>
          </cell>
        </row>
        <row r="1520">
          <cell r="B1520" t="str">
            <v>2013-12</v>
          </cell>
        </row>
        <row r="1521">
          <cell r="B1521" t="str">
            <v>2013-12</v>
          </cell>
        </row>
        <row r="1522">
          <cell r="B1522" t="str">
            <v>2013-12</v>
          </cell>
        </row>
        <row r="1523">
          <cell r="B1523" t="str">
            <v>2013-12</v>
          </cell>
        </row>
        <row r="1524">
          <cell r="B1524" t="str">
            <v>2013-12</v>
          </cell>
        </row>
        <row r="1525">
          <cell r="B1525" t="str">
            <v>2013-12</v>
          </cell>
        </row>
        <row r="1526">
          <cell r="B1526" t="str">
            <v>2013-12</v>
          </cell>
        </row>
        <row r="1527">
          <cell r="B1527" t="str">
            <v>2013-12</v>
          </cell>
        </row>
        <row r="1528">
          <cell r="B1528" t="str">
            <v>2013-12</v>
          </cell>
        </row>
        <row r="1529">
          <cell r="B1529" t="str">
            <v>2013-12</v>
          </cell>
        </row>
        <row r="1530">
          <cell r="B1530" t="str">
            <v>2013-12</v>
          </cell>
        </row>
        <row r="1531">
          <cell r="B1531" t="str">
            <v>2013-12</v>
          </cell>
        </row>
        <row r="1532">
          <cell r="B1532" t="str">
            <v>2013-12</v>
          </cell>
        </row>
        <row r="1533">
          <cell r="B1533" t="str">
            <v>2013-12</v>
          </cell>
        </row>
        <row r="1534">
          <cell r="B1534" t="str">
            <v>2013-12</v>
          </cell>
        </row>
        <row r="1535">
          <cell r="B1535" t="str">
            <v>2013-12</v>
          </cell>
        </row>
        <row r="1536">
          <cell r="B1536" t="str">
            <v>2013-12</v>
          </cell>
        </row>
        <row r="1537">
          <cell r="B1537" t="str">
            <v>2013-12</v>
          </cell>
        </row>
        <row r="1538">
          <cell r="B1538" t="str">
            <v>2013-12</v>
          </cell>
        </row>
        <row r="1539">
          <cell r="B1539" t="str">
            <v>2013-12</v>
          </cell>
        </row>
        <row r="1540">
          <cell r="B1540" t="str">
            <v>2013-12</v>
          </cell>
        </row>
        <row r="1541">
          <cell r="B1541" t="str">
            <v>2013-12</v>
          </cell>
        </row>
        <row r="1542">
          <cell r="B1542" t="str">
            <v>2013-12</v>
          </cell>
        </row>
        <row r="1543">
          <cell r="B1543" t="str">
            <v>2013-12</v>
          </cell>
        </row>
        <row r="1544">
          <cell r="B1544" t="str">
            <v>2013-12</v>
          </cell>
        </row>
        <row r="1545">
          <cell r="B1545" t="str">
            <v>2013-12</v>
          </cell>
        </row>
        <row r="1546">
          <cell r="B1546" t="str">
            <v>2013-12</v>
          </cell>
        </row>
        <row r="1547">
          <cell r="B1547" t="str">
            <v>2013-12</v>
          </cell>
        </row>
        <row r="1548">
          <cell r="B1548" t="str">
            <v>2013-12</v>
          </cell>
        </row>
        <row r="1549">
          <cell r="B1549" t="str">
            <v>2013-12</v>
          </cell>
        </row>
        <row r="1550">
          <cell r="B1550" t="str">
            <v>2013-12</v>
          </cell>
        </row>
        <row r="1551">
          <cell r="B1551" t="str">
            <v>2013-12</v>
          </cell>
        </row>
        <row r="1552">
          <cell r="B1552" t="str">
            <v>2013-12</v>
          </cell>
        </row>
        <row r="1553">
          <cell r="B1553" t="str">
            <v>2013-12</v>
          </cell>
        </row>
        <row r="1554">
          <cell r="B1554" t="str">
            <v>2013-12</v>
          </cell>
        </row>
        <row r="1555">
          <cell r="B1555" t="str">
            <v>2013-12</v>
          </cell>
        </row>
        <row r="1556">
          <cell r="B1556" t="str">
            <v>2013-12</v>
          </cell>
        </row>
        <row r="1557">
          <cell r="B1557" t="str">
            <v>2013-12</v>
          </cell>
        </row>
        <row r="1558">
          <cell r="B1558" t="str">
            <v>2013-12</v>
          </cell>
        </row>
        <row r="1559">
          <cell r="B1559" t="str">
            <v>2013-12</v>
          </cell>
        </row>
        <row r="1560">
          <cell r="B1560">
            <v>0</v>
          </cell>
        </row>
        <row r="1561">
          <cell r="B1561">
            <v>0</v>
          </cell>
        </row>
      </sheetData>
      <sheetData sheetId="8"/>
      <sheetData sheetId="9"/>
      <sheetData sheetId="10">
        <row r="2">
          <cell r="A2" t="str">
            <v>W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9">
          <cell r="E29">
            <v>29421499.280000251</v>
          </cell>
        </row>
      </sheetData>
      <sheetData sheetId="21">
        <row r="17">
          <cell r="I1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T_A"/>
      <sheetName val="WP_B1"/>
      <sheetName val="WP_B2"/>
      <sheetName val="WP B3"/>
      <sheetName val="WP_B4"/>
      <sheetName val="WP_B5"/>
      <sheetName val="WP_B6"/>
      <sheetName val="WP_B6.1"/>
      <sheetName val="WP_B6.2"/>
      <sheetName val="WP B6.2 Attachmt"/>
      <sheetName val="WP_B7"/>
      <sheetName val="WP_B8"/>
      <sheetName val="WP_B9"/>
      <sheetName val="WP_C1"/>
      <sheetName val="WP C-1-1"/>
      <sheetName val="WP_C-1-2"/>
      <sheetName val="WP_C2"/>
      <sheetName val="WP_C3"/>
      <sheetName val="WP_C4"/>
      <sheetName val="WP_C4a"/>
      <sheetName val="WP_C4.1"/>
      <sheetName val="WP_C4.2"/>
      <sheetName val="WP_C4.3"/>
      <sheetName val="WP_C5"/>
      <sheetName val="WP_C6"/>
      <sheetName val="WP_C7"/>
      <sheetName val="WP_C8"/>
      <sheetName val="WP_C9"/>
      <sheetName val="WP_C10"/>
      <sheetName val="WP_C11"/>
      <sheetName val="WP_C12"/>
      <sheetName val="WP_C13"/>
      <sheetName val="WP_C14"/>
      <sheetName val="WP_D1"/>
      <sheetName val="WP_D2"/>
      <sheetName val="WP's E"/>
      <sheetName val="WP_F1"/>
      <sheetName val="WP_F-2"/>
      <sheetName val="WP_F-2-1"/>
      <sheetName val="WP_F-2-2"/>
      <sheetName val="WP_F-3"/>
      <sheetName val="WP_F-3-1"/>
      <sheetName val="WP_F-3-2"/>
      <sheetName val="WP_F-4"/>
      <sheetName val="WP_F-4.1"/>
      <sheetName val="WP_F-4.2"/>
      <sheetName val="WP_F-5"/>
      <sheetName val="WP_F-6"/>
      <sheetName val="WP_F-7"/>
      <sheetName val="WP_C1_1"/>
      <sheetName val="WP_C1_2"/>
      <sheetName val="WP_E1 "/>
      <sheetName val="WP_E1.1"/>
      <sheetName val="WP_E2"/>
      <sheetName val="WP_E2_Detail"/>
      <sheetName val="WP_E3"/>
      <sheetName val="WP_E4"/>
      <sheetName val="WP_E5"/>
      <sheetName val="WP_C1.1"/>
      <sheetName val="WP_C1.2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14">
          <cell r="B14" t="str">
            <v>1.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1">
          <cell r="F31" t="str">
            <v>Group</v>
          </cell>
          <cell r="H31" t="str">
            <v>Workers</v>
          </cell>
          <cell r="J31" t="str">
            <v>Rate</v>
          </cell>
          <cell r="L31" t="str">
            <v>Post Retirement</v>
          </cell>
          <cell r="N31" t="str">
            <v>Post Retirement</v>
          </cell>
          <cell r="P31" t="str">
            <v>Incentive</v>
          </cell>
          <cell r="R31" t="str">
            <v>Severance</v>
          </cell>
        </row>
        <row r="32">
          <cell r="D32" t="str">
            <v>Month</v>
          </cell>
          <cell r="F32" t="str">
            <v>Dental</v>
          </cell>
          <cell r="H32" t="str">
            <v>Comp</v>
          </cell>
          <cell r="J32" t="str">
            <v>Refunds</v>
          </cell>
          <cell r="L32" t="str">
            <v>Medical</v>
          </cell>
          <cell r="N32" t="str">
            <v>Life</v>
          </cell>
          <cell r="P32" t="str">
            <v>Compensation</v>
          </cell>
          <cell r="R32" t="str">
            <v>Compensation</v>
          </cell>
        </row>
        <row r="33">
          <cell r="F33" t="str">
            <v>Life Insurance</v>
          </cell>
          <cell r="H33" t="str">
            <v>Compensation</v>
          </cell>
          <cell r="J33" t="str">
            <v>Compensation</v>
          </cell>
          <cell r="L33" t="str">
            <v>Medical</v>
          </cell>
          <cell r="N33" t="str">
            <v>Dental</v>
          </cell>
          <cell r="P33" t="str">
            <v>Liability</v>
          </cell>
        </row>
        <row r="34">
          <cell r="B34" t="str">
            <v>15.</v>
          </cell>
          <cell r="D34" t="str">
            <v>December 1994</v>
          </cell>
          <cell r="F34">
            <v>30358.33</v>
          </cell>
          <cell r="H34">
            <v>5170388.96</v>
          </cell>
          <cell r="J34">
            <v>2970183.74</v>
          </cell>
          <cell r="L34">
            <v>0</v>
          </cell>
          <cell r="N34">
            <v>32447.89</v>
          </cell>
          <cell r="P34">
            <v>400000</v>
          </cell>
          <cell r="R34">
            <v>1441439</v>
          </cell>
        </row>
        <row r="35">
          <cell r="B35" t="str">
            <v>16.</v>
          </cell>
          <cell r="D35" t="str">
            <v>January 1995</v>
          </cell>
          <cell r="F35">
            <v>33319.870000000003</v>
          </cell>
          <cell r="H35">
            <v>5151038.8099999996</v>
          </cell>
          <cell r="J35">
            <v>2970184.74</v>
          </cell>
          <cell r="L35">
            <v>18265.27</v>
          </cell>
          <cell r="N35">
            <v>43220.53</v>
          </cell>
          <cell r="P35">
            <v>441667</v>
          </cell>
          <cell r="R35">
            <v>1177844</v>
          </cell>
        </row>
        <row r="36">
          <cell r="B36" t="str">
            <v>17.</v>
          </cell>
          <cell r="D36" t="str">
            <v>February 1995</v>
          </cell>
          <cell r="F36">
            <v>45759.4</v>
          </cell>
          <cell r="H36">
            <v>5755217.0899999999</v>
          </cell>
          <cell r="J36">
            <v>2970184.74</v>
          </cell>
          <cell r="L36">
            <v>-48260.160000000003</v>
          </cell>
          <cell r="N36">
            <v>47433.53</v>
          </cell>
          <cell r="P36">
            <v>483334</v>
          </cell>
          <cell r="R36">
            <v>994287.87</v>
          </cell>
        </row>
        <row r="37">
          <cell r="B37" t="str">
            <v>18.</v>
          </cell>
          <cell r="D37" t="str">
            <v>March 1995</v>
          </cell>
          <cell r="F37">
            <v>52402.04</v>
          </cell>
          <cell r="H37">
            <v>5652991.3499999996</v>
          </cell>
          <cell r="J37">
            <v>2000000</v>
          </cell>
          <cell r="L37">
            <v>-244097.81</v>
          </cell>
          <cell r="N37">
            <v>-3894.47</v>
          </cell>
          <cell r="P37">
            <v>36161</v>
          </cell>
          <cell r="R37">
            <v>875794.72</v>
          </cell>
        </row>
        <row r="38">
          <cell r="B38" t="str">
            <v>19.</v>
          </cell>
          <cell r="D38" t="str">
            <v>April 1995</v>
          </cell>
          <cell r="F38">
            <v>73487.13</v>
          </cell>
          <cell r="H38">
            <v>5480393.5300000003</v>
          </cell>
          <cell r="J38">
            <v>2000000</v>
          </cell>
          <cell r="L38">
            <v>-360241.96</v>
          </cell>
          <cell r="N38">
            <v>-36243.19</v>
          </cell>
          <cell r="P38">
            <v>77828</v>
          </cell>
          <cell r="R38">
            <v>816363.78</v>
          </cell>
        </row>
        <row r="39">
          <cell r="B39" t="str">
            <v>20.</v>
          </cell>
          <cell r="D39" t="str">
            <v>May 1995</v>
          </cell>
          <cell r="F39">
            <v>67667.02</v>
          </cell>
          <cell r="H39">
            <v>5490327.5300000003</v>
          </cell>
          <cell r="J39">
            <v>2000000</v>
          </cell>
          <cell r="L39">
            <v>-592392.78</v>
          </cell>
          <cell r="N39">
            <v>38756.81</v>
          </cell>
          <cell r="P39">
            <v>119495</v>
          </cell>
          <cell r="R39">
            <v>793188.66</v>
          </cell>
        </row>
        <row r="40">
          <cell r="B40" t="str">
            <v>21.</v>
          </cell>
          <cell r="D40" t="str">
            <v>June 1995</v>
          </cell>
          <cell r="F40">
            <v>83440.09</v>
          </cell>
          <cell r="H40">
            <v>5622117.9500000002</v>
          </cell>
          <cell r="J40">
            <v>4650000</v>
          </cell>
          <cell r="L40">
            <v>-646602.88</v>
          </cell>
          <cell r="N40">
            <v>-11678.11</v>
          </cell>
          <cell r="P40">
            <v>161161</v>
          </cell>
          <cell r="R40">
            <v>782547.16</v>
          </cell>
        </row>
        <row r="41">
          <cell r="B41" t="str">
            <v>22.</v>
          </cell>
          <cell r="D41" t="str">
            <v>July 1995</v>
          </cell>
          <cell r="F41">
            <v>86127.38</v>
          </cell>
          <cell r="H41">
            <v>5450518.1500000004</v>
          </cell>
          <cell r="J41">
            <v>4650000</v>
          </cell>
          <cell r="L41">
            <v>-427867.11</v>
          </cell>
          <cell r="N41">
            <v>-34648.35</v>
          </cell>
          <cell r="P41">
            <v>202828</v>
          </cell>
          <cell r="R41">
            <v>778673.28</v>
          </cell>
        </row>
        <row r="42">
          <cell r="B42" t="str">
            <v>23.</v>
          </cell>
          <cell r="D42" t="str">
            <v>August 1995</v>
          </cell>
          <cell r="F42">
            <v>95197.93</v>
          </cell>
          <cell r="H42">
            <v>5872340.1600000001</v>
          </cell>
          <cell r="J42">
            <v>4650000</v>
          </cell>
          <cell r="L42">
            <v>-501333.55</v>
          </cell>
          <cell r="N42">
            <v>-46707.63</v>
          </cell>
          <cell r="P42">
            <v>333334</v>
          </cell>
          <cell r="R42">
            <v>777543.63</v>
          </cell>
        </row>
        <row r="43">
          <cell r="B43" t="str">
            <v>24.</v>
          </cell>
          <cell r="D43" t="str">
            <v>September 1995</v>
          </cell>
          <cell r="F43">
            <v>94530.13</v>
          </cell>
          <cell r="H43">
            <v>5795458.7300000004</v>
          </cell>
          <cell r="J43">
            <v>5050000</v>
          </cell>
          <cell r="L43">
            <v>-608582.40000000002</v>
          </cell>
          <cell r="N43">
            <v>-79414.7</v>
          </cell>
          <cell r="P43">
            <v>375000</v>
          </cell>
          <cell r="R43">
            <v>776193.63</v>
          </cell>
        </row>
        <row r="44">
          <cell r="B44" t="str">
            <v>25.</v>
          </cell>
          <cell r="D44" t="str">
            <v>October 1995</v>
          </cell>
          <cell r="F44">
            <v>115083.46</v>
          </cell>
          <cell r="H44">
            <v>5758658.5700000003</v>
          </cell>
          <cell r="J44">
            <v>5050000</v>
          </cell>
          <cell r="L44">
            <v>-687945.5</v>
          </cell>
          <cell r="N44">
            <v>-18529.939999999999</v>
          </cell>
          <cell r="P44">
            <v>416667</v>
          </cell>
          <cell r="R44">
            <v>774931.63</v>
          </cell>
        </row>
        <row r="45">
          <cell r="B45" t="str">
            <v>26.</v>
          </cell>
          <cell r="D45" t="str">
            <v>November 1995</v>
          </cell>
          <cell r="F45">
            <v>91129.83</v>
          </cell>
          <cell r="H45">
            <v>5610187.6900000004</v>
          </cell>
          <cell r="J45">
            <v>5111916</v>
          </cell>
          <cell r="L45">
            <v>-413312.39</v>
          </cell>
          <cell r="N45">
            <v>-17650.78</v>
          </cell>
          <cell r="P45">
            <v>458334</v>
          </cell>
          <cell r="R45">
            <v>774616.13</v>
          </cell>
        </row>
        <row r="46">
          <cell r="B46" t="str">
            <v>27.</v>
          </cell>
          <cell r="D46" t="str">
            <v>December 1995</v>
          </cell>
          <cell r="F46">
            <v>66275.490000000005</v>
          </cell>
          <cell r="H46">
            <v>5563949.29</v>
          </cell>
          <cell r="J46">
            <v>2650000</v>
          </cell>
          <cell r="L46">
            <v>0</v>
          </cell>
          <cell r="N46">
            <v>54223.18</v>
          </cell>
          <cell r="P46">
            <v>500000</v>
          </cell>
          <cell r="R46">
            <v>80300.63</v>
          </cell>
        </row>
        <row r="47">
          <cell r="B47" t="str">
            <v>26.</v>
          </cell>
          <cell r="D47" t="str">
            <v>August 2001</v>
          </cell>
          <cell r="F47">
            <v>195363</v>
          </cell>
          <cell r="H47">
            <v>2249518</v>
          </cell>
          <cell r="J47">
            <v>11788</v>
          </cell>
          <cell r="L47">
            <v>-232854</v>
          </cell>
          <cell r="N47">
            <v>100128</v>
          </cell>
          <cell r="P47">
            <v>705960</v>
          </cell>
        </row>
        <row r="48">
          <cell r="B48" t="str">
            <v>28.</v>
          </cell>
          <cell r="D48" t="str">
            <v>13 month average</v>
          </cell>
          <cell r="F48">
            <v>71906.007692307685</v>
          </cell>
          <cell r="H48">
            <v>5567199.0623076921</v>
          </cell>
          <cell r="J48">
            <v>3594036.0938461539</v>
          </cell>
          <cell r="L48">
            <v>-347105.48230769229</v>
          </cell>
          <cell r="N48">
            <v>-2514.2484615384619</v>
          </cell>
          <cell r="P48">
            <v>308139.15384615387</v>
          </cell>
          <cell r="R48">
            <v>834132.62461538496</v>
          </cell>
        </row>
        <row r="50">
          <cell r="B50" t="str">
            <v>28.</v>
          </cell>
          <cell r="D50" t="str">
            <v>13 month average</v>
          </cell>
          <cell r="F50">
            <v>207679.46153846153</v>
          </cell>
          <cell r="H50">
            <v>2524565.6923076925</v>
          </cell>
          <cell r="J50">
            <v>186358.07692307694</v>
          </cell>
          <cell r="L50">
            <v>-7296.7692307692305</v>
          </cell>
          <cell r="N50">
            <v>131706.92307692306</v>
          </cell>
          <cell r="P50">
            <v>791529.23076923075</v>
          </cell>
        </row>
        <row r="53">
          <cell r="L53" t="str">
            <v>Holding Co</v>
          </cell>
        </row>
        <row r="54">
          <cell r="B54" t="str">
            <v>Misc Curr &amp; Accr'd Liabilities included in Other Cash Working Capital  (see WP E-4):    *</v>
          </cell>
          <cell r="L54" t="str">
            <v>Portion - FYI  **</v>
          </cell>
        </row>
        <row r="56">
          <cell r="B56" t="str">
            <v>Accrued Vacation</v>
          </cell>
          <cell r="F56" t="str">
            <v>Bal @ 9/30/01</v>
          </cell>
          <cell r="J56">
            <v>13546433</v>
          </cell>
          <cell r="L56">
            <v>1637401</v>
          </cell>
        </row>
        <row r="57">
          <cell r="B57" t="str">
            <v>Labor Accrued, Not Paid</v>
          </cell>
          <cell r="F57" t="str">
            <v>Bal @ 9/30/01</v>
          </cell>
          <cell r="J57">
            <v>2478234</v>
          </cell>
          <cell r="L57">
            <v>382673</v>
          </cell>
        </row>
        <row r="58">
          <cell r="B58" t="str">
            <v>Fuel Clause Over-Recoveries</v>
          </cell>
          <cell r="F58" t="str">
            <v>13-month avg</v>
          </cell>
          <cell r="J58">
            <v>1748670.6153846155</v>
          </cell>
          <cell r="P58" t="str">
            <v>**  These amounts were allocated from the holding co. to the utility</v>
          </cell>
        </row>
        <row r="59">
          <cell r="B59" t="str">
            <v>Off-Sys Sales Credit</v>
          </cell>
          <cell r="F59" t="str">
            <v>13-month avg</v>
          </cell>
          <cell r="J59">
            <v>800838.4615384615</v>
          </cell>
          <cell r="P59" t="str">
            <v xml:space="preserve">     to more fairly reflect amounts that should  be included in the</v>
          </cell>
        </row>
        <row r="60">
          <cell r="B60" t="str">
            <v>Workers Comp</v>
          </cell>
          <cell r="F60" t="str">
            <v>Bal @ 9/30/01</v>
          </cell>
          <cell r="J60">
            <v>2436318</v>
          </cell>
          <cell r="L60">
            <v>174260</v>
          </cell>
          <cell r="P60" t="str">
            <v xml:space="preserve">     Other Cash Working Capital component of rate base for this test year.</v>
          </cell>
        </row>
        <row r="61">
          <cell r="B61" t="str">
            <v>Public Liability</v>
          </cell>
          <cell r="F61" t="str">
            <v>13-month avg</v>
          </cell>
          <cell r="J61">
            <v>791529.23076923075</v>
          </cell>
          <cell r="L61">
            <v>791529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P 2-16 Support do not file"/>
      <sheetName val="WP-H-14-682015 Lobby"/>
      <sheetName val="WP H14 W_Koenig"/>
      <sheetName val="WP-H-14-682010_Lobby"/>
      <sheetName val="WP-H-14-682010_LobbyA"/>
      <sheetName val="WP-H-14-682015_Lobby"/>
      <sheetName val="WP H-2-32 2009 Fuel detail"/>
    </sheetNames>
    <sheetDataSet>
      <sheetData sheetId="0"/>
      <sheetData sheetId="1"/>
      <sheetData sheetId="2">
        <row r="14">
          <cell r="L14">
            <v>28170</v>
          </cell>
        </row>
      </sheetData>
      <sheetData sheetId="3"/>
      <sheetData sheetId="4">
        <row r="1">
          <cell r="A1" t="str">
            <v>X0005020</v>
          </cell>
          <cell r="B1" t="str">
            <v>682010</v>
          </cell>
          <cell r="C1" t="str">
            <v>4500151507</v>
          </cell>
          <cell r="D1" t="str">
            <v>Clayton C. Raylor</v>
          </cell>
          <cell r="E1"/>
          <cell r="F1" t="str">
            <v>Lobbying &amp; consult services Inv #624</v>
          </cell>
          <cell r="G1">
            <v>5000</v>
          </cell>
        </row>
        <row r="3">
          <cell r="A3" t="str">
            <v>X0005020</v>
          </cell>
          <cell r="B3" t="str">
            <v>682010</v>
          </cell>
          <cell r="C3" t="str">
            <v>4500154364</v>
          </cell>
          <cell r="D3" t="str">
            <v>Jeff Applekamp</v>
          </cell>
          <cell r="E3"/>
          <cell r="F3" t="str">
            <v>Consultant services</v>
          </cell>
          <cell r="G3">
            <v>3000</v>
          </cell>
        </row>
        <row r="4">
          <cell r="A4" t="str">
            <v>X0005020</v>
          </cell>
          <cell r="B4" t="str">
            <v>682010</v>
          </cell>
          <cell r="C4" t="str">
            <v>4500155349</v>
          </cell>
          <cell r="D4" t="str">
            <v>Jeff Applekamp</v>
          </cell>
          <cell r="E4"/>
          <cell r="F4" t="str">
            <v>Contract expenses</v>
          </cell>
          <cell r="G4">
            <v>357.35</v>
          </cell>
        </row>
        <row r="5">
          <cell r="G5">
            <v>3357.35</v>
          </cell>
        </row>
        <row r="6">
          <cell r="A6" t="str">
            <v>X0005020</v>
          </cell>
          <cell r="B6" t="str">
            <v>682010</v>
          </cell>
          <cell r="C6" t="str">
            <v>4500164665</v>
          </cell>
          <cell r="D6" t="str">
            <v>Lee Slater</v>
          </cell>
          <cell r="E6"/>
          <cell r="F6" t="str">
            <v>Legal services</v>
          </cell>
          <cell r="G6">
            <v>3000</v>
          </cell>
        </row>
        <row r="7">
          <cell r="A7" t="str">
            <v>X0005020</v>
          </cell>
          <cell r="B7" t="str">
            <v>682010</v>
          </cell>
          <cell r="C7" t="str">
            <v>4500178284</v>
          </cell>
          <cell r="D7" t="str">
            <v>Lee Slater</v>
          </cell>
          <cell r="E7"/>
          <cell r="F7" t="str">
            <v>Legal fees</v>
          </cell>
          <cell r="G7">
            <v>1170</v>
          </cell>
        </row>
        <row r="8">
          <cell r="G8">
            <v>4170</v>
          </cell>
        </row>
        <row r="9">
          <cell r="A9" t="str">
            <v>X0005020</v>
          </cell>
          <cell r="B9" t="str">
            <v>682010</v>
          </cell>
          <cell r="C9" t="str">
            <v>4500147506</v>
          </cell>
          <cell r="D9" t="str">
            <v>Okla. Assoc. of Tax Repr.</v>
          </cell>
          <cell r="E9"/>
          <cell r="F9" t="str">
            <v>Expert Witness Services</v>
          </cell>
          <cell r="G9">
            <v>175</v>
          </cell>
        </row>
        <row r="10">
          <cell r="A10" t="str">
            <v>X0005020</v>
          </cell>
          <cell r="B10" t="str">
            <v>682010</v>
          </cell>
          <cell r="C10" t="str">
            <v>4500117667</v>
          </cell>
          <cell r="D10" t="str">
            <v>Walker, Ferguson &amp; Ferguson</v>
          </cell>
          <cell r="E10" t="str">
            <v>File No 1693-0003D Statement 100</v>
          </cell>
          <cell r="F10" t="str">
            <v>services on legislative issues</v>
          </cell>
          <cell r="G10">
            <v>2000</v>
          </cell>
        </row>
        <row r="11">
          <cell r="A11" t="str">
            <v>X0005020</v>
          </cell>
          <cell r="B11" t="str">
            <v>682010</v>
          </cell>
          <cell r="C11" t="str">
            <v>4500144599</v>
          </cell>
          <cell r="D11" t="str">
            <v>Walker, Ferguson &amp; Ferguson</v>
          </cell>
          <cell r="E11" t="str">
            <v>File No. 1693-0003D Statement 101</v>
          </cell>
          <cell r="F11" t="str">
            <v>services on legislative issues</v>
          </cell>
          <cell r="G11">
            <v>2000</v>
          </cell>
        </row>
        <row r="12">
          <cell r="A12" t="str">
            <v>X0005020</v>
          </cell>
          <cell r="B12" t="str">
            <v>682010</v>
          </cell>
          <cell r="C12" t="str">
            <v>4500144599</v>
          </cell>
          <cell r="D12" t="str">
            <v>Walker, Ferguson &amp; Ferguson</v>
          </cell>
          <cell r="E12" t="str">
            <v>Statement 102 File No. 1693-0003D</v>
          </cell>
          <cell r="F12" t="str">
            <v>services on legislative issues</v>
          </cell>
          <cell r="G12">
            <v>2000</v>
          </cell>
        </row>
        <row r="13">
          <cell r="A13" t="str">
            <v>X0005020</v>
          </cell>
          <cell r="B13" t="str">
            <v>682010</v>
          </cell>
          <cell r="C13" t="str">
            <v>4500144599</v>
          </cell>
          <cell r="D13" t="str">
            <v>Walker, Ferguson &amp; Ferguson</v>
          </cell>
          <cell r="E13" t="str">
            <v>File No. 1693-0003D Statement 103</v>
          </cell>
          <cell r="F13" t="str">
            <v>services on legislative issues</v>
          </cell>
          <cell r="G13">
            <v>2000</v>
          </cell>
        </row>
        <row r="14">
          <cell r="A14" t="str">
            <v>X0005020</v>
          </cell>
          <cell r="B14" t="str">
            <v>682010</v>
          </cell>
          <cell r="C14" t="str">
            <v>4500144599</v>
          </cell>
          <cell r="D14" t="str">
            <v>Walker, Ferguson &amp; Ferguson</v>
          </cell>
          <cell r="E14" t="str">
            <v>File No. 1693-0003D, Stmt. 104</v>
          </cell>
          <cell r="F14" t="str">
            <v>services on legislative issues</v>
          </cell>
          <cell r="G14">
            <v>2000</v>
          </cell>
        </row>
        <row r="15">
          <cell r="A15" t="str">
            <v>X0005020</v>
          </cell>
          <cell r="B15" t="str">
            <v>682010</v>
          </cell>
          <cell r="C15" t="str">
            <v>4500144599</v>
          </cell>
          <cell r="D15" t="str">
            <v>Walker, Ferguson &amp; Ferguson</v>
          </cell>
          <cell r="E15" t="str">
            <v>File No. 1693-0003D, Stmt. 105</v>
          </cell>
          <cell r="F15" t="str">
            <v>services on legislative issues</v>
          </cell>
          <cell r="G15">
            <v>2000</v>
          </cell>
        </row>
        <row r="16">
          <cell r="A16" t="str">
            <v>X0005020</v>
          </cell>
          <cell r="B16" t="str">
            <v>682010</v>
          </cell>
          <cell r="C16" t="str">
            <v>4500144599</v>
          </cell>
          <cell r="D16" t="str">
            <v>Walker, Ferguson &amp; Ferguson</v>
          </cell>
          <cell r="E16" t="str">
            <v>Statement 106</v>
          </cell>
          <cell r="F16" t="str">
            <v>services on legislative issues</v>
          </cell>
          <cell r="G16">
            <v>2000</v>
          </cell>
        </row>
        <row r="17">
          <cell r="A17" t="str">
            <v>X0005020</v>
          </cell>
          <cell r="B17" t="str">
            <v>682010</v>
          </cell>
          <cell r="C17" t="str">
            <v>4500144599</v>
          </cell>
          <cell r="D17" t="str">
            <v>Walker, Ferguson &amp; Ferguson</v>
          </cell>
          <cell r="E17" t="str">
            <v>File No: 1693-0003D Statement 107</v>
          </cell>
          <cell r="F17" t="str">
            <v>services on legislative issues</v>
          </cell>
          <cell r="G17">
            <v>2000</v>
          </cell>
        </row>
        <row r="18">
          <cell r="A18" t="str">
            <v>X0005020</v>
          </cell>
          <cell r="B18" t="str">
            <v>682010</v>
          </cell>
          <cell r="C18" t="str">
            <v>4500144599</v>
          </cell>
          <cell r="D18" t="str">
            <v>Walker, Ferguson &amp; Ferguson</v>
          </cell>
          <cell r="E18"/>
          <cell r="F18" t="str">
            <v>services on legislative issues</v>
          </cell>
          <cell r="G18">
            <v>2000</v>
          </cell>
        </row>
        <row r="19">
          <cell r="A19" t="str">
            <v>X0005020</v>
          </cell>
          <cell r="B19" t="str">
            <v>682010</v>
          </cell>
          <cell r="C19" t="str">
            <v>4500144599</v>
          </cell>
          <cell r="D19" t="str">
            <v>Walker, Ferguson &amp; Ferguson</v>
          </cell>
          <cell r="E19" t="str">
            <v>File No. 1693-0003D Statement 109</v>
          </cell>
          <cell r="F19" t="str">
            <v>services on legislative issues</v>
          </cell>
          <cell r="G19">
            <v>2000</v>
          </cell>
        </row>
        <row r="20">
          <cell r="A20" t="str">
            <v>X0005020</v>
          </cell>
          <cell r="B20" t="str">
            <v>682010</v>
          </cell>
          <cell r="C20" t="str">
            <v>4500144599</v>
          </cell>
          <cell r="D20" t="str">
            <v>Walker, Ferguson &amp; Ferguson</v>
          </cell>
          <cell r="E20" t="str">
            <v>File No. 1693-0003D, Statement 110</v>
          </cell>
          <cell r="F20" t="str">
            <v>services on legislative issues</v>
          </cell>
          <cell r="G20">
            <v>2000</v>
          </cell>
        </row>
        <row r="21">
          <cell r="G21">
            <v>22000</v>
          </cell>
        </row>
        <row r="22">
          <cell r="A22" t="str">
            <v>X0005020</v>
          </cell>
          <cell r="B22" t="str">
            <v>682010</v>
          </cell>
          <cell r="C22" t="str">
            <v>4500169294</v>
          </cell>
          <cell r="D22" t="str">
            <v>Williams &amp; Jensen</v>
          </cell>
          <cell r="E22" t="str">
            <v>Lobbying services Invoice 6329</v>
          </cell>
          <cell r="F22" t="str">
            <v>NON-LOBBYING COST(0001)</v>
          </cell>
          <cell r="G22">
            <v>5921.9</v>
          </cell>
        </row>
        <row r="23">
          <cell r="A23" t="str">
            <v>Cost ctr</v>
          </cell>
          <cell r="B23" t="str">
            <v>Cost elem.</v>
          </cell>
          <cell r="C23" t="str">
            <v>Purch.doc.</v>
          </cell>
          <cell r="E23" t="str">
            <v>Name</v>
          </cell>
          <cell r="F23" t="str">
            <v>Purchase order text</v>
          </cell>
          <cell r="G23" t="str">
            <v>Value COCurr</v>
          </cell>
        </row>
        <row r="24">
          <cell r="A24" t="str">
            <v>X0005020</v>
          </cell>
          <cell r="B24" t="str">
            <v>682010</v>
          </cell>
          <cell r="C24"/>
          <cell r="E24" t="str">
            <v>Inv 5714</v>
          </cell>
          <cell r="F24"/>
          <cell r="G24">
            <v>-571.16</v>
          </cell>
        </row>
        <row r="25">
          <cell r="A25" t="str">
            <v>X0005020</v>
          </cell>
          <cell r="B25" t="str">
            <v>682010</v>
          </cell>
          <cell r="C25" t="str">
            <v>4500169294</v>
          </cell>
          <cell r="E25" t="str">
            <v>Non-lobbying expenses Invoice 5949</v>
          </cell>
          <cell r="F25" t="str">
            <v>NON-LOBBYING COST(0001)</v>
          </cell>
        </row>
        <row r="26">
          <cell r="A26" t="str">
            <v>X0005020</v>
          </cell>
          <cell r="B26" t="str">
            <v>682010</v>
          </cell>
          <cell r="C26" t="str">
            <v>4500169294</v>
          </cell>
          <cell r="E26" t="str">
            <v>Non-lobbying services Invoice 6175</v>
          </cell>
          <cell r="F26" t="str">
            <v>NON-LOBBYING COST(0001)</v>
          </cell>
          <cell r="G26">
            <v>1562.5</v>
          </cell>
        </row>
        <row r="27">
          <cell r="G27">
            <v>991.34</v>
          </cell>
        </row>
        <row r="28">
          <cell r="A28" t="str">
            <v>X0005020</v>
          </cell>
          <cell r="B28" t="str">
            <v>682010</v>
          </cell>
          <cell r="C28" t="str">
            <v>4500169294</v>
          </cell>
          <cell r="E28" t="str">
            <v>Non-lobbying services Inv 6445</v>
          </cell>
          <cell r="F28" t="str">
            <v>NON-LOBBYING COST(0001)</v>
          </cell>
        </row>
        <row r="29">
          <cell r="A29" t="str">
            <v>X0005020</v>
          </cell>
          <cell r="B29" t="str">
            <v>682010</v>
          </cell>
          <cell r="C29" t="str">
            <v>4500169294</v>
          </cell>
          <cell r="E29" t="str">
            <v>Non-lobbying services Inv. 6521</v>
          </cell>
          <cell r="F29" t="str">
            <v>NON-LOBBYING COST(0001)</v>
          </cell>
        </row>
        <row r="30">
          <cell r="A30" t="str">
            <v>X0005020</v>
          </cell>
          <cell r="B30" t="str">
            <v>682010</v>
          </cell>
          <cell r="C30" t="str">
            <v>4500169294</v>
          </cell>
          <cell r="E30"/>
          <cell r="F30" t="str">
            <v>NON-LOBBYING COST(0001)</v>
          </cell>
        </row>
      </sheetData>
      <sheetData sheetId="5">
        <row r="2">
          <cell r="G2"/>
          <cell r="H2">
            <v>38076</v>
          </cell>
          <cell r="I2">
            <v>200</v>
          </cell>
          <cell r="J2">
            <v>38076</v>
          </cell>
        </row>
        <row r="3">
          <cell r="G3"/>
          <cell r="H3">
            <v>38079</v>
          </cell>
          <cell r="I3">
            <v>1132.5</v>
          </cell>
          <cell r="J3">
            <v>38077</v>
          </cell>
        </row>
        <row r="4">
          <cell r="G4"/>
          <cell r="H4">
            <v>38202</v>
          </cell>
          <cell r="I4">
            <v>-16000</v>
          </cell>
          <cell r="J4">
            <v>38199</v>
          </cell>
        </row>
        <row r="5">
          <cell r="G5"/>
          <cell r="H5">
            <v>38232</v>
          </cell>
          <cell r="I5">
            <v>-14650.41</v>
          </cell>
          <cell r="J5">
            <v>38230</v>
          </cell>
        </row>
        <row r="6">
          <cell r="G6"/>
          <cell r="H6">
            <v>38232</v>
          </cell>
          <cell r="I6">
            <v>-16431.849999999999</v>
          </cell>
          <cell r="J6">
            <v>38230</v>
          </cell>
        </row>
        <row r="7">
          <cell r="G7"/>
          <cell r="H7">
            <v>38232</v>
          </cell>
          <cell r="I7">
            <v>-39615.4</v>
          </cell>
          <cell r="J7">
            <v>38230</v>
          </cell>
        </row>
        <row r="8">
          <cell r="G8" t="str">
            <v>K CAMPBELL</v>
          </cell>
          <cell r="H8">
            <v>38254</v>
          </cell>
          <cell r="I8">
            <v>2500</v>
          </cell>
          <cell r="J8">
            <v>38254</v>
          </cell>
        </row>
        <row r="9">
          <cell r="G9"/>
          <cell r="H9">
            <v>38264</v>
          </cell>
          <cell r="I9">
            <v>-5779.53</v>
          </cell>
          <cell r="J9">
            <v>38260</v>
          </cell>
        </row>
        <row r="10">
          <cell r="G10"/>
          <cell r="H10">
            <v>38264</v>
          </cell>
          <cell r="I10">
            <v>-114915.72</v>
          </cell>
          <cell r="J10">
            <v>38260</v>
          </cell>
        </row>
        <row r="11">
          <cell r="G11"/>
          <cell r="H11">
            <v>38293</v>
          </cell>
          <cell r="I11">
            <v>-163593.79999999999</v>
          </cell>
          <cell r="J11">
            <v>38291</v>
          </cell>
        </row>
        <row r="12">
          <cell r="G12"/>
          <cell r="H12">
            <v>38309</v>
          </cell>
          <cell r="I12">
            <v>-779.7</v>
          </cell>
          <cell r="J12">
            <v>38309</v>
          </cell>
        </row>
        <row r="13">
          <cell r="G13"/>
          <cell r="H13">
            <v>38328</v>
          </cell>
          <cell r="I13">
            <v>-26945</v>
          </cell>
          <cell r="J13">
            <v>38321</v>
          </cell>
        </row>
        <row r="14">
          <cell r="G14"/>
          <cell r="H14">
            <v>38356</v>
          </cell>
          <cell r="I14">
            <v>8949.6</v>
          </cell>
          <cell r="J14">
            <v>38352</v>
          </cell>
        </row>
        <row r="15">
          <cell r="G15"/>
          <cell r="H15">
            <v>38356</v>
          </cell>
          <cell r="I15">
            <v>-9850.6</v>
          </cell>
          <cell r="J15">
            <v>38352</v>
          </cell>
        </row>
        <row r="16">
          <cell r="G16" t="str">
            <v>393823</v>
          </cell>
          <cell r="H16">
            <v>37827</v>
          </cell>
          <cell r="I16">
            <v>61.36</v>
          </cell>
          <cell r="J16">
            <v>38018</v>
          </cell>
        </row>
        <row r="17">
          <cell r="G17" t="str">
            <v>11077</v>
          </cell>
          <cell r="H17">
            <v>38058</v>
          </cell>
          <cell r="I17">
            <v>230.64</v>
          </cell>
          <cell r="J17">
            <v>38071</v>
          </cell>
        </row>
        <row r="18">
          <cell r="G18" t="str">
            <v>7795</v>
          </cell>
          <cell r="H18">
            <v>38057</v>
          </cell>
          <cell r="I18">
            <v>346.8</v>
          </cell>
          <cell r="J18">
            <v>38071</v>
          </cell>
        </row>
        <row r="19">
          <cell r="G19" t="str">
            <v>00585</v>
          </cell>
          <cell r="H19">
            <v>38064</v>
          </cell>
          <cell r="I19">
            <v>46583.73</v>
          </cell>
          <cell r="J19">
            <v>38071</v>
          </cell>
        </row>
        <row r="20">
          <cell r="G20" t="str">
            <v>46329</v>
          </cell>
          <cell r="H20">
            <v>38018</v>
          </cell>
          <cell r="I20">
            <v>10200</v>
          </cell>
          <cell r="J20">
            <v>38071</v>
          </cell>
        </row>
        <row r="21">
          <cell r="G21" t="str">
            <v>47375</v>
          </cell>
          <cell r="H21">
            <v>38058</v>
          </cell>
          <cell r="I21">
            <v>750</v>
          </cell>
          <cell r="J21">
            <v>38075</v>
          </cell>
        </row>
        <row r="22">
          <cell r="G22" t="str">
            <v>00663</v>
          </cell>
          <cell r="H22">
            <v>38076</v>
          </cell>
          <cell r="I22">
            <v>11576</v>
          </cell>
          <cell r="J22">
            <v>38097</v>
          </cell>
        </row>
        <row r="23">
          <cell r="G23" t="str">
            <v>CONSULTING FEE</v>
          </cell>
          <cell r="H23">
            <v>38117</v>
          </cell>
          <cell r="I23">
            <v>250</v>
          </cell>
          <cell r="J23">
            <v>38117</v>
          </cell>
        </row>
        <row r="24">
          <cell r="G24" t="str">
            <v>CONSULTING FEE</v>
          </cell>
          <cell r="H24">
            <v>38148</v>
          </cell>
          <cell r="I24">
            <v>250</v>
          </cell>
          <cell r="J24">
            <v>38148</v>
          </cell>
        </row>
        <row r="25">
          <cell r="G25" t="str">
            <v>CONSULTING FEE</v>
          </cell>
          <cell r="H25">
            <v>38178</v>
          </cell>
          <cell r="I25">
            <v>250</v>
          </cell>
          <cell r="J25">
            <v>38178</v>
          </cell>
        </row>
        <row r="26">
          <cell r="G26" t="str">
            <v>1424</v>
          </cell>
          <cell r="H26">
            <v>38182</v>
          </cell>
          <cell r="I26">
            <v>160</v>
          </cell>
          <cell r="J26">
            <v>38200</v>
          </cell>
        </row>
        <row r="27">
          <cell r="G27" t="str">
            <v>CONSULTING FEE</v>
          </cell>
          <cell r="H27">
            <v>38209</v>
          </cell>
          <cell r="I27">
            <v>250</v>
          </cell>
          <cell r="J27">
            <v>38209</v>
          </cell>
        </row>
        <row r="28">
          <cell r="G28"/>
          <cell r="H28">
            <v>37999</v>
          </cell>
          <cell r="I28">
            <v>135.46</v>
          </cell>
          <cell r="J28">
            <v>38014</v>
          </cell>
        </row>
        <row r="29">
          <cell r="G29"/>
          <cell r="H29">
            <v>37991</v>
          </cell>
          <cell r="I29">
            <v>94</v>
          </cell>
          <cell r="J29">
            <v>38020</v>
          </cell>
        </row>
        <row r="30">
          <cell r="G30"/>
          <cell r="H30">
            <v>37993</v>
          </cell>
          <cell r="I30">
            <v>97.54</v>
          </cell>
          <cell r="J30">
            <v>38020</v>
          </cell>
        </row>
        <row r="31">
          <cell r="G31"/>
          <cell r="H31">
            <v>38023</v>
          </cell>
          <cell r="I31">
            <v>253.4</v>
          </cell>
          <cell r="J31">
            <v>38033</v>
          </cell>
        </row>
        <row r="32">
          <cell r="G32"/>
          <cell r="H32">
            <v>38019</v>
          </cell>
          <cell r="I32">
            <v>102</v>
          </cell>
          <cell r="J32">
            <v>38033</v>
          </cell>
        </row>
        <row r="33">
          <cell r="G33"/>
          <cell r="H33">
            <v>38035</v>
          </cell>
          <cell r="I33">
            <v>600</v>
          </cell>
          <cell r="J33">
            <v>38049</v>
          </cell>
        </row>
        <row r="34">
          <cell r="G34"/>
          <cell r="H34">
            <v>38035</v>
          </cell>
          <cell r="I34">
            <v>140</v>
          </cell>
          <cell r="J34">
            <v>38056</v>
          </cell>
        </row>
        <row r="35">
          <cell r="G35"/>
          <cell r="H35">
            <v>38049</v>
          </cell>
          <cell r="I35">
            <v>22.63</v>
          </cell>
          <cell r="J35">
            <v>38056</v>
          </cell>
        </row>
        <row r="36">
          <cell r="G36"/>
          <cell r="H36">
            <v>38047</v>
          </cell>
          <cell r="I36">
            <v>104</v>
          </cell>
          <cell r="J36">
            <v>38056</v>
          </cell>
        </row>
        <row r="37">
          <cell r="G37"/>
          <cell r="H37">
            <v>38050</v>
          </cell>
          <cell r="I37">
            <v>225</v>
          </cell>
          <cell r="J37">
            <v>38061</v>
          </cell>
        </row>
        <row r="38">
          <cell r="G38"/>
          <cell r="H38">
            <v>38043</v>
          </cell>
          <cell r="I38">
            <v>39</v>
          </cell>
          <cell r="J38">
            <v>38082</v>
          </cell>
        </row>
        <row r="39">
          <cell r="G39"/>
          <cell r="H39">
            <v>38051</v>
          </cell>
          <cell r="I39">
            <v>19.399999999999999</v>
          </cell>
          <cell r="J39">
            <v>38082</v>
          </cell>
        </row>
        <row r="40">
          <cell r="G40"/>
          <cell r="H40">
            <v>38069</v>
          </cell>
          <cell r="I40">
            <v>45</v>
          </cell>
          <cell r="J40">
            <v>38082</v>
          </cell>
        </row>
        <row r="41">
          <cell r="G41"/>
          <cell r="H41">
            <v>38078</v>
          </cell>
          <cell r="I41">
            <v>114</v>
          </cell>
          <cell r="J41">
            <v>38100</v>
          </cell>
        </row>
        <row r="42">
          <cell r="G42"/>
          <cell r="H42">
            <v>38085</v>
          </cell>
          <cell r="I42">
            <v>2.95</v>
          </cell>
          <cell r="J42">
            <v>38100</v>
          </cell>
        </row>
        <row r="43">
          <cell r="G43"/>
          <cell r="H43">
            <v>38101</v>
          </cell>
          <cell r="I43">
            <v>2.95</v>
          </cell>
          <cell r="J43">
            <v>38113</v>
          </cell>
        </row>
        <row r="44">
          <cell r="G44"/>
          <cell r="H44">
            <v>38110</v>
          </cell>
          <cell r="I44">
            <v>114</v>
          </cell>
          <cell r="J44">
            <v>38113</v>
          </cell>
        </row>
        <row r="45">
          <cell r="G45"/>
          <cell r="H45">
            <v>38110</v>
          </cell>
          <cell r="I45">
            <v>225</v>
          </cell>
          <cell r="J45">
            <v>38120</v>
          </cell>
        </row>
        <row r="46">
          <cell r="G46"/>
          <cell r="H46">
            <v>38139</v>
          </cell>
          <cell r="I46">
            <v>225</v>
          </cell>
          <cell r="J46">
            <v>38145</v>
          </cell>
        </row>
        <row r="47">
          <cell r="G47"/>
          <cell r="H47">
            <v>38139</v>
          </cell>
          <cell r="I47">
            <v>76</v>
          </cell>
          <cell r="J47">
            <v>38145</v>
          </cell>
        </row>
        <row r="48">
          <cell r="G48"/>
          <cell r="H48">
            <v>38149</v>
          </cell>
          <cell r="I48">
            <v>269.99</v>
          </cell>
          <cell r="J48">
            <v>38159</v>
          </cell>
        </row>
        <row r="49">
          <cell r="G49"/>
          <cell r="H49">
            <v>38169</v>
          </cell>
          <cell r="I49">
            <v>225</v>
          </cell>
          <cell r="J49">
            <v>38175</v>
          </cell>
        </row>
        <row r="50">
          <cell r="G50"/>
          <cell r="H50">
            <v>38169</v>
          </cell>
          <cell r="I50">
            <v>128</v>
          </cell>
          <cell r="J50">
            <v>38176</v>
          </cell>
        </row>
        <row r="51">
          <cell r="G51"/>
          <cell r="H51">
            <v>38201</v>
          </cell>
          <cell r="I51">
            <v>100</v>
          </cell>
          <cell r="J51">
            <v>38205</v>
          </cell>
        </row>
        <row r="52">
          <cell r="G52"/>
          <cell r="H52">
            <v>38201</v>
          </cell>
          <cell r="I52">
            <v>225</v>
          </cell>
          <cell r="J52">
            <v>38209</v>
          </cell>
        </row>
        <row r="53">
          <cell r="G53"/>
          <cell r="H53">
            <v>38190</v>
          </cell>
          <cell r="I53">
            <v>8.9499999999999993</v>
          </cell>
          <cell r="J53">
            <v>38210</v>
          </cell>
        </row>
        <row r="54">
          <cell r="G54"/>
          <cell r="H54">
            <v>38180</v>
          </cell>
          <cell r="I54">
            <v>8.9499999999999993</v>
          </cell>
          <cell r="J54">
            <v>38210</v>
          </cell>
        </row>
        <row r="55">
          <cell r="G55"/>
          <cell r="H55">
            <v>38231</v>
          </cell>
          <cell r="I55">
            <v>225</v>
          </cell>
          <cell r="J55">
            <v>38240</v>
          </cell>
        </row>
        <row r="56">
          <cell r="G56"/>
          <cell r="H56">
            <v>38247</v>
          </cell>
          <cell r="I56">
            <v>45</v>
          </cell>
          <cell r="J56">
            <v>38261</v>
          </cell>
        </row>
        <row r="57">
          <cell r="G57"/>
          <cell r="H57">
            <v>38232</v>
          </cell>
          <cell r="I57">
            <v>75</v>
          </cell>
          <cell r="J57">
            <v>38261</v>
          </cell>
        </row>
        <row r="58">
          <cell r="G58"/>
          <cell r="H58">
            <v>38222</v>
          </cell>
          <cell r="I58">
            <v>75</v>
          </cell>
          <cell r="J58">
            <v>38261</v>
          </cell>
        </row>
        <row r="59">
          <cell r="G59"/>
          <cell r="H59">
            <v>38231</v>
          </cell>
          <cell r="I59">
            <v>172</v>
          </cell>
          <cell r="J59">
            <v>38261</v>
          </cell>
        </row>
        <row r="60">
          <cell r="G60"/>
          <cell r="H60">
            <v>38261</v>
          </cell>
          <cell r="I60">
            <v>118</v>
          </cell>
          <cell r="J60">
            <v>38266</v>
          </cell>
        </row>
        <row r="61">
          <cell r="G61"/>
          <cell r="H61">
            <v>38265</v>
          </cell>
          <cell r="I61">
            <v>225</v>
          </cell>
          <cell r="J61">
            <v>38274</v>
          </cell>
        </row>
        <row r="62">
          <cell r="G62"/>
          <cell r="H62">
            <v>38292</v>
          </cell>
          <cell r="I62">
            <v>88</v>
          </cell>
          <cell r="J62">
            <v>38296</v>
          </cell>
        </row>
        <row r="63">
          <cell r="G63"/>
          <cell r="H63">
            <v>38292</v>
          </cell>
          <cell r="I63">
            <v>225</v>
          </cell>
          <cell r="J63">
            <v>38302</v>
          </cell>
        </row>
        <row r="64">
          <cell r="G64"/>
          <cell r="H64">
            <v>38322</v>
          </cell>
          <cell r="I64">
            <v>92</v>
          </cell>
          <cell r="J64">
            <v>38328</v>
          </cell>
        </row>
        <row r="65">
          <cell r="G65"/>
          <cell r="H65">
            <v>38322</v>
          </cell>
          <cell r="I65">
            <v>300</v>
          </cell>
          <cell r="J65">
            <v>38330</v>
          </cell>
        </row>
        <row r="66">
          <cell r="G66"/>
          <cell r="H66">
            <v>38049</v>
          </cell>
          <cell r="I66">
            <v>-13959.51</v>
          </cell>
          <cell r="J66">
            <v>38049</v>
          </cell>
        </row>
        <row r="67">
          <cell r="G67"/>
          <cell r="H67">
            <v>38049</v>
          </cell>
          <cell r="I67">
            <v>13959.51</v>
          </cell>
          <cell r="J67">
            <v>38049</v>
          </cell>
        </row>
        <row r="68">
          <cell r="G68"/>
          <cell r="H68">
            <v>38077</v>
          </cell>
          <cell r="I68">
            <v>-13959.51</v>
          </cell>
          <cell r="J68">
            <v>38077</v>
          </cell>
        </row>
        <row r="69">
          <cell r="G69"/>
          <cell r="H69">
            <v>38077</v>
          </cell>
          <cell r="I69">
            <v>-1132.5</v>
          </cell>
          <cell r="J69">
            <v>38077</v>
          </cell>
        </row>
        <row r="70">
          <cell r="G70"/>
          <cell r="H70">
            <v>38204</v>
          </cell>
          <cell r="I70">
            <v>-364</v>
          </cell>
          <cell r="J70">
            <v>38204</v>
          </cell>
        </row>
        <row r="71">
          <cell r="G71"/>
          <cell r="H71">
            <v>38204</v>
          </cell>
          <cell r="I71">
            <v>-220</v>
          </cell>
          <cell r="J71">
            <v>38204</v>
          </cell>
        </row>
        <row r="72">
          <cell r="G72" t="str">
            <v>INVOICE 162109 D</v>
          </cell>
          <cell r="H72">
            <v>38000</v>
          </cell>
          <cell r="I72">
            <v>364</v>
          </cell>
          <cell r="J72">
            <v>38000</v>
          </cell>
        </row>
        <row r="73">
          <cell r="G73"/>
          <cell r="H73">
            <v>38001</v>
          </cell>
          <cell r="I73">
            <v>3600</v>
          </cell>
          <cell r="J73">
            <v>38001</v>
          </cell>
        </row>
        <row r="74">
          <cell r="G74"/>
          <cell r="H74">
            <v>38001</v>
          </cell>
          <cell r="I74">
            <v>3870</v>
          </cell>
          <cell r="J74">
            <v>38001</v>
          </cell>
        </row>
        <row r="75">
          <cell r="G75"/>
          <cell r="H75">
            <v>38001</v>
          </cell>
          <cell r="I75">
            <v>450</v>
          </cell>
          <cell r="J75">
            <v>38001</v>
          </cell>
        </row>
        <row r="76">
          <cell r="G76" t="str">
            <v>INVOICE 162109 D</v>
          </cell>
          <cell r="H76">
            <v>38005</v>
          </cell>
          <cell r="I76">
            <v>364</v>
          </cell>
          <cell r="J76">
            <v>38005</v>
          </cell>
        </row>
        <row r="77">
          <cell r="G77" t="str">
            <v>INVOICE 16914 DA</v>
          </cell>
          <cell r="H77">
            <v>38005</v>
          </cell>
          <cell r="I77">
            <v>12</v>
          </cell>
          <cell r="J77">
            <v>38005</v>
          </cell>
        </row>
        <row r="78">
          <cell r="G78" t="str">
            <v>INVOICE IVC-03/4</v>
          </cell>
          <cell r="H78">
            <v>38005</v>
          </cell>
          <cell r="I78">
            <v>123.13</v>
          </cell>
          <cell r="J78">
            <v>38005</v>
          </cell>
        </row>
        <row r="79">
          <cell r="G79"/>
          <cell r="H79">
            <v>38009</v>
          </cell>
          <cell r="I79">
            <v>2880</v>
          </cell>
          <cell r="J79">
            <v>38009</v>
          </cell>
        </row>
        <row r="80">
          <cell r="G80"/>
          <cell r="H80">
            <v>38009</v>
          </cell>
          <cell r="I80">
            <v>720</v>
          </cell>
          <cell r="J80">
            <v>38009</v>
          </cell>
        </row>
        <row r="81">
          <cell r="G81"/>
          <cell r="H81">
            <v>38009</v>
          </cell>
          <cell r="I81">
            <v>2880</v>
          </cell>
          <cell r="J81">
            <v>38009</v>
          </cell>
        </row>
        <row r="82">
          <cell r="G82" t="str">
            <v>INVOICE 1353 DAT</v>
          </cell>
          <cell r="H82">
            <v>38015</v>
          </cell>
          <cell r="I82">
            <v>467.1</v>
          </cell>
          <cell r="J82">
            <v>38015</v>
          </cell>
        </row>
        <row r="83">
          <cell r="G83" t="str">
            <v>INVOICE IVC-03/4</v>
          </cell>
          <cell r="H83">
            <v>38015</v>
          </cell>
          <cell r="I83">
            <v>123.13</v>
          </cell>
          <cell r="J83">
            <v>38015</v>
          </cell>
        </row>
        <row r="84">
          <cell r="G84" t="str">
            <v>INVOICE IVC-03/4</v>
          </cell>
          <cell r="H84">
            <v>38015</v>
          </cell>
          <cell r="I84">
            <v>-123.13</v>
          </cell>
          <cell r="J84">
            <v>38015</v>
          </cell>
        </row>
        <row r="85">
          <cell r="G85" t="str">
            <v>IVC-03/4-01-0273</v>
          </cell>
          <cell r="H85">
            <v>38026</v>
          </cell>
          <cell r="I85">
            <v>105.48</v>
          </cell>
          <cell r="J85">
            <v>38026</v>
          </cell>
        </row>
        <row r="86">
          <cell r="G86"/>
          <cell r="H86">
            <v>38028</v>
          </cell>
          <cell r="I86">
            <v>1083.75</v>
          </cell>
          <cell r="J86">
            <v>38028</v>
          </cell>
        </row>
        <row r="87">
          <cell r="G87"/>
          <cell r="H87">
            <v>38029</v>
          </cell>
          <cell r="I87">
            <v>4545.3599999999997</v>
          </cell>
          <cell r="J87">
            <v>38029</v>
          </cell>
        </row>
        <row r="88">
          <cell r="G88"/>
          <cell r="H88">
            <v>38043</v>
          </cell>
          <cell r="I88">
            <v>528.36</v>
          </cell>
          <cell r="J88">
            <v>38043</v>
          </cell>
        </row>
        <row r="89">
          <cell r="G89" t="str">
            <v>INVOICE 17271 DA</v>
          </cell>
          <cell r="H89">
            <v>38050</v>
          </cell>
          <cell r="I89">
            <v>12</v>
          </cell>
          <cell r="J89">
            <v>38050</v>
          </cell>
        </row>
        <row r="90">
          <cell r="G90" t="str">
            <v>INVOICE IVC-03/4</v>
          </cell>
          <cell r="H90">
            <v>38069</v>
          </cell>
          <cell r="I90">
            <v>80.819999999999993</v>
          </cell>
          <cell r="J90">
            <v>38069</v>
          </cell>
        </row>
        <row r="91">
          <cell r="G91"/>
          <cell r="H91">
            <v>38070</v>
          </cell>
          <cell r="I91">
            <v>65</v>
          </cell>
          <cell r="J91">
            <v>38070</v>
          </cell>
        </row>
        <row r="92">
          <cell r="G92" t="str">
            <v>INVOICE 162186 D</v>
          </cell>
          <cell r="H92">
            <v>38072</v>
          </cell>
          <cell r="I92">
            <v>480</v>
          </cell>
          <cell r="J92">
            <v>38072</v>
          </cell>
        </row>
        <row r="93">
          <cell r="G93" t="str">
            <v>INVOICE 162200 D</v>
          </cell>
          <cell r="H93">
            <v>38076</v>
          </cell>
          <cell r="I93">
            <v>130</v>
          </cell>
          <cell r="J93">
            <v>38076</v>
          </cell>
        </row>
        <row r="94">
          <cell r="G94"/>
          <cell r="H94">
            <v>38079</v>
          </cell>
          <cell r="I94">
            <v>151.19999999999999</v>
          </cell>
          <cell r="J94">
            <v>38079</v>
          </cell>
        </row>
        <row r="95">
          <cell r="G95" t="str">
            <v>INVOICE 17528 DA</v>
          </cell>
          <cell r="H95">
            <v>38083</v>
          </cell>
          <cell r="I95">
            <v>48</v>
          </cell>
          <cell r="J95">
            <v>38083</v>
          </cell>
        </row>
        <row r="96">
          <cell r="G96" t="str">
            <v>INVOICE 162226 D</v>
          </cell>
          <cell r="H96">
            <v>38105</v>
          </cell>
          <cell r="I96">
            <v>130</v>
          </cell>
          <cell r="J96">
            <v>38105</v>
          </cell>
        </row>
        <row r="97">
          <cell r="G97"/>
          <cell r="H97">
            <v>38111</v>
          </cell>
          <cell r="I97">
            <v>12000</v>
          </cell>
          <cell r="J97">
            <v>38111</v>
          </cell>
        </row>
        <row r="98">
          <cell r="G98"/>
          <cell r="H98">
            <v>38111</v>
          </cell>
          <cell r="I98">
            <v>23000</v>
          </cell>
          <cell r="J98">
            <v>38111</v>
          </cell>
        </row>
        <row r="99">
          <cell r="G99" t="str">
            <v>INVOICE IVC-03/4</v>
          </cell>
          <cell r="H99">
            <v>38114</v>
          </cell>
          <cell r="I99">
            <v>113.73</v>
          </cell>
          <cell r="J99">
            <v>38114</v>
          </cell>
        </row>
        <row r="100">
          <cell r="G100" t="str">
            <v>INVOICE 162198 D</v>
          </cell>
          <cell r="H100">
            <v>38114</v>
          </cell>
          <cell r="I100">
            <v>220</v>
          </cell>
          <cell r="J100">
            <v>38114</v>
          </cell>
        </row>
        <row r="101">
          <cell r="G101" t="str">
            <v>INVOICE 03/4/-03</v>
          </cell>
          <cell r="H101">
            <v>38120</v>
          </cell>
          <cell r="I101">
            <v>93.52</v>
          </cell>
          <cell r="J101">
            <v>38120</v>
          </cell>
        </row>
        <row r="102">
          <cell r="G102"/>
          <cell r="H102">
            <v>38124</v>
          </cell>
          <cell r="I102">
            <v>440</v>
          </cell>
          <cell r="J102">
            <v>38124</v>
          </cell>
        </row>
        <row r="103">
          <cell r="G103" t="str">
            <v>INVOICE 162237 D</v>
          </cell>
          <cell r="H103">
            <v>38128</v>
          </cell>
          <cell r="I103">
            <v>350</v>
          </cell>
          <cell r="J103">
            <v>38128</v>
          </cell>
        </row>
        <row r="104">
          <cell r="G104"/>
          <cell r="H104">
            <v>38131</v>
          </cell>
          <cell r="I104">
            <v>20450.36</v>
          </cell>
          <cell r="J104">
            <v>38131</v>
          </cell>
        </row>
        <row r="105">
          <cell r="G105"/>
          <cell r="H105">
            <v>38131</v>
          </cell>
          <cell r="I105">
            <v>440.45</v>
          </cell>
          <cell r="J105">
            <v>38131</v>
          </cell>
        </row>
        <row r="106">
          <cell r="G106" t="str">
            <v>INVOICE IVC-03/4</v>
          </cell>
          <cell r="H106">
            <v>38160</v>
          </cell>
          <cell r="I106">
            <v>99.2</v>
          </cell>
          <cell r="J106">
            <v>38160</v>
          </cell>
        </row>
        <row r="107">
          <cell r="G107" t="str">
            <v>INVOICE 162291 D</v>
          </cell>
          <cell r="H107">
            <v>38162</v>
          </cell>
          <cell r="I107">
            <v>717.5</v>
          </cell>
          <cell r="J107">
            <v>38162</v>
          </cell>
        </row>
        <row r="108">
          <cell r="G108" t="str">
            <v>INVOICE 162264 D</v>
          </cell>
          <cell r="H108">
            <v>38162</v>
          </cell>
          <cell r="I108">
            <v>432.5</v>
          </cell>
          <cell r="J108">
            <v>38162</v>
          </cell>
        </row>
        <row r="109">
          <cell r="G109" t="str">
            <v>INVOICE 162286 D</v>
          </cell>
          <cell r="H109">
            <v>38162</v>
          </cell>
          <cell r="I109">
            <v>340</v>
          </cell>
          <cell r="J109">
            <v>38162</v>
          </cell>
        </row>
        <row r="110">
          <cell r="G110"/>
          <cell r="H110">
            <v>38166</v>
          </cell>
          <cell r="I110">
            <v>1800</v>
          </cell>
          <cell r="J110">
            <v>38166</v>
          </cell>
        </row>
        <row r="111">
          <cell r="G111"/>
          <cell r="H111">
            <v>38167</v>
          </cell>
          <cell r="I111">
            <v>812.81</v>
          </cell>
          <cell r="J111">
            <v>38167</v>
          </cell>
        </row>
        <row r="112">
          <cell r="G112"/>
          <cell r="H112">
            <v>38167</v>
          </cell>
          <cell r="I112">
            <v>734.67</v>
          </cell>
          <cell r="J112">
            <v>38167</v>
          </cell>
        </row>
        <row r="113">
          <cell r="G113"/>
          <cell r="H113">
            <v>38167</v>
          </cell>
          <cell r="I113">
            <v>734.67</v>
          </cell>
          <cell r="J113">
            <v>38167</v>
          </cell>
        </row>
        <row r="114">
          <cell r="G114"/>
          <cell r="H114">
            <v>38167</v>
          </cell>
          <cell r="I114">
            <v>734.07</v>
          </cell>
          <cell r="J114">
            <v>38167</v>
          </cell>
        </row>
        <row r="115">
          <cell r="G115" t="str">
            <v>INV 17800 (5/6/0</v>
          </cell>
          <cell r="H115">
            <v>38177</v>
          </cell>
          <cell r="I115">
            <v>24</v>
          </cell>
          <cell r="J115">
            <v>38177</v>
          </cell>
        </row>
        <row r="116">
          <cell r="G116" t="str">
            <v>INVOICE IVC-3/4-</v>
          </cell>
          <cell r="H116">
            <v>38177</v>
          </cell>
          <cell r="I116">
            <v>113.14</v>
          </cell>
          <cell r="J116">
            <v>38177</v>
          </cell>
        </row>
        <row r="117">
          <cell r="G117"/>
          <cell r="H117">
            <v>38183</v>
          </cell>
          <cell r="I117">
            <v>149.35</v>
          </cell>
          <cell r="J117">
            <v>38183</v>
          </cell>
        </row>
        <row r="118">
          <cell r="G118"/>
          <cell r="H118">
            <v>38183</v>
          </cell>
          <cell r="I118">
            <v>223.16</v>
          </cell>
          <cell r="J118">
            <v>38183</v>
          </cell>
        </row>
        <row r="119">
          <cell r="G119"/>
          <cell r="H119">
            <v>38195</v>
          </cell>
          <cell r="I119">
            <v>515.09</v>
          </cell>
          <cell r="J119">
            <v>38195</v>
          </cell>
        </row>
        <row r="120">
          <cell r="G120"/>
          <cell r="H120">
            <v>38201</v>
          </cell>
          <cell r="I120">
            <v>205.54</v>
          </cell>
          <cell r="J120">
            <v>38201</v>
          </cell>
        </row>
        <row r="121">
          <cell r="G121"/>
          <cell r="H121">
            <v>38209</v>
          </cell>
          <cell r="I121">
            <v>50000</v>
          </cell>
          <cell r="J121">
            <v>38209</v>
          </cell>
        </row>
        <row r="122">
          <cell r="G122" t="str">
            <v>INVOICE 0704175</v>
          </cell>
          <cell r="H122">
            <v>38212</v>
          </cell>
          <cell r="I122">
            <v>118.59</v>
          </cell>
          <cell r="J122">
            <v>38212</v>
          </cell>
        </row>
        <row r="123">
          <cell r="G123" t="str">
            <v>INVOICE 18009 DA</v>
          </cell>
          <cell r="H123">
            <v>38216</v>
          </cell>
          <cell r="I123">
            <v>105</v>
          </cell>
          <cell r="J123">
            <v>38216</v>
          </cell>
        </row>
        <row r="124">
          <cell r="G124"/>
          <cell r="H124">
            <v>38216</v>
          </cell>
          <cell r="I124">
            <v>812.81</v>
          </cell>
          <cell r="J124">
            <v>38216</v>
          </cell>
        </row>
        <row r="125">
          <cell r="G125"/>
          <cell r="H125">
            <v>38226</v>
          </cell>
          <cell r="I125">
            <v>45000</v>
          </cell>
          <cell r="J125">
            <v>38226</v>
          </cell>
        </row>
        <row r="126">
          <cell r="G126"/>
          <cell r="H126">
            <v>38230</v>
          </cell>
          <cell r="I126">
            <v>1464.62</v>
          </cell>
          <cell r="J126">
            <v>38230</v>
          </cell>
        </row>
        <row r="127">
          <cell r="G127"/>
          <cell r="H127">
            <v>38230</v>
          </cell>
          <cell r="I127">
            <v>845</v>
          </cell>
          <cell r="J127">
            <v>38230</v>
          </cell>
        </row>
        <row r="128">
          <cell r="G128"/>
          <cell r="H128">
            <v>38239</v>
          </cell>
          <cell r="I128">
            <v>75475.8</v>
          </cell>
          <cell r="J128">
            <v>38239</v>
          </cell>
        </row>
        <row r="129">
          <cell r="G129"/>
          <cell r="H129">
            <v>38239</v>
          </cell>
          <cell r="I129">
            <v>39439.919999999998</v>
          </cell>
          <cell r="J129">
            <v>38239</v>
          </cell>
        </row>
        <row r="130">
          <cell r="G130" t="str">
            <v>INVOICE 1261D DA</v>
          </cell>
          <cell r="H130">
            <v>38243</v>
          </cell>
          <cell r="I130">
            <v>2000</v>
          </cell>
          <cell r="J130">
            <v>38243</v>
          </cell>
        </row>
        <row r="131">
          <cell r="G131" t="str">
            <v>INVOICE 1261C  D</v>
          </cell>
          <cell r="H131">
            <v>38243</v>
          </cell>
          <cell r="I131">
            <v>1750</v>
          </cell>
          <cell r="J131">
            <v>38243</v>
          </cell>
        </row>
        <row r="132">
          <cell r="G132" t="str">
            <v>INV. 18668 DATED</v>
          </cell>
          <cell r="H132">
            <v>38243</v>
          </cell>
          <cell r="I132">
            <v>24</v>
          </cell>
          <cell r="J132">
            <v>38243</v>
          </cell>
        </row>
        <row r="133">
          <cell r="G133"/>
          <cell r="H133">
            <v>38244</v>
          </cell>
          <cell r="I133">
            <v>490.36</v>
          </cell>
          <cell r="J133">
            <v>38244</v>
          </cell>
        </row>
        <row r="134">
          <cell r="G134"/>
          <cell r="H134">
            <v>38244</v>
          </cell>
          <cell r="I134">
            <v>108.28</v>
          </cell>
          <cell r="J134">
            <v>38244</v>
          </cell>
        </row>
        <row r="135">
          <cell r="G135"/>
          <cell r="H135">
            <v>38245</v>
          </cell>
          <cell r="I135">
            <v>1139.42</v>
          </cell>
          <cell r="J135">
            <v>38245</v>
          </cell>
        </row>
        <row r="136">
          <cell r="G136"/>
          <cell r="H136">
            <v>38268</v>
          </cell>
          <cell r="I136">
            <v>445.06</v>
          </cell>
          <cell r="J136">
            <v>38268</v>
          </cell>
        </row>
        <row r="137">
          <cell r="G137"/>
          <cell r="H137">
            <v>38273</v>
          </cell>
          <cell r="I137">
            <v>135.47</v>
          </cell>
          <cell r="J137">
            <v>38273</v>
          </cell>
        </row>
        <row r="138">
          <cell r="G138" t="str">
            <v>INVOICE 18110 DA</v>
          </cell>
          <cell r="H138">
            <v>38274</v>
          </cell>
          <cell r="I138">
            <v>109.5</v>
          </cell>
          <cell r="J138">
            <v>38274</v>
          </cell>
        </row>
        <row r="139">
          <cell r="G139" t="str">
            <v>INVOICE 0904183</v>
          </cell>
          <cell r="H139">
            <v>38274</v>
          </cell>
          <cell r="I139">
            <v>105.8</v>
          </cell>
          <cell r="J139">
            <v>38274</v>
          </cell>
        </row>
        <row r="140">
          <cell r="G140" t="str">
            <v>INVOICE 18982 DA</v>
          </cell>
          <cell r="H140">
            <v>38275</v>
          </cell>
          <cell r="I140">
            <v>23.8</v>
          </cell>
          <cell r="J140">
            <v>38275</v>
          </cell>
        </row>
        <row r="141">
          <cell r="G141" t="str">
            <v>INVOICE 18883 DA</v>
          </cell>
          <cell r="H141">
            <v>38275</v>
          </cell>
          <cell r="I141">
            <v>23.33</v>
          </cell>
          <cell r="J141">
            <v>38275</v>
          </cell>
        </row>
        <row r="142">
          <cell r="G142" t="str">
            <v>FITZGERALD INV.</v>
          </cell>
          <cell r="H142">
            <v>38287</v>
          </cell>
          <cell r="I142">
            <v>780</v>
          </cell>
          <cell r="J142">
            <v>38287</v>
          </cell>
        </row>
        <row r="143">
          <cell r="G143" t="str">
            <v>INVOICE 18109 (P</v>
          </cell>
          <cell r="H143">
            <v>38287</v>
          </cell>
          <cell r="I143">
            <v>56</v>
          </cell>
          <cell r="J143">
            <v>38287</v>
          </cell>
        </row>
        <row r="144">
          <cell r="G144"/>
          <cell r="H144">
            <v>38296</v>
          </cell>
          <cell r="I144">
            <v>1625.63</v>
          </cell>
          <cell r="J144">
            <v>38296</v>
          </cell>
        </row>
        <row r="145">
          <cell r="G145"/>
          <cell r="H145">
            <v>38302</v>
          </cell>
          <cell r="I145">
            <v>3900</v>
          </cell>
          <cell r="J145">
            <v>38302</v>
          </cell>
        </row>
        <row r="146">
          <cell r="G146" t="str">
            <v>INVOICE 1004184</v>
          </cell>
          <cell r="H146">
            <v>38306</v>
          </cell>
          <cell r="I146">
            <v>94.48</v>
          </cell>
          <cell r="J146">
            <v>38306</v>
          </cell>
        </row>
        <row r="147">
          <cell r="G147" t="str">
            <v>INVOICE 19103 DA</v>
          </cell>
          <cell r="H147">
            <v>38306</v>
          </cell>
          <cell r="I147">
            <v>23.93</v>
          </cell>
          <cell r="J147">
            <v>38306</v>
          </cell>
        </row>
        <row r="148">
          <cell r="G148"/>
          <cell r="H148">
            <v>38308</v>
          </cell>
          <cell r="I148">
            <v>1500</v>
          </cell>
          <cell r="J148">
            <v>38308</v>
          </cell>
        </row>
        <row r="149">
          <cell r="G149"/>
          <cell r="H149">
            <v>38322</v>
          </cell>
          <cell r="I149">
            <v>345.2</v>
          </cell>
          <cell r="J149">
            <v>38322</v>
          </cell>
        </row>
        <row r="150">
          <cell r="G150"/>
          <cell r="H150">
            <v>38322</v>
          </cell>
          <cell r="I150">
            <v>1725.2</v>
          </cell>
          <cell r="J150">
            <v>38322</v>
          </cell>
        </row>
        <row r="151">
          <cell r="G151"/>
          <cell r="H151">
            <v>38322</v>
          </cell>
          <cell r="I151">
            <v>1610.2</v>
          </cell>
          <cell r="J151">
            <v>38322</v>
          </cell>
        </row>
        <row r="152">
          <cell r="G152"/>
          <cell r="H152">
            <v>38322</v>
          </cell>
          <cell r="I152">
            <v>115.2</v>
          </cell>
          <cell r="J152">
            <v>38322</v>
          </cell>
        </row>
        <row r="153">
          <cell r="G153"/>
          <cell r="H153">
            <v>38322</v>
          </cell>
          <cell r="I153">
            <v>460.2</v>
          </cell>
          <cell r="J153">
            <v>38322</v>
          </cell>
        </row>
        <row r="154">
          <cell r="G154" t="str">
            <v>INVOICE 18162 DA</v>
          </cell>
          <cell r="H154">
            <v>38328</v>
          </cell>
          <cell r="I154">
            <v>175</v>
          </cell>
          <cell r="J154">
            <v>38328</v>
          </cell>
        </row>
        <row r="155">
          <cell r="G155" t="str">
            <v>INVOICE 1104181</v>
          </cell>
          <cell r="H155">
            <v>38328</v>
          </cell>
          <cell r="I155">
            <v>104.38</v>
          </cell>
          <cell r="J155">
            <v>38328</v>
          </cell>
        </row>
        <row r="156">
          <cell r="G156"/>
          <cell r="H156">
            <v>38335</v>
          </cell>
          <cell r="I156">
            <v>48577</v>
          </cell>
          <cell r="J156">
            <v>38335</v>
          </cell>
        </row>
        <row r="157">
          <cell r="G157" t="str">
            <v>INV. 19436 DATED</v>
          </cell>
          <cell r="H157">
            <v>38337</v>
          </cell>
          <cell r="I157">
            <v>23.82</v>
          </cell>
          <cell r="J157">
            <v>38337</v>
          </cell>
        </row>
        <row r="158">
          <cell r="G158" t="str">
            <v>1353</v>
          </cell>
          <cell r="H158">
            <v>37889</v>
          </cell>
          <cell r="I158">
            <v>-36.1</v>
          </cell>
          <cell r="J158">
            <v>38019</v>
          </cell>
        </row>
        <row r="159">
          <cell r="G159" t="str">
            <v>6007722</v>
          </cell>
          <cell r="H159">
            <v>38007</v>
          </cell>
          <cell r="I159">
            <v>-83.75</v>
          </cell>
          <cell r="J159">
            <v>38030</v>
          </cell>
        </row>
        <row r="160">
          <cell r="G160" t="str">
            <v>061033</v>
          </cell>
          <cell r="H160">
            <v>38006</v>
          </cell>
          <cell r="I160">
            <v>-351.25</v>
          </cell>
          <cell r="J160">
            <v>38030</v>
          </cell>
        </row>
        <row r="161">
          <cell r="G161" t="str">
            <v>040123</v>
          </cell>
          <cell r="H161">
            <v>38015</v>
          </cell>
          <cell r="I161">
            <v>-40.83</v>
          </cell>
          <cell r="J161">
            <v>38048</v>
          </cell>
        </row>
        <row r="162">
          <cell r="G162" t="str">
            <v>162198</v>
          </cell>
          <cell r="H162">
            <v>38064</v>
          </cell>
          <cell r="I162">
            <v>220</v>
          </cell>
          <cell r="J162">
            <v>38078</v>
          </cell>
        </row>
        <row r="163">
          <cell r="G163" t="str">
            <v>3170</v>
          </cell>
          <cell r="H163">
            <v>38063</v>
          </cell>
          <cell r="I163">
            <v>50</v>
          </cell>
          <cell r="J163">
            <v>38079</v>
          </cell>
        </row>
        <row r="164">
          <cell r="G164" t="str">
            <v>1171</v>
          </cell>
          <cell r="H164">
            <v>38076</v>
          </cell>
          <cell r="I164">
            <v>125</v>
          </cell>
          <cell r="J164">
            <v>38084</v>
          </cell>
        </row>
        <row r="165">
          <cell r="G165" t="str">
            <v>7801</v>
          </cell>
          <cell r="H165">
            <v>38096</v>
          </cell>
          <cell r="I165">
            <v>-34.04</v>
          </cell>
          <cell r="J165">
            <v>38141</v>
          </cell>
        </row>
        <row r="166">
          <cell r="G166" t="str">
            <v>162264</v>
          </cell>
          <cell r="H166">
            <v>38126</v>
          </cell>
          <cell r="I166">
            <v>-285</v>
          </cell>
          <cell r="J166">
            <v>38162</v>
          </cell>
        </row>
        <row r="167">
          <cell r="G167" t="str">
            <v>162291</v>
          </cell>
          <cell r="H167">
            <v>38152</v>
          </cell>
          <cell r="I167">
            <v>285</v>
          </cell>
          <cell r="J167">
            <v>38162</v>
          </cell>
        </row>
        <row r="168">
          <cell r="G168" t="str">
            <v>7806</v>
          </cell>
          <cell r="H168">
            <v>38124</v>
          </cell>
          <cell r="I168">
            <v>-56.73</v>
          </cell>
          <cell r="J168">
            <v>38175</v>
          </cell>
        </row>
        <row r="169">
          <cell r="G169" t="str">
            <v>18017</v>
          </cell>
          <cell r="H169">
            <v>38141</v>
          </cell>
          <cell r="I169">
            <v>-12</v>
          </cell>
          <cell r="J169">
            <v>38180</v>
          </cell>
        </row>
        <row r="170">
          <cell r="G170" t="str">
            <v>17800</v>
          </cell>
          <cell r="H170">
            <v>38113</v>
          </cell>
          <cell r="I170">
            <v>12</v>
          </cell>
          <cell r="J170">
            <v>38180</v>
          </cell>
        </row>
        <row r="171">
          <cell r="G171" t="str">
            <v>50513</v>
          </cell>
          <cell r="H171">
            <v>38134</v>
          </cell>
          <cell r="I171">
            <v>-56.78</v>
          </cell>
          <cell r="J171">
            <v>38181</v>
          </cell>
        </row>
        <row r="172">
          <cell r="G172" t="str">
            <v>50649</v>
          </cell>
          <cell r="H172">
            <v>38139</v>
          </cell>
          <cell r="I172">
            <v>-56.78</v>
          </cell>
          <cell r="J172">
            <v>38181</v>
          </cell>
        </row>
        <row r="173">
          <cell r="G173" t="str">
            <v>7812</v>
          </cell>
          <cell r="H173">
            <v>38161</v>
          </cell>
          <cell r="I173">
            <v>-17.25</v>
          </cell>
          <cell r="J173">
            <v>38189</v>
          </cell>
        </row>
        <row r="174">
          <cell r="G174" t="str">
            <v>1326</v>
          </cell>
          <cell r="H174">
            <v>38189</v>
          </cell>
          <cell r="I174">
            <v>-39.81</v>
          </cell>
          <cell r="J174">
            <v>38197</v>
          </cell>
        </row>
        <row r="175">
          <cell r="G175" t="str">
            <v>7817</v>
          </cell>
          <cell r="H175">
            <v>38191</v>
          </cell>
          <cell r="I175">
            <v>-15.88</v>
          </cell>
          <cell r="J175">
            <v>38204</v>
          </cell>
        </row>
        <row r="176">
          <cell r="G176" t="str">
            <v>063298</v>
          </cell>
          <cell r="H176">
            <v>38168</v>
          </cell>
          <cell r="I176">
            <v>-1224.6400000000001</v>
          </cell>
          <cell r="J176">
            <v>38217</v>
          </cell>
        </row>
        <row r="177">
          <cell r="G177" t="str">
            <v>STATEMENT</v>
          </cell>
          <cell r="H177">
            <v>38196</v>
          </cell>
          <cell r="I177">
            <v>-33.11</v>
          </cell>
          <cell r="J177">
            <v>38218</v>
          </cell>
        </row>
        <row r="178">
          <cell r="G178" t="str">
            <v>BILL FOR AUG 12</v>
          </cell>
          <cell r="H178">
            <v>38211</v>
          </cell>
          <cell r="I178">
            <v>-113.18</v>
          </cell>
          <cell r="J178">
            <v>38243</v>
          </cell>
        </row>
        <row r="179">
          <cell r="G179" t="str">
            <v>PHOTOGRAPHY</v>
          </cell>
          <cell r="H179">
            <v>38231</v>
          </cell>
          <cell r="I179">
            <v>-65.3</v>
          </cell>
          <cell r="J179">
            <v>38243</v>
          </cell>
        </row>
        <row r="180">
          <cell r="G180" t="str">
            <v>INVOICE</v>
          </cell>
          <cell r="H180">
            <v>38217</v>
          </cell>
          <cell r="I180">
            <v>-72.86</v>
          </cell>
          <cell r="J180">
            <v>38251</v>
          </cell>
        </row>
        <row r="181">
          <cell r="G181" t="str">
            <v>11092</v>
          </cell>
          <cell r="H181">
            <v>38231</v>
          </cell>
          <cell r="I181">
            <v>-88.05</v>
          </cell>
          <cell r="J181">
            <v>38260</v>
          </cell>
        </row>
        <row r="182">
          <cell r="G182" t="str">
            <v>US0122680246</v>
          </cell>
          <cell r="H182">
            <v>38252</v>
          </cell>
          <cell r="I182">
            <v>20000</v>
          </cell>
          <cell r="J182">
            <v>38265</v>
          </cell>
        </row>
        <row r="183">
          <cell r="G183" t="str">
            <v>403679</v>
          </cell>
          <cell r="H183">
            <v>38231</v>
          </cell>
          <cell r="I183">
            <v>750</v>
          </cell>
          <cell r="J183">
            <v>38273</v>
          </cell>
        </row>
        <row r="184">
          <cell r="G184" t="str">
            <v>11094</v>
          </cell>
          <cell r="H184">
            <v>38243</v>
          </cell>
          <cell r="I184">
            <v>220.2</v>
          </cell>
          <cell r="J184">
            <v>38273</v>
          </cell>
        </row>
        <row r="185">
          <cell r="G185" t="str">
            <v>INVOICE</v>
          </cell>
          <cell r="H185">
            <v>38254</v>
          </cell>
          <cell r="I185">
            <v>-10.47</v>
          </cell>
          <cell r="J185">
            <v>38273</v>
          </cell>
        </row>
        <row r="186">
          <cell r="G186" t="str">
            <v>208683</v>
          </cell>
          <cell r="H186">
            <v>38260</v>
          </cell>
          <cell r="I186">
            <v>0.06</v>
          </cell>
          <cell r="J186">
            <v>38274</v>
          </cell>
        </row>
        <row r="187">
          <cell r="G187" t="str">
            <v>09/22/04</v>
          </cell>
          <cell r="H187">
            <v>38252</v>
          </cell>
          <cell r="I187">
            <v>630</v>
          </cell>
          <cell r="J187">
            <v>38281</v>
          </cell>
        </row>
        <row r="188">
          <cell r="G188" t="str">
            <v>064634</v>
          </cell>
          <cell r="H188">
            <v>38275</v>
          </cell>
          <cell r="I188">
            <v>4328.5</v>
          </cell>
          <cell r="J188">
            <v>38282</v>
          </cell>
        </row>
        <row r="189">
          <cell r="G189" t="str">
            <v>18109</v>
          </cell>
          <cell r="H189">
            <v>38253</v>
          </cell>
          <cell r="I189">
            <v>140</v>
          </cell>
          <cell r="J189">
            <v>38288</v>
          </cell>
        </row>
        <row r="190">
          <cell r="G190" t="str">
            <v>18109</v>
          </cell>
          <cell r="H190">
            <v>38253</v>
          </cell>
          <cell r="I190">
            <v>364</v>
          </cell>
          <cell r="J190">
            <v>38288</v>
          </cell>
        </row>
        <row r="191">
          <cell r="G191" t="str">
            <v>18109</v>
          </cell>
          <cell r="H191">
            <v>38253</v>
          </cell>
          <cell r="I191">
            <v>220</v>
          </cell>
          <cell r="J191">
            <v>38288</v>
          </cell>
        </row>
        <row r="192">
          <cell r="G192" t="str">
            <v>064764</v>
          </cell>
          <cell r="H192">
            <v>38289</v>
          </cell>
          <cell r="I192">
            <v>-1224.6400000000001</v>
          </cell>
          <cell r="J192">
            <v>38294</v>
          </cell>
        </row>
        <row r="193">
          <cell r="G193" t="str">
            <v>HURRICANE</v>
          </cell>
          <cell r="H193">
            <v>38270</v>
          </cell>
          <cell r="I193">
            <v>-125.63</v>
          </cell>
          <cell r="J193">
            <v>38302</v>
          </cell>
        </row>
        <row r="194">
          <cell r="G194" t="str">
            <v>US0122701913</v>
          </cell>
          <cell r="H194">
            <v>38281</v>
          </cell>
          <cell r="I194">
            <v>15795</v>
          </cell>
          <cell r="J194">
            <v>38306</v>
          </cell>
        </row>
        <row r="195">
          <cell r="G195" t="str">
            <v>JM150813</v>
          </cell>
          <cell r="H195">
            <v>38250</v>
          </cell>
          <cell r="I195">
            <v>650</v>
          </cell>
          <cell r="J195">
            <v>38336</v>
          </cell>
        </row>
        <row r="196">
          <cell r="G196" t="str">
            <v>JM52499</v>
          </cell>
          <cell r="H196">
            <v>38289</v>
          </cell>
          <cell r="I196">
            <v>650</v>
          </cell>
          <cell r="J196">
            <v>38336</v>
          </cell>
        </row>
        <row r="197">
          <cell r="G197" t="str">
            <v>JM51105</v>
          </cell>
          <cell r="H197">
            <v>38259</v>
          </cell>
          <cell r="I197">
            <v>4550</v>
          </cell>
          <cell r="J197">
            <v>38336</v>
          </cell>
        </row>
        <row r="198">
          <cell r="G198" t="str">
            <v>2475684</v>
          </cell>
          <cell r="H198">
            <v>38330</v>
          </cell>
          <cell r="I198">
            <v>-1</v>
          </cell>
          <cell r="J198">
            <v>38338</v>
          </cell>
        </row>
        <row r="199">
          <cell r="G199" t="str">
            <v>JM153112</v>
          </cell>
          <cell r="H199">
            <v>38310</v>
          </cell>
          <cell r="I199">
            <v>650</v>
          </cell>
          <cell r="J199">
            <v>38338</v>
          </cell>
        </row>
        <row r="200">
          <cell r="G200" t="str">
            <v>1261E</v>
          </cell>
          <cell r="H200">
            <v>38324</v>
          </cell>
          <cell r="I200">
            <v>93.75</v>
          </cell>
          <cell r="J200">
            <v>38341</v>
          </cell>
        </row>
        <row r="201">
          <cell r="G201" t="str">
            <v>444182</v>
          </cell>
          <cell r="H201">
            <v>38322</v>
          </cell>
          <cell r="I201">
            <v>750</v>
          </cell>
          <cell r="J201">
            <v>38343</v>
          </cell>
        </row>
        <row r="202">
          <cell r="G202"/>
          <cell r="H202">
            <v>38017</v>
          </cell>
          <cell r="I202">
            <v>-6480</v>
          </cell>
          <cell r="J202">
            <v>38017</v>
          </cell>
        </row>
        <row r="203">
          <cell r="G203"/>
          <cell r="H203">
            <v>38017</v>
          </cell>
          <cell r="I203">
            <v>0.56999999999999995</v>
          </cell>
          <cell r="J203">
            <v>38017</v>
          </cell>
        </row>
        <row r="204">
          <cell r="G204"/>
          <cell r="H204">
            <v>38138</v>
          </cell>
          <cell r="I204">
            <v>-35250</v>
          </cell>
          <cell r="J204">
            <v>38138</v>
          </cell>
        </row>
        <row r="205">
          <cell r="G205"/>
          <cell r="H205">
            <v>38168</v>
          </cell>
          <cell r="I205">
            <v>-250</v>
          </cell>
          <cell r="J205">
            <v>38168</v>
          </cell>
        </row>
        <row r="206">
          <cell r="G206"/>
          <cell r="H206">
            <v>38199</v>
          </cell>
          <cell r="I206">
            <v>-250</v>
          </cell>
          <cell r="J206">
            <v>38199</v>
          </cell>
        </row>
        <row r="207">
          <cell r="G207"/>
          <cell r="H207">
            <v>38230</v>
          </cell>
          <cell r="I207">
            <v>-50250</v>
          </cell>
          <cell r="J207">
            <v>38230</v>
          </cell>
        </row>
        <row r="208">
          <cell r="G208"/>
          <cell r="H208">
            <v>38230</v>
          </cell>
          <cell r="I208">
            <v>-1225</v>
          </cell>
          <cell r="J208">
            <v>38230</v>
          </cell>
        </row>
        <row r="209">
          <cell r="G209"/>
          <cell r="H209">
            <v>38291</v>
          </cell>
          <cell r="I209">
            <v>-445.12</v>
          </cell>
          <cell r="J209">
            <v>38291</v>
          </cell>
        </row>
        <row r="210">
          <cell r="G210"/>
          <cell r="H210">
            <v>38291</v>
          </cell>
          <cell r="I210">
            <v>-2500</v>
          </cell>
          <cell r="J210">
            <v>38291</v>
          </cell>
        </row>
        <row r="211">
          <cell r="G211"/>
          <cell r="H211">
            <v>38291</v>
          </cell>
          <cell r="I211">
            <v>-20000</v>
          </cell>
          <cell r="J211">
            <v>38291</v>
          </cell>
        </row>
        <row r="212">
          <cell r="G212"/>
          <cell r="H212">
            <v>38321</v>
          </cell>
          <cell r="I212">
            <v>-2730</v>
          </cell>
          <cell r="J212">
            <v>38321</v>
          </cell>
        </row>
        <row r="213">
          <cell r="G213"/>
          <cell r="H213">
            <v>38321</v>
          </cell>
          <cell r="I213">
            <v>-1170</v>
          </cell>
          <cell r="J213">
            <v>38321</v>
          </cell>
        </row>
        <row r="214">
          <cell r="G214"/>
          <cell r="H214">
            <v>38352</v>
          </cell>
          <cell r="I214">
            <v>-58264.79</v>
          </cell>
          <cell r="J214">
            <v>38352</v>
          </cell>
        </row>
        <row r="215">
          <cell r="G215"/>
          <cell r="H215">
            <v>38352</v>
          </cell>
          <cell r="I215">
            <v>-18400</v>
          </cell>
          <cell r="J215">
            <v>38352</v>
          </cell>
        </row>
        <row r="216">
          <cell r="G216"/>
          <cell r="H216">
            <v>38352</v>
          </cell>
          <cell r="I216">
            <v>-2230.8000000000002</v>
          </cell>
          <cell r="J216">
            <v>38352</v>
          </cell>
        </row>
        <row r="217">
          <cell r="G217"/>
          <cell r="H217">
            <v>38033</v>
          </cell>
          <cell r="I217">
            <v>-3250</v>
          </cell>
          <cell r="J217">
            <v>38033</v>
          </cell>
        </row>
        <row r="218">
          <cell r="G218"/>
          <cell r="H218">
            <v>37994</v>
          </cell>
          <cell r="I218">
            <v>2000</v>
          </cell>
          <cell r="J218">
            <v>37994</v>
          </cell>
        </row>
        <row r="219">
          <cell r="G219"/>
          <cell r="H219">
            <v>38023</v>
          </cell>
          <cell r="I219">
            <v>2000</v>
          </cell>
          <cell r="J219">
            <v>38023</v>
          </cell>
        </row>
        <row r="220">
          <cell r="G220"/>
          <cell r="H220">
            <v>38054</v>
          </cell>
          <cell r="I220">
            <v>2000</v>
          </cell>
          <cell r="J220">
            <v>38054</v>
          </cell>
        </row>
        <row r="221">
          <cell r="G221"/>
          <cell r="H221">
            <v>38089</v>
          </cell>
          <cell r="I221">
            <v>2000</v>
          </cell>
          <cell r="J221">
            <v>38089</v>
          </cell>
        </row>
        <row r="222">
          <cell r="G222"/>
          <cell r="H222">
            <v>38119</v>
          </cell>
          <cell r="I222">
            <v>2000</v>
          </cell>
          <cell r="J222">
            <v>38119</v>
          </cell>
        </row>
        <row r="223">
          <cell r="G223"/>
          <cell r="H223">
            <v>38152</v>
          </cell>
          <cell r="I223">
            <v>2000</v>
          </cell>
          <cell r="J223">
            <v>38152</v>
          </cell>
        </row>
        <row r="224">
          <cell r="G224"/>
          <cell r="H224">
            <v>38175</v>
          </cell>
          <cell r="I224">
            <v>2000</v>
          </cell>
          <cell r="J224">
            <v>38175</v>
          </cell>
        </row>
        <row r="225">
          <cell r="G225"/>
          <cell r="H225">
            <v>38211</v>
          </cell>
          <cell r="I225">
            <v>2000</v>
          </cell>
          <cell r="J225">
            <v>38211</v>
          </cell>
        </row>
        <row r="226">
          <cell r="G226"/>
          <cell r="H226">
            <v>38247</v>
          </cell>
          <cell r="I226">
            <v>2000</v>
          </cell>
          <cell r="J226">
            <v>38247</v>
          </cell>
        </row>
        <row r="227">
          <cell r="G227"/>
          <cell r="H227">
            <v>38267</v>
          </cell>
          <cell r="I227">
            <v>2000</v>
          </cell>
          <cell r="J227">
            <v>38267</v>
          </cell>
        </row>
        <row r="228">
          <cell r="G228"/>
          <cell r="H228">
            <v>38302</v>
          </cell>
          <cell r="I228">
            <v>2000</v>
          </cell>
          <cell r="J228">
            <v>38302</v>
          </cell>
        </row>
        <row r="229">
          <cell r="G229"/>
          <cell r="H229">
            <v>38049</v>
          </cell>
          <cell r="I229">
            <v>175</v>
          </cell>
          <cell r="J229">
            <v>38049</v>
          </cell>
        </row>
        <row r="230">
          <cell r="G230"/>
          <cell r="H230">
            <v>38051</v>
          </cell>
          <cell r="I230">
            <v>5000</v>
          </cell>
          <cell r="J230">
            <v>38051</v>
          </cell>
        </row>
        <row r="231">
          <cell r="G231" t="str">
            <v>CONSULTANT SVCS</v>
          </cell>
          <cell r="H231">
            <v>38076</v>
          </cell>
          <cell r="I231">
            <v>3000</v>
          </cell>
          <cell r="J231">
            <v>38077</v>
          </cell>
        </row>
        <row r="232">
          <cell r="G232"/>
          <cell r="H232">
            <v>38089</v>
          </cell>
          <cell r="I232">
            <v>2040.54</v>
          </cell>
          <cell r="J232">
            <v>38089</v>
          </cell>
        </row>
        <row r="233">
          <cell r="G233"/>
          <cell r="H233">
            <v>38106</v>
          </cell>
          <cell r="I233">
            <v>2103.29</v>
          </cell>
          <cell r="J233">
            <v>38106</v>
          </cell>
        </row>
        <row r="234">
          <cell r="G234"/>
          <cell r="H234">
            <v>38202</v>
          </cell>
          <cell r="I234">
            <v>22625</v>
          </cell>
          <cell r="J234">
            <v>38202</v>
          </cell>
        </row>
        <row r="235">
          <cell r="G235"/>
          <cell r="H235">
            <v>38202</v>
          </cell>
          <cell r="I235">
            <v>-22625</v>
          </cell>
          <cell r="J235">
            <v>38272</v>
          </cell>
        </row>
        <row r="236">
          <cell r="G236"/>
          <cell r="H236">
            <v>38089</v>
          </cell>
          <cell r="I236">
            <v>357.35</v>
          </cell>
          <cell r="J236">
            <v>38089</v>
          </cell>
        </row>
        <row r="237">
          <cell r="G237" t="str">
            <v>ANNUAL RETAINER</v>
          </cell>
          <cell r="H237">
            <v>38155</v>
          </cell>
          <cell r="I237">
            <v>3000</v>
          </cell>
          <cell r="J237">
            <v>38167</v>
          </cell>
        </row>
        <row r="238">
          <cell r="G238"/>
          <cell r="H238">
            <v>38203</v>
          </cell>
          <cell r="I238">
            <v>22625</v>
          </cell>
          <cell r="J238">
            <v>38203</v>
          </cell>
        </row>
        <row r="239">
          <cell r="G239"/>
          <cell r="H239">
            <v>38210</v>
          </cell>
          <cell r="I239">
            <v>1562.5</v>
          </cell>
          <cell r="J239">
            <v>38210</v>
          </cell>
        </row>
        <row r="240">
          <cell r="G240"/>
          <cell r="H240">
            <v>38247</v>
          </cell>
          <cell r="I240">
            <v>5921.9</v>
          </cell>
          <cell r="J240">
            <v>38247</v>
          </cell>
        </row>
        <row r="241">
          <cell r="G241"/>
          <cell r="H241">
            <v>38264</v>
          </cell>
          <cell r="I241">
            <v>3875</v>
          </cell>
          <cell r="J241">
            <v>38264</v>
          </cell>
        </row>
        <row r="242">
          <cell r="G242"/>
          <cell r="H242">
            <v>38300</v>
          </cell>
          <cell r="I242">
            <v>5446.89</v>
          </cell>
          <cell r="J242">
            <v>38300</v>
          </cell>
        </row>
        <row r="243">
          <cell r="G243"/>
          <cell r="H243">
            <v>38327</v>
          </cell>
          <cell r="I243">
            <v>3000</v>
          </cell>
          <cell r="J243">
            <v>38327</v>
          </cell>
        </row>
        <row r="244">
          <cell r="G244"/>
          <cell r="H244">
            <v>38265</v>
          </cell>
          <cell r="I244">
            <v>1170</v>
          </cell>
          <cell r="J244">
            <v>38265</v>
          </cell>
        </row>
        <row r="245">
          <cell r="G245" t="str">
            <v>J COACHMAN</v>
          </cell>
          <cell r="H245">
            <v>38199</v>
          </cell>
          <cell r="I245">
            <v>-571.16</v>
          </cell>
          <cell r="J245">
            <v>38199</v>
          </cell>
        </row>
        <row r="246">
          <cell r="G246"/>
          <cell r="H246">
            <v>38167</v>
          </cell>
          <cell r="I246">
            <v>3500</v>
          </cell>
          <cell r="J246">
            <v>38167</v>
          </cell>
        </row>
        <row r="247">
          <cell r="G247" t="str">
            <v>CHARLES RIVER AS</v>
          </cell>
          <cell r="H247">
            <v>38199</v>
          </cell>
          <cell r="I247">
            <v>-59805.36</v>
          </cell>
          <cell r="J247">
            <v>38199</v>
          </cell>
        </row>
        <row r="248">
          <cell r="G248" t="str">
            <v>M00026944</v>
          </cell>
          <cell r="H248">
            <v>38015</v>
          </cell>
          <cell r="I248">
            <v>-20000</v>
          </cell>
          <cell r="J248">
            <v>38042</v>
          </cell>
        </row>
        <row r="249">
          <cell r="G249" t="str">
            <v>3116</v>
          </cell>
          <cell r="H249">
            <v>37960</v>
          </cell>
          <cell r="I249">
            <v>2750</v>
          </cell>
          <cell r="J249">
            <v>37999</v>
          </cell>
        </row>
        <row r="250">
          <cell r="G250" t="str">
            <v>24654</v>
          </cell>
          <cell r="H250">
            <v>37928</v>
          </cell>
          <cell r="I250">
            <v>102000</v>
          </cell>
          <cell r="J250">
            <v>37999</v>
          </cell>
        </row>
        <row r="251">
          <cell r="G251" t="str">
            <v>4004</v>
          </cell>
          <cell r="H251">
            <v>37993</v>
          </cell>
          <cell r="I251">
            <v>7250</v>
          </cell>
          <cell r="J251">
            <v>38013</v>
          </cell>
        </row>
        <row r="252">
          <cell r="G252" t="str">
            <v>CONSULTING</v>
          </cell>
          <cell r="H252">
            <v>38015</v>
          </cell>
          <cell r="I252">
            <v>250</v>
          </cell>
          <cell r="J252">
            <v>38015</v>
          </cell>
        </row>
        <row r="253">
          <cell r="G253" t="str">
            <v>M00026944</v>
          </cell>
          <cell r="H253">
            <v>38015</v>
          </cell>
          <cell r="I253">
            <v>20000</v>
          </cell>
          <cell r="J253">
            <v>38028</v>
          </cell>
        </row>
        <row r="254">
          <cell r="G254" t="str">
            <v>4867</v>
          </cell>
          <cell r="H254">
            <v>38016</v>
          </cell>
          <cell r="I254">
            <v>6260.59</v>
          </cell>
          <cell r="J254">
            <v>38033</v>
          </cell>
        </row>
        <row r="255">
          <cell r="G255" t="str">
            <v>CONSULTING FEE</v>
          </cell>
          <cell r="H255">
            <v>38027</v>
          </cell>
          <cell r="I255">
            <v>250</v>
          </cell>
          <cell r="J255">
            <v>38027</v>
          </cell>
        </row>
        <row r="256">
          <cell r="G256" t="str">
            <v>M00026944</v>
          </cell>
          <cell r="H256">
            <v>38015</v>
          </cell>
          <cell r="I256">
            <v>20000</v>
          </cell>
          <cell r="J256">
            <v>38042</v>
          </cell>
        </row>
        <row r="257">
          <cell r="G257" t="str">
            <v>CONSULTING FEE</v>
          </cell>
          <cell r="H257">
            <v>38056</v>
          </cell>
          <cell r="I257">
            <v>250</v>
          </cell>
          <cell r="J257">
            <v>38056</v>
          </cell>
        </row>
        <row r="258">
          <cell r="G258" t="str">
            <v>0104-OGE04-PS</v>
          </cell>
          <cell r="H258">
            <v>38041</v>
          </cell>
          <cell r="I258">
            <v>19957</v>
          </cell>
          <cell r="J258">
            <v>38064</v>
          </cell>
        </row>
        <row r="259">
          <cell r="G259" t="str">
            <v>4019</v>
          </cell>
          <cell r="H259">
            <v>38033</v>
          </cell>
          <cell r="I259">
            <v>8000</v>
          </cell>
          <cell r="J259">
            <v>38065</v>
          </cell>
        </row>
        <row r="260">
          <cell r="G260" t="str">
            <v>CONSULTING FEE</v>
          </cell>
          <cell r="H260">
            <v>38087</v>
          </cell>
          <cell r="I260">
            <v>250</v>
          </cell>
          <cell r="J260">
            <v>38087</v>
          </cell>
        </row>
        <row r="261">
          <cell r="G261" t="str">
            <v>021100</v>
          </cell>
          <cell r="H261">
            <v>38065</v>
          </cell>
          <cell r="I261">
            <v>59805.36</v>
          </cell>
          <cell r="J261">
            <v>38093</v>
          </cell>
        </row>
        <row r="262">
          <cell r="G262" t="str">
            <v>25291</v>
          </cell>
          <cell r="H262">
            <v>38105</v>
          </cell>
          <cell r="I262">
            <v>3356.83</v>
          </cell>
          <cell r="J262">
            <v>38118</v>
          </cell>
        </row>
        <row r="263">
          <cell r="G263" t="str">
            <v>4060</v>
          </cell>
          <cell r="H263">
            <v>38152</v>
          </cell>
          <cell r="I263">
            <v>4250</v>
          </cell>
          <cell r="J263">
            <v>38184</v>
          </cell>
        </row>
        <row r="264">
          <cell r="G264" t="str">
            <v>695</v>
          </cell>
          <cell r="H264">
            <v>38168</v>
          </cell>
          <cell r="I264">
            <v>12845.4</v>
          </cell>
          <cell r="J264">
            <v>38197</v>
          </cell>
        </row>
        <row r="265">
          <cell r="G265"/>
          <cell r="H265">
            <v>38313</v>
          </cell>
          <cell r="I265">
            <v>5680.94</v>
          </cell>
          <cell r="J265">
            <v>38313</v>
          </cell>
        </row>
        <row r="266">
          <cell r="G266"/>
          <cell r="H266">
            <v>38322</v>
          </cell>
          <cell r="I266">
            <v>5500</v>
          </cell>
          <cell r="J266">
            <v>38322</v>
          </cell>
        </row>
        <row r="267">
          <cell r="G267" t="str">
            <v>4027</v>
          </cell>
          <cell r="H267">
            <v>38071</v>
          </cell>
          <cell r="I267">
            <v>1750</v>
          </cell>
          <cell r="J267">
            <v>38097</v>
          </cell>
        </row>
        <row r="268">
          <cell r="G268" t="str">
            <v>CONSULTING</v>
          </cell>
          <cell r="H268">
            <v>38082</v>
          </cell>
          <cell r="I268">
            <v>9002.32</v>
          </cell>
          <cell r="J268">
            <v>38097</v>
          </cell>
        </row>
        <row r="269">
          <cell r="G269" t="str">
            <v>026449</v>
          </cell>
          <cell r="H269">
            <v>38198</v>
          </cell>
          <cell r="I269">
            <v>33216.31</v>
          </cell>
          <cell r="J269">
            <v>38215</v>
          </cell>
        </row>
        <row r="270">
          <cell r="G270" t="str">
            <v>INV-0000046060</v>
          </cell>
          <cell r="H270">
            <v>38190</v>
          </cell>
          <cell r="I270">
            <v>47851.29</v>
          </cell>
          <cell r="J270">
            <v>38225</v>
          </cell>
        </row>
        <row r="271">
          <cell r="G271" t="str">
            <v>INV0000046350</v>
          </cell>
          <cell r="H271">
            <v>38208</v>
          </cell>
          <cell r="I271">
            <v>34181.32</v>
          </cell>
          <cell r="J271">
            <v>38264</v>
          </cell>
        </row>
        <row r="272">
          <cell r="G272" t="str">
            <v>741</v>
          </cell>
          <cell r="H272">
            <v>38260</v>
          </cell>
          <cell r="I272">
            <v>38026.21</v>
          </cell>
          <cell r="J272">
            <v>38289</v>
          </cell>
        </row>
        <row r="273">
          <cell r="G273" t="str">
            <v>004723</v>
          </cell>
          <cell r="H273">
            <v>38244</v>
          </cell>
          <cell r="I273">
            <v>32825</v>
          </cell>
          <cell r="J273">
            <v>38289</v>
          </cell>
        </row>
        <row r="274">
          <cell r="G274" t="str">
            <v>25724</v>
          </cell>
          <cell r="H274">
            <v>38259</v>
          </cell>
          <cell r="I274">
            <v>77300</v>
          </cell>
          <cell r="J274">
            <v>38292</v>
          </cell>
        </row>
        <row r="275">
          <cell r="G275" t="str">
            <v>INV-0000046676</v>
          </cell>
          <cell r="H275">
            <v>38240</v>
          </cell>
          <cell r="I275">
            <v>59896.78</v>
          </cell>
          <cell r="J275">
            <v>38294</v>
          </cell>
        </row>
        <row r="276">
          <cell r="G276" t="str">
            <v>INV-0000046849</v>
          </cell>
          <cell r="H276">
            <v>38272</v>
          </cell>
          <cell r="I276">
            <v>10187.75</v>
          </cell>
          <cell r="J276">
            <v>38294</v>
          </cell>
        </row>
        <row r="277">
          <cell r="G277" t="str">
            <v>755</v>
          </cell>
          <cell r="H277">
            <v>38291</v>
          </cell>
          <cell r="I277">
            <v>34084.76</v>
          </cell>
          <cell r="J277">
            <v>38306</v>
          </cell>
        </row>
        <row r="278">
          <cell r="G278" t="str">
            <v>4122</v>
          </cell>
          <cell r="H278">
            <v>38273</v>
          </cell>
          <cell r="I278">
            <v>4000</v>
          </cell>
          <cell r="J278">
            <v>38310</v>
          </cell>
        </row>
        <row r="279">
          <cell r="G279" t="str">
            <v>RETAINER</v>
          </cell>
          <cell r="H279">
            <v>38315</v>
          </cell>
          <cell r="I279">
            <v>2000</v>
          </cell>
          <cell r="J279">
            <v>38315</v>
          </cell>
        </row>
        <row r="280">
          <cell r="G280" t="str">
            <v>INV-0000047329</v>
          </cell>
          <cell r="H280">
            <v>38301</v>
          </cell>
          <cell r="I280">
            <v>18675</v>
          </cell>
          <cell r="J280">
            <v>38320</v>
          </cell>
        </row>
        <row r="281">
          <cell r="G281" t="str">
            <v>765</v>
          </cell>
          <cell r="H281">
            <v>38336</v>
          </cell>
          <cell r="I281">
            <v>18566.12</v>
          </cell>
          <cell r="J281">
            <v>38350</v>
          </cell>
        </row>
        <row r="282">
          <cell r="G282" t="str">
            <v>ANITA BELL</v>
          </cell>
          <cell r="H282">
            <v>38247</v>
          </cell>
          <cell r="I282">
            <v>2500</v>
          </cell>
          <cell r="J282">
            <v>38247</v>
          </cell>
        </row>
        <row r="283">
          <cell r="G283" t="str">
            <v>ANITA BELL</v>
          </cell>
          <cell r="H283">
            <v>38247</v>
          </cell>
          <cell r="I283">
            <v>-2500</v>
          </cell>
          <cell r="J283">
            <v>38247</v>
          </cell>
        </row>
        <row r="284">
          <cell r="G284" t="str">
            <v>ANITA BELL</v>
          </cell>
          <cell r="H284">
            <v>38254</v>
          </cell>
          <cell r="I284">
            <v>92675</v>
          </cell>
          <cell r="J284">
            <v>38254</v>
          </cell>
        </row>
        <row r="285">
          <cell r="G285" t="str">
            <v>ANITA BELL</v>
          </cell>
          <cell r="H285">
            <v>38254</v>
          </cell>
          <cell r="I285">
            <v>-92675</v>
          </cell>
          <cell r="J285">
            <v>38254</v>
          </cell>
        </row>
        <row r="286">
          <cell r="G286" t="str">
            <v>ANITA BELL</v>
          </cell>
          <cell r="H286">
            <v>38254</v>
          </cell>
          <cell r="I286">
            <v>13910</v>
          </cell>
          <cell r="J286">
            <v>38254</v>
          </cell>
        </row>
        <row r="287">
          <cell r="G287" t="str">
            <v>ANITA BELL</v>
          </cell>
          <cell r="H287">
            <v>38254</v>
          </cell>
          <cell r="I287">
            <v>-13910</v>
          </cell>
          <cell r="J287">
            <v>38254</v>
          </cell>
        </row>
        <row r="288">
          <cell r="G288" t="str">
            <v>Z. MCMILLEN</v>
          </cell>
          <cell r="H288">
            <v>38260</v>
          </cell>
          <cell r="I288">
            <v>-274789</v>
          </cell>
          <cell r="J288">
            <v>38260</v>
          </cell>
        </row>
        <row r="289">
          <cell r="G289" t="str">
            <v>Z. MCMILLEN</v>
          </cell>
          <cell r="H289">
            <v>38260</v>
          </cell>
          <cell r="I289">
            <v>-11447</v>
          </cell>
          <cell r="J289">
            <v>38260</v>
          </cell>
        </row>
        <row r="290">
          <cell r="G290" t="str">
            <v>ANITA BELL</v>
          </cell>
          <cell r="H290">
            <v>38341</v>
          </cell>
          <cell r="I290">
            <v>1655</v>
          </cell>
          <cell r="J290">
            <v>38341</v>
          </cell>
        </row>
        <row r="291">
          <cell r="G291" t="str">
            <v>ANITA BELL</v>
          </cell>
          <cell r="H291">
            <v>38341</v>
          </cell>
          <cell r="I291">
            <v>-1655</v>
          </cell>
          <cell r="J291">
            <v>38341</v>
          </cell>
        </row>
        <row r="292">
          <cell r="G292" t="str">
            <v>22219726</v>
          </cell>
          <cell r="H292">
            <v>38000</v>
          </cell>
          <cell r="I292">
            <v>91000</v>
          </cell>
          <cell r="J292">
            <v>38008</v>
          </cell>
        </row>
        <row r="293">
          <cell r="G293" t="str">
            <v>22368451</v>
          </cell>
          <cell r="H293">
            <v>38030</v>
          </cell>
          <cell r="I293">
            <v>6350</v>
          </cell>
          <cell r="J293">
            <v>38030</v>
          </cell>
        </row>
        <row r="294">
          <cell r="G294" t="str">
            <v>22368451</v>
          </cell>
          <cell r="H294">
            <v>38030</v>
          </cell>
          <cell r="I294">
            <v>3700</v>
          </cell>
          <cell r="J294">
            <v>38030</v>
          </cell>
        </row>
        <row r="295">
          <cell r="G295" t="str">
            <v>22368451</v>
          </cell>
          <cell r="H295">
            <v>38030</v>
          </cell>
          <cell r="I295">
            <v>925</v>
          </cell>
          <cell r="J295">
            <v>38030</v>
          </cell>
        </row>
        <row r="296">
          <cell r="G296" t="str">
            <v>22349011</v>
          </cell>
          <cell r="H296">
            <v>38027</v>
          </cell>
          <cell r="I296">
            <v>30400</v>
          </cell>
          <cell r="J296">
            <v>38030</v>
          </cell>
        </row>
        <row r="297">
          <cell r="G297" t="str">
            <v>22349011</v>
          </cell>
          <cell r="H297">
            <v>38027</v>
          </cell>
          <cell r="I297">
            <v>10723</v>
          </cell>
          <cell r="J297">
            <v>38030</v>
          </cell>
        </row>
        <row r="298">
          <cell r="G298" t="str">
            <v>22349011</v>
          </cell>
          <cell r="H298">
            <v>38027</v>
          </cell>
          <cell r="I298">
            <v>18250</v>
          </cell>
          <cell r="J298">
            <v>38030</v>
          </cell>
        </row>
        <row r="299">
          <cell r="G299" t="str">
            <v>22349011</v>
          </cell>
          <cell r="H299">
            <v>38027</v>
          </cell>
          <cell r="I299">
            <v>2450</v>
          </cell>
          <cell r="J299">
            <v>38030</v>
          </cell>
        </row>
        <row r="300">
          <cell r="G300" t="str">
            <v>22349011</v>
          </cell>
          <cell r="H300">
            <v>38027</v>
          </cell>
          <cell r="I300">
            <v>3700</v>
          </cell>
          <cell r="J300">
            <v>38030</v>
          </cell>
        </row>
        <row r="301">
          <cell r="G301" t="str">
            <v>22368486</v>
          </cell>
          <cell r="H301">
            <v>38030</v>
          </cell>
          <cell r="I301">
            <v>75000</v>
          </cell>
          <cell r="J301">
            <v>38030</v>
          </cell>
        </row>
        <row r="302">
          <cell r="G302" t="str">
            <v>22368486</v>
          </cell>
          <cell r="H302">
            <v>38030</v>
          </cell>
          <cell r="I302">
            <v>19200</v>
          </cell>
          <cell r="J302">
            <v>38030</v>
          </cell>
        </row>
        <row r="303">
          <cell r="G303" t="str">
            <v>950999491</v>
          </cell>
          <cell r="H303">
            <v>37950</v>
          </cell>
          <cell r="I303">
            <v>1400</v>
          </cell>
          <cell r="J303">
            <v>38041</v>
          </cell>
        </row>
        <row r="304">
          <cell r="G304" t="str">
            <v>22500821</v>
          </cell>
          <cell r="H304">
            <v>38056</v>
          </cell>
          <cell r="I304">
            <v>5900</v>
          </cell>
          <cell r="J304">
            <v>38061</v>
          </cell>
        </row>
        <row r="305">
          <cell r="G305" t="str">
            <v>22500821</v>
          </cell>
          <cell r="H305">
            <v>38056</v>
          </cell>
          <cell r="I305">
            <v>3500</v>
          </cell>
          <cell r="J305">
            <v>38061</v>
          </cell>
        </row>
        <row r="306">
          <cell r="G306" t="str">
            <v>P-106770-302</v>
          </cell>
          <cell r="H306">
            <v>38042</v>
          </cell>
          <cell r="I306">
            <v>13300</v>
          </cell>
          <cell r="J306">
            <v>38063</v>
          </cell>
        </row>
        <row r="307">
          <cell r="G307" t="str">
            <v>F-106770-302</v>
          </cell>
          <cell r="H307">
            <v>38042</v>
          </cell>
          <cell r="I307">
            <v>3300</v>
          </cell>
          <cell r="J307">
            <v>38063</v>
          </cell>
        </row>
        <row r="308">
          <cell r="G308" t="str">
            <v>US0122532193</v>
          </cell>
          <cell r="H308">
            <v>38071</v>
          </cell>
          <cell r="I308">
            <v>1655</v>
          </cell>
          <cell r="J308">
            <v>38082</v>
          </cell>
        </row>
        <row r="309">
          <cell r="G309" t="str">
            <v>US0122532193</v>
          </cell>
          <cell r="H309">
            <v>38071</v>
          </cell>
          <cell r="I309">
            <v>24300</v>
          </cell>
          <cell r="J309">
            <v>38082</v>
          </cell>
        </row>
        <row r="310">
          <cell r="G310" t="str">
            <v>US0122532193</v>
          </cell>
          <cell r="H310">
            <v>38071</v>
          </cell>
          <cell r="I310">
            <v>1095</v>
          </cell>
          <cell r="J310">
            <v>38082</v>
          </cell>
        </row>
        <row r="311">
          <cell r="G311" t="str">
            <v>US0122554039</v>
          </cell>
          <cell r="H311">
            <v>38097</v>
          </cell>
          <cell r="I311">
            <v>9400</v>
          </cell>
          <cell r="J311">
            <v>38106</v>
          </cell>
        </row>
        <row r="312">
          <cell r="G312" t="str">
            <v>US0122554039</v>
          </cell>
          <cell r="H312">
            <v>38097</v>
          </cell>
          <cell r="I312">
            <v>575</v>
          </cell>
          <cell r="J312">
            <v>38106</v>
          </cell>
        </row>
        <row r="313">
          <cell r="G313" t="str">
            <v>US0122547118</v>
          </cell>
          <cell r="H313">
            <v>38086</v>
          </cell>
          <cell r="I313">
            <v>6000</v>
          </cell>
          <cell r="J313">
            <v>38106</v>
          </cell>
        </row>
        <row r="314">
          <cell r="G314" t="str">
            <v>US0122547118</v>
          </cell>
          <cell r="H314">
            <v>38086</v>
          </cell>
          <cell r="I314">
            <v>9515</v>
          </cell>
          <cell r="J314">
            <v>38106</v>
          </cell>
        </row>
        <row r="315">
          <cell r="G315" t="str">
            <v>US0122555068</v>
          </cell>
          <cell r="H315">
            <v>38098</v>
          </cell>
          <cell r="I315">
            <v>18500</v>
          </cell>
          <cell r="J315">
            <v>38106</v>
          </cell>
        </row>
        <row r="316">
          <cell r="G316" t="str">
            <v>US0122555068</v>
          </cell>
          <cell r="H316">
            <v>38098</v>
          </cell>
          <cell r="I316">
            <v>21666</v>
          </cell>
          <cell r="J316">
            <v>38106</v>
          </cell>
        </row>
        <row r="317">
          <cell r="G317" t="str">
            <v>US0122598448</v>
          </cell>
          <cell r="H317">
            <v>38139</v>
          </cell>
          <cell r="I317">
            <v>2500</v>
          </cell>
          <cell r="J317">
            <v>38154</v>
          </cell>
        </row>
        <row r="318">
          <cell r="G318" t="str">
            <v>US0122598448</v>
          </cell>
          <cell r="H318">
            <v>38139</v>
          </cell>
          <cell r="I318">
            <v>9750</v>
          </cell>
          <cell r="J318">
            <v>38154</v>
          </cell>
        </row>
        <row r="319">
          <cell r="G319" t="str">
            <v>US0122598448</v>
          </cell>
          <cell r="H319">
            <v>38139</v>
          </cell>
          <cell r="I319">
            <v>6500</v>
          </cell>
          <cell r="J319">
            <v>38154</v>
          </cell>
        </row>
        <row r="320">
          <cell r="G320" t="str">
            <v>US0122598448</v>
          </cell>
          <cell r="H320">
            <v>38139</v>
          </cell>
          <cell r="I320">
            <v>1500</v>
          </cell>
          <cell r="J320">
            <v>38154</v>
          </cell>
        </row>
        <row r="321">
          <cell r="G321" t="str">
            <v>US0122598448</v>
          </cell>
          <cell r="H321">
            <v>38139</v>
          </cell>
          <cell r="I321">
            <v>6500</v>
          </cell>
          <cell r="J321">
            <v>38154</v>
          </cell>
        </row>
        <row r="322">
          <cell r="G322" t="str">
            <v>US0122598448</v>
          </cell>
          <cell r="H322">
            <v>38139</v>
          </cell>
          <cell r="I322">
            <v>17500</v>
          </cell>
          <cell r="J322">
            <v>38154</v>
          </cell>
        </row>
        <row r="323">
          <cell r="G323" t="str">
            <v>US0122598448</v>
          </cell>
          <cell r="H323">
            <v>38139</v>
          </cell>
          <cell r="I323">
            <v>10250</v>
          </cell>
          <cell r="J323">
            <v>38154</v>
          </cell>
        </row>
        <row r="324">
          <cell r="G324" t="str">
            <v>US0122598448</v>
          </cell>
          <cell r="H324">
            <v>38139</v>
          </cell>
          <cell r="I324">
            <v>10250</v>
          </cell>
          <cell r="J324">
            <v>38154</v>
          </cell>
        </row>
        <row r="325">
          <cell r="G325" t="str">
            <v>US0122598448</v>
          </cell>
          <cell r="H325">
            <v>38139</v>
          </cell>
          <cell r="I325">
            <v>11750</v>
          </cell>
          <cell r="J325">
            <v>38154</v>
          </cell>
        </row>
        <row r="326">
          <cell r="G326" t="str">
            <v>US0122598448</v>
          </cell>
          <cell r="H326">
            <v>38139</v>
          </cell>
          <cell r="I326">
            <v>11750</v>
          </cell>
          <cell r="J326">
            <v>38154</v>
          </cell>
        </row>
        <row r="327">
          <cell r="G327" t="str">
            <v>US0122598448</v>
          </cell>
          <cell r="H327">
            <v>38139</v>
          </cell>
          <cell r="I327">
            <v>9500</v>
          </cell>
          <cell r="J327">
            <v>38154</v>
          </cell>
        </row>
        <row r="328">
          <cell r="G328" t="str">
            <v>US0122598448</v>
          </cell>
          <cell r="H328">
            <v>38139</v>
          </cell>
          <cell r="I328">
            <v>1500</v>
          </cell>
          <cell r="J328">
            <v>38154</v>
          </cell>
        </row>
        <row r="329">
          <cell r="G329" t="str">
            <v>US0122611312</v>
          </cell>
          <cell r="H329">
            <v>38149</v>
          </cell>
          <cell r="I329">
            <v>19500</v>
          </cell>
          <cell r="J329">
            <v>38154</v>
          </cell>
        </row>
        <row r="330">
          <cell r="G330" t="str">
            <v>US0122589395</v>
          </cell>
          <cell r="H330">
            <v>38131</v>
          </cell>
          <cell r="I330">
            <v>3725</v>
          </cell>
          <cell r="J330">
            <v>38156</v>
          </cell>
        </row>
        <row r="331">
          <cell r="G331" t="str">
            <v>US0122589395</v>
          </cell>
          <cell r="H331">
            <v>38131</v>
          </cell>
          <cell r="I331">
            <v>490</v>
          </cell>
          <cell r="J331">
            <v>38156</v>
          </cell>
        </row>
        <row r="332">
          <cell r="G332" t="str">
            <v>US0122589395</v>
          </cell>
          <cell r="H332">
            <v>38131</v>
          </cell>
          <cell r="I332">
            <v>2250</v>
          </cell>
          <cell r="J332">
            <v>38156</v>
          </cell>
        </row>
        <row r="333">
          <cell r="G333" t="str">
            <v>915084029</v>
          </cell>
          <cell r="H333">
            <v>38107</v>
          </cell>
          <cell r="I333">
            <v>412.5</v>
          </cell>
          <cell r="J333">
            <v>38156</v>
          </cell>
        </row>
        <row r="334">
          <cell r="G334" t="str">
            <v>US0122621313</v>
          </cell>
          <cell r="H334">
            <v>38160</v>
          </cell>
          <cell r="I334">
            <v>1750</v>
          </cell>
          <cell r="J334">
            <v>38161</v>
          </cell>
        </row>
        <row r="335">
          <cell r="G335" t="str">
            <v>US0122621313</v>
          </cell>
          <cell r="H335">
            <v>38160</v>
          </cell>
          <cell r="I335">
            <v>1225</v>
          </cell>
          <cell r="J335">
            <v>38161</v>
          </cell>
        </row>
        <row r="336">
          <cell r="G336" t="str">
            <v>US0122621313</v>
          </cell>
          <cell r="H336">
            <v>38160</v>
          </cell>
          <cell r="I336">
            <v>375</v>
          </cell>
          <cell r="J336">
            <v>38161</v>
          </cell>
        </row>
        <row r="337">
          <cell r="G337" t="str">
            <v>US0122621314</v>
          </cell>
          <cell r="H337">
            <v>38160</v>
          </cell>
          <cell r="I337">
            <v>75000</v>
          </cell>
          <cell r="J337">
            <v>38161</v>
          </cell>
        </row>
        <row r="338">
          <cell r="G338" t="str">
            <v>US0122647550</v>
          </cell>
          <cell r="H338">
            <v>38201</v>
          </cell>
          <cell r="I338">
            <v>2500</v>
          </cell>
          <cell r="J338">
            <v>38208</v>
          </cell>
        </row>
        <row r="339">
          <cell r="G339" t="str">
            <v>US0122662007</v>
          </cell>
          <cell r="H339">
            <v>38224</v>
          </cell>
          <cell r="I339">
            <v>412400</v>
          </cell>
          <cell r="J339">
            <v>38229</v>
          </cell>
        </row>
        <row r="340">
          <cell r="G340" t="str">
            <v>US0122661770</v>
          </cell>
          <cell r="H340">
            <v>38224</v>
          </cell>
          <cell r="I340">
            <v>62245</v>
          </cell>
          <cell r="J340">
            <v>38231</v>
          </cell>
        </row>
        <row r="341">
          <cell r="G341" t="str">
            <v>US0122655390</v>
          </cell>
          <cell r="H341">
            <v>38212</v>
          </cell>
          <cell r="I341">
            <v>3250</v>
          </cell>
          <cell r="J341">
            <v>38231</v>
          </cell>
        </row>
        <row r="342">
          <cell r="G342" t="str">
            <v>US0122655390</v>
          </cell>
          <cell r="H342">
            <v>38212</v>
          </cell>
          <cell r="I342">
            <v>94950</v>
          </cell>
          <cell r="J342">
            <v>38231</v>
          </cell>
        </row>
        <row r="343">
          <cell r="G343"/>
          <cell r="H343">
            <v>38335</v>
          </cell>
          <cell r="I343">
            <v>7180</v>
          </cell>
          <cell r="J343">
            <v>38335</v>
          </cell>
        </row>
        <row r="344">
          <cell r="G344"/>
          <cell r="H344">
            <v>38335</v>
          </cell>
          <cell r="I344">
            <v>2940</v>
          </cell>
          <cell r="J344">
            <v>38335</v>
          </cell>
        </row>
        <row r="345">
          <cell r="G345"/>
          <cell r="H345">
            <v>38335</v>
          </cell>
          <cell r="I345">
            <v>3650</v>
          </cell>
          <cell r="J345">
            <v>38335</v>
          </cell>
        </row>
        <row r="346">
          <cell r="G346"/>
          <cell r="H346">
            <v>38335</v>
          </cell>
          <cell r="I346">
            <v>60346</v>
          </cell>
          <cell r="J346">
            <v>38335</v>
          </cell>
        </row>
        <row r="347">
          <cell r="G347" t="str">
            <v>US0122668211</v>
          </cell>
          <cell r="H347">
            <v>38232</v>
          </cell>
          <cell r="I347">
            <v>92675</v>
          </cell>
          <cell r="J347">
            <v>38252</v>
          </cell>
        </row>
        <row r="348">
          <cell r="G348" t="str">
            <v>US0122668211</v>
          </cell>
          <cell r="H348">
            <v>38232</v>
          </cell>
          <cell r="I348">
            <v>13910</v>
          </cell>
          <cell r="J348">
            <v>38252</v>
          </cell>
        </row>
        <row r="349">
          <cell r="G349" t="str">
            <v>US0122663055</v>
          </cell>
          <cell r="H349">
            <v>38225</v>
          </cell>
          <cell r="I349">
            <v>5000</v>
          </cell>
          <cell r="J349">
            <v>38252</v>
          </cell>
        </row>
        <row r="350">
          <cell r="G350" t="str">
            <v>US0122663056</v>
          </cell>
          <cell r="H350">
            <v>38225</v>
          </cell>
          <cell r="I350">
            <v>2100</v>
          </cell>
          <cell r="J350">
            <v>38252</v>
          </cell>
        </row>
        <row r="351">
          <cell r="G351" t="str">
            <v>US0122663056</v>
          </cell>
          <cell r="H351">
            <v>38225</v>
          </cell>
          <cell r="I351">
            <v>12500</v>
          </cell>
          <cell r="J351">
            <v>38252</v>
          </cell>
        </row>
        <row r="352">
          <cell r="G352" t="str">
            <v>US0122680267</v>
          </cell>
          <cell r="H352">
            <v>38252</v>
          </cell>
          <cell r="I352">
            <v>5600</v>
          </cell>
          <cell r="J352">
            <v>38265</v>
          </cell>
        </row>
        <row r="353">
          <cell r="G353" t="str">
            <v>US0122680267</v>
          </cell>
          <cell r="H353">
            <v>38252</v>
          </cell>
          <cell r="I353">
            <v>32400</v>
          </cell>
          <cell r="J353">
            <v>38265</v>
          </cell>
        </row>
        <row r="354">
          <cell r="G354" t="str">
            <v>US0122680255</v>
          </cell>
          <cell r="H354">
            <v>38252</v>
          </cell>
          <cell r="I354">
            <v>20253</v>
          </cell>
          <cell r="J354">
            <v>38265</v>
          </cell>
        </row>
        <row r="355">
          <cell r="G355" t="str">
            <v>US0122680096</v>
          </cell>
          <cell r="H355">
            <v>38252</v>
          </cell>
          <cell r="I355">
            <v>35026</v>
          </cell>
          <cell r="J355">
            <v>38265</v>
          </cell>
        </row>
        <row r="356">
          <cell r="G356" t="str">
            <v>US0122680096</v>
          </cell>
          <cell r="H356">
            <v>38252</v>
          </cell>
          <cell r="I356">
            <v>11732</v>
          </cell>
          <cell r="J356">
            <v>38265</v>
          </cell>
        </row>
        <row r="357">
          <cell r="G357" t="str">
            <v>US0122680096</v>
          </cell>
          <cell r="H357">
            <v>38252</v>
          </cell>
          <cell r="I357">
            <v>9250</v>
          </cell>
          <cell r="J357">
            <v>38265</v>
          </cell>
        </row>
        <row r="358">
          <cell r="G358" t="str">
            <v>US0122680096</v>
          </cell>
          <cell r="H358">
            <v>38252</v>
          </cell>
          <cell r="I358">
            <v>2250</v>
          </cell>
          <cell r="J358">
            <v>38265</v>
          </cell>
        </row>
        <row r="359">
          <cell r="G359" t="str">
            <v>US0122691407</v>
          </cell>
          <cell r="H359">
            <v>38265</v>
          </cell>
          <cell r="I359">
            <v>73006</v>
          </cell>
          <cell r="J359">
            <v>38282</v>
          </cell>
        </row>
        <row r="360">
          <cell r="G360" t="str">
            <v>US0122691407</v>
          </cell>
          <cell r="H360">
            <v>38265</v>
          </cell>
          <cell r="I360">
            <v>16225</v>
          </cell>
          <cell r="J360">
            <v>38282</v>
          </cell>
        </row>
        <row r="361">
          <cell r="G361" t="str">
            <v>US0122691407</v>
          </cell>
          <cell r="H361">
            <v>38265</v>
          </cell>
          <cell r="I361">
            <v>4750</v>
          </cell>
          <cell r="J361">
            <v>38282</v>
          </cell>
        </row>
        <row r="362">
          <cell r="G362" t="str">
            <v>US0122691407</v>
          </cell>
          <cell r="H362">
            <v>38265</v>
          </cell>
          <cell r="I362">
            <v>49500</v>
          </cell>
          <cell r="J362">
            <v>38282</v>
          </cell>
        </row>
        <row r="363">
          <cell r="G363" t="str">
            <v>US0122643259</v>
          </cell>
          <cell r="H363">
            <v>38194</v>
          </cell>
          <cell r="I363">
            <v>49500</v>
          </cell>
          <cell r="J363">
            <v>38288</v>
          </cell>
        </row>
        <row r="364">
          <cell r="G364" t="str">
            <v>US0122643259</v>
          </cell>
          <cell r="H364">
            <v>38194</v>
          </cell>
          <cell r="I364">
            <v>7250</v>
          </cell>
          <cell r="J364">
            <v>38288</v>
          </cell>
        </row>
        <row r="365">
          <cell r="G365" t="str">
            <v>US0122643259</v>
          </cell>
          <cell r="H365">
            <v>38194</v>
          </cell>
          <cell r="I365">
            <v>121865</v>
          </cell>
          <cell r="J365">
            <v>38288</v>
          </cell>
        </row>
        <row r="366">
          <cell r="G366" t="str">
            <v>US0122701913</v>
          </cell>
          <cell r="H366">
            <v>38281</v>
          </cell>
          <cell r="I366">
            <v>66887</v>
          </cell>
          <cell r="J366">
            <v>38306</v>
          </cell>
        </row>
        <row r="367">
          <cell r="G367" t="str">
            <v>US0122719509</v>
          </cell>
          <cell r="H367">
            <v>38302</v>
          </cell>
          <cell r="I367">
            <v>140948</v>
          </cell>
          <cell r="J367">
            <v>38315</v>
          </cell>
        </row>
        <row r="368">
          <cell r="G368" t="str">
            <v>US0122719509</v>
          </cell>
          <cell r="H368">
            <v>38302</v>
          </cell>
          <cell r="I368">
            <v>11150</v>
          </cell>
          <cell r="J368">
            <v>38315</v>
          </cell>
        </row>
        <row r="369">
          <cell r="G369" t="str">
            <v>US0122719509</v>
          </cell>
          <cell r="H369">
            <v>38302</v>
          </cell>
          <cell r="I369">
            <v>14250</v>
          </cell>
          <cell r="J369">
            <v>38315</v>
          </cell>
        </row>
        <row r="370">
          <cell r="G370" t="str">
            <v>US0122719509</v>
          </cell>
          <cell r="H370">
            <v>38302</v>
          </cell>
          <cell r="I370">
            <v>85525</v>
          </cell>
          <cell r="J370">
            <v>38315</v>
          </cell>
        </row>
        <row r="371">
          <cell r="G371" t="str">
            <v>US0122719509</v>
          </cell>
          <cell r="H371">
            <v>38302</v>
          </cell>
          <cell r="I371">
            <v>5950</v>
          </cell>
          <cell r="J371">
            <v>38315</v>
          </cell>
        </row>
        <row r="372">
          <cell r="G372"/>
          <cell r="H372">
            <v>38107</v>
          </cell>
          <cell r="I372">
            <v>153058</v>
          </cell>
          <cell r="J372">
            <v>38107</v>
          </cell>
        </row>
        <row r="373">
          <cell r="G373" t="str">
            <v>10034210</v>
          </cell>
          <cell r="H373">
            <v>38118</v>
          </cell>
          <cell r="I373">
            <v>42500</v>
          </cell>
          <cell r="J373">
            <v>38142</v>
          </cell>
        </row>
        <row r="374">
          <cell r="G374" t="str">
            <v>584179</v>
          </cell>
          <cell r="H374">
            <v>38015</v>
          </cell>
          <cell r="I374">
            <v>782.77</v>
          </cell>
          <cell r="J374">
            <v>38036</v>
          </cell>
        </row>
        <row r="375">
          <cell r="G375" t="str">
            <v>00101989</v>
          </cell>
          <cell r="H375">
            <v>38030</v>
          </cell>
          <cell r="I375">
            <v>25000</v>
          </cell>
          <cell r="J375">
            <v>38050</v>
          </cell>
        </row>
        <row r="376">
          <cell r="G376" t="str">
            <v>351106</v>
          </cell>
          <cell r="H376">
            <v>38085</v>
          </cell>
          <cell r="I376">
            <v>35000</v>
          </cell>
          <cell r="J376">
            <v>38132</v>
          </cell>
        </row>
        <row r="377">
          <cell r="G377" t="str">
            <v>00102040</v>
          </cell>
          <cell r="H377">
            <v>38121</v>
          </cell>
          <cell r="I377">
            <v>15534.84</v>
          </cell>
          <cell r="J377">
            <v>38145</v>
          </cell>
        </row>
        <row r="378">
          <cell r="G378" t="str">
            <v>612962</v>
          </cell>
          <cell r="H378">
            <v>38113</v>
          </cell>
          <cell r="I378">
            <v>606.41999999999996</v>
          </cell>
          <cell r="J378">
            <v>38156</v>
          </cell>
        </row>
        <row r="379">
          <cell r="G379" t="str">
            <v>639793</v>
          </cell>
          <cell r="H379">
            <v>38204</v>
          </cell>
          <cell r="I379">
            <v>686.53</v>
          </cell>
          <cell r="J379">
            <v>38253</v>
          </cell>
        </row>
        <row r="380">
          <cell r="G380" t="str">
            <v>00102091</v>
          </cell>
          <cell r="H380">
            <v>38205</v>
          </cell>
          <cell r="I380">
            <v>30000</v>
          </cell>
          <cell r="J380">
            <v>38289</v>
          </cell>
        </row>
        <row r="381">
          <cell r="G381" t="str">
            <v>CA0189216610</v>
          </cell>
          <cell r="H381">
            <v>38163</v>
          </cell>
          <cell r="I381">
            <v>1332</v>
          </cell>
          <cell r="J381">
            <v>38168</v>
          </cell>
        </row>
        <row r="382">
          <cell r="G382" t="str">
            <v>12298934</v>
          </cell>
          <cell r="H382">
            <v>38331</v>
          </cell>
          <cell r="I382">
            <v>11200</v>
          </cell>
          <cell r="J382">
            <v>38343</v>
          </cell>
        </row>
        <row r="383">
          <cell r="G383" t="str">
            <v>611</v>
          </cell>
          <cell r="H383">
            <v>37955</v>
          </cell>
          <cell r="I383">
            <v>23505.63</v>
          </cell>
          <cell r="J383">
            <v>37999</v>
          </cell>
        </row>
        <row r="384">
          <cell r="G384" t="str">
            <v>SVC THRU 1/31/04</v>
          </cell>
          <cell r="H384">
            <v>38022</v>
          </cell>
          <cell r="I384">
            <v>7687.46</v>
          </cell>
          <cell r="J384">
            <v>38026</v>
          </cell>
        </row>
        <row r="385">
          <cell r="G385" t="str">
            <v>ETHICS CLASSES</v>
          </cell>
          <cell r="H385">
            <v>38026</v>
          </cell>
          <cell r="I385">
            <v>9375</v>
          </cell>
          <cell r="J385">
            <v>38035</v>
          </cell>
        </row>
        <row r="386">
          <cell r="G386" t="str">
            <v>07928097</v>
          </cell>
          <cell r="H386">
            <v>38033</v>
          </cell>
          <cell r="I386">
            <v>9264</v>
          </cell>
          <cell r="J386">
            <v>38040</v>
          </cell>
        </row>
        <row r="387">
          <cell r="G387" t="str">
            <v>02/01 - 03/15/04</v>
          </cell>
          <cell r="H387">
            <v>38061</v>
          </cell>
          <cell r="I387">
            <v>26221.22</v>
          </cell>
          <cell r="J387">
            <v>38065</v>
          </cell>
        </row>
        <row r="388">
          <cell r="G388" t="str">
            <v>08997746</v>
          </cell>
          <cell r="H388">
            <v>38119</v>
          </cell>
          <cell r="I388">
            <v>16644.919999999998</v>
          </cell>
          <cell r="J388">
            <v>38142</v>
          </cell>
        </row>
        <row r="389">
          <cell r="G389" t="str">
            <v>08997748</v>
          </cell>
          <cell r="H389">
            <v>38119</v>
          </cell>
          <cell r="I389">
            <v>5000</v>
          </cell>
          <cell r="J389">
            <v>38142</v>
          </cell>
        </row>
        <row r="390">
          <cell r="G390" t="str">
            <v>TRAINING</v>
          </cell>
          <cell r="H390">
            <v>38124</v>
          </cell>
          <cell r="I390">
            <v>16875</v>
          </cell>
          <cell r="J390">
            <v>38145</v>
          </cell>
        </row>
        <row r="391">
          <cell r="G391" t="str">
            <v>IN024255</v>
          </cell>
          <cell r="H391">
            <v>38133</v>
          </cell>
          <cell r="I391">
            <v>664.03</v>
          </cell>
          <cell r="J391">
            <v>38152</v>
          </cell>
        </row>
        <row r="392">
          <cell r="G392" t="str">
            <v>04/16 - 05/31/04</v>
          </cell>
          <cell r="H392">
            <v>38138</v>
          </cell>
          <cell r="I392">
            <v>3876.19</v>
          </cell>
          <cell r="J392">
            <v>38152</v>
          </cell>
        </row>
        <row r="393">
          <cell r="G393" t="str">
            <v>08997850</v>
          </cell>
          <cell r="H393">
            <v>38146</v>
          </cell>
          <cell r="I393">
            <v>17471.5</v>
          </cell>
          <cell r="J393">
            <v>38160</v>
          </cell>
        </row>
        <row r="394">
          <cell r="G394" t="str">
            <v>08997923</v>
          </cell>
          <cell r="H394">
            <v>38152</v>
          </cell>
          <cell r="I394">
            <v>17278</v>
          </cell>
          <cell r="J394">
            <v>38166</v>
          </cell>
        </row>
        <row r="395">
          <cell r="G395" t="str">
            <v>06/01 - 06/15/04</v>
          </cell>
          <cell r="H395">
            <v>38162</v>
          </cell>
          <cell r="I395">
            <v>8006.2</v>
          </cell>
          <cell r="J395">
            <v>38168</v>
          </cell>
        </row>
        <row r="396">
          <cell r="G396" t="str">
            <v>08997936</v>
          </cell>
          <cell r="H396">
            <v>38177</v>
          </cell>
          <cell r="I396">
            <v>5425</v>
          </cell>
          <cell r="J396">
            <v>38184</v>
          </cell>
        </row>
        <row r="397">
          <cell r="G397" t="str">
            <v>THRU 06/30/04</v>
          </cell>
          <cell r="H397">
            <v>38176</v>
          </cell>
          <cell r="I397">
            <v>8006.2</v>
          </cell>
          <cell r="J397">
            <v>38184</v>
          </cell>
        </row>
        <row r="398">
          <cell r="G398" t="str">
            <v>41729586</v>
          </cell>
          <cell r="H398">
            <v>38162</v>
          </cell>
          <cell r="I398">
            <v>25422</v>
          </cell>
          <cell r="J398">
            <v>38196</v>
          </cell>
        </row>
        <row r="399">
          <cell r="G399" t="str">
            <v>08997942</v>
          </cell>
          <cell r="H399">
            <v>38181</v>
          </cell>
          <cell r="I399">
            <v>17548.98</v>
          </cell>
          <cell r="J399">
            <v>38198</v>
          </cell>
        </row>
        <row r="400">
          <cell r="G400" t="str">
            <v>08995693</v>
          </cell>
          <cell r="H400">
            <v>38191</v>
          </cell>
          <cell r="I400">
            <v>10511.86</v>
          </cell>
          <cell r="J400">
            <v>38201</v>
          </cell>
        </row>
        <row r="401">
          <cell r="G401" t="str">
            <v>41749857</v>
          </cell>
          <cell r="H401">
            <v>38187</v>
          </cell>
          <cell r="I401">
            <v>50000</v>
          </cell>
          <cell r="J401">
            <v>38201</v>
          </cell>
        </row>
        <row r="402">
          <cell r="G402" t="str">
            <v>41749860</v>
          </cell>
          <cell r="H402">
            <v>38187</v>
          </cell>
          <cell r="I402">
            <v>15000</v>
          </cell>
          <cell r="J402">
            <v>38201</v>
          </cell>
        </row>
        <row r="403">
          <cell r="G403"/>
          <cell r="H403">
            <v>38007</v>
          </cell>
          <cell r="I403">
            <v>68.81</v>
          </cell>
          <cell r="J403">
            <v>38021</v>
          </cell>
        </row>
        <row r="404">
          <cell r="G404"/>
          <cell r="H404">
            <v>38007</v>
          </cell>
          <cell r="I404">
            <v>16.62</v>
          </cell>
          <cell r="J404">
            <v>38021</v>
          </cell>
        </row>
        <row r="405">
          <cell r="G405"/>
          <cell r="H405">
            <v>38006</v>
          </cell>
          <cell r="I405">
            <v>17.23</v>
          </cell>
          <cell r="J405">
            <v>38021</v>
          </cell>
        </row>
        <row r="406">
          <cell r="G406"/>
          <cell r="H406">
            <v>38000</v>
          </cell>
          <cell r="I406">
            <v>38.32</v>
          </cell>
          <cell r="J406">
            <v>38021</v>
          </cell>
        </row>
        <row r="407">
          <cell r="G407"/>
          <cell r="H407">
            <v>38000</v>
          </cell>
          <cell r="I407">
            <v>16.62</v>
          </cell>
          <cell r="J407">
            <v>38021</v>
          </cell>
        </row>
        <row r="408">
          <cell r="G408"/>
          <cell r="H408">
            <v>37997</v>
          </cell>
          <cell r="I408">
            <v>55.15</v>
          </cell>
          <cell r="J408">
            <v>38021</v>
          </cell>
        </row>
        <row r="409">
          <cell r="G409"/>
          <cell r="H409">
            <v>38042</v>
          </cell>
          <cell r="I409">
            <v>16.600000000000001</v>
          </cell>
          <cell r="J409">
            <v>38049</v>
          </cell>
        </row>
        <row r="410">
          <cell r="G410"/>
          <cell r="H410">
            <v>38035</v>
          </cell>
          <cell r="I410">
            <v>60.34</v>
          </cell>
          <cell r="J410">
            <v>38049</v>
          </cell>
        </row>
        <row r="411">
          <cell r="G411"/>
          <cell r="H411">
            <v>38035</v>
          </cell>
          <cell r="I411">
            <v>16.62</v>
          </cell>
          <cell r="J411">
            <v>38049</v>
          </cell>
        </row>
        <row r="412">
          <cell r="G412"/>
          <cell r="H412">
            <v>38035</v>
          </cell>
          <cell r="I412">
            <v>4.25</v>
          </cell>
          <cell r="J412">
            <v>38049</v>
          </cell>
        </row>
        <row r="413">
          <cell r="G413"/>
          <cell r="H413">
            <v>38042</v>
          </cell>
          <cell r="I413">
            <v>41.58</v>
          </cell>
          <cell r="J413">
            <v>38049</v>
          </cell>
        </row>
        <row r="414">
          <cell r="G414"/>
          <cell r="H414">
            <v>38055</v>
          </cell>
          <cell r="I414">
            <v>51.14</v>
          </cell>
          <cell r="J414">
            <v>38076</v>
          </cell>
        </row>
        <row r="415">
          <cell r="G415"/>
          <cell r="H415">
            <v>38056</v>
          </cell>
          <cell r="I415">
            <v>9.67</v>
          </cell>
          <cell r="J415">
            <v>38076</v>
          </cell>
        </row>
        <row r="416">
          <cell r="G416"/>
          <cell r="H416">
            <v>38054</v>
          </cell>
          <cell r="I416">
            <v>15.76</v>
          </cell>
          <cell r="J416">
            <v>38083</v>
          </cell>
        </row>
        <row r="417">
          <cell r="G417"/>
          <cell r="H417">
            <v>38054</v>
          </cell>
          <cell r="I417">
            <v>53.93</v>
          </cell>
          <cell r="J417">
            <v>38083</v>
          </cell>
        </row>
        <row r="418">
          <cell r="G418"/>
          <cell r="H418">
            <v>38054</v>
          </cell>
          <cell r="I418">
            <v>10.83</v>
          </cell>
          <cell r="J418">
            <v>38083</v>
          </cell>
        </row>
        <row r="419">
          <cell r="G419"/>
          <cell r="H419">
            <v>38243</v>
          </cell>
          <cell r="I419">
            <v>16823.86</v>
          </cell>
          <cell r="J419">
            <v>38243</v>
          </cell>
        </row>
        <row r="420">
          <cell r="G420"/>
          <cell r="H420">
            <v>38260</v>
          </cell>
          <cell r="I420">
            <v>52890</v>
          </cell>
          <cell r="J420">
            <v>38260</v>
          </cell>
        </row>
        <row r="421">
          <cell r="G421"/>
          <cell r="H421">
            <v>38274</v>
          </cell>
          <cell r="I421">
            <v>500</v>
          </cell>
          <cell r="J421">
            <v>38274</v>
          </cell>
        </row>
        <row r="422">
          <cell r="G422"/>
          <cell r="H422">
            <v>38274</v>
          </cell>
          <cell r="I422">
            <v>-500</v>
          </cell>
          <cell r="J422">
            <v>38274</v>
          </cell>
        </row>
        <row r="423">
          <cell r="G423"/>
          <cell r="H423">
            <v>38274</v>
          </cell>
          <cell r="I423">
            <v>500</v>
          </cell>
          <cell r="J423">
            <v>38274</v>
          </cell>
        </row>
        <row r="424">
          <cell r="G424"/>
          <cell r="H424">
            <v>38285</v>
          </cell>
          <cell r="I424">
            <v>31418.55</v>
          </cell>
          <cell r="J424">
            <v>38285</v>
          </cell>
        </row>
        <row r="425">
          <cell r="G425"/>
          <cell r="H425">
            <v>38287</v>
          </cell>
          <cell r="I425">
            <v>43592</v>
          </cell>
          <cell r="J425">
            <v>38287</v>
          </cell>
        </row>
        <row r="426">
          <cell r="G426"/>
          <cell r="H426">
            <v>38307</v>
          </cell>
          <cell r="I426">
            <v>100000</v>
          </cell>
          <cell r="J426">
            <v>38307</v>
          </cell>
        </row>
        <row r="427">
          <cell r="G427"/>
          <cell r="H427">
            <v>38331</v>
          </cell>
          <cell r="I427">
            <v>104500</v>
          </cell>
          <cell r="J427">
            <v>38331</v>
          </cell>
        </row>
        <row r="428">
          <cell r="G428"/>
          <cell r="H428">
            <v>38334</v>
          </cell>
          <cell r="I428">
            <v>30370.68</v>
          </cell>
          <cell r="J428">
            <v>38334</v>
          </cell>
        </row>
        <row r="429">
          <cell r="G429" t="str">
            <v>08997643</v>
          </cell>
          <cell r="H429">
            <v>38090</v>
          </cell>
          <cell r="I429">
            <v>4892.21</v>
          </cell>
          <cell r="J429">
            <v>38105</v>
          </cell>
        </row>
        <row r="430">
          <cell r="G430" t="str">
            <v>LEGAL SERVICES</v>
          </cell>
          <cell r="H430">
            <v>38077</v>
          </cell>
          <cell r="I430">
            <v>2737.66</v>
          </cell>
          <cell r="J430">
            <v>38105</v>
          </cell>
        </row>
        <row r="431">
          <cell r="G431" t="str">
            <v>08995708</v>
          </cell>
          <cell r="H431">
            <v>38211</v>
          </cell>
          <cell r="I431">
            <v>10465.85</v>
          </cell>
          <cell r="J431">
            <v>38225</v>
          </cell>
        </row>
        <row r="432">
          <cell r="G432" t="str">
            <v>07/01-07/31/04</v>
          </cell>
          <cell r="H432">
            <v>38200</v>
          </cell>
          <cell r="I432">
            <v>20310.37</v>
          </cell>
          <cell r="J432">
            <v>38226</v>
          </cell>
        </row>
        <row r="433">
          <cell r="G433" t="str">
            <v>08995715</v>
          </cell>
          <cell r="H433">
            <v>38218</v>
          </cell>
          <cell r="I433">
            <v>1172</v>
          </cell>
          <cell r="J433">
            <v>38240</v>
          </cell>
        </row>
        <row r="434">
          <cell r="G434" t="str">
            <v>08995725</v>
          </cell>
          <cell r="H434">
            <v>38222</v>
          </cell>
          <cell r="I434">
            <v>11426.76</v>
          </cell>
          <cell r="J434">
            <v>38252</v>
          </cell>
        </row>
        <row r="435">
          <cell r="G435" t="str">
            <v>763038</v>
          </cell>
          <cell r="H435">
            <v>38291</v>
          </cell>
          <cell r="I435">
            <v>3250</v>
          </cell>
          <cell r="J435">
            <v>38314</v>
          </cell>
        </row>
        <row r="436">
          <cell r="G436" t="str">
            <v>QD000577</v>
          </cell>
          <cell r="H436">
            <v>38019</v>
          </cell>
          <cell r="I436">
            <v>-500</v>
          </cell>
          <cell r="J436">
            <v>38027</v>
          </cell>
        </row>
        <row r="437">
          <cell r="G437" t="str">
            <v>287850</v>
          </cell>
          <cell r="H437">
            <v>37993</v>
          </cell>
          <cell r="I437">
            <v>26497.7</v>
          </cell>
          <cell r="J437">
            <v>37994</v>
          </cell>
        </row>
        <row r="438">
          <cell r="G438" t="str">
            <v>QD000541</v>
          </cell>
          <cell r="H438">
            <v>38000</v>
          </cell>
          <cell r="I438">
            <v>263.77999999999997</v>
          </cell>
          <cell r="J438">
            <v>38001</v>
          </cell>
        </row>
        <row r="439">
          <cell r="G439" t="str">
            <v>330012526</v>
          </cell>
          <cell r="H439">
            <v>38006</v>
          </cell>
          <cell r="I439">
            <v>346.5</v>
          </cell>
          <cell r="J439">
            <v>38008</v>
          </cell>
        </row>
        <row r="440">
          <cell r="G440" t="str">
            <v>330030420</v>
          </cell>
          <cell r="H440">
            <v>38006</v>
          </cell>
          <cell r="I440">
            <v>722.25</v>
          </cell>
          <cell r="J440">
            <v>38008</v>
          </cell>
        </row>
        <row r="441">
          <cell r="G441" t="str">
            <v>121-402182</v>
          </cell>
          <cell r="H441">
            <v>38015</v>
          </cell>
          <cell r="I441">
            <v>44708</v>
          </cell>
          <cell r="J441">
            <v>38016</v>
          </cell>
        </row>
        <row r="442">
          <cell r="G442" t="str">
            <v>121-402175</v>
          </cell>
          <cell r="H442">
            <v>38015</v>
          </cell>
          <cell r="I442">
            <v>71746</v>
          </cell>
          <cell r="J442">
            <v>38016</v>
          </cell>
        </row>
        <row r="443">
          <cell r="G443" t="str">
            <v>121-402063</v>
          </cell>
          <cell r="H443">
            <v>38015</v>
          </cell>
          <cell r="I443">
            <v>55158</v>
          </cell>
          <cell r="J443">
            <v>38016</v>
          </cell>
        </row>
        <row r="444">
          <cell r="G444" t="str">
            <v>121-402011</v>
          </cell>
          <cell r="H444">
            <v>37993</v>
          </cell>
          <cell r="I444">
            <v>42429</v>
          </cell>
          <cell r="J444">
            <v>38016</v>
          </cell>
        </row>
        <row r="445">
          <cell r="G445" t="str">
            <v>QD000577</v>
          </cell>
          <cell r="H445">
            <v>38019</v>
          </cell>
          <cell r="I445">
            <v>500</v>
          </cell>
          <cell r="J445">
            <v>38022</v>
          </cell>
        </row>
        <row r="446">
          <cell r="G446" t="str">
            <v>QD000577</v>
          </cell>
          <cell r="H446">
            <v>38027</v>
          </cell>
          <cell r="I446">
            <v>512.82000000000005</v>
          </cell>
          <cell r="J446">
            <v>38028</v>
          </cell>
        </row>
        <row r="447">
          <cell r="G447" t="str">
            <v>330049488</v>
          </cell>
          <cell r="H447">
            <v>38029</v>
          </cell>
          <cell r="I447">
            <v>254</v>
          </cell>
          <cell r="J447">
            <v>38033</v>
          </cell>
        </row>
        <row r="448">
          <cell r="G448" t="str">
            <v>330049487</v>
          </cell>
          <cell r="H448">
            <v>38036</v>
          </cell>
          <cell r="I448">
            <v>345.5</v>
          </cell>
          <cell r="J448">
            <v>38040</v>
          </cell>
        </row>
        <row r="449">
          <cell r="G449" t="str">
            <v>330062916</v>
          </cell>
          <cell r="H449">
            <v>38063</v>
          </cell>
          <cell r="I449">
            <v>141</v>
          </cell>
          <cell r="J449">
            <v>38064</v>
          </cell>
        </row>
        <row r="450">
          <cell r="G450" t="str">
            <v>330049487</v>
          </cell>
          <cell r="H450">
            <v>38063</v>
          </cell>
          <cell r="I450">
            <v>345.5</v>
          </cell>
          <cell r="J450">
            <v>38064</v>
          </cell>
        </row>
        <row r="451">
          <cell r="G451" t="str">
            <v>QD000577</v>
          </cell>
          <cell r="H451">
            <v>38063</v>
          </cell>
          <cell r="I451">
            <v>766.42</v>
          </cell>
          <cell r="J451">
            <v>38064</v>
          </cell>
        </row>
        <row r="452">
          <cell r="G452" t="str">
            <v>121-402277</v>
          </cell>
          <cell r="H452">
            <v>38063</v>
          </cell>
          <cell r="I452">
            <v>116801</v>
          </cell>
          <cell r="J452">
            <v>38064</v>
          </cell>
        </row>
        <row r="453">
          <cell r="G453" t="str">
            <v>QD000637</v>
          </cell>
          <cell r="H453">
            <v>38075</v>
          </cell>
          <cell r="I453">
            <v>762.97</v>
          </cell>
          <cell r="J453">
            <v>38076</v>
          </cell>
        </row>
        <row r="454">
          <cell r="G454" t="str">
            <v>330081776</v>
          </cell>
          <cell r="H454">
            <v>38104</v>
          </cell>
          <cell r="I454">
            <v>122.25</v>
          </cell>
          <cell r="J454">
            <v>38105</v>
          </cell>
        </row>
        <row r="455">
          <cell r="G455" t="str">
            <v>QD000668</v>
          </cell>
          <cell r="H455">
            <v>38099</v>
          </cell>
          <cell r="I455">
            <v>1020.53</v>
          </cell>
          <cell r="J455">
            <v>38106</v>
          </cell>
        </row>
        <row r="456">
          <cell r="G456" t="str">
            <v>ADMIN. EXPENSE</v>
          </cell>
          <cell r="H456">
            <v>38107</v>
          </cell>
          <cell r="I456">
            <v>413770</v>
          </cell>
          <cell r="J456">
            <v>38107</v>
          </cell>
        </row>
        <row r="457">
          <cell r="G457" t="str">
            <v>6505</v>
          </cell>
          <cell r="H457">
            <v>38119</v>
          </cell>
          <cell r="I457">
            <v>2700</v>
          </cell>
          <cell r="J457">
            <v>38121</v>
          </cell>
        </row>
        <row r="458">
          <cell r="G458" t="str">
            <v>330081777</v>
          </cell>
          <cell r="H458">
            <v>38127</v>
          </cell>
          <cell r="I458">
            <v>341</v>
          </cell>
          <cell r="J458">
            <v>38128</v>
          </cell>
        </row>
        <row r="459">
          <cell r="G459" t="str">
            <v>330100795</v>
          </cell>
          <cell r="H459">
            <v>38127</v>
          </cell>
          <cell r="I459">
            <v>94</v>
          </cell>
          <cell r="J459">
            <v>38128</v>
          </cell>
        </row>
        <row r="460">
          <cell r="G460" t="str">
            <v>121-402375</v>
          </cell>
          <cell r="H460">
            <v>38135</v>
          </cell>
          <cell r="I460">
            <v>114361</v>
          </cell>
          <cell r="J460">
            <v>38139</v>
          </cell>
        </row>
        <row r="461">
          <cell r="G461" t="str">
            <v>121-402494</v>
          </cell>
          <cell r="H461">
            <v>38112</v>
          </cell>
          <cell r="I461">
            <v>106547</v>
          </cell>
          <cell r="J461">
            <v>38139</v>
          </cell>
        </row>
        <row r="462">
          <cell r="G462" t="str">
            <v>330114282</v>
          </cell>
          <cell r="H462">
            <v>38145</v>
          </cell>
          <cell r="I462">
            <v>401</v>
          </cell>
          <cell r="J462">
            <v>38148</v>
          </cell>
        </row>
        <row r="463">
          <cell r="G463" t="str">
            <v>330114281</v>
          </cell>
          <cell r="H463">
            <v>38145</v>
          </cell>
          <cell r="I463">
            <v>261.5</v>
          </cell>
          <cell r="J463">
            <v>38148</v>
          </cell>
        </row>
        <row r="464">
          <cell r="G464" t="str">
            <v>QD000684</v>
          </cell>
          <cell r="H464">
            <v>38148</v>
          </cell>
          <cell r="I464">
            <v>1263.81</v>
          </cell>
          <cell r="J464">
            <v>38148</v>
          </cell>
        </row>
        <row r="465">
          <cell r="G465" t="str">
            <v>3290010</v>
          </cell>
          <cell r="H465">
            <v>38148</v>
          </cell>
          <cell r="I465">
            <v>19653.759999999998</v>
          </cell>
          <cell r="J465">
            <v>38148</v>
          </cell>
        </row>
        <row r="466">
          <cell r="G466" t="str">
            <v>121-402580</v>
          </cell>
          <cell r="H466">
            <v>38147</v>
          </cell>
          <cell r="I466">
            <v>102786</v>
          </cell>
          <cell r="J466">
            <v>38154</v>
          </cell>
        </row>
        <row r="467">
          <cell r="G467" t="str">
            <v>330114281</v>
          </cell>
          <cell r="H467">
            <v>38188</v>
          </cell>
          <cell r="I467">
            <v>144.75</v>
          </cell>
          <cell r="J467">
            <v>38189</v>
          </cell>
        </row>
        <row r="468">
          <cell r="G468" t="str">
            <v>121-402684</v>
          </cell>
          <cell r="H468">
            <v>38188</v>
          </cell>
          <cell r="I468">
            <v>117773</v>
          </cell>
          <cell r="J468">
            <v>38189</v>
          </cell>
        </row>
        <row r="469">
          <cell r="G469" t="str">
            <v>3290027</v>
          </cell>
          <cell r="H469">
            <v>38196</v>
          </cell>
          <cell r="I469">
            <v>8124.51</v>
          </cell>
          <cell r="J469">
            <v>38197</v>
          </cell>
        </row>
        <row r="470">
          <cell r="G470" t="str">
            <v>330114282</v>
          </cell>
          <cell r="H470">
            <v>38196</v>
          </cell>
          <cell r="I470">
            <v>374</v>
          </cell>
          <cell r="J470">
            <v>38198</v>
          </cell>
        </row>
        <row r="471">
          <cell r="G471" t="str">
            <v>330187780</v>
          </cell>
          <cell r="H471">
            <v>38223</v>
          </cell>
          <cell r="I471">
            <v>308.51</v>
          </cell>
          <cell r="J471">
            <v>38224</v>
          </cell>
        </row>
        <row r="472">
          <cell r="G472"/>
          <cell r="H472">
            <v>38238</v>
          </cell>
          <cell r="I472">
            <v>407.88</v>
          </cell>
          <cell r="J472">
            <v>38238</v>
          </cell>
        </row>
        <row r="473">
          <cell r="G473"/>
          <cell r="H473">
            <v>38238</v>
          </cell>
          <cell r="I473">
            <v>2624.4</v>
          </cell>
          <cell r="J473">
            <v>38238</v>
          </cell>
        </row>
        <row r="474">
          <cell r="G474"/>
          <cell r="H474">
            <v>38246</v>
          </cell>
          <cell r="I474">
            <v>394.8</v>
          </cell>
          <cell r="J474">
            <v>38246</v>
          </cell>
        </row>
        <row r="475">
          <cell r="G475"/>
          <cell r="H475">
            <v>38246</v>
          </cell>
          <cell r="I475">
            <v>2634.4</v>
          </cell>
          <cell r="J475">
            <v>38246</v>
          </cell>
        </row>
        <row r="476">
          <cell r="G476"/>
          <cell r="H476">
            <v>38278</v>
          </cell>
          <cell r="I476">
            <v>242.92</v>
          </cell>
          <cell r="J476">
            <v>38278</v>
          </cell>
        </row>
        <row r="477">
          <cell r="G477"/>
          <cell r="H477">
            <v>38278</v>
          </cell>
          <cell r="I477">
            <v>394.8</v>
          </cell>
          <cell r="J477">
            <v>38278</v>
          </cell>
        </row>
        <row r="478">
          <cell r="G478"/>
          <cell r="H478">
            <v>38289</v>
          </cell>
          <cell r="I478">
            <v>18125</v>
          </cell>
          <cell r="J478">
            <v>38289</v>
          </cell>
        </row>
        <row r="479">
          <cell r="G479"/>
          <cell r="H479">
            <v>38306</v>
          </cell>
          <cell r="I479">
            <v>185.02</v>
          </cell>
          <cell r="J479">
            <v>38306</v>
          </cell>
        </row>
        <row r="480">
          <cell r="G480"/>
          <cell r="H480">
            <v>38306</v>
          </cell>
          <cell r="I480">
            <v>404.8</v>
          </cell>
          <cell r="J480">
            <v>38306</v>
          </cell>
        </row>
        <row r="481">
          <cell r="G481"/>
          <cell r="H481">
            <v>38329</v>
          </cell>
          <cell r="I481">
            <v>404.8</v>
          </cell>
          <cell r="J481">
            <v>38329</v>
          </cell>
        </row>
        <row r="482">
          <cell r="G482"/>
          <cell r="H482">
            <v>38330</v>
          </cell>
          <cell r="I482">
            <v>96.36</v>
          </cell>
          <cell r="J482">
            <v>38330</v>
          </cell>
        </row>
        <row r="483">
          <cell r="G483" t="str">
            <v>330081777</v>
          </cell>
          <cell r="H483">
            <v>38104</v>
          </cell>
          <cell r="I483">
            <v>345.5</v>
          </cell>
          <cell r="J483">
            <v>38105</v>
          </cell>
        </row>
        <row r="484">
          <cell r="G484" t="str">
            <v>121-402733</v>
          </cell>
          <cell r="H484">
            <v>38223</v>
          </cell>
          <cell r="I484">
            <v>114127</v>
          </cell>
          <cell r="J484">
            <v>38230</v>
          </cell>
        </row>
        <row r="485">
          <cell r="G485" t="str">
            <v>IN00005945</v>
          </cell>
          <cell r="H485">
            <v>38238</v>
          </cell>
          <cell r="I485">
            <v>43938</v>
          </cell>
          <cell r="J485">
            <v>38244</v>
          </cell>
        </row>
        <row r="486">
          <cell r="G486" t="str">
            <v>IN00015332</v>
          </cell>
          <cell r="H486">
            <v>38286</v>
          </cell>
          <cell r="I486">
            <v>130652</v>
          </cell>
          <cell r="J486">
            <v>38287</v>
          </cell>
        </row>
        <row r="487">
          <cell r="G487" t="str">
            <v>3290048</v>
          </cell>
          <cell r="H487">
            <v>38287</v>
          </cell>
          <cell r="I487">
            <v>9160</v>
          </cell>
          <cell r="J487">
            <v>38287</v>
          </cell>
        </row>
        <row r="488">
          <cell r="G488" t="str">
            <v>INV00021065</v>
          </cell>
          <cell r="H488">
            <v>38294</v>
          </cell>
          <cell r="I488">
            <v>141058</v>
          </cell>
          <cell r="J488">
            <v>38295</v>
          </cell>
        </row>
        <row r="489">
          <cell r="G489" t="str">
            <v>INV00026464</v>
          </cell>
          <cell r="H489">
            <v>38336</v>
          </cell>
          <cell r="I489">
            <v>133120</v>
          </cell>
          <cell r="J489">
            <v>38337</v>
          </cell>
        </row>
        <row r="490">
          <cell r="G490" t="str">
            <v>INV00026464</v>
          </cell>
          <cell r="H490">
            <v>38338</v>
          </cell>
          <cell r="I490">
            <v>133273</v>
          </cell>
          <cell r="J490">
            <v>38338</v>
          </cell>
        </row>
        <row r="491">
          <cell r="G491" t="str">
            <v>IN00026464</v>
          </cell>
          <cell r="H491">
            <v>38338</v>
          </cell>
          <cell r="I491">
            <v>133165</v>
          </cell>
          <cell r="J491">
            <v>38339</v>
          </cell>
        </row>
        <row r="492">
          <cell r="G492"/>
          <cell r="H492">
            <v>38327</v>
          </cell>
          <cell r="I492">
            <v>9850.6</v>
          </cell>
          <cell r="J492">
            <v>38327</v>
          </cell>
        </row>
        <row r="493">
          <cell r="G493" t="str">
            <v>151612929</v>
          </cell>
          <cell r="H493">
            <v>37921</v>
          </cell>
          <cell r="I493">
            <v>2131</v>
          </cell>
          <cell r="J493">
            <v>38021</v>
          </cell>
        </row>
        <row r="494">
          <cell r="G494"/>
          <cell r="H494">
            <v>38140</v>
          </cell>
          <cell r="I494">
            <v>2131</v>
          </cell>
          <cell r="J494">
            <v>38140</v>
          </cell>
        </row>
        <row r="495">
          <cell r="G495"/>
          <cell r="H495">
            <v>38140</v>
          </cell>
          <cell r="I495">
            <v>-2131</v>
          </cell>
          <cell r="J495">
            <v>38140</v>
          </cell>
        </row>
        <row r="496">
          <cell r="G496"/>
          <cell r="H496">
            <v>38009</v>
          </cell>
          <cell r="I496">
            <v>936</v>
          </cell>
          <cell r="J496">
            <v>38009</v>
          </cell>
        </row>
        <row r="497">
          <cell r="G497"/>
          <cell r="H497">
            <v>38009</v>
          </cell>
          <cell r="I497">
            <v>936</v>
          </cell>
          <cell r="J497">
            <v>38009</v>
          </cell>
        </row>
        <row r="498">
          <cell r="G498"/>
          <cell r="H498">
            <v>38009</v>
          </cell>
          <cell r="I498">
            <v>13572</v>
          </cell>
          <cell r="J498">
            <v>38009</v>
          </cell>
        </row>
        <row r="499">
          <cell r="G499"/>
          <cell r="H499">
            <v>38014</v>
          </cell>
          <cell r="I499">
            <v>40000</v>
          </cell>
          <cell r="J499">
            <v>38014</v>
          </cell>
        </row>
        <row r="500">
          <cell r="G500"/>
          <cell r="H500">
            <v>38020</v>
          </cell>
          <cell r="I500">
            <v>2132</v>
          </cell>
          <cell r="J500">
            <v>38020</v>
          </cell>
        </row>
        <row r="501">
          <cell r="G501"/>
          <cell r="H501">
            <v>38020</v>
          </cell>
          <cell r="I501">
            <v>13572</v>
          </cell>
          <cell r="J501">
            <v>38020</v>
          </cell>
        </row>
        <row r="502">
          <cell r="G502"/>
          <cell r="H502">
            <v>38020</v>
          </cell>
          <cell r="I502">
            <v>936</v>
          </cell>
          <cell r="J502">
            <v>38020</v>
          </cell>
        </row>
        <row r="503">
          <cell r="G503"/>
          <cell r="H503">
            <v>38020</v>
          </cell>
          <cell r="I503">
            <v>936</v>
          </cell>
          <cell r="J503">
            <v>38020</v>
          </cell>
        </row>
        <row r="504">
          <cell r="G504"/>
          <cell r="H504">
            <v>38036</v>
          </cell>
          <cell r="I504">
            <v>2309.0500000000002</v>
          </cell>
          <cell r="J504">
            <v>38036</v>
          </cell>
        </row>
        <row r="505">
          <cell r="G505"/>
          <cell r="H505">
            <v>38047</v>
          </cell>
          <cell r="I505">
            <v>936</v>
          </cell>
          <cell r="J505">
            <v>38047</v>
          </cell>
        </row>
        <row r="506">
          <cell r="G506"/>
          <cell r="H506">
            <v>38047</v>
          </cell>
          <cell r="I506">
            <v>13572</v>
          </cell>
          <cell r="J506">
            <v>38047</v>
          </cell>
        </row>
        <row r="507">
          <cell r="G507"/>
          <cell r="H507">
            <v>38047</v>
          </cell>
          <cell r="I507">
            <v>936</v>
          </cell>
          <cell r="J507">
            <v>38047</v>
          </cell>
        </row>
        <row r="508">
          <cell r="G508"/>
          <cell r="H508">
            <v>38065</v>
          </cell>
          <cell r="I508">
            <v>2131</v>
          </cell>
          <cell r="J508">
            <v>38065</v>
          </cell>
        </row>
        <row r="509">
          <cell r="G509"/>
          <cell r="H509">
            <v>38240</v>
          </cell>
          <cell r="I509">
            <v>828.18</v>
          </cell>
          <cell r="J509">
            <v>38240</v>
          </cell>
        </row>
        <row r="510">
          <cell r="G510"/>
          <cell r="H510">
            <v>38257</v>
          </cell>
          <cell r="I510">
            <v>2131</v>
          </cell>
          <cell r="J510">
            <v>38257</v>
          </cell>
        </row>
        <row r="511">
          <cell r="G511"/>
          <cell r="H511">
            <v>38258</v>
          </cell>
          <cell r="I511">
            <v>16353</v>
          </cell>
          <cell r="J511">
            <v>38258</v>
          </cell>
        </row>
        <row r="512">
          <cell r="G512"/>
          <cell r="H512">
            <v>38258</v>
          </cell>
          <cell r="I512">
            <v>16353</v>
          </cell>
          <cell r="J512">
            <v>38258</v>
          </cell>
        </row>
        <row r="513">
          <cell r="G513"/>
          <cell r="H513">
            <v>38258</v>
          </cell>
          <cell r="I513">
            <v>16353</v>
          </cell>
          <cell r="J513">
            <v>38258</v>
          </cell>
        </row>
        <row r="514">
          <cell r="G514"/>
          <cell r="H514">
            <v>38258</v>
          </cell>
          <cell r="I514">
            <v>16353</v>
          </cell>
          <cell r="J514">
            <v>38258</v>
          </cell>
        </row>
        <row r="515">
          <cell r="G515"/>
          <cell r="H515">
            <v>38258</v>
          </cell>
          <cell r="I515">
            <v>1500</v>
          </cell>
          <cell r="J515">
            <v>38258</v>
          </cell>
        </row>
        <row r="516">
          <cell r="G516"/>
          <cell r="H516">
            <v>38258</v>
          </cell>
          <cell r="I516">
            <v>1500</v>
          </cell>
          <cell r="J516">
            <v>38258</v>
          </cell>
        </row>
        <row r="517">
          <cell r="G517"/>
          <cell r="H517">
            <v>38258</v>
          </cell>
          <cell r="I517">
            <v>1500</v>
          </cell>
          <cell r="J517">
            <v>38258</v>
          </cell>
        </row>
        <row r="518">
          <cell r="G518"/>
          <cell r="H518">
            <v>38258</v>
          </cell>
          <cell r="I518">
            <v>1500</v>
          </cell>
          <cell r="J518">
            <v>38258</v>
          </cell>
        </row>
        <row r="519">
          <cell r="G519"/>
          <cell r="H519">
            <v>38308</v>
          </cell>
          <cell r="I519">
            <v>2202.21</v>
          </cell>
          <cell r="J519">
            <v>38308</v>
          </cell>
        </row>
        <row r="520">
          <cell r="G520" t="str">
            <v>151634286</v>
          </cell>
          <cell r="H520">
            <v>38013</v>
          </cell>
          <cell r="I520">
            <v>-1</v>
          </cell>
          <cell r="J520">
            <v>38020</v>
          </cell>
        </row>
        <row r="521">
          <cell r="G521" t="str">
            <v>IN00022654</v>
          </cell>
          <cell r="H521">
            <v>38225</v>
          </cell>
          <cell r="I521">
            <v>-1</v>
          </cell>
          <cell r="J521">
            <v>38246</v>
          </cell>
        </row>
        <row r="522">
          <cell r="G522" t="str">
            <v>100018557</v>
          </cell>
          <cell r="H522">
            <v>38244</v>
          </cell>
          <cell r="I522">
            <v>-170.18</v>
          </cell>
          <cell r="J522">
            <v>38313</v>
          </cell>
        </row>
        <row r="523">
          <cell r="G523"/>
          <cell r="H523">
            <v>38114</v>
          </cell>
          <cell r="I523">
            <v>1250</v>
          </cell>
          <cell r="J523">
            <v>38114</v>
          </cell>
        </row>
        <row r="524">
          <cell r="G524"/>
          <cell r="H524">
            <v>38114</v>
          </cell>
          <cell r="I524">
            <v>125</v>
          </cell>
          <cell r="J524">
            <v>38114</v>
          </cell>
        </row>
        <row r="525">
          <cell r="G525"/>
          <cell r="H525">
            <v>38114</v>
          </cell>
          <cell r="I525">
            <v>310</v>
          </cell>
          <cell r="J525">
            <v>38114</v>
          </cell>
        </row>
        <row r="526">
          <cell r="G526"/>
          <cell r="H526">
            <v>38181</v>
          </cell>
          <cell r="I526">
            <v>17340</v>
          </cell>
          <cell r="J526">
            <v>38181</v>
          </cell>
        </row>
        <row r="527">
          <cell r="G527"/>
          <cell r="H527">
            <v>38215</v>
          </cell>
          <cell r="I527">
            <v>1225</v>
          </cell>
          <cell r="J527">
            <v>38215</v>
          </cell>
        </row>
        <row r="528">
          <cell r="G528"/>
          <cell r="H528">
            <v>38224</v>
          </cell>
          <cell r="I528">
            <v>12000</v>
          </cell>
          <cell r="J528">
            <v>38224</v>
          </cell>
        </row>
        <row r="529">
          <cell r="G529"/>
          <cell r="H529">
            <v>38224</v>
          </cell>
          <cell r="I529">
            <v>3640</v>
          </cell>
          <cell r="J529">
            <v>38224</v>
          </cell>
        </row>
        <row r="530">
          <cell r="G530"/>
          <cell r="H530">
            <v>38224</v>
          </cell>
          <cell r="I530">
            <v>791.85</v>
          </cell>
          <cell r="J530">
            <v>38224</v>
          </cell>
        </row>
        <row r="531">
          <cell r="G531"/>
          <cell r="H531">
            <v>38240</v>
          </cell>
          <cell r="I531">
            <v>966.08</v>
          </cell>
          <cell r="J531">
            <v>38240</v>
          </cell>
        </row>
        <row r="532">
          <cell r="G532"/>
          <cell r="H532">
            <v>38244</v>
          </cell>
          <cell r="I532">
            <v>4815.45</v>
          </cell>
          <cell r="J532">
            <v>38244</v>
          </cell>
        </row>
        <row r="533">
          <cell r="G533"/>
          <cell r="H533">
            <v>38329</v>
          </cell>
          <cell r="I533">
            <v>3510</v>
          </cell>
          <cell r="J533">
            <v>38329</v>
          </cell>
        </row>
        <row r="534">
          <cell r="G534"/>
          <cell r="H534">
            <v>38331</v>
          </cell>
          <cell r="I534">
            <v>18400</v>
          </cell>
          <cell r="J534">
            <v>38331</v>
          </cell>
        </row>
        <row r="535">
          <cell r="G535"/>
          <cell r="H535">
            <v>38337</v>
          </cell>
          <cell r="I535">
            <v>16000</v>
          </cell>
          <cell r="J535">
            <v>38337</v>
          </cell>
        </row>
        <row r="536">
          <cell r="G536"/>
          <cell r="H536">
            <v>38337</v>
          </cell>
          <cell r="I536">
            <v>4160.5</v>
          </cell>
          <cell r="J536">
            <v>38337</v>
          </cell>
        </row>
        <row r="537">
          <cell r="G537"/>
          <cell r="H537">
            <v>38351</v>
          </cell>
          <cell r="I537">
            <v>2990</v>
          </cell>
          <cell r="J537">
            <v>38351</v>
          </cell>
        </row>
        <row r="538">
          <cell r="G538" t="str">
            <v>18635</v>
          </cell>
          <cell r="H538">
            <v>38107</v>
          </cell>
          <cell r="I538">
            <v>-125</v>
          </cell>
          <cell r="J538">
            <v>38127</v>
          </cell>
        </row>
        <row r="539">
          <cell r="G539" t="str">
            <v>6435773</v>
          </cell>
          <cell r="H539">
            <v>38167</v>
          </cell>
          <cell r="I539">
            <v>-1340</v>
          </cell>
          <cell r="J539">
            <v>38194</v>
          </cell>
        </row>
        <row r="540">
          <cell r="G540" t="str">
            <v>8434398</v>
          </cell>
          <cell r="H540">
            <v>38227</v>
          </cell>
          <cell r="I540">
            <v>3849.37</v>
          </cell>
          <cell r="J540">
            <v>38246</v>
          </cell>
        </row>
        <row r="541">
          <cell r="G541" t="str">
            <v>8434398</v>
          </cell>
          <cell r="H541">
            <v>38227</v>
          </cell>
          <cell r="I541">
            <v>-1</v>
          </cell>
          <cell r="J541">
            <v>38246</v>
          </cell>
        </row>
        <row r="542">
          <cell r="G542" t="str">
            <v>8434398</v>
          </cell>
          <cell r="H542">
            <v>38227</v>
          </cell>
          <cell r="I542">
            <v>-3849.37</v>
          </cell>
          <cell r="J542">
            <v>38246</v>
          </cell>
        </row>
        <row r="543">
          <cell r="G543" t="str">
            <v>8434398</v>
          </cell>
          <cell r="H543">
            <v>38227</v>
          </cell>
          <cell r="I543">
            <v>1</v>
          </cell>
          <cell r="J543">
            <v>38246</v>
          </cell>
        </row>
        <row r="544">
          <cell r="G544" t="str">
            <v>8434398</v>
          </cell>
          <cell r="H544">
            <v>38227</v>
          </cell>
          <cell r="I544">
            <v>-1</v>
          </cell>
          <cell r="J544">
            <v>38246</v>
          </cell>
        </row>
        <row r="545">
          <cell r="G545" t="str">
            <v>8434399</v>
          </cell>
          <cell r="H545">
            <v>38227</v>
          </cell>
          <cell r="I545">
            <v>-1</v>
          </cell>
          <cell r="J545">
            <v>38253</v>
          </cell>
        </row>
        <row r="546">
          <cell r="G546" t="str">
            <v>D423533</v>
          </cell>
          <cell r="H546">
            <v>38335</v>
          </cell>
          <cell r="I546">
            <v>-1.04</v>
          </cell>
          <cell r="J546">
            <v>38349</v>
          </cell>
        </row>
        <row r="547">
          <cell r="G547" t="str">
            <v>D423533</v>
          </cell>
          <cell r="H547">
            <v>38335</v>
          </cell>
          <cell r="I547">
            <v>-0.36</v>
          </cell>
          <cell r="J547">
            <v>38349</v>
          </cell>
        </row>
        <row r="548">
          <cell r="G548"/>
          <cell r="H548">
            <v>38274</v>
          </cell>
          <cell r="I548">
            <v>1500</v>
          </cell>
          <cell r="J548">
            <v>38274</v>
          </cell>
        </row>
        <row r="549">
          <cell r="G549"/>
          <cell r="H549">
            <v>38274</v>
          </cell>
          <cell r="I549">
            <v>-1500</v>
          </cell>
          <cell r="J549">
            <v>38274</v>
          </cell>
        </row>
        <row r="550">
          <cell r="G550" t="str">
            <v>490434147</v>
          </cell>
          <cell r="H550">
            <v>38243</v>
          </cell>
          <cell r="I550">
            <v>126.03</v>
          </cell>
          <cell r="J550">
            <v>38259</v>
          </cell>
        </row>
        <row r="551">
          <cell r="G551" t="str">
            <v>490434147</v>
          </cell>
          <cell r="H551">
            <v>38273</v>
          </cell>
          <cell r="I551">
            <v>128.76</v>
          </cell>
          <cell r="J551">
            <v>38289</v>
          </cell>
        </row>
        <row r="552">
          <cell r="G552" t="str">
            <v>490434147</v>
          </cell>
          <cell r="H552">
            <v>38304</v>
          </cell>
          <cell r="I552">
            <v>128.88</v>
          </cell>
          <cell r="J552">
            <v>38329</v>
          </cell>
        </row>
        <row r="553">
          <cell r="G553" t="str">
            <v>RETAINER FEE</v>
          </cell>
          <cell r="H553">
            <v>38134</v>
          </cell>
          <cell r="I553">
            <v>50000</v>
          </cell>
          <cell r="J553">
            <v>38154</v>
          </cell>
        </row>
        <row r="554">
          <cell r="G554" t="str">
            <v>36</v>
          </cell>
          <cell r="H554">
            <v>38266</v>
          </cell>
          <cell r="I554">
            <v>3125</v>
          </cell>
          <cell r="J554">
            <v>38278</v>
          </cell>
        </row>
        <row r="555">
          <cell r="G555" t="str">
            <v>BM-0946-001</v>
          </cell>
          <cell r="H555">
            <v>38261</v>
          </cell>
          <cell r="I555">
            <v>175000</v>
          </cell>
          <cell r="J555">
            <v>38288</v>
          </cell>
        </row>
        <row r="556">
          <cell r="G556" t="str">
            <v>742</v>
          </cell>
          <cell r="H556">
            <v>38260</v>
          </cell>
          <cell r="I556">
            <v>79508.67</v>
          </cell>
          <cell r="J556">
            <v>38288</v>
          </cell>
        </row>
        <row r="557">
          <cell r="G557" t="str">
            <v>756</v>
          </cell>
          <cell r="H557">
            <v>38291</v>
          </cell>
          <cell r="I557">
            <v>41024.959999999999</v>
          </cell>
          <cell r="J557">
            <v>38320</v>
          </cell>
        </row>
        <row r="558">
          <cell r="G558" t="str">
            <v>0408009041</v>
          </cell>
          <cell r="H558">
            <v>38285</v>
          </cell>
          <cell r="I558">
            <v>51130</v>
          </cell>
          <cell r="J558">
            <v>38302</v>
          </cell>
        </row>
        <row r="559">
          <cell r="G559" t="str">
            <v>233175</v>
          </cell>
          <cell r="H559">
            <v>38258</v>
          </cell>
          <cell r="I559">
            <v>7500</v>
          </cell>
          <cell r="J559">
            <v>38308</v>
          </cell>
        </row>
        <row r="560">
          <cell r="G560" t="str">
            <v>783</v>
          </cell>
          <cell r="H560">
            <v>38348</v>
          </cell>
          <cell r="I560">
            <v>45000</v>
          </cell>
          <cell r="J560">
            <v>38350</v>
          </cell>
        </row>
        <row r="561">
          <cell r="G561" t="str">
            <v>781</v>
          </cell>
          <cell r="H561">
            <v>38335</v>
          </cell>
          <cell r="I561">
            <v>42150.25</v>
          </cell>
          <cell r="J561">
            <v>38350</v>
          </cell>
        </row>
        <row r="562">
          <cell r="G562"/>
          <cell r="H562">
            <v>38323</v>
          </cell>
          <cell r="I562">
            <v>-8949.6</v>
          </cell>
          <cell r="J562">
            <v>38323</v>
          </cell>
        </row>
        <row r="563">
          <cell r="G563"/>
          <cell r="H563">
            <v>38049</v>
          </cell>
          <cell r="I563">
            <v>1420</v>
          </cell>
          <cell r="J563">
            <v>38049</v>
          </cell>
        </row>
        <row r="564">
          <cell r="G564"/>
          <cell r="H564">
            <v>38196</v>
          </cell>
          <cell r="I564">
            <v>1600</v>
          </cell>
          <cell r="J564">
            <v>38196</v>
          </cell>
        </row>
        <row r="565">
          <cell r="G565"/>
          <cell r="H565">
            <v>38211</v>
          </cell>
          <cell r="I565">
            <v>600</v>
          </cell>
          <cell r="J565">
            <v>38211</v>
          </cell>
        </row>
        <row r="566">
          <cell r="G566"/>
          <cell r="H566">
            <v>38211</v>
          </cell>
          <cell r="I566">
            <v>39600</v>
          </cell>
          <cell r="J566">
            <v>38211</v>
          </cell>
        </row>
        <row r="567">
          <cell r="G567" t="str">
            <v>30006349</v>
          </cell>
          <cell r="H567">
            <v>38199</v>
          </cell>
          <cell r="I567">
            <v>15.4</v>
          </cell>
          <cell r="J567">
            <v>38215</v>
          </cell>
        </row>
        <row r="568">
          <cell r="G568"/>
          <cell r="H568">
            <v>38022</v>
          </cell>
          <cell r="I568">
            <v>12180</v>
          </cell>
          <cell r="J568">
            <v>38022</v>
          </cell>
        </row>
        <row r="569">
          <cell r="G569"/>
          <cell r="H569">
            <v>38146</v>
          </cell>
          <cell r="I569">
            <v>12180</v>
          </cell>
          <cell r="J569">
            <v>38146</v>
          </cell>
        </row>
        <row r="570">
          <cell r="G570"/>
          <cell r="H570">
            <v>38184</v>
          </cell>
          <cell r="I570">
            <v>12180</v>
          </cell>
          <cell r="J570">
            <v>38184</v>
          </cell>
        </row>
        <row r="571">
          <cell r="G571"/>
          <cell r="H571">
            <v>38189</v>
          </cell>
          <cell r="I571">
            <v>40000</v>
          </cell>
          <cell r="J571">
            <v>38189</v>
          </cell>
        </row>
        <row r="572">
          <cell r="G572"/>
          <cell r="H572">
            <v>38211</v>
          </cell>
          <cell r="I572">
            <v>13000</v>
          </cell>
          <cell r="J572">
            <v>38211</v>
          </cell>
        </row>
        <row r="573">
          <cell r="G573"/>
          <cell r="H573">
            <v>38211</v>
          </cell>
          <cell r="I573">
            <v>1650.41</v>
          </cell>
          <cell r="J573">
            <v>38211</v>
          </cell>
        </row>
        <row r="574">
          <cell r="G574"/>
          <cell r="H574">
            <v>38223</v>
          </cell>
          <cell r="I574">
            <v>10000</v>
          </cell>
          <cell r="J574">
            <v>38223</v>
          </cell>
        </row>
        <row r="575">
          <cell r="G575"/>
          <cell r="H575">
            <v>38229</v>
          </cell>
          <cell r="I575">
            <v>11704</v>
          </cell>
          <cell r="J575">
            <v>38229</v>
          </cell>
        </row>
        <row r="576">
          <cell r="G576"/>
          <cell r="H576">
            <v>38267</v>
          </cell>
          <cell r="I576">
            <v>16353</v>
          </cell>
          <cell r="J576">
            <v>38267</v>
          </cell>
        </row>
        <row r="577">
          <cell r="G577"/>
          <cell r="H577">
            <v>38267</v>
          </cell>
          <cell r="I577">
            <v>18953</v>
          </cell>
          <cell r="J577">
            <v>38267</v>
          </cell>
        </row>
        <row r="578">
          <cell r="G578"/>
          <cell r="H578">
            <v>38267</v>
          </cell>
          <cell r="I578">
            <v>1500</v>
          </cell>
          <cell r="J578">
            <v>38267</v>
          </cell>
        </row>
        <row r="579">
          <cell r="G579"/>
          <cell r="H579">
            <v>38267</v>
          </cell>
          <cell r="I579">
            <v>3756</v>
          </cell>
          <cell r="J579">
            <v>38267</v>
          </cell>
        </row>
        <row r="580">
          <cell r="G580"/>
          <cell r="H580">
            <v>38268</v>
          </cell>
          <cell r="I580">
            <v>81796.899999999994</v>
          </cell>
          <cell r="J580">
            <v>38268</v>
          </cell>
        </row>
        <row r="581">
          <cell r="G581"/>
          <cell r="H581">
            <v>38268</v>
          </cell>
          <cell r="I581">
            <v>81796.899999999994</v>
          </cell>
          <cell r="J581">
            <v>38268</v>
          </cell>
        </row>
        <row r="582">
          <cell r="G582"/>
          <cell r="H582">
            <v>38301</v>
          </cell>
          <cell r="I582">
            <v>675</v>
          </cell>
          <cell r="J582">
            <v>38301</v>
          </cell>
        </row>
        <row r="583">
          <cell r="G583"/>
          <cell r="H583">
            <v>38323</v>
          </cell>
          <cell r="I583">
            <v>12180</v>
          </cell>
          <cell r="J583">
            <v>38323</v>
          </cell>
        </row>
        <row r="584">
          <cell r="G584"/>
          <cell r="H584">
            <v>38337</v>
          </cell>
          <cell r="I584">
            <v>7436</v>
          </cell>
          <cell r="J584">
            <v>38337</v>
          </cell>
        </row>
        <row r="585">
          <cell r="G585"/>
          <cell r="H585">
            <v>38350</v>
          </cell>
          <cell r="I585">
            <v>227.59</v>
          </cell>
          <cell r="J585">
            <v>38350</v>
          </cell>
        </row>
        <row r="586">
          <cell r="G586" t="str">
            <v>C10091650</v>
          </cell>
          <cell r="H586">
            <v>37972</v>
          </cell>
          <cell r="I586">
            <v>-1</v>
          </cell>
          <cell r="J586">
            <v>37991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SCH K-1"/>
      <sheetName val="FUNCTIONS"/>
      <sheetName val="UNBUNDLED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SUB &amp; CCT LOADS (S&amp;CL)"/>
      <sheetName val="1CP A&amp;E (CAP1SY)"/>
      <sheetName val="12CP-4CP (CAP3SY)"/>
      <sheetName val="12CP-4CP (SPPCAP)"/>
      <sheetName val="NCP (CAP6OS)"/>
      <sheetName val="NCP (CAP7OS)"/>
      <sheetName val="ENERGY+LOSSES (ENR)"/>
      <sheetName val="SYS PEAK ADJ (SYSA)"/>
      <sheetName val="COINCIDENT PEAKS (CP)"/>
      <sheetName val="NON-COINCIDENT PEAKS (NCP)"/>
      <sheetName val="FUEL &amp; P.PWR"/>
      <sheetName val="CUS(X)OS"/>
      <sheetName val="CUS(X)AS"/>
      <sheetName val="REVENUES"/>
      <sheetName val="BADDEBT"/>
      <sheetName val="DEPOSIT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Bill Details (External"/>
      <sheetName val="RevSle"/>
      <sheetName val="Customer Results"/>
      <sheetName val="Customer Actuals"/>
      <sheetName val="Lookups"/>
      <sheetName val="OGEPriceReport OK"/>
      <sheetName val="OGEPriceReport AR"/>
      <sheetName val="Sysco"/>
      <sheetName val="ExpDurant"/>
      <sheetName val="ExpGlenpool"/>
      <sheetName val="GeoriaPac"/>
      <sheetName val="HertzData"/>
      <sheetName val="HertzRes"/>
      <sheetName val="Airport"/>
      <sheetName val="Plains"/>
      <sheetName val="MacSteel"/>
      <sheetName val="RoseState"/>
    </sheetNames>
    <sheetDataSet>
      <sheetData sheetId="0">
        <row r="41">
          <cell r="O41">
            <v>64265.129999999983</v>
          </cell>
        </row>
        <row r="77">
          <cell r="O77">
            <v>1752793.8300000003</v>
          </cell>
        </row>
        <row r="113">
          <cell r="O113">
            <v>21301.919999999998</v>
          </cell>
        </row>
        <row r="157">
          <cell r="O157">
            <v>87555.539999999979</v>
          </cell>
        </row>
        <row r="198">
          <cell r="O198">
            <v>12282.62</v>
          </cell>
        </row>
        <row r="239">
          <cell r="O239">
            <v>67080.010000000024</v>
          </cell>
        </row>
        <row r="280">
          <cell r="O280">
            <v>114801.68000000005</v>
          </cell>
        </row>
        <row r="319">
          <cell r="O319">
            <v>131485.06</v>
          </cell>
        </row>
        <row r="362">
          <cell r="O362">
            <v>32439.759999999998</v>
          </cell>
        </row>
        <row r="402">
          <cell r="O402">
            <v>2336.8299999999995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oka"/>
    </sheetNames>
    <sheetDataSet>
      <sheetData sheetId="0" refreshError="1">
        <row r="1">
          <cell r="A1" t="str">
            <v>ATOKA PIPELINE FUEL ADJUSTMENT CALCULATIONS</v>
          </cell>
        </row>
        <row r="2">
          <cell r="A2" t="str">
            <v>The FEBRUARY 1997 Billing Period</v>
          </cell>
        </row>
        <row r="5">
          <cell r="C5" t="str">
            <v xml:space="preserve">     FUEL COST / MBTU</v>
          </cell>
          <cell r="F5">
            <v>1.307949</v>
          </cell>
        </row>
        <row r="7">
          <cell r="C7" t="str">
            <v>times 100</v>
          </cell>
          <cell r="F7">
            <v>130.79490000000001</v>
          </cell>
        </row>
        <row r="9">
          <cell r="C9" t="str">
            <v>minus 14</v>
          </cell>
          <cell r="F9">
            <v>-14</v>
          </cell>
        </row>
        <row r="11">
          <cell r="C11" t="str">
            <v xml:space="preserve">   SUBTOTAL</v>
          </cell>
          <cell r="F11">
            <v>116.79490000000001</v>
          </cell>
        </row>
        <row r="13">
          <cell r="C13" t="str">
            <v>times 0.013</v>
          </cell>
          <cell r="F13">
            <v>1.2999999999999999E-2</v>
          </cell>
        </row>
        <row r="15">
          <cell r="C15" t="str">
            <v xml:space="preserve">   SUBTOTAL</v>
          </cell>
          <cell r="F15">
            <v>1.5183340000000001</v>
          </cell>
        </row>
        <row r="17">
          <cell r="C17" t="str">
            <v>divided by 100</v>
          </cell>
          <cell r="F17">
            <v>100</v>
          </cell>
        </row>
        <row r="21">
          <cell r="C21" t="str">
            <v>SUBTOTAL</v>
          </cell>
          <cell r="F21">
            <v>1.5183E-2</v>
          </cell>
        </row>
        <row r="27">
          <cell r="C27" t="str">
            <v xml:space="preserve">   FUEL ADJ. FAC.</v>
          </cell>
          <cell r="F27">
            <v>1.5183E-2</v>
          </cell>
        </row>
        <row r="32">
          <cell r="A32" t="str">
            <v>Prepared by:</v>
          </cell>
          <cell r="B32" t="str">
            <v>Jeffrey D Keyser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gue-2"/>
      <sheetName val="Teague-3"/>
      <sheetName val="For Teague-3 (c)"/>
      <sheetName val="For Teague-3 (p)"/>
      <sheetName val="For Teague-3 (wp)"/>
      <sheetName val="Teague-4"/>
      <sheetName val="Method 4 Rate of Return"/>
      <sheetName val="Rev Def v Rate Increase"/>
      <sheetName val="TCM-2.01 COSS"/>
      <sheetName val="TCM-2.04 Sch2"/>
      <sheetName val="TCM-2.01 Level 8"/>
      <sheetName val="TCM-2.04 Sch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Data"/>
      <sheetName val="PF Kwhs Reconcilement"/>
      <sheetName val="OSSC Rider Analysis"/>
      <sheetName val="ODF Report OSS Analysis"/>
      <sheetName val="Enogex &amp; Storage Costs"/>
      <sheetName val="Control and Analysis"/>
      <sheetName val="OMPA FAC"/>
      <sheetName val="Kwh Calc for FCA and Allocation"/>
      <sheetName val=" SPA FAC"/>
      <sheetName val="FERC_FCA Adj"/>
      <sheetName val="Test Year Profile"/>
      <sheetName val="Fuel and PP Components"/>
      <sheetName val="PF Fuel For Adj"/>
      <sheetName val="Fuel Alloc Loss Method"/>
      <sheetName val="PP Alloc Loss Method"/>
      <sheetName val="Not Used"/>
      <sheetName val="NA"/>
      <sheetName val="Ok FCA Per Books Test Year"/>
      <sheetName val="Ok FCA For Fuel Allocation"/>
      <sheetName val=" Fuel and PP  Allocation"/>
      <sheetName val="Comp of Per Books Fuel vs FCA"/>
      <sheetName val="Comparison of PF Fuel vs FCA "/>
      <sheetName val="Cogen Pass Thru Detail"/>
      <sheetName val="TYFCA vs PFAFCA"/>
      <sheetName val="Cogen Model Input"/>
      <sheetName val="DAP Data"/>
      <sheetName val="FCA Summaries"/>
      <sheetName val="Ok Pro Forma FCA"/>
      <sheetName val="OKLA FCA Exhibit"/>
      <sheetName val="CONOCO FCA Exhibit"/>
      <sheetName val="Conoco  Pro Forma FCA"/>
      <sheetName val="OK PF Opt Out Wind FCA"/>
      <sheetName val="Ark_ECR Adjustment"/>
      <sheetName val="PP  Allocation"/>
      <sheetName val="New Losses Comparison"/>
      <sheetName val="PP Cogen Model Input"/>
      <sheetName val="Atoka"/>
      <sheetName val="PF Summary Matrix"/>
      <sheetName val="Sch_H-2_WP_H-2-1"/>
      <sheetName val="Fuel  Weather Sch H 2-6"/>
      <sheetName val="Fuel  YEC Sch H 2-7"/>
      <sheetName val="Sch_H-2_WP_H-2-9"/>
      <sheetName val="Sch H-2 WP H-2-23"/>
      <sheetName val="PF Fuel Flow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INTERNAL REPORT"/>
      <sheetName val="FUNCTIONS"/>
      <sheetName val="UNBUNDLED"/>
      <sheetName val="SCH G-1"/>
      <sheetName val="COST OF CAPITAL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SUB &amp; CCT LOADS"/>
      <sheetName val="1CP&amp;AVG (CAP1SY)"/>
      <sheetName val="12CP (CAP3SY)"/>
      <sheetName val="NCP (CAP6AS)"/>
      <sheetName val="ProForma Energy (ENR1SY)"/>
      <sheetName val="SYSTEM PEAK ADJ"/>
      <sheetName val="Transmission - CPs"/>
      <sheetName val="DISTRIBUTION - NCP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>
        <row r="1489">
          <cell r="AK1489">
            <v>9.64E-2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F1_PG1"/>
      <sheetName val="QF1_PG2"/>
      <sheetName val="QF1_PG3"/>
    </sheetNames>
    <sheetDataSet>
      <sheetData sheetId="0" refreshError="1">
        <row r="1">
          <cell r="B1" t="str">
            <v xml:space="preserve"> </v>
          </cell>
          <cell r="F1" t="str">
            <v>DATE ISSUED</v>
          </cell>
        </row>
        <row r="2">
          <cell r="F2" t="str">
            <v>OCTOBER 23, 1995</v>
          </cell>
        </row>
        <row r="3">
          <cell r="A3" t="str">
            <v>OG&amp;E ELECTRIC SERVICES</v>
          </cell>
        </row>
        <row r="4">
          <cell r="A4" t="str">
            <v>OKLAHOMA RETAIL MONTHLY FUEL COST ADJUSTMENT REPORT</v>
          </cell>
        </row>
        <row r="5">
          <cell r="A5" t="str">
            <v>FUEL COST ADJUSTMENT TO BE APPLIED DURING</v>
          </cell>
        </row>
        <row r="6">
          <cell r="A6" t="str">
            <v>THE NOVEMBER 1995 BILLING PERIOD</v>
          </cell>
        </row>
        <row r="9">
          <cell r="A9" t="str">
            <v>(METER READING PERIODS ENDING ON NOVEMBER 1, 1995 THROUGH DECEMBER 3, 1995)</v>
          </cell>
        </row>
        <row r="11">
          <cell r="A11" t="str">
            <v>PURCHASE RATE SCHEDULE QF - 1</v>
          </cell>
        </row>
        <row r="13">
          <cell r="A13" t="str">
            <v>FUEL COST ADJUSTMENT = ( F / S - B ) + OUF</v>
          </cell>
        </row>
        <row r="14">
          <cell r="A14" t="str">
            <v>OUF = COU / (S1 x DF)</v>
          </cell>
        </row>
        <row r="17">
          <cell r="A17" t="str">
            <v>F</v>
          </cell>
          <cell r="B17" t="str">
            <v>Total Costs for Okla (+24)</v>
          </cell>
          <cell r="C17" t="str">
            <v>(39)</v>
          </cell>
          <cell r="D17" t="str">
            <v>$</v>
          </cell>
          <cell r="E17">
            <v>21584791</v>
          </cell>
        </row>
        <row r="19">
          <cell r="A19" t="str">
            <v>S</v>
          </cell>
          <cell r="B19" t="str">
            <v>Kwh Sales 2 Months Prior  (+25)</v>
          </cell>
          <cell r="C19" t="str">
            <v>(40)</v>
          </cell>
          <cell r="D19" t="str">
            <v>$</v>
          </cell>
          <cell r="E19">
            <v>1720452055</v>
          </cell>
        </row>
        <row r="21">
          <cell r="A21" t="str">
            <v>B</v>
          </cell>
          <cell r="B21" t="str">
            <v>Fuel Cost in Base Rate  (+27)</v>
          </cell>
          <cell r="C21" t="str">
            <v>(41)</v>
          </cell>
          <cell r="E21">
            <v>1.7000000000000001E-2</v>
          </cell>
        </row>
        <row r="23">
          <cell r="A23" t="str">
            <v>OSS</v>
          </cell>
          <cell r="B23" t="str">
            <v>Off System Sales Credit  (+29)</v>
          </cell>
          <cell r="C23" t="str">
            <v>(42)</v>
          </cell>
          <cell r="D23" t="str">
            <v>$</v>
          </cell>
          <cell r="E23">
            <v>0</v>
          </cell>
        </row>
        <row r="25">
          <cell r="B25" t="str">
            <v>Unadj Fuel Adj Factor for Current Month  (+30)</v>
          </cell>
          <cell r="C25" t="str">
            <v>(43)</v>
          </cell>
          <cell r="D25" t="str">
            <v>$</v>
          </cell>
          <cell r="E25">
            <v>-4.4540000000000014E-3</v>
          </cell>
        </row>
        <row r="27">
          <cell r="B27" t="str">
            <v>Cumulative Over / (Under) Amount from Prior Months</v>
          </cell>
          <cell r="C27" t="str">
            <v>(44)</v>
          </cell>
          <cell r="D27" t="str">
            <v>$</v>
          </cell>
          <cell r="E27">
            <v>-1720239</v>
          </cell>
        </row>
        <row r="29">
          <cell r="B29" t="str">
            <v>Current Month Over / (Under) Amount   (+38)</v>
          </cell>
          <cell r="C29" t="str">
            <v>(45)</v>
          </cell>
          <cell r="D29" t="str">
            <v>$</v>
          </cell>
          <cell r="E29">
            <v>3829727</v>
          </cell>
        </row>
        <row r="31">
          <cell r="A31" t="str">
            <v>COU</v>
          </cell>
          <cell r="B31" t="str">
            <v>Total Cost to date Over / (Under)  (44+45)</v>
          </cell>
          <cell r="C31" t="str">
            <v>(46)</v>
          </cell>
          <cell r="E31">
            <v>2109488</v>
          </cell>
        </row>
        <row r="33">
          <cell r="A33" t="str">
            <v>S1</v>
          </cell>
          <cell r="B33" t="str">
            <v>Kwh Sales 2 Months Ahead</v>
          </cell>
          <cell r="C33" t="str">
            <v>(47)</v>
          </cell>
          <cell r="E33">
            <v>1344914000</v>
          </cell>
        </row>
        <row r="35">
          <cell r="A35" t="str">
            <v>DF</v>
          </cell>
          <cell r="B35" t="str">
            <v>Dilution Factor</v>
          </cell>
          <cell r="C35" t="str">
            <v>(48)</v>
          </cell>
          <cell r="E35">
            <v>4</v>
          </cell>
        </row>
        <row r="37">
          <cell r="A37" t="str">
            <v>OUF</v>
          </cell>
          <cell r="B37" t="str">
            <v>Over / (Under) Cost Factor for Current Month 46 / (47 x 48)</v>
          </cell>
          <cell r="C37" t="str">
            <v>(49)</v>
          </cell>
          <cell r="D37" t="str">
            <v>$</v>
          </cell>
          <cell r="E37">
            <v>3.9212321382631156E-4</v>
          </cell>
        </row>
        <row r="41">
          <cell r="A41" t="str">
            <v>ADJ</v>
          </cell>
          <cell r="B41" t="str">
            <v>Fuel Adj for Current Month  (43 - 49)</v>
          </cell>
          <cell r="C41" t="str">
            <v>(50)</v>
          </cell>
          <cell r="D41" t="str">
            <v>$</v>
          </cell>
          <cell r="E41">
            <v>-4.8461232138263134E-3</v>
          </cell>
        </row>
      </sheetData>
      <sheetData sheetId="1" refreshError="1">
        <row r="1">
          <cell r="G1" t="str">
            <v>DATE ISSUED</v>
          </cell>
        </row>
        <row r="2">
          <cell r="G2" t="str">
            <v>OCTOBER 23, 1995</v>
          </cell>
        </row>
        <row r="3">
          <cell r="A3" t="str">
            <v>OG&amp;E ELECTRIC SERVICES</v>
          </cell>
        </row>
        <row r="4">
          <cell r="A4" t="str">
            <v>OKLAHOMA RETAIL MONTHLY FUEL COST ADJUSTMENT REPORT</v>
          </cell>
        </row>
        <row r="5">
          <cell r="A5" t="str">
            <v>FUEL COST ADJUSTMENT TO BE APPLIED DURING</v>
          </cell>
        </row>
        <row r="6">
          <cell r="A6" t="str">
            <v>THE NOVEMBER 1995 BILLING PERIOD</v>
          </cell>
        </row>
        <row r="9">
          <cell r="A9" t="str">
            <v>(METER READING PERIODS ENDING ON NOVEMBER 1, 1995 THROUGH DECEMBER 3, 1995)</v>
          </cell>
        </row>
        <row r="11">
          <cell r="A11" t="str">
            <v>PURCHASE RATE SCHEDULE QF - 1</v>
          </cell>
        </row>
        <row r="14">
          <cell r="D14" t="str">
            <v>COSTS</v>
          </cell>
          <cell r="G14" t="str">
            <v>KWH</v>
          </cell>
        </row>
        <row r="16">
          <cell r="A16" t="str">
            <v>Fuel:</v>
          </cell>
        </row>
        <row r="18">
          <cell r="A18" t="str">
            <v xml:space="preserve">          Generated</v>
          </cell>
          <cell r="C18" t="str">
            <v>$</v>
          </cell>
          <cell r="D18">
            <v>21025509</v>
          </cell>
          <cell r="G18">
            <v>1804766800</v>
          </cell>
        </row>
        <row r="19">
          <cell r="A19" t="str">
            <v xml:space="preserve">           Less: Off System Sales</v>
          </cell>
          <cell r="D19">
            <v>2272367</v>
          </cell>
          <cell r="G19">
            <v>196908007</v>
          </cell>
        </row>
        <row r="20">
          <cell r="A20" t="str">
            <v xml:space="preserve">         COST OF FUEL</v>
          </cell>
          <cell r="B20" t="str">
            <v xml:space="preserve">  (1)</v>
          </cell>
          <cell r="C20" t="str">
            <v>$</v>
          </cell>
          <cell r="D20">
            <v>18753142</v>
          </cell>
          <cell r="F20" t="str">
            <v>(4)</v>
          </cell>
          <cell r="G20">
            <v>1607858793</v>
          </cell>
        </row>
        <row r="23">
          <cell r="A23" t="str">
            <v>FUEL ADJ BEFORE OVER / (UNDER) ADJUSTMENT</v>
          </cell>
        </row>
        <row r="24">
          <cell r="A24" t="str">
            <v>Total Kwh Available for sale   (+4)</v>
          </cell>
          <cell r="F24" t="str">
            <v>(11)</v>
          </cell>
          <cell r="G24">
            <v>1607858793</v>
          </cell>
        </row>
        <row r="25">
          <cell r="A25" t="str">
            <v>Delivered as % of Total (Governor's Report)</v>
          </cell>
          <cell r="F25" t="str">
            <v>(12)</v>
          </cell>
          <cell r="G25">
            <v>0.93720000000000003</v>
          </cell>
        </row>
        <row r="26">
          <cell r="A26" t="str">
            <v>Loss Adjustment Factor</v>
          </cell>
          <cell r="F26" t="str">
            <v>(13)</v>
          </cell>
          <cell r="G26">
            <v>1.1206039999999999</v>
          </cell>
        </row>
        <row r="27">
          <cell r="A27" t="str">
            <v>kwh Losses 11 * ((1.00-12)*13)</v>
          </cell>
          <cell r="F27" t="str">
            <v>(14)</v>
          </cell>
          <cell r="G27">
            <v>113151344</v>
          </cell>
        </row>
        <row r="28">
          <cell r="A28" t="str">
            <v>Net Kwh Sold (11-14)</v>
          </cell>
          <cell r="F28" t="str">
            <v>(15)</v>
          </cell>
          <cell r="G28">
            <v>1494707449</v>
          </cell>
        </row>
        <row r="29">
          <cell r="A29" t="str">
            <v>Kwh Sold (+15)</v>
          </cell>
          <cell r="F29" t="str">
            <v>(16)</v>
          </cell>
          <cell r="G29">
            <v>1494707449</v>
          </cell>
        </row>
        <row r="30">
          <cell r="A30" t="str">
            <v>Unit Cost/Kwh Sold  (1/15)</v>
          </cell>
          <cell r="B30" t="str">
            <v>(17)</v>
          </cell>
          <cell r="C30" t="str">
            <v>$</v>
          </cell>
          <cell r="D30">
            <v>1.2546E-2</v>
          </cell>
        </row>
        <row r="31">
          <cell r="A31" t="str">
            <v>Okla Retail Kwh Sales</v>
          </cell>
          <cell r="F31" t="str">
            <v>(18)</v>
          </cell>
          <cell r="G31">
            <v>2004484116</v>
          </cell>
        </row>
        <row r="32">
          <cell r="A32" t="str">
            <v>Cogen Kwh for Okla Less Losses (See Okla Retail Fuel Cost Adj Line 20)</v>
          </cell>
          <cell r="F32" t="str">
            <v>(20)</v>
          </cell>
          <cell r="G32">
            <v>284032061</v>
          </cell>
        </row>
        <row r="33">
          <cell r="A33" t="str">
            <v>Okla Retail Kwh Sales Less Cogen &amp; PP  (18-20)</v>
          </cell>
          <cell r="F33" t="str">
            <v>(21)</v>
          </cell>
          <cell r="G33">
            <v>1720452055</v>
          </cell>
        </row>
        <row r="34">
          <cell r="A34" t="str">
            <v>Okla Fuel Less PP Costs (17*21)</v>
          </cell>
          <cell r="B34" t="str">
            <v>(22)</v>
          </cell>
          <cell r="C34" t="str">
            <v>$</v>
          </cell>
          <cell r="D34">
            <v>21584791</v>
          </cell>
        </row>
        <row r="35">
          <cell r="A35" t="str">
            <v>Cogen Costs</v>
          </cell>
          <cell r="B35" t="str">
            <v>(23)</v>
          </cell>
          <cell r="C35" t="str">
            <v>$</v>
          </cell>
          <cell r="D35">
            <v>0</v>
          </cell>
        </row>
        <row r="36">
          <cell r="A36" t="str">
            <v>Total Costs for Okla  (22+23)</v>
          </cell>
          <cell r="B36" t="str">
            <v>(24)</v>
          </cell>
          <cell r="C36" t="str">
            <v>$</v>
          </cell>
          <cell r="D36">
            <v>21584791</v>
          </cell>
        </row>
        <row r="37">
          <cell r="A37" t="str">
            <v>Okla Retail Kwh Sales Less Cogen   (18-20)</v>
          </cell>
          <cell r="F37" t="str">
            <v>(25)</v>
          </cell>
          <cell r="G37">
            <v>1720452055</v>
          </cell>
        </row>
        <row r="38">
          <cell r="A38" t="str">
            <v>Avg Okla Retail Cost (22/21)</v>
          </cell>
          <cell r="B38" t="str">
            <v>(26)</v>
          </cell>
          <cell r="C38" t="str">
            <v>$</v>
          </cell>
          <cell r="D38">
            <v>1.2546E-2</v>
          </cell>
        </row>
        <row r="39">
          <cell r="A39" t="str">
            <v>Fuel Cost in Base Rate</v>
          </cell>
          <cell r="B39" t="str">
            <v>(27)</v>
          </cell>
          <cell r="C39" t="str">
            <v>$</v>
          </cell>
          <cell r="D39">
            <v>1.7000000000000001E-2</v>
          </cell>
        </row>
        <row r="40">
          <cell r="A40" t="str">
            <v>Fuel Adj Before Adjustments (26-27)</v>
          </cell>
          <cell r="B40" t="str">
            <v>(28)</v>
          </cell>
          <cell r="C40" t="str">
            <v>$</v>
          </cell>
          <cell r="D40">
            <v>-4.4540000000000014E-3</v>
          </cell>
        </row>
        <row r="41">
          <cell r="A41" t="str">
            <v>Off System Sales Credit</v>
          </cell>
          <cell r="B41" t="str">
            <v>(29)</v>
          </cell>
          <cell r="C41" t="str">
            <v>$</v>
          </cell>
          <cell r="D41">
            <v>0</v>
          </cell>
        </row>
        <row r="43">
          <cell r="A43" t="str">
            <v>Fuel Adj Before Over/(Under) Adj  (28-29)</v>
          </cell>
          <cell r="B43" t="str">
            <v>(30)</v>
          </cell>
          <cell r="C43" t="str">
            <v>$</v>
          </cell>
          <cell r="D43">
            <v>-4.4540000000000014E-3</v>
          </cell>
        </row>
        <row r="50">
          <cell r="A50" t="str">
            <v>Page 2</v>
          </cell>
        </row>
        <row r="51">
          <cell r="A51" t="str">
            <v>JDK:jdk</v>
          </cell>
        </row>
      </sheetData>
      <sheetData sheetId="2" refreshError="1">
        <row r="1">
          <cell r="D1" t="str">
            <v>DATE ISSUED</v>
          </cell>
        </row>
        <row r="2">
          <cell r="D2" t="str">
            <v>OCTOBER 23, 1995</v>
          </cell>
        </row>
        <row r="3">
          <cell r="A3" t="str">
            <v>OG&amp;E ELECTRIC SERVICES</v>
          </cell>
        </row>
        <row r="4">
          <cell r="A4" t="str">
            <v>OKLAHOMA RETAIL MONTHLY FUEL COST ADJUSTMENT REPORT</v>
          </cell>
        </row>
        <row r="5">
          <cell r="A5" t="str">
            <v>FUEL COST ADJUSTMENT TO BE APPLIED DURING</v>
          </cell>
        </row>
        <row r="6">
          <cell r="A6" t="str">
            <v>THE NOVEMBER 1995 BILLING PERIOD</v>
          </cell>
        </row>
        <row r="9">
          <cell r="A9" t="str">
            <v>(METER READING PERIODS ENDING ON NOVEMBER 1, 1995 THROUGH DECEMBER 3, 1995)</v>
          </cell>
        </row>
        <row r="11">
          <cell r="A11" t="str">
            <v>PURCHASE RATE SCHEDULE QF - 1</v>
          </cell>
        </row>
        <row r="14">
          <cell r="A14" t="str">
            <v>MEASUREMENT OF FUEL OVER / (UNDER) 2 MONTHS PRIOR</v>
          </cell>
        </row>
        <row r="15">
          <cell r="A15" t="str">
            <v xml:space="preserve">      Oklahoma Retail Kwh Less Cogen &amp; PP   (+21)</v>
          </cell>
          <cell r="B15" t="str">
            <v>(31)</v>
          </cell>
          <cell r="D15">
            <v>1720452055</v>
          </cell>
        </row>
        <row r="17">
          <cell r="A17" t="str">
            <v xml:space="preserve">      Fuel Factor 2 Months Prior (QF-1 Page 1 Line 50)</v>
          </cell>
          <cell r="B17" t="str">
            <v>(32)</v>
          </cell>
          <cell r="C17" t="str">
            <v>$</v>
          </cell>
          <cell r="D17">
            <v>-2.2279999999999999E-3</v>
          </cell>
        </row>
        <row r="19">
          <cell r="A19" t="str">
            <v xml:space="preserve">      Fuel Factor Revenues   (31*32)</v>
          </cell>
          <cell r="B19" t="str">
            <v>(33)</v>
          </cell>
          <cell r="C19" t="str">
            <v>$</v>
          </cell>
          <cell r="D19">
            <v>-3833167</v>
          </cell>
        </row>
        <row r="21">
          <cell r="A21" t="str">
            <v xml:space="preserve">      Base Rate Revenues     (31*27)</v>
          </cell>
          <cell r="B21" t="str">
            <v>(34)</v>
          </cell>
          <cell r="C21" t="str">
            <v>$</v>
          </cell>
          <cell r="D21">
            <v>29247685</v>
          </cell>
        </row>
        <row r="23">
          <cell r="A23" t="str">
            <v xml:space="preserve">      Total Fuel Revenues      (33+34)</v>
          </cell>
          <cell r="B23" t="str">
            <v>(35)</v>
          </cell>
          <cell r="C23" t="str">
            <v>$</v>
          </cell>
          <cell r="D23">
            <v>25414518</v>
          </cell>
        </row>
        <row r="25">
          <cell r="A25" t="str">
            <v xml:space="preserve">      Total Fuel Costs Current Month  (+24)</v>
          </cell>
          <cell r="B25" t="str">
            <v>(36)</v>
          </cell>
          <cell r="C25" t="str">
            <v>$</v>
          </cell>
          <cell r="D25">
            <v>21584791</v>
          </cell>
        </row>
        <row r="27">
          <cell r="A27" t="str">
            <v xml:space="preserve">      Okla Off System Sales Credit     (29*31)</v>
          </cell>
          <cell r="B27" t="str">
            <v>(37)</v>
          </cell>
          <cell r="C27" t="str">
            <v>$</v>
          </cell>
          <cell r="D27">
            <v>0</v>
          </cell>
        </row>
        <row r="29">
          <cell r="A29" t="str">
            <v xml:space="preserve">      Over / (Under)Recovery for Month   (35-36-37)</v>
          </cell>
          <cell r="B29" t="str">
            <v>(38)</v>
          </cell>
          <cell r="C29" t="str">
            <v>$</v>
          </cell>
          <cell r="D29">
            <v>3829727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B75B-0430-47BB-8AF5-98B87B33175F}">
  <sheetPr>
    <pageSetUpPr fitToPage="1"/>
  </sheetPr>
  <dimension ref="A2:I31"/>
  <sheetViews>
    <sheetView view="pageLayout" zoomScaleNormal="70" workbookViewId="0">
      <selection activeCell="B16" sqref="B16"/>
    </sheetView>
  </sheetViews>
  <sheetFormatPr defaultColWidth="7.42578125" defaultRowHeight="12.75" x14ac:dyDescent="0.2"/>
  <cols>
    <col min="1" max="1" width="5.28515625" style="5" bestFit="1" customWidth="1"/>
    <col min="2" max="2" width="20.140625" style="17" bestFit="1" customWidth="1"/>
    <col min="3" max="3" width="32.85546875" style="7" bestFit="1" customWidth="1"/>
    <col min="4" max="5" width="1" style="7" customWidth="1"/>
    <col min="6" max="6" width="11.85546875" style="7" customWidth="1"/>
    <col min="7" max="7" width="10.28515625" style="7" customWidth="1"/>
    <col min="8" max="8" width="17" style="18" bestFit="1" customWidth="1"/>
    <col min="9" max="9" width="14.7109375" style="8" customWidth="1"/>
    <col min="10" max="10" width="2" style="7" customWidth="1"/>
    <col min="11" max="11" width="9.85546875" style="7" bestFit="1" customWidth="1"/>
    <col min="12" max="16384" width="7.42578125" style="7"/>
  </cols>
  <sheetData>
    <row r="2" spans="1:9" ht="15.75" x14ac:dyDescent="0.25">
      <c r="A2" s="157" t="s">
        <v>351</v>
      </c>
      <c r="B2" s="157"/>
      <c r="C2" s="157"/>
      <c r="D2" s="157"/>
      <c r="E2" s="157"/>
      <c r="F2" s="157"/>
      <c r="G2" s="157"/>
      <c r="H2" s="157"/>
      <c r="I2" s="12"/>
    </row>
    <row r="4" spans="1:9" x14ac:dyDescent="0.2">
      <c r="A4" s="156" t="s">
        <v>327</v>
      </c>
      <c r="B4" s="156"/>
      <c r="C4" s="156"/>
      <c r="D4" s="156"/>
      <c r="E4" s="156"/>
      <c r="F4" s="156"/>
      <c r="G4" s="156"/>
      <c r="H4" s="156"/>
    </row>
    <row r="5" spans="1:9" s="14" customFormat="1" ht="25.5" x14ac:dyDescent="0.2">
      <c r="A5" s="10"/>
      <c r="B5" s="9"/>
      <c r="C5" s="1" t="s">
        <v>153</v>
      </c>
      <c r="D5" s="1"/>
      <c r="E5" s="1"/>
      <c r="F5" s="1" t="s">
        <v>317</v>
      </c>
      <c r="G5" s="1" t="s">
        <v>152</v>
      </c>
      <c r="H5" s="1" t="s">
        <v>151</v>
      </c>
      <c r="I5" s="13"/>
    </row>
    <row r="6" spans="1:9" ht="12.2" customHeight="1" x14ac:dyDescent="0.2">
      <c r="A6" s="2" t="s">
        <v>13</v>
      </c>
      <c r="B6" s="77" t="s">
        <v>523</v>
      </c>
      <c r="C6" s="73" t="s">
        <v>328</v>
      </c>
      <c r="F6" s="75">
        <v>1.7100000000000001E-2</v>
      </c>
      <c r="G6" s="76">
        <v>4.4600000000000001E-2</v>
      </c>
      <c r="H6" s="15">
        <f>F6*G6</f>
        <v>7.6266000000000007E-4</v>
      </c>
    </row>
    <row r="7" spans="1:9" ht="12.2" customHeight="1" x14ac:dyDescent="0.2">
      <c r="A7" s="2" t="s">
        <v>14</v>
      </c>
      <c r="B7" s="77" t="s">
        <v>523</v>
      </c>
      <c r="C7" s="73" t="s">
        <v>329</v>
      </c>
      <c r="F7" s="75">
        <v>0.4536</v>
      </c>
      <c r="G7" s="76">
        <v>4.9500000000000002E-2</v>
      </c>
      <c r="H7" s="15">
        <f t="shared" ref="H7:H8" si="0">F7*G7</f>
        <v>2.24532E-2</v>
      </c>
    </row>
    <row r="8" spans="1:9" ht="12.2" customHeight="1" x14ac:dyDescent="0.2">
      <c r="A8" s="2" t="s">
        <v>15</v>
      </c>
      <c r="B8" s="77" t="s">
        <v>523</v>
      </c>
      <c r="C8" s="73" t="s">
        <v>288</v>
      </c>
      <c r="F8" s="84">
        <v>0.52929999999999999</v>
      </c>
      <c r="G8" s="76">
        <v>9.425E-2</v>
      </c>
      <c r="H8" s="23">
        <f t="shared" si="0"/>
        <v>4.9886525000000001E-2</v>
      </c>
    </row>
    <row r="9" spans="1:9" x14ac:dyDescent="0.2">
      <c r="A9" s="2"/>
      <c r="B9" s="4"/>
      <c r="F9" s="19">
        <f>SUM(F6:F8)</f>
        <v>1</v>
      </c>
      <c r="G9" s="6"/>
      <c r="H9" s="15"/>
    </row>
    <row r="10" spans="1:9" ht="12.2" customHeight="1" x14ac:dyDescent="0.2">
      <c r="A10" s="2"/>
      <c r="B10" s="4"/>
      <c r="F10" s="6"/>
      <c r="G10" s="6"/>
      <c r="H10" s="15"/>
    </row>
    <row r="11" spans="1:9" x14ac:dyDescent="0.2">
      <c r="A11" s="2" t="s">
        <v>16</v>
      </c>
      <c r="B11" s="4" t="s">
        <v>331</v>
      </c>
      <c r="C11" s="152" t="s">
        <v>335</v>
      </c>
      <c r="D11" s="152"/>
      <c r="E11" s="152"/>
      <c r="F11" s="154"/>
      <c r="G11" s="154"/>
      <c r="H11" s="16">
        <f>SUM(H6:H10)</f>
        <v>7.3102384999999992E-2</v>
      </c>
      <c r="I11" s="19"/>
    </row>
    <row r="12" spans="1:9" ht="12.2" customHeight="1" x14ac:dyDescent="0.2">
      <c r="A12" s="2" t="s">
        <v>17</v>
      </c>
      <c r="B12" s="77" t="s">
        <v>345</v>
      </c>
      <c r="C12" s="153" t="s">
        <v>348</v>
      </c>
      <c r="D12" s="153"/>
      <c r="E12" s="153"/>
      <c r="F12" s="153"/>
      <c r="G12" s="153"/>
      <c r="H12" s="78">
        <v>3739345032</v>
      </c>
      <c r="I12" s="19"/>
    </row>
    <row r="13" spans="1:9" x14ac:dyDescent="0.2">
      <c r="A13" s="2" t="s">
        <v>18</v>
      </c>
      <c r="B13" s="4" t="s">
        <v>332</v>
      </c>
      <c r="C13" s="153" t="s">
        <v>315</v>
      </c>
      <c r="D13" s="153"/>
      <c r="E13" s="153"/>
      <c r="F13" s="154"/>
      <c r="G13" s="154"/>
      <c r="H13" s="74">
        <f>H11*H12</f>
        <v>273355040.17710131</v>
      </c>
      <c r="I13" s="19"/>
    </row>
    <row r="14" spans="1:9" x14ac:dyDescent="0.2">
      <c r="A14" s="156" t="s">
        <v>333</v>
      </c>
      <c r="B14" s="156"/>
      <c r="C14" s="156"/>
      <c r="D14" s="156"/>
      <c r="E14" s="156"/>
      <c r="F14" s="156"/>
      <c r="G14" s="156"/>
      <c r="H14" s="156"/>
    </row>
    <row r="15" spans="1:9" s="14" customFormat="1" x14ac:dyDescent="0.2">
      <c r="A15" s="10"/>
      <c r="B15" s="9"/>
      <c r="C15" s="1" t="s">
        <v>153</v>
      </c>
      <c r="D15" s="1"/>
      <c r="E15" s="1"/>
      <c r="F15" s="1" t="s">
        <v>154</v>
      </c>
      <c r="G15" s="1" t="s">
        <v>152</v>
      </c>
      <c r="H15" s="1" t="s">
        <v>151</v>
      </c>
      <c r="I15" s="13"/>
    </row>
    <row r="16" spans="1:9" ht="12.2" customHeight="1" x14ac:dyDescent="0.2">
      <c r="A16" s="2" t="s">
        <v>19</v>
      </c>
      <c r="B16" s="77" t="s">
        <v>523</v>
      </c>
      <c r="C16" s="73" t="s">
        <v>328</v>
      </c>
      <c r="F16" s="6">
        <f>F6</f>
        <v>1.7100000000000001E-2</v>
      </c>
      <c r="G16" s="6">
        <f>G6</f>
        <v>4.4600000000000001E-2</v>
      </c>
      <c r="H16" s="15">
        <f>F16*G16</f>
        <v>7.6266000000000007E-4</v>
      </c>
    </row>
    <row r="17" spans="1:9" ht="12.2" customHeight="1" x14ac:dyDescent="0.2">
      <c r="A17" s="2" t="s">
        <v>20</v>
      </c>
      <c r="B17" s="77" t="s">
        <v>523</v>
      </c>
      <c r="C17" s="73" t="s">
        <v>329</v>
      </c>
      <c r="F17" s="6">
        <f>F7</f>
        <v>0.4536</v>
      </c>
      <c r="G17" s="6">
        <f>G7</f>
        <v>4.9500000000000002E-2</v>
      </c>
      <c r="H17" s="15">
        <f t="shared" ref="H17:H18" si="1">F17*G17</f>
        <v>2.24532E-2</v>
      </c>
    </row>
    <row r="18" spans="1:9" ht="12.2" customHeight="1" x14ac:dyDescent="0.2">
      <c r="A18" s="2" t="s">
        <v>21</v>
      </c>
      <c r="B18" s="77" t="s">
        <v>523</v>
      </c>
      <c r="C18" s="73" t="s">
        <v>288</v>
      </c>
      <c r="F18" s="24">
        <f>F8</f>
        <v>0.52929999999999999</v>
      </c>
      <c r="G18" s="6">
        <v>0.1095</v>
      </c>
      <c r="H18" s="15">
        <f t="shared" si="1"/>
        <v>5.7958349999999999E-2</v>
      </c>
    </row>
    <row r="19" spans="1:9" ht="12.2" customHeight="1" x14ac:dyDescent="0.2">
      <c r="A19" s="2"/>
      <c r="B19" s="72"/>
      <c r="F19" s="6">
        <f>SUM(F16:F18)</f>
        <v>1</v>
      </c>
      <c r="G19" s="6"/>
      <c r="H19" s="15"/>
    </row>
    <row r="20" spans="1:9" x14ac:dyDescent="0.2">
      <c r="A20" s="2"/>
      <c r="B20" s="4"/>
      <c r="F20" s="6"/>
      <c r="G20" s="21"/>
      <c r="H20" s="22"/>
    </row>
    <row r="21" spans="1:9" x14ac:dyDescent="0.2">
      <c r="A21" s="2" t="s">
        <v>22</v>
      </c>
      <c r="B21" s="4" t="s">
        <v>334</v>
      </c>
      <c r="C21" s="152" t="s">
        <v>336</v>
      </c>
      <c r="D21" s="152"/>
      <c r="E21" s="152"/>
      <c r="F21" s="154"/>
      <c r="G21" s="154"/>
      <c r="H21" s="16">
        <f>SUM(H16:H20)</f>
        <v>8.1174209999999997E-2</v>
      </c>
      <c r="I21" s="19"/>
    </row>
    <row r="22" spans="1:9" x14ac:dyDescent="0.2">
      <c r="A22" s="2" t="s">
        <v>23</v>
      </c>
      <c r="B22" s="77" t="s">
        <v>345</v>
      </c>
      <c r="C22" s="153" t="s">
        <v>348</v>
      </c>
      <c r="D22" s="153"/>
      <c r="E22" s="153"/>
      <c r="F22" s="153"/>
      <c r="G22" s="153"/>
      <c r="H22" s="80">
        <f>H12</f>
        <v>3739345032</v>
      </c>
      <c r="I22" s="19"/>
    </row>
    <row r="23" spans="1:9" x14ac:dyDescent="0.2">
      <c r="A23" s="2" t="s">
        <v>24</v>
      </c>
      <c r="B23" s="4" t="s">
        <v>337</v>
      </c>
      <c r="C23" s="153" t="s">
        <v>316</v>
      </c>
      <c r="D23" s="153"/>
      <c r="E23" s="153"/>
      <c r="F23" s="154"/>
      <c r="G23" s="154"/>
      <c r="H23" s="74">
        <f>H21*H22</f>
        <v>303538378.89002472</v>
      </c>
      <c r="I23" s="19"/>
    </row>
    <row r="24" spans="1:9" x14ac:dyDescent="0.2">
      <c r="A24" s="156" t="s">
        <v>150</v>
      </c>
      <c r="B24" s="156"/>
      <c r="C24" s="156"/>
      <c r="D24" s="156"/>
      <c r="E24" s="156"/>
      <c r="F24" s="156"/>
      <c r="G24" s="156"/>
      <c r="H24" s="156"/>
    </row>
    <row r="25" spans="1:9" x14ac:dyDescent="0.2">
      <c r="A25" s="2" t="s">
        <v>25</v>
      </c>
      <c r="B25" s="4" t="s">
        <v>338</v>
      </c>
      <c r="C25" s="153" t="s">
        <v>239</v>
      </c>
      <c r="D25" s="153"/>
      <c r="E25" s="153"/>
      <c r="F25" s="153"/>
      <c r="G25" s="153"/>
      <c r="H25" s="80">
        <f>H23-H13</f>
        <v>30183338.712923408</v>
      </c>
      <c r="I25" s="20"/>
    </row>
    <row r="26" spans="1:9" ht="15" customHeight="1" x14ac:dyDescent="0.2">
      <c r="A26" s="5" t="s">
        <v>26</v>
      </c>
      <c r="B26" s="77" t="s">
        <v>339</v>
      </c>
      <c r="C26" s="155" t="s">
        <v>346</v>
      </c>
      <c r="D26" s="155"/>
      <c r="E26" s="155"/>
      <c r="F26" s="155"/>
      <c r="G26" s="155"/>
      <c r="H26" s="79">
        <v>1.3377209999999999</v>
      </c>
    </row>
    <row r="27" spans="1:9" x14ac:dyDescent="0.2">
      <c r="A27" s="2" t="s">
        <v>148</v>
      </c>
      <c r="B27" s="4" t="s">
        <v>340</v>
      </c>
      <c r="C27" s="152" t="s">
        <v>149</v>
      </c>
      <c r="D27" s="152"/>
      <c r="E27" s="152"/>
      <c r="F27" s="152"/>
      <c r="G27" s="152"/>
      <c r="H27" s="81">
        <f>H25*H26</f>
        <v>40376886.046390615</v>
      </c>
    </row>
    <row r="28" spans="1:9" x14ac:dyDescent="0.2">
      <c r="A28" s="2" t="s">
        <v>237</v>
      </c>
      <c r="B28" s="77" t="s">
        <v>347</v>
      </c>
      <c r="C28" s="153" t="s">
        <v>349</v>
      </c>
      <c r="D28" s="153"/>
      <c r="E28" s="153"/>
      <c r="F28" s="153"/>
      <c r="G28" s="153"/>
      <c r="H28" s="82">
        <v>104895261</v>
      </c>
    </row>
    <row r="29" spans="1:9" x14ac:dyDescent="0.2">
      <c r="A29" s="2" t="s">
        <v>238</v>
      </c>
      <c r="B29" s="4" t="s">
        <v>341</v>
      </c>
      <c r="C29" s="152" t="s">
        <v>147</v>
      </c>
      <c r="D29" s="152"/>
      <c r="E29" s="152"/>
      <c r="F29" s="152"/>
      <c r="G29" s="152"/>
      <c r="H29" s="16">
        <f>H27/H28</f>
        <v>0.38492574079576974</v>
      </c>
    </row>
    <row r="30" spans="1:9" x14ac:dyDescent="0.2">
      <c r="A30" s="2"/>
      <c r="B30" s="4"/>
      <c r="C30" s="11"/>
      <c r="D30" s="11"/>
      <c r="E30" s="11"/>
      <c r="F30" s="11"/>
      <c r="G30" s="11"/>
      <c r="H30" s="3"/>
    </row>
    <row r="31" spans="1:9" x14ac:dyDescent="0.2">
      <c r="A31" s="2"/>
      <c r="B31" s="4"/>
      <c r="C31" s="11"/>
      <c r="D31" s="11"/>
      <c r="E31" s="11"/>
      <c r="F31" s="11"/>
      <c r="G31" s="11"/>
      <c r="H31" s="3"/>
    </row>
  </sheetData>
  <mergeCells count="15">
    <mergeCell ref="A14:H14"/>
    <mergeCell ref="A2:H2"/>
    <mergeCell ref="C11:G11"/>
    <mergeCell ref="C12:G12"/>
    <mergeCell ref="C13:G13"/>
    <mergeCell ref="A4:H4"/>
    <mergeCell ref="C27:G27"/>
    <mergeCell ref="C28:G28"/>
    <mergeCell ref="C29:G29"/>
    <mergeCell ref="C21:G21"/>
    <mergeCell ref="C22:G22"/>
    <mergeCell ref="C23:G23"/>
    <mergeCell ref="C25:G25"/>
    <mergeCell ref="C26:G26"/>
    <mergeCell ref="A24:H24"/>
  </mergeCells>
  <pageMargins left="0.7" right="0.7" top="0.75" bottom="0.75" header="0.3" footer="0.3"/>
  <pageSetup orientation="landscape" r:id="rId1"/>
  <headerFooter>
    <oddHeader>&amp;L
&amp;R&amp;"-,Bold"&amp;10Walmart, Inc.
Exhibit LVP-2
Kentucky Public Service Commission Case No. 2025-00114</oddHead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96EB-D9B7-4C3A-AD2A-A7318D78EE26}">
  <sheetPr>
    <pageSetUpPr fitToPage="1"/>
  </sheetPr>
  <dimension ref="A2:I31"/>
  <sheetViews>
    <sheetView view="pageLayout" zoomScaleNormal="70" workbookViewId="0">
      <selection activeCell="C27" sqref="C27:G27"/>
    </sheetView>
  </sheetViews>
  <sheetFormatPr defaultColWidth="7.42578125" defaultRowHeight="12.75" x14ac:dyDescent="0.2"/>
  <cols>
    <col min="1" max="1" width="5.28515625" style="5" bestFit="1" customWidth="1"/>
    <col min="2" max="2" width="20.140625" style="17" bestFit="1" customWidth="1"/>
    <col min="3" max="3" width="32.85546875" style="7" bestFit="1" customWidth="1"/>
    <col min="4" max="5" width="1" style="7" customWidth="1"/>
    <col min="6" max="6" width="11.85546875" style="7" customWidth="1"/>
    <col min="7" max="7" width="10.28515625" style="7" customWidth="1"/>
    <col min="8" max="8" width="17" style="18" bestFit="1" customWidth="1"/>
    <col min="9" max="9" width="14.7109375" style="8" customWidth="1"/>
    <col min="10" max="10" width="2" style="7" customWidth="1"/>
    <col min="11" max="11" width="9.85546875" style="7" bestFit="1" customWidth="1"/>
    <col min="12" max="16384" width="7.42578125" style="7"/>
  </cols>
  <sheetData>
    <row r="2" spans="1:9" ht="15.75" x14ac:dyDescent="0.25">
      <c r="A2" s="157" t="s">
        <v>522</v>
      </c>
      <c r="B2" s="157"/>
      <c r="C2" s="157"/>
      <c r="D2" s="157"/>
      <c r="E2" s="157"/>
      <c r="F2" s="157"/>
      <c r="G2" s="157"/>
      <c r="H2" s="157"/>
      <c r="I2" s="12"/>
    </row>
    <row r="4" spans="1:9" x14ac:dyDescent="0.2">
      <c r="A4" s="156" t="s">
        <v>327</v>
      </c>
      <c r="B4" s="156"/>
      <c r="C4" s="156"/>
      <c r="D4" s="156"/>
      <c r="E4" s="156"/>
      <c r="F4" s="156"/>
      <c r="G4" s="156"/>
      <c r="H4" s="156"/>
    </row>
    <row r="5" spans="1:9" s="14" customFormat="1" ht="25.5" x14ac:dyDescent="0.2">
      <c r="A5" s="10"/>
      <c r="B5" s="9"/>
      <c r="C5" s="1" t="s">
        <v>153</v>
      </c>
      <c r="D5" s="1"/>
      <c r="E5" s="1"/>
      <c r="F5" s="1" t="s">
        <v>317</v>
      </c>
      <c r="G5" s="1" t="s">
        <v>152</v>
      </c>
      <c r="H5" s="1" t="s">
        <v>151</v>
      </c>
      <c r="I5" s="13"/>
    </row>
    <row r="6" spans="1:9" ht="12.2" customHeight="1" x14ac:dyDescent="0.2">
      <c r="A6" s="2" t="s">
        <v>13</v>
      </c>
      <c r="B6" s="77" t="s">
        <v>524</v>
      </c>
      <c r="C6" s="73" t="s">
        <v>328</v>
      </c>
      <c r="F6" s="75">
        <v>1.7100000000000001E-2</v>
      </c>
      <c r="G6" s="76">
        <v>4.4600000000000001E-2</v>
      </c>
      <c r="H6" s="15">
        <f>F6*G6</f>
        <v>7.6266000000000007E-4</v>
      </c>
    </row>
    <row r="7" spans="1:9" ht="12.2" customHeight="1" x14ac:dyDescent="0.2">
      <c r="A7" s="2" t="s">
        <v>14</v>
      </c>
      <c r="B7" s="77" t="s">
        <v>524</v>
      </c>
      <c r="C7" s="73" t="s">
        <v>329</v>
      </c>
      <c r="F7" s="75">
        <v>0.4536</v>
      </c>
      <c r="G7" s="76">
        <v>4.9500000000000002E-2</v>
      </c>
      <c r="H7" s="15">
        <f t="shared" ref="H7:H8" si="0">F7*G7</f>
        <v>2.24532E-2</v>
      </c>
    </row>
    <row r="8" spans="1:9" ht="12.2" customHeight="1" x14ac:dyDescent="0.2">
      <c r="A8" s="2" t="s">
        <v>15</v>
      </c>
      <c r="B8" s="77" t="s">
        <v>524</v>
      </c>
      <c r="C8" s="73" t="s">
        <v>288</v>
      </c>
      <c r="F8" s="84">
        <v>0.52929999999999999</v>
      </c>
      <c r="G8" s="76">
        <v>9.425E-2</v>
      </c>
      <c r="H8" s="23">
        <f t="shared" si="0"/>
        <v>4.9886525000000001E-2</v>
      </c>
    </row>
    <row r="9" spans="1:9" x14ac:dyDescent="0.2">
      <c r="A9" s="2"/>
      <c r="B9" s="4"/>
      <c r="F9" s="19">
        <f>SUM(F6:F8)</f>
        <v>1</v>
      </c>
      <c r="G9" s="6"/>
      <c r="H9" s="15"/>
    </row>
    <row r="10" spans="1:9" ht="12.2" customHeight="1" x14ac:dyDescent="0.2">
      <c r="A10" s="2"/>
      <c r="B10" s="4"/>
      <c r="F10" s="6"/>
      <c r="G10" s="6"/>
      <c r="H10" s="15"/>
    </row>
    <row r="11" spans="1:9" x14ac:dyDescent="0.2">
      <c r="A11" s="2" t="s">
        <v>16</v>
      </c>
      <c r="B11" s="4" t="s">
        <v>331</v>
      </c>
      <c r="C11" s="152" t="s">
        <v>335</v>
      </c>
      <c r="D11" s="152"/>
      <c r="E11" s="152"/>
      <c r="F11" s="154"/>
      <c r="G11" s="154"/>
      <c r="H11" s="16">
        <f>SUM(H6:H10)</f>
        <v>7.3102384999999992E-2</v>
      </c>
      <c r="I11" s="19"/>
    </row>
    <row r="12" spans="1:9" ht="12.2" customHeight="1" x14ac:dyDescent="0.2">
      <c r="A12" s="2" t="s">
        <v>17</v>
      </c>
      <c r="B12" s="77" t="s">
        <v>525</v>
      </c>
      <c r="C12" s="153" t="s">
        <v>526</v>
      </c>
      <c r="D12" s="153"/>
      <c r="E12" s="153"/>
      <c r="F12" s="153"/>
      <c r="G12" s="153"/>
      <c r="H12" s="78">
        <v>1367652244</v>
      </c>
      <c r="I12" s="19"/>
    </row>
    <row r="13" spans="1:9" x14ac:dyDescent="0.2">
      <c r="A13" s="2" t="s">
        <v>18</v>
      </c>
      <c r="B13" s="4" t="s">
        <v>332</v>
      </c>
      <c r="C13" s="153" t="s">
        <v>315</v>
      </c>
      <c r="D13" s="153"/>
      <c r="E13" s="153"/>
      <c r="F13" s="154"/>
      <c r="G13" s="154"/>
      <c r="H13" s="74">
        <f>H11*H12</f>
        <v>99978640.887001932</v>
      </c>
      <c r="I13" s="19"/>
    </row>
    <row r="14" spans="1:9" x14ac:dyDescent="0.2">
      <c r="A14" s="156" t="s">
        <v>333</v>
      </c>
      <c r="B14" s="156"/>
      <c r="C14" s="156"/>
      <c r="D14" s="156"/>
      <c r="E14" s="156"/>
      <c r="F14" s="156"/>
      <c r="G14" s="156"/>
      <c r="H14" s="156"/>
    </row>
    <row r="15" spans="1:9" s="14" customFormat="1" x14ac:dyDescent="0.2">
      <c r="A15" s="10"/>
      <c r="B15" s="9"/>
      <c r="C15" s="1" t="s">
        <v>153</v>
      </c>
      <c r="D15" s="1"/>
      <c r="E15" s="1"/>
      <c r="F15" s="1" t="s">
        <v>154</v>
      </c>
      <c r="G15" s="1" t="s">
        <v>152</v>
      </c>
      <c r="H15" s="1" t="s">
        <v>151</v>
      </c>
      <c r="I15" s="13"/>
    </row>
    <row r="16" spans="1:9" ht="12.2" customHeight="1" x14ac:dyDescent="0.2">
      <c r="A16" s="2" t="s">
        <v>19</v>
      </c>
      <c r="B16" s="77" t="s">
        <v>524</v>
      </c>
      <c r="C16" s="73" t="s">
        <v>328</v>
      </c>
      <c r="F16" s="6">
        <f>F6</f>
        <v>1.7100000000000001E-2</v>
      </c>
      <c r="G16" s="6">
        <f>G6</f>
        <v>4.4600000000000001E-2</v>
      </c>
      <c r="H16" s="15">
        <f>F16*G16</f>
        <v>7.6266000000000007E-4</v>
      </c>
    </row>
    <row r="17" spans="1:9" ht="12.2" customHeight="1" x14ac:dyDescent="0.2">
      <c r="A17" s="2" t="s">
        <v>20</v>
      </c>
      <c r="B17" s="77" t="s">
        <v>524</v>
      </c>
      <c r="C17" s="73" t="s">
        <v>329</v>
      </c>
      <c r="F17" s="6">
        <f>F7</f>
        <v>0.4536</v>
      </c>
      <c r="G17" s="6">
        <f>G7</f>
        <v>4.9500000000000002E-2</v>
      </c>
      <c r="H17" s="15">
        <f t="shared" ref="H17:H18" si="1">F17*G17</f>
        <v>2.24532E-2</v>
      </c>
    </row>
    <row r="18" spans="1:9" ht="12.2" customHeight="1" x14ac:dyDescent="0.2">
      <c r="A18" s="2" t="s">
        <v>21</v>
      </c>
      <c r="B18" s="77" t="s">
        <v>524</v>
      </c>
      <c r="C18" s="73" t="s">
        <v>288</v>
      </c>
      <c r="F18" s="24">
        <f>F8</f>
        <v>0.52929999999999999</v>
      </c>
      <c r="G18" s="6">
        <v>0.1095</v>
      </c>
      <c r="H18" s="15">
        <f t="shared" si="1"/>
        <v>5.7958349999999999E-2</v>
      </c>
    </row>
    <row r="19" spans="1:9" ht="12.2" customHeight="1" x14ac:dyDescent="0.2">
      <c r="A19" s="2"/>
      <c r="B19" s="72"/>
      <c r="F19" s="6">
        <f>SUM(F16:F18)</f>
        <v>1</v>
      </c>
      <c r="G19" s="6"/>
      <c r="H19" s="15"/>
    </row>
    <row r="20" spans="1:9" x14ac:dyDescent="0.2">
      <c r="A20" s="2"/>
      <c r="B20" s="4"/>
      <c r="F20" s="6"/>
      <c r="G20" s="21"/>
      <c r="H20" s="22"/>
    </row>
    <row r="21" spans="1:9" x14ac:dyDescent="0.2">
      <c r="A21" s="2" t="s">
        <v>22</v>
      </c>
      <c r="B21" s="4" t="s">
        <v>334</v>
      </c>
      <c r="C21" s="152" t="s">
        <v>336</v>
      </c>
      <c r="D21" s="152"/>
      <c r="E21" s="152"/>
      <c r="F21" s="154"/>
      <c r="G21" s="154"/>
      <c r="H21" s="16">
        <f>SUM(H16:H20)</f>
        <v>8.1174209999999997E-2</v>
      </c>
      <c r="I21" s="19"/>
    </row>
    <row r="22" spans="1:9" x14ac:dyDescent="0.2">
      <c r="A22" s="2" t="s">
        <v>23</v>
      </c>
      <c r="B22" s="77" t="s">
        <v>525</v>
      </c>
      <c r="C22" s="153" t="s">
        <v>526</v>
      </c>
      <c r="D22" s="153"/>
      <c r="E22" s="153"/>
      <c r="F22" s="153"/>
      <c r="G22" s="153"/>
      <c r="H22" s="80">
        <f>H12</f>
        <v>1367652244</v>
      </c>
      <c r="I22" s="19"/>
    </row>
    <row r="23" spans="1:9" x14ac:dyDescent="0.2">
      <c r="A23" s="2" t="s">
        <v>24</v>
      </c>
      <c r="B23" s="4" t="s">
        <v>337</v>
      </c>
      <c r="C23" s="153" t="s">
        <v>316</v>
      </c>
      <c r="D23" s="153"/>
      <c r="E23" s="153"/>
      <c r="F23" s="154"/>
      <c r="G23" s="154"/>
      <c r="H23" s="74">
        <f>H21*H22</f>
        <v>111018090.46142724</v>
      </c>
      <c r="I23" s="19"/>
    </row>
    <row r="24" spans="1:9" x14ac:dyDescent="0.2">
      <c r="A24" s="156" t="s">
        <v>150</v>
      </c>
      <c r="B24" s="156"/>
      <c r="C24" s="156"/>
      <c r="D24" s="156"/>
      <c r="E24" s="156"/>
      <c r="F24" s="156"/>
      <c r="G24" s="156"/>
      <c r="H24" s="156"/>
    </row>
    <row r="25" spans="1:9" x14ac:dyDescent="0.2">
      <c r="A25" s="2" t="s">
        <v>25</v>
      </c>
      <c r="B25" s="4" t="s">
        <v>338</v>
      </c>
      <c r="C25" s="153" t="s">
        <v>239</v>
      </c>
      <c r="D25" s="153"/>
      <c r="E25" s="153"/>
      <c r="F25" s="153"/>
      <c r="G25" s="153"/>
      <c r="H25" s="80">
        <f>H23-H13</f>
        <v>11039449.57442531</v>
      </c>
      <c r="I25" s="20"/>
    </row>
    <row r="26" spans="1:9" ht="15" customHeight="1" x14ac:dyDescent="0.2">
      <c r="A26" s="5" t="s">
        <v>26</v>
      </c>
      <c r="B26" s="77" t="s">
        <v>339</v>
      </c>
      <c r="C26" s="155" t="s">
        <v>346</v>
      </c>
      <c r="D26" s="155"/>
      <c r="E26" s="155"/>
      <c r="F26" s="155"/>
      <c r="G26" s="155"/>
      <c r="H26" s="79">
        <v>1.3377209999999999</v>
      </c>
    </row>
    <row r="27" spans="1:9" x14ac:dyDescent="0.2">
      <c r="A27" s="2" t="s">
        <v>148</v>
      </c>
      <c r="B27" s="4" t="s">
        <v>340</v>
      </c>
      <c r="C27" s="152" t="s">
        <v>149</v>
      </c>
      <c r="D27" s="152"/>
      <c r="E27" s="152"/>
      <c r="F27" s="152"/>
      <c r="G27" s="152"/>
      <c r="H27" s="81">
        <f>H25*H26</f>
        <v>14767703.5241498</v>
      </c>
    </row>
    <row r="28" spans="1:9" x14ac:dyDescent="0.2">
      <c r="A28" s="2" t="s">
        <v>237</v>
      </c>
      <c r="B28" s="77" t="s">
        <v>527</v>
      </c>
      <c r="C28" s="153" t="s">
        <v>528</v>
      </c>
      <c r="D28" s="153"/>
      <c r="E28" s="153"/>
      <c r="F28" s="153"/>
      <c r="G28" s="153"/>
      <c r="H28" s="82">
        <v>59493564</v>
      </c>
    </row>
    <row r="29" spans="1:9" x14ac:dyDescent="0.2">
      <c r="A29" s="2" t="s">
        <v>238</v>
      </c>
      <c r="B29" s="4" t="s">
        <v>341</v>
      </c>
      <c r="C29" s="152" t="s">
        <v>147</v>
      </c>
      <c r="D29" s="152"/>
      <c r="E29" s="152"/>
      <c r="F29" s="152"/>
      <c r="G29" s="152"/>
      <c r="H29" s="16">
        <f>H27/H28</f>
        <v>0.24822354774627051</v>
      </c>
    </row>
    <row r="30" spans="1:9" x14ac:dyDescent="0.2">
      <c r="A30" s="2"/>
      <c r="B30" s="4"/>
      <c r="C30" s="11"/>
      <c r="D30" s="11"/>
      <c r="E30" s="11"/>
      <c r="F30" s="11"/>
      <c r="G30" s="11"/>
      <c r="H30" s="3"/>
    </row>
    <row r="31" spans="1:9" x14ac:dyDescent="0.2">
      <c r="A31" s="2"/>
      <c r="B31" s="4"/>
      <c r="C31" s="11"/>
      <c r="D31" s="11"/>
      <c r="E31" s="11"/>
      <c r="F31" s="11"/>
      <c r="G31" s="11"/>
      <c r="H31" s="3"/>
    </row>
  </sheetData>
  <mergeCells count="15">
    <mergeCell ref="A14:H14"/>
    <mergeCell ref="A2:H2"/>
    <mergeCell ref="A4:H4"/>
    <mergeCell ref="C11:G11"/>
    <mergeCell ref="C12:G12"/>
    <mergeCell ref="C13:G13"/>
    <mergeCell ref="C27:G27"/>
    <mergeCell ref="C28:G28"/>
    <mergeCell ref="C29:G29"/>
    <mergeCell ref="C21:G21"/>
    <mergeCell ref="C22:G22"/>
    <mergeCell ref="C23:G23"/>
    <mergeCell ref="A24:H24"/>
    <mergeCell ref="C25:G25"/>
    <mergeCell ref="C26:G26"/>
  </mergeCells>
  <pageMargins left="0.7" right="0.7" top="0.75" bottom="0.75" header="0.3" footer="0.3"/>
  <pageSetup orientation="landscape" r:id="rId1"/>
  <headerFooter>
    <oddHeader>&amp;L
&amp;R&amp;"-,Bold"&amp;10Walmart, Inc.
Exhibit LVP-3
Kentucky Public Service Commission Case No. 2025-00114</oddHeader>
  </headerFooter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62CE-B5A4-4A67-A087-3D8669E69A2F}">
  <sheetPr>
    <pageSetUpPr fitToPage="1"/>
  </sheetPr>
  <dimension ref="A4:AD510"/>
  <sheetViews>
    <sheetView view="pageLayout" zoomScaleNormal="90" workbookViewId="0">
      <selection activeCell="G14" sqref="G14"/>
    </sheetView>
  </sheetViews>
  <sheetFormatPr defaultColWidth="9.140625" defaultRowHeight="15" x14ac:dyDescent="0.25"/>
  <cols>
    <col min="1" max="1" width="15.85546875" style="25" bestFit="1" customWidth="1"/>
    <col min="2" max="2" width="0.42578125" style="25" customWidth="1"/>
    <col min="3" max="3" width="27.5703125" style="25" customWidth="1"/>
    <col min="4" max="4" width="0.42578125" style="25" customWidth="1"/>
    <col min="5" max="5" width="18.5703125" style="25" bestFit="1" customWidth="1"/>
    <col min="6" max="6" width="0.42578125" style="25" customWidth="1"/>
    <col min="7" max="7" width="17.85546875" style="25" bestFit="1" customWidth="1"/>
    <col min="8" max="8" width="0.42578125" style="25" customWidth="1"/>
    <col min="9" max="9" width="10.5703125" style="25" customWidth="1"/>
    <col min="10" max="10" width="2" style="26" bestFit="1" customWidth="1"/>
    <col min="11" max="11" width="10.85546875" style="25" bestFit="1" customWidth="1"/>
    <col min="12" max="12" width="0.42578125" style="25" customWidth="1"/>
    <col min="13" max="13" width="12.140625" style="25" customWidth="1"/>
    <col min="14" max="14" width="0.42578125" style="25" customWidth="1"/>
    <col min="15" max="15" width="12.7109375" style="25" bestFit="1" customWidth="1"/>
    <col min="16" max="16" width="1.5703125" style="26" bestFit="1" customWidth="1"/>
    <col min="17" max="17" width="10.85546875" style="25" customWidth="1"/>
    <col min="18" max="19" width="0.42578125" style="25" customWidth="1"/>
    <col min="20" max="20" width="13.28515625" style="25" bestFit="1" customWidth="1"/>
    <col min="21" max="21" width="0.42578125" style="25" customWidth="1"/>
    <col min="22" max="22" width="9.140625" style="25"/>
    <col min="23" max="23" width="0.42578125" style="25" customWidth="1"/>
    <col min="24" max="24" width="9.140625" style="25"/>
    <col min="25" max="25" width="0.42578125" style="25" customWidth="1"/>
    <col min="26" max="26" width="13.7109375" style="25" customWidth="1"/>
    <col min="27" max="27" width="0.42578125" style="25" customWidth="1"/>
    <col min="28" max="28" width="9.140625" style="25"/>
    <col min="29" max="29" width="0.42578125" style="25" customWidth="1"/>
    <col min="30" max="30" width="9.7109375" style="25" customWidth="1"/>
    <col min="31" max="16384" width="9.140625" style="25"/>
  </cols>
  <sheetData>
    <row r="4" spans="1:28" ht="15.75" thickBot="1" x14ac:dyDescent="0.3"/>
    <row r="5" spans="1:28" ht="16.5" thickBot="1" x14ac:dyDescent="0.3">
      <c r="A5" s="158" t="s">
        <v>289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60"/>
    </row>
    <row r="7" spans="1:28" s="28" customFormat="1" ht="51" x14ac:dyDescent="0.2">
      <c r="A7" s="27" t="s">
        <v>0</v>
      </c>
      <c r="C7" s="27" t="s">
        <v>1</v>
      </c>
      <c r="E7" s="27" t="s">
        <v>2</v>
      </c>
      <c r="G7" s="27" t="s">
        <v>3</v>
      </c>
      <c r="I7" s="27" t="s">
        <v>4</v>
      </c>
      <c r="J7" s="29"/>
      <c r="K7" s="27" t="s">
        <v>5</v>
      </c>
      <c r="M7" s="27" t="s">
        <v>6</v>
      </c>
      <c r="O7" s="27" t="s">
        <v>7</v>
      </c>
      <c r="P7" s="29"/>
      <c r="Q7" s="27" t="s">
        <v>8</v>
      </c>
      <c r="T7" s="27" t="s">
        <v>9</v>
      </c>
      <c r="V7" s="27" t="s">
        <v>10</v>
      </c>
      <c r="X7" s="27" t="s">
        <v>11</v>
      </c>
      <c r="Z7" s="27" t="s">
        <v>12</v>
      </c>
    </row>
    <row r="8" spans="1:28" s="30" customFormat="1" ht="12" x14ac:dyDescent="0.2">
      <c r="A8" s="30" t="s">
        <v>13</v>
      </c>
      <c r="C8" s="30" t="s">
        <v>14</v>
      </c>
      <c r="E8" s="30" t="s">
        <v>15</v>
      </c>
      <c r="G8" s="30" t="s">
        <v>16</v>
      </c>
      <c r="I8" s="30" t="s">
        <v>17</v>
      </c>
      <c r="J8" s="31"/>
      <c r="K8" s="30" t="s">
        <v>18</v>
      </c>
      <c r="M8" s="30" t="s">
        <v>19</v>
      </c>
      <c r="O8" s="30" t="s">
        <v>20</v>
      </c>
      <c r="P8" s="31"/>
      <c r="Q8" s="30" t="s">
        <v>21</v>
      </c>
      <c r="T8" s="30" t="s">
        <v>23</v>
      </c>
      <c r="V8" s="30" t="s">
        <v>24</v>
      </c>
      <c r="X8" s="30" t="s">
        <v>25</v>
      </c>
      <c r="Z8" s="30" t="s">
        <v>26</v>
      </c>
    </row>
    <row r="9" spans="1:28" s="30" customFormat="1" ht="12" x14ac:dyDescent="0.2">
      <c r="J9" s="31"/>
      <c r="P9" s="31"/>
      <c r="Q9" s="30" t="s">
        <v>27</v>
      </c>
      <c r="Z9" s="30" t="s">
        <v>28</v>
      </c>
    </row>
    <row r="11" spans="1:28" x14ac:dyDescent="0.25">
      <c r="A11" s="32" t="s">
        <v>29</v>
      </c>
      <c r="B11" s="33"/>
      <c r="C11" s="32" t="s">
        <v>30</v>
      </c>
      <c r="D11" s="32"/>
      <c r="E11" s="32" t="s">
        <v>31</v>
      </c>
      <c r="F11" s="32"/>
      <c r="G11" s="32" t="s">
        <v>157</v>
      </c>
      <c r="H11" s="33"/>
      <c r="I11" s="34">
        <v>0.10249999999999999</v>
      </c>
      <c r="J11" s="32"/>
      <c r="K11" s="35">
        <v>44945</v>
      </c>
      <c r="L11" s="32"/>
      <c r="M11" s="36" t="s">
        <v>32</v>
      </c>
      <c r="N11" s="33"/>
      <c r="O11" s="34">
        <v>9.9000000000000005E-2</v>
      </c>
      <c r="P11" s="32"/>
      <c r="Q11" s="37">
        <f t="shared" ref="Q11:Q74" si="0">(O11-I11)*10000</f>
        <v>-34.999999999999893</v>
      </c>
      <c r="R11" s="38"/>
      <c r="S11" s="33"/>
      <c r="T11" s="39" t="s">
        <v>33</v>
      </c>
      <c r="U11" s="33"/>
      <c r="V11" s="40" t="s">
        <v>34</v>
      </c>
      <c r="W11" s="32"/>
      <c r="X11" s="40" t="s">
        <v>34</v>
      </c>
      <c r="Y11" s="33"/>
      <c r="Z11" s="40" t="s">
        <v>34</v>
      </c>
      <c r="AA11" s="33"/>
      <c r="AB11" s="33"/>
    </row>
    <row r="12" spans="1:28" x14ac:dyDescent="0.25">
      <c r="A12" s="32" t="s">
        <v>158</v>
      </c>
      <c r="B12" s="33"/>
      <c r="C12" s="32" t="s">
        <v>159</v>
      </c>
      <c r="D12" s="32"/>
      <c r="E12" s="32" t="s">
        <v>160</v>
      </c>
      <c r="F12" s="32"/>
      <c r="G12" s="32" t="s">
        <v>161</v>
      </c>
      <c r="H12" s="33"/>
      <c r="I12" s="34">
        <v>0.10249999999999999</v>
      </c>
      <c r="J12" s="32"/>
      <c r="K12" s="35">
        <v>44949</v>
      </c>
      <c r="L12" s="32"/>
      <c r="M12" s="36" t="s">
        <v>32</v>
      </c>
      <c r="N12" s="33"/>
      <c r="O12" s="34">
        <v>9.6500000000000002E-2</v>
      </c>
      <c r="P12" s="32"/>
      <c r="Q12" s="37">
        <f t="shared" si="0"/>
        <v>-59.999999999999915</v>
      </c>
      <c r="R12" s="38"/>
      <c r="S12" s="33"/>
      <c r="T12" s="39" t="s">
        <v>46</v>
      </c>
      <c r="U12" s="33"/>
      <c r="V12" s="40">
        <v>7.1199999999999999E-2</v>
      </c>
      <c r="W12" s="32"/>
      <c r="X12" s="40">
        <v>0.52500000000000002</v>
      </c>
      <c r="Y12" s="33"/>
      <c r="Z12" s="40">
        <f>X12*O12</f>
        <v>5.0662500000000006E-2</v>
      </c>
      <c r="AA12" s="33"/>
      <c r="AB12" s="33"/>
    </row>
    <row r="13" spans="1:28" x14ac:dyDescent="0.25">
      <c r="A13" s="32" t="s">
        <v>117</v>
      </c>
      <c r="B13" s="33"/>
      <c r="C13" s="32" t="s">
        <v>162</v>
      </c>
      <c r="D13" s="32"/>
      <c r="E13" s="32" t="s">
        <v>163</v>
      </c>
      <c r="F13" s="32"/>
      <c r="G13" s="32" t="s">
        <v>164</v>
      </c>
      <c r="H13" s="33"/>
      <c r="I13" s="34">
        <v>0.10300000000000001</v>
      </c>
      <c r="J13" s="32"/>
      <c r="K13" s="35">
        <v>44952</v>
      </c>
      <c r="L13" s="32"/>
      <c r="M13" s="36" t="s">
        <v>32</v>
      </c>
      <c r="N13" s="33"/>
      <c r="O13" s="34">
        <v>9.7500000000000003E-2</v>
      </c>
      <c r="P13" s="32"/>
      <c r="Q13" s="37">
        <f t="shared" si="0"/>
        <v>-55.00000000000005</v>
      </c>
      <c r="R13" s="38"/>
      <c r="S13" s="33"/>
      <c r="T13" s="39" t="s">
        <v>33</v>
      </c>
      <c r="U13" s="33"/>
      <c r="V13" s="40">
        <v>7.4800000000000005E-2</v>
      </c>
      <c r="W13" s="32"/>
      <c r="X13" s="40">
        <v>0.52</v>
      </c>
      <c r="Y13" s="33"/>
      <c r="Z13" s="40">
        <f>X13*O13</f>
        <v>5.0700000000000002E-2</v>
      </c>
      <c r="AA13" s="33"/>
      <c r="AB13" s="33"/>
    </row>
    <row r="14" spans="1:28" x14ac:dyDescent="0.25">
      <c r="A14" s="32" t="s">
        <v>48</v>
      </c>
      <c r="B14" s="33"/>
      <c r="C14" s="32" t="s">
        <v>52</v>
      </c>
      <c r="D14" s="32"/>
      <c r="E14" s="32" t="s">
        <v>53</v>
      </c>
      <c r="F14" s="32"/>
      <c r="G14" s="32" t="s">
        <v>165</v>
      </c>
      <c r="H14" s="33"/>
      <c r="I14" s="34">
        <v>0.10199999999999999</v>
      </c>
      <c r="J14" s="32"/>
      <c r="K14" s="35">
        <v>44966</v>
      </c>
      <c r="L14" s="32"/>
      <c r="M14" s="36" t="s">
        <v>32</v>
      </c>
      <c r="N14" s="33"/>
      <c r="O14" s="34">
        <v>9.6000000000000002E-2</v>
      </c>
      <c r="P14" s="32"/>
      <c r="Q14" s="37">
        <f t="shared" si="0"/>
        <v>-59.999999999999915</v>
      </c>
      <c r="R14" s="38"/>
      <c r="S14" s="33"/>
      <c r="T14" s="39" t="s">
        <v>33</v>
      </c>
      <c r="U14" s="33"/>
      <c r="V14" s="40">
        <v>6.83E-2</v>
      </c>
      <c r="W14" s="32"/>
      <c r="X14" s="40">
        <v>0.52429999999999999</v>
      </c>
      <c r="Y14" s="33"/>
      <c r="Z14" s="40">
        <f>X14*O14</f>
        <v>5.0332799999999997E-2</v>
      </c>
      <c r="AA14" s="33"/>
      <c r="AB14" s="33"/>
    </row>
    <row r="15" spans="1:28" x14ac:dyDescent="0.25">
      <c r="A15" s="32" t="s">
        <v>66</v>
      </c>
      <c r="B15" s="33"/>
      <c r="C15" s="32" t="s">
        <v>128</v>
      </c>
      <c r="D15" s="32"/>
      <c r="E15" s="32" t="s">
        <v>36</v>
      </c>
      <c r="F15" s="32"/>
      <c r="G15" s="32" t="s">
        <v>166</v>
      </c>
      <c r="H15" s="33"/>
      <c r="I15" s="34">
        <v>0.10349999999999999</v>
      </c>
      <c r="J15" s="32"/>
      <c r="K15" s="35">
        <v>44974</v>
      </c>
      <c r="L15" s="32"/>
      <c r="M15" s="36" t="s">
        <v>32</v>
      </c>
      <c r="N15" s="33"/>
      <c r="O15" s="34">
        <v>9.5000000000000001E-2</v>
      </c>
      <c r="P15" s="32"/>
      <c r="Q15" s="37">
        <f t="shared" si="0"/>
        <v>-84.999999999999943</v>
      </c>
      <c r="R15" s="38"/>
      <c r="S15" s="33"/>
      <c r="T15" s="39" t="s">
        <v>33</v>
      </c>
      <c r="U15" s="33"/>
      <c r="V15" s="40" t="s">
        <v>34</v>
      </c>
      <c r="W15" s="32"/>
      <c r="X15" s="40" t="s">
        <v>34</v>
      </c>
      <c r="Y15" s="33"/>
      <c r="Z15" s="40" t="s">
        <v>34</v>
      </c>
      <c r="AA15" s="33"/>
      <c r="AB15" s="33"/>
    </row>
    <row r="16" spans="1:28" x14ac:dyDescent="0.25">
      <c r="A16" s="32" t="s">
        <v>92</v>
      </c>
      <c r="B16" s="33"/>
      <c r="C16" s="32" t="s">
        <v>167</v>
      </c>
      <c r="D16" s="32"/>
      <c r="E16" s="32" t="s">
        <v>81</v>
      </c>
      <c r="F16" s="32"/>
      <c r="G16" s="32" t="s">
        <v>168</v>
      </c>
      <c r="H16" s="33"/>
      <c r="I16" s="34">
        <v>0.10300000000000001</v>
      </c>
      <c r="J16" s="32"/>
      <c r="K16" s="35">
        <v>44994</v>
      </c>
      <c r="L16" s="32"/>
      <c r="M16" s="36" t="s">
        <v>40</v>
      </c>
      <c r="N16" s="33"/>
      <c r="O16" s="34">
        <v>9.6999999999999989E-2</v>
      </c>
      <c r="P16" s="32"/>
      <c r="Q16" s="37">
        <f t="shared" si="0"/>
        <v>-60.000000000000192</v>
      </c>
      <c r="R16" s="38"/>
      <c r="S16" s="33"/>
      <c r="T16" s="39" t="s">
        <v>46</v>
      </c>
      <c r="U16" s="33"/>
      <c r="V16" s="40">
        <v>6.6500000000000004E-2</v>
      </c>
      <c r="W16" s="32"/>
      <c r="X16" s="40">
        <v>0.42499999999999999</v>
      </c>
      <c r="Y16" s="33"/>
      <c r="Z16" s="40">
        <f>X16*O16</f>
        <v>4.1224999999999991E-2</v>
      </c>
      <c r="AA16" s="33"/>
      <c r="AB16" s="33"/>
    </row>
    <row r="17" spans="1:28" x14ac:dyDescent="0.25">
      <c r="A17" s="32" t="s">
        <v>29</v>
      </c>
      <c r="B17" s="33"/>
      <c r="C17" s="32" t="s">
        <v>54</v>
      </c>
      <c r="D17" s="32"/>
      <c r="E17" s="32" t="s">
        <v>123</v>
      </c>
      <c r="F17" s="32"/>
      <c r="G17" s="32" t="s">
        <v>169</v>
      </c>
      <c r="H17" s="33"/>
      <c r="I17" s="34">
        <v>0.10800000000000001</v>
      </c>
      <c r="J17" s="32"/>
      <c r="K17" s="35">
        <v>45009</v>
      </c>
      <c r="L17" s="32"/>
      <c r="M17" s="36" t="s">
        <v>32</v>
      </c>
      <c r="N17" s="33"/>
      <c r="O17" s="34">
        <v>9.9000000000000005E-2</v>
      </c>
      <c r="P17" s="32"/>
      <c r="Q17" s="37">
        <f t="shared" si="0"/>
        <v>-90.000000000000085</v>
      </c>
      <c r="R17" s="38"/>
      <c r="S17" s="33"/>
      <c r="T17" s="39" t="s">
        <v>33</v>
      </c>
      <c r="U17" s="33"/>
      <c r="V17" s="40" t="s">
        <v>34</v>
      </c>
      <c r="W17" s="32"/>
      <c r="X17" s="40" t="s">
        <v>34</v>
      </c>
      <c r="Y17" s="33"/>
      <c r="Z17" s="40" t="s">
        <v>34</v>
      </c>
      <c r="AA17" s="33"/>
      <c r="AB17" s="33"/>
    </row>
    <row r="18" spans="1:28" x14ac:dyDescent="0.25">
      <c r="A18" s="32" t="s">
        <v>78</v>
      </c>
      <c r="B18" s="33"/>
      <c r="C18" s="32" t="s">
        <v>170</v>
      </c>
      <c r="D18" s="32"/>
      <c r="E18" s="32" t="s">
        <v>102</v>
      </c>
      <c r="F18" s="32"/>
      <c r="G18" s="32" t="s">
        <v>171</v>
      </c>
      <c r="H18" s="33"/>
      <c r="I18" s="34">
        <v>0.105</v>
      </c>
      <c r="J18" s="32"/>
      <c r="K18" s="35">
        <v>45043</v>
      </c>
      <c r="L18" s="32"/>
      <c r="M18" s="36" t="s">
        <v>32</v>
      </c>
      <c r="N18" s="33"/>
      <c r="O18" s="34">
        <v>0.1</v>
      </c>
      <c r="P18" s="32"/>
      <c r="Q18" s="37">
        <f t="shared" si="0"/>
        <v>-49.999999999999908</v>
      </c>
      <c r="R18" s="38"/>
      <c r="S18" s="33"/>
      <c r="T18" s="39" t="s">
        <v>33</v>
      </c>
      <c r="U18" s="33"/>
      <c r="V18" s="40" t="s">
        <v>34</v>
      </c>
      <c r="W18" s="32"/>
      <c r="X18" s="40">
        <v>0.52500000000000002</v>
      </c>
      <c r="Y18" s="33"/>
      <c r="Z18" s="40" t="s">
        <v>34</v>
      </c>
      <c r="AA18" s="33"/>
      <c r="AB18" s="33"/>
    </row>
    <row r="19" spans="1:28" x14ac:dyDescent="0.25">
      <c r="A19" s="32" t="s">
        <v>93</v>
      </c>
      <c r="B19" s="33"/>
      <c r="C19" s="32" t="s">
        <v>124</v>
      </c>
      <c r="D19" s="32"/>
      <c r="E19" s="32" t="s">
        <v>123</v>
      </c>
      <c r="F19" s="32"/>
      <c r="G19" s="32" t="s">
        <v>172</v>
      </c>
      <c r="H19" s="33"/>
      <c r="I19" s="34">
        <v>9.35E-2</v>
      </c>
      <c r="J19" s="32"/>
      <c r="K19" s="35">
        <v>45077</v>
      </c>
      <c r="L19" s="32"/>
      <c r="M19" s="36" t="s">
        <v>40</v>
      </c>
      <c r="N19" s="33"/>
      <c r="O19" s="34">
        <v>9.35E-2</v>
      </c>
      <c r="P19" s="32"/>
      <c r="Q19" s="37">
        <f t="shared" si="0"/>
        <v>0</v>
      </c>
      <c r="R19" s="38"/>
      <c r="S19" s="33"/>
      <c r="T19" s="39" t="s">
        <v>33</v>
      </c>
      <c r="U19" s="33"/>
      <c r="V19" s="40">
        <v>5.6899999999999999E-2</v>
      </c>
      <c r="W19" s="32"/>
      <c r="X19" s="40">
        <v>0.49</v>
      </c>
      <c r="Y19" s="33"/>
      <c r="Z19" s="40">
        <f t="shared" ref="Z19:Z45" si="1">X19*O19</f>
        <v>4.5815000000000002E-2</v>
      </c>
      <c r="AA19" s="33"/>
      <c r="AB19" s="33"/>
    </row>
    <row r="20" spans="1:28" x14ac:dyDescent="0.25">
      <c r="A20" s="32" t="s">
        <v>158</v>
      </c>
      <c r="B20" s="33"/>
      <c r="C20" s="32" t="s">
        <v>122</v>
      </c>
      <c r="D20" s="32"/>
      <c r="E20" s="32" t="s">
        <v>59</v>
      </c>
      <c r="F20" s="32"/>
      <c r="G20" s="32" t="s">
        <v>173</v>
      </c>
      <c r="H20" s="33"/>
      <c r="I20" s="34">
        <v>0.10199999999999999</v>
      </c>
      <c r="J20" s="32"/>
      <c r="K20" s="35">
        <v>45078</v>
      </c>
      <c r="L20" s="32"/>
      <c r="M20" s="36" t="s">
        <v>32</v>
      </c>
      <c r="N20" s="33"/>
      <c r="O20" s="34">
        <v>9.2499999999999999E-2</v>
      </c>
      <c r="P20" s="32"/>
      <c r="Q20" s="37">
        <f t="shared" si="0"/>
        <v>-94.999999999999943</v>
      </c>
      <c r="R20" s="38"/>
      <c r="S20" s="33"/>
      <c r="T20" s="39" t="s">
        <v>118</v>
      </c>
      <c r="U20" s="33"/>
      <c r="V20" s="40" t="s">
        <v>118</v>
      </c>
      <c r="W20" s="32"/>
      <c r="X20" s="40">
        <v>0.52500000000000002</v>
      </c>
      <c r="Y20" s="33"/>
      <c r="Z20" s="40">
        <f t="shared" si="1"/>
        <v>4.8562500000000001E-2</v>
      </c>
      <c r="AA20" s="33"/>
      <c r="AB20" s="33"/>
    </row>
    <row r="21" spans="1:28" x14ac:dyDescent="0.25">
      <c r="A21" s="32" t="s">
        <v>93</v>
      </c>
      <c r="B21" s="33"/>
      <c r="C21" s="32" t="s">
        <v>94</v>
      </c>
      <c r="D21" s="32"/>
      <c r="E21" s="32" t="s">
        <v>95</v>
      </c>
      <c r="F21" s="32"/>
      <c r="G21" s="32" t="s">
        <v>174</v>
      </c>
      <c r="H21" s="33"/>
      <c r="I21" s="34">
        <v>0.10199999999999999</v>
      </c>
      <c r="J21" s="32"/>
      <c r="K21" s="35">
        <v>45083</v>
      </c>
      <c r="L21" s="32"/>
      <c r="M21" s="36" t="s">
        <v>40</v>
      </c>
      <c r="N21" s="33"/>
      <c r="O21" s="34">
        <v>9.35E-2</v>
      </c>
      <c r="P21" s="32"/>
      <c r="Q21" s="37">
        <f t="shared" si="0"/>
        <v>-84.999999999999943</v>
      </c>
      <c r="R21" s="38"/>
      <c r="S21" s="33"/>
      <c r="T21" s="39" t="s">
        <v>175</v>
      </c>
      <c r="U21" s="33"/>
      <c r="V21" s="40" t="s">
        <v>118</v>
      </c>
      <c r="W21" s="32"/>
      <c r="X21" s="40">
        <v>0.5</v>
      </c>
      <c r="Y21" s="33"/>
      <c r="Z21" s="40">
        <f t="shared" si="1"/>
        <v>4.675E-2</v>
      </c>
      <c r="AA21" s="33"/>
      <c r="AB21" s="33"/>
    </row>
    <row r="22" spans="1:28" x14ac:dyDescent="0.25">
      <c r="A22" s="32" t="s">
        <v>121</v>
      </c>
      <c r="B22" s="33"/>
      <c r="C22" s="32" t="s">
        <v>176</v>
      </c>
      <c r="D22" s="32"/>
      <c r="E22" s="32" t="s">
        <v>177</v>
      </c>
      <c r="F22" s="32"/>
      <c r="G22" s="32" t="s">
        <v>178</v>
      </c>
      <c r="H22" s="33"/>
      <c r="I22" s="34">
        <v>0.105</v>
      </c>
      <c r="J22" s="32"/>
      <c r="K22" s="35">
        <v>45083</v>
      </c>
      <c r="L22" s="32"/>
      <c r="M22" s="36" t="s">
        <v>32</v>
      </c>
      <c r="N22" s="33"/>
      <c r="O22" s="34">
        <v>9.7500000000000003E-2</v>
      </c>
      <c r="P22" s="32"/>
      <c r="Q22" s="37">
        <f t="shared" si="0"/>
        <v>-74.999999999999929</v>
      </c>
      <c r="R22" s="38"/>
      <c r="S22" s="33"/>
      <c r="T22" s="39" t="s">
        <v>33</v>
      </c>
      <c r="U22" s="33"/>
      <c r="V22" s="40">
        <v>7.1300000000000002E-2</v>
      </c>
      <c r="W22" s="32"/>
      <c r="X22" s="40">
        <v>0.5081</v>
      </c>
      <c r="Y22" s="33"/>
      <c r="Z22" s="40">
        <f t="shared" si="1"/>
        <v>4.953975E-2</v>
      </c>
      <c r="AA22" s="33"/>
      <c r="AB22" s="33"/>
    </row>
    <row r="23" spans="1:28" x14ac:dyDescent="0.25">
      <c r="A23" s="32" t="s">
        <v>41</v>
      </c>
      <c r="B23" s="33"/>
      <c r="C23" s="32" t="s">
        <v>88</v>
      </c>
      <c r="D23" s="32"/>
      <c r="E23" s="32" t="s">
        <v>42</v>
      </c>
      <c r="F23" s="32"/>
      <c r="G23" s="32" t="s">
        <v>179</v>
      </c>
      <c r="H23" s="33"/>
      <c r="I23" s="34">
        <v>0.1</v>
      </c>
      <c r="J23" s="32"/>
      <c r="K23" s="35">
        <v>45127</v>
      </c>
      <c r="L23" s="32"/>
      <c r="M23" s="36" t="s">
        <v>40</v>
      </c>
      <c r="N23" s="33"/>
      <c r="O23" s="34">
        <v>9.2499999999999999E-2</v>
      </c>
      <c r="P23" s="32"/>
      <c r="Q23" s="37">
        <f t="shared" si="0"/>
        <v>-75.000000000000071</v>
      </c>
      <c r="R23" s="38"/>
      <c r="S23" s="33"/>
      <c r="T23" s="39" t="s">
        <v>33</v>
      </c>
      <c r="U23" s="33"/>
      <c r="V23" s="40">
        <v>6.7500000000000004E-2</v>
      </c>
      <c r="W23" s="32"/>
      <c r="X23" s="40">
        <v>0.48</v>
      </c>
      <c r="Y23" s="33"/>
      <c r="Z23" s="40">
        <f t="shared" si="1"/>
        <v>4.4399999999999995E-2</v>
      </c>
      <c r="AA23" s="33"/>
      <c r="AB23" s="33"/>
    </row>
    <row r="24" spans="1:28" x14ac:dyDescent="0.25">
      <c r="A24" s="32" t="s">
        <v>73</v>
      </c>
      <c r="B24" s="33"/>
      <c r="C24" s="32" t="s">
        <v>180</v>
      </c>
      <c r="D24" s="32"/>
      <c r="E24" s="32" t="s">
        <v>74</v>
      </c>
      <c r="F24" s="32"/>
      <c r="G24" s="41">
        <v>45772</v>
      </c>
      <c r="H24" s="33"/>
      <c r="I24" s="34">
        <v>0.104</v>
      </c>
      <c r="J24" s="32"/>
      <c r="K24" s="35">
        <v>45140</v>
      </c>
      <c r="L24" s="32"/>
      <c r="M24" s="36" t="s">
        <v>32</v>
      </c>
      <c r="N24" s="33"/>
      <c r="O24" s="34">
        <v>9.8000000000000004E-2</v>
      </c>
      <c r="P24" s="32"/>
      <c r="Q24" s="37">
        <f t="shared" si="0"/>
        <v>-59.999999999999915</v>
      </c>
      <c r="R24" s="38"/>
      <c r="S24" s="33"/>
      <c r="T24" s="39" t="s">
        <v>33</v>
      </c>
      <c r="U24" s="33"/>
      <c r="V24" s="40">
        <v>6.8000000000000005E-2</v>
      </c>
      <c r="W24" s="32"/>
      <c r="X24" s="40">
        <v>0.51629999999999998</v>
      </c>
      <c r="Y24" s="33"/>
      <c r="Z24" s="40">
        <f t="shared" si="1"/>
        <v>5.0597400000000001E-2</v>
      </c>
      <c r="AA24" s="33"/>
      <c r="AB24" s="33"/>
    </row>
    <row r="25" spans="1:28" x14ac:dyDescent="0.25">
      <c r="A25" s="32" t="s">
        <v>92</v>
      </c>
      <c r="B25" s="33"/>
      <c r="C25" s="32" t="s">
        <v>181</v>
      </c>
      <c r="D25" s="32"/>
      <c r="E25" s="32" t="s">
        <v>67</v>
      </c>
      <c r="F25" s="32"/>
      <c r="G25" s="32" t="s">
        <v>182</v>
      </c>
      <c r="H25" s="33"/>
      <c r="I25" s="34">
        <v>0.108</v>
      </c>
      <c r="J25" s="32"/>
      <c r="K25" s="35">
        <v>45141</v>
      </c>
      <c r="L25" s="32"/>
      <c r="M25" s="36" t="s">
        <v>32</v>
      </c>
      <c r="N25" s="33"/>
      <c r="O25" s="34">
        <v>9.5699999999999993E-2</v>
      </c>
      <c r="P25" s="32"/>
      <c r="Q25" s="37">
        <f t="shared" si="0"/>
        <v>-123.00000000000006</v>
      </c>
      <c r="R25" s="38"/>
      <c r="S25" s="33"/>
      <c r="T25" s="39" t="s">
        <v>33</v>
      </c>
      <c r="U25" s="33"/>
      <c r="V25" s="40">
        <v>6.6100000000000006E-2</v>
      </c>
      <c r="W25" s="32"/>
      <c r="X25" s="40">
        <v>0.5121</v>
      </c>
      <c r="Y25" s="33"/>
      <c r="Z25" s="40">
        <f t="shared" si="1"/>
        <v>4.9007969999999998E-2</v>
      </c>
      <c r="AA25" s="33"/>
      <c r="AB25" s="33"/>
    </row>
    <row r="26" spans="1:28" x14ac:dyDescent="0.25">
      <c r="A26" s="32" t="s">
        <v>96</v>
      </c>
      <c r="B26" s="33"/>
      <c r="C26" s="32" t="s">
        <v>52</v>
      </c>
      <c r="D26" s="32"/>
      <c r="E26" s="32" t="s">
        <v>53</v>
      </c>
      <c r="F26" s="32"/>
      <c r="G26" s="32" t="s">
        <v>183</v>
      </c>
      <c r="H26" s="33"/>
      <c r="I26" s="34">
        <v>0.104</v>
      </c>
      <c r="J26" s="32"/>
      <c r="K26" s="35">
        <v>45156</v>
      </c>
      <c r="L26" s="32"/>
      <c r="M26" s="36" t="s">
        <v>32</v>
      </c>
      <c r="N26" s="33"/>
      <c r="O26" s="34">
        <v>9.8000000000000004E-2</v>
      </c>
      <c r="P26" s="32"/>
      <c r="Q26" s="37">
        <f t="shared" si="0"/>
        <v>-59.999999999999915</v>
      </c>
      <c r="R26" s="38"/>
      <c r="S26" s="33"/>
      <c r="T26" s="39" t="s">
        <v>33</v>
      </c>
      <c r="U26" s="33"/>
      <c r="V26" s="40">
        <v>7.0699999999999999E-2</v>
      </c>
      <c r="W26" s="32"/>
      <c r="X26" s="40">
        <v>0.53</v>
      </c>
      <c r="Y26" s="33"/>
      <c r="Z26" s="40">
        <f t="shared" si="1"/>
        <v>5.1940000000000007E-2</v>
      </c>
      <c r="AA26" s="33"/>
      <c r="AB26" s="33"/>
    </row>
    <row r="27" spans="1:28" x14ac:dyDescent="0.25">
      <c r="A27" s="32" t="s">
        <v>184</v>
      </c>
      <c r="B27" s="33"/>
      <c r="C27" s="32" t="s">
        <v>185</v>
      </c>
      <c r="D27" s="32"/>
      <c r="E27" s="32" t="s">
        <v>95</v>
      </c>
      <c r="F27" s="32"/>
      <c r="G27" s="32" t="s">
        <v>186</v>
      </c>
      <c r="H27" s="33"/>
      <c r="I27" s="34">
        <v>0.10199999999999999</v>
      </c>
      <c r="J27" s="32"/>
      <c r="K27" s="35">
        <v>45163</v>
      </c>
      <c r="L27" s="32"/>
      <c r="M27" s="36" t="s">
        <v>40</v>
      </c>
      <c r="N27" s="33"/>
      <c r="O27" s="34">
        <v>8.6300000000000002E-2</v>
      </c>
      <c r="P27" s="32"/>
      <c r="Q27" s="37">
        <f t="shared" si="0"/>
        <v>-156.99999999999991</v>
      </c>
      <c r="R27" s="38"/>
      <c r="S27" s="33"/>
      <c r="T27" s="39" t="s">
        <v>46</v>
      </c>
      <c r="U27" s="33"/>
      <c r="V27" s="40">
        <v>6.4799999999999996E-2</v>
      </c>
      <c r="W27" s="32"/>
      <c r="X27" s="40">
        <v>0.5</v>
      </c>
      <c r="Y27" s="33"/>
      <c r="Z27" s="40">
        <f t="shared" si="1"/>
        <v>4.3150000000000001E-2</v>
      </c>
      <c r="AA27" s="33"/>
      <c r="AB27" s="33"/>
    </row>
    <row r="28" spans="1:28" x14ac:dyDescent="0.25">
      <c r="A28" s="32" t="s">
        <v>111</v>
      </c>
      <c r="B28" s="33"/>
      <c r="C28" s="32" t="s">
        <v>112</v>
      </c>
      <c r="D28" s="32"/>
      <c r="E28" s="32" t="s">
        <v>113</v>
      </c>
      <c r="F28" s="32"/>
      <c r="G28" s="32" t="s">
        <v>187</v>
      </c>
      <c r="H28" s="33"/>
      <c r="I28" s="34">
        <v>9.7500000000000003E-2</v>
      </c>
      <c r="J28" s="32"/>
      <c r="K28" s="35">
        <v>45163</v>
      </c>
      <c r="L28" s="32"/>
      <c r="M28" s="36" t="s">
        <v>32</v>
      </c>
      <c r="N28" s="33"/>
      <c r="O28" s="34">
        <v>9.5500000000000002E-2</v>
      </c>
      <c r="P28" s="32"/>
      <c r="Q28" s="37">
        <f t="shared" si="0"/>
        <v>-20.000000000000018</v>
      </c>
      <c r="R28" s="38"/>
      <c r="S28" s="33"/>
      <c r="T28" s="39" t="s">
        <v>118</v>
      </c>
      <c r="U28" s="33"/>
      <c r="V28" s="40">
        <v>6.93E-2</v>
      </c>
      <c r="W28" s="32"/>
      <c r="X28" s="40">
        <v>0.54320000000000002</v>
      </c>
      <c r="Y28" s="33"/>
      <c r="Z28" s="40">
        <f t="shared" si="1"/>
        <v>5.1875600000000001E-2</v>
      </c>
      <c r="AA28" s="33"/>
      <c r="AB28" s="33"/>
    </row>
    <row r="29" spans="1:28" x14ac:dyDescent="0.25">
      <c r="A29" s="32" t="s">
        <v>56</v>
      </c>
      <c r="B29" s="33"/>
      <c r="C29" s="32" t="s">
        <v>57</v>
      </c>
      <c r="D29" s="32"/>
      <c r="E29" s="32" t="s">
        <v>123</v>
      </c>
      <c r="F29" s="32"/>
      <c r="G29" s="32" t="s">
        <v>188</v>
      </c>
      <c r="H29" s="33"/>
      <c r="I29" s="34">
        <v>9.5799999999999996E-2</v>
      </c>
      <c r="J29" s="32"/>
      <c r="K29" s="35">
        <v>45161</v>
      </c>
      <c r="L29" s="32"/>
      <c r="M29" s="36" t="s">
        <v>32</v>
      </c>
      <c r="N29" s="33"/>
      <c r="O29" s="34">
        <v>9.5799999999999996E-2</v>
      </c>
      <c r="P29" s="32"/>
      <c r="Q29" s="37">
        <f t="shared" si="0"/>
        <v>0</v>
      </c>
      <c r="R29" s="38"/>
      <c r="S29" s="33"/>
      <c r="T29" s="39" t="s">
        <v>46</v>
      </c>
      <c r="U29" s="33"/>
      <c r="V29" s="40">
        <v>6.88E-2</v>
      </c>
      <c r="W29" s="32"/>
      <c r="X29" s="40">
        <v>0.49880000000000002</v>
      </c>
      <c r="Y29" s="33"/>
      <c r="Z29" s="40">
        <f t="shared" si="1"/>
        <v>4.7785040000000001E-2</v>
      </c>
      <c r="AA29" s="33"/>
      <c r="AB29" s="33"/>
    </row>
    <row r="30" spans="1:28" x14ac:dyDescent="0.25">
      <c r="A30" s="32" t="s">
        <v>68</v>
      </c>
      <c r="B30" s="33"/>
      <c r="C30" s="32" t="s">
        <v>69</v>
      </c>
      <c r="D30" s="32"/>
      <c r="E30" s="32" t="s">
        <v>70</v>
      </c>
      <c r="F30" s="32"/>
      <c r="G30" s="32" t="s">
        <v>189</v>
      </c>
      <c r="H30" s="33"/>
      <c r="I30" s="34">
        <v>0.10249999999999999</v>
      </c>
      <c r="J30" s="32"/>
      <c r="K30" s="35">
        <v>45169</v>
      </c>
      <c r="L30" s="32"/>
      <c r="M30" s="36" t="s">
        <v>32</v>
      </c>
      <c r="N30" s="33"/>
      <c r="O30" s="34">
        <v>9.4E-2</v>
      </c>
      <c r="P30" s="32"/>
      <c r="Q30" s="37">
        <f t="shared" si="0"/>
        <v>-84.999999999999943</v>
      </c>
      <c r="R30" s="38"/>
      <c r="S30" s="33"/>
      <c r="T30" s="39" t="s">
        <v>33</v>
      </c>
      <c r="U30" s="33"/>
      <c r="V30" s="40">
        <v>7.1900000000000006E-2</v>
      </c>
      <c r="W30" s="32"/>
      <c r="X30" s="40">
        <v>0.5</v>
      </c>
      <c r="Y30" s="33"/>
      <c r="Z30" s="40">
        <f t="shared" si="1"/>
        <v>4.7E-2</v>
      </c>
      <c r="AA30" s="33"/>
      <c r="AB30" s="33"/>
    </row>
    <row r="31" spans="1:28" x14ac:dyDescent="0.25">
      <c r="A31" s="32" t="s">
        <v>190</v>
      </c>
      <c r="B31" s="33"/>
      <c r="C31" s="32" t="s">
        <v>191</v>
      </c>
      <c r="D31" s="32"/>
      <c r="E31" s="32" t="s">
        <v>70</v>
      </c>
      <c r="F31" s="32"/>
      <c r="G31" s="32" t="s">
        <v>192</v>
      </c>
      <c r="H31" s="33"/>
      <c r="I31" s="34">
        <v>0.13449999999999998</v>
      </c>
      <c r="J31" s="32"/>
      <c r="K31" s="35">
        <v>45169</v>
      </c>
      <c r="L31" s="32"/>
      <c r="M31" s="36" t="s">
        <v>32</v>
      </c>
      <c r="N31" s="33"/>
      <c r="O31" s="34">
        <v>0.11449999999999999</v>
      </c>
      <c r="P31" s="32"/>
      <c r="Q31" s="37">
        <f t="shared" si="0"/>
        <v>-199.99999999999989</v>
      </c>
      <c r="R31" s="38"/>
      <c r="S31" s="33"/>
      <c r="T31" s="39" t="s">
        <v>46</v>
      </c>
      <c r="U31" s="33"/>
      <c r="V31" s="40">
        <v>8.7899999999999992E-2</v>
      </c>
      <c r="W31" s="32"/>
      <c r="X31" s="40">
        <v>0.60699999999999998</v>
      </c>
      <c r="Y31" s="33"/>
      <c r="Z31" s="40">
        <f t="shared" si="1"/>
        <v>6.9501499999999994E-2</v>
      </c>
      <c r="AA31" s="33"/>
      <c r="AB31" s="33"/>
    </row>
    <row r="32" spans="1:28" x14ac:dyDescent="0.25">
      <c r="A32" s="32" t="s">
        <v>91</v>
      </c>
      <c r="B32" s="32"/>
      <c r="C32" s="32" t="s">
        <v>130</v>
      </c>
      <c r="D32" s="32"/>
      <c r="E32" s="32" t="s">
        <v>59</v>
      </c>
      <c r="F32" s="32"/>
      <c r="G32" s="32" t="s">
        <v>193</v>
      </c>
      <c r="H32" s="32"/>
      <c r="I32" s="34">
        <v>0.10249999999999999</v>
      </c>
      <c r="J32" s="32"/>
      <c r="K32" s="35">
        <v>45175</v>
      </c>
      <c r="L32" s="32"/>
      <c r="M32" s="36" t="s">
        <v>32</v>
      </c>
      <c r="N32" s="32"/>
      <c r="O32" s="34">
        <v>9.3000000000000013E-2</v>
      </c>
      <c r="P32" s="32"/>
      <c r="Q32" s="37">
        <f t="shared" si="0"/>
        <v>-94.999999999999801</v>
      </c>
      <c r="R32" s="42"/>
      <c r="S32" s="32"/>
      <c r="T32" s="43" t="s">
        <v>33</v>
      </c>
      <c r="U32" s="32"/>
      <c r="V32" s="40">
        <v>6.9500000000000006E-2</v>
      </c>
      <c r="W32" s="32"/>
      <c r="X32" s="40">
        <v>0.55689999999999995</v>
      </c>
      <c r="Y32" s="32"/>
      <c r="Z32" s="40">
        <f t="shared" si="1"/>
        <v>5.1791700000000003E-2</v>
      </c>
      <c r="AA32" s="33"/>
      <c r="AB32" s="33"/>
    </row>
    <row r="33" spans="1:28" x14ac:dyDescent="0.25">
      <c r="A33" s="32" t="s">
        <v>61</v>
      </c>
      <c r="B33" s="32"/>
      <c r="C33" s="32" t="s">
        <v>176</v>
      </c>
      <c r="D33" s="32"/>
      <c r="E33" s="32" t="s">
        <v>177</v>
      </c>
      <c r="F33" s="32"/>
      <c r="G33" s="32" t="s">
        <v>194</v>
      </c>
      <c r="H33" s="32"/>
      <c r="I33" s="34">
        <v>0.105</v>
      </c>
      <c r="J33" s="32"/>
      <c r="K33" s="35">
        <v>45190</v>
      </c>
      <c r="L33" s="32"/>
      <c r="M33" s="36" t="s">
        <v>32</v>
      </c>
      <c r="N33" s="32"/>
      <c r="O33" s="34">
        <v>9.6500000000000002E-2</v>
      </c>
      <c r="P33" s="32"/>
      <c r="Q33" s="37">
        <f t="shared" si="0"/>
        <v>-84.999999999999943</v>
      </c>
      <c r="R33" s="42"/>
      <c r="S33" s="32"/>
      <c r="T33" s="43" t="s">
        <v>33</v>
      </c>
      <c r="U33" s="32"/>
      <c r="V33" s="40">
        <v>7.5300000000000006E-2</v>
      </c>
      <c r="W33" s="32"/>
      <c r="X33" s="40">
        <v>0.503</v>
      </c>
      <c r="Y33" s="32"/>
      <c r="Z33" s="40">
        <f t="shared" si="1"/>
        <v>4.8539499999999999E-2</v>
      </c>
      <c r="AA33" s="33"/>
      <c r="AB33" s="33"/>
    </row>
    <row r="34" spans="1:28" x14ac:dyDescent="0.25">
      <c r="A34" s="86" t="s">
        <v>47</v>
      </c>
      <c r="B34" s="86"/>
      <c r="C34" s="86" t="s">
        <v>100</v>
      </c>
      <c r="D34" s="86"/>
      <c r="E34" s="86" t="s">
        <v>53</v>
      </c>
      <c r="F34" s="86"/>
      <c r="G34" s="86" t="s">
        <v>195</v>
      </c>
      <c r="H34" s="86"/>
      <c r="I34" s="87">
        <v>0.10349999999999999</v>
      </c>
      <c r="J34" s="86"/>
      <c r="K34" s="88">
        <v>45211</v>
      </c>
      <c r="L34" s="86"/>
      <c r="M34" s="89" t="s">
        <v>32</v>
      </c>
      <c r="N34" s="86"/>
      <c r="O34" s="87">
        <v>9.7500000000000003E-2</v>
      </c>
      <c r="P34" s="86"/>
      <c r="Q34" s="90">
        <f t="shared" si="0"/>
        <v>-59.999999999999915</v>
      </c>
      <c r="R34" s="91"/>
      <c r="S34" s="86"/>
      <c r="T34" s="92" t="s">
        <v>46</v>
      </c>
      <c r="U34" s="86"/>
      <c r="V34" s="93" t="s">
        <v>118</v>
      </c>
      <c r="W34" s="86"/>
      <c r="X34" s="93">
        <v>0.52149999999999996</v>
      </c>
      <c r="Y34" s="86"/>
      <c r="Z34" s="93">
        <f t="shared" si="1"/>
        <v>5.0846249999999996E-2</v>
      </c>
      <c r="AA34" s="33"/>
      <c r="AB34" s="33"/>
    </row>
    <row r="35" spans="1:28" x14ac:dyDescent="0.25">
      <c r="A35" s="32" t="s">
        <v>41</v>
      </c>
      <c r="B35" s="32"/>
      <c r="C35" s="32" t="s">
        <v>196</v>
      </c>
      <c r="D35" s="32"/>
      <c r="E35" s="32" t="s">
        <v>95</v>
      </c>
      <c r="F35" s="32"/>
      <c r="G35" s="32" t="s">
        <v>197</v>
      </c>
      <c r="H35" s="32"/>
      <c r="I35" s="34">
        <v>0.10199999999999999</v>
      </c>
      <c r="J35" s="32"/>
      <c r="K35" s="35">
        <v>45211</v>
      </c>
      <c r="L35" s="32"/>
      <c r="M35" s="36" t="s">
        <v>40</v>
      </c>
      <c r="N35" s="32"/>
      <c r="O35" s="34">
        <v>9.1999999999999998E-2</v>
      </c>
      <c r="P35" s="32"/>
      <c r="Q35" s="37">
        <f t="shared" si="0"/>
        <v>-99.999999999999943</v>
      </c>
      <c r="R35" s="42"/>
      <c r="S35" s="32"/>
      <c r="T35" s="43" t="s">
        <v>33</v>
      </c>
      <c r="U35" s="32"/>
      <c r="V35" s="40">
        <v>6.4000000000000001E-2</v>
      </c>
      <c r="W35" s="32"/>
      <c r="X35" s="40">
        <v>0.48</v>
      </c>
      <c r="Y35" s="32"/>
      <c r="Z35" s="40">
        <f t="shared" si="1"/>
        <v>4.4159999999999998E-2</v>
      </c>
      <c r="AA35" s="33"/>
      <c r="AB35" s="33"/>
    </row>
    <row r="36" spans="1:28" x14ac:dyDescent="0.25">
      <c r="A36" s="32" t="s">
        <v>41</v>
      </c>
      <c r="B36" s="32"/>
      <c r="C36" s="32" t="s">
        <v>198</v>
      </c>
      <c r="D36" s="32"/>
      <c r="E36" s="32" t="s">
        <v>95</v>
      </c>
      <c r="F36" s="32"/>
      <c r="G36" s="32" t="s">
        <v>199</v>
      </c>
      <c r="H36" s="32"/>
      <c r="I36" s="34">
        <v>0.10199999999999999</v>
      </c>
      <c r="J36" s="32"/>
      <c r="K36" s="35">
        <v>45211</v>
      </c>
      <c r="L36" s="32"/>
      <c r="M36" s="36" t="s">
        <v>40</v>
      </c>
      <c r="N36" s="32"/>
      <c r="O36" s="34">
        <v>9.1999999999999998E-2</v>
      </c>
      <c r="P36" s="32"/>
      <c r="Q36" s="37">
        <f t="shared" si="0"/>
        <v>-99.999999999999943</v>
      </c>
      <c r="R36" s="42"/>
      <c r="S36" s="32"/>
      <c r="T36" s="43" t="s">
        <v>33</v>
      </c>
      <c r="U36" s="32"/>
      <c r="V36" s="40">
        <v>6.6699999999999995E-2</v>
      </c>
      <c r="W36" s="32"/>
      <c r="X36" s="40">
        <v>0.48</v>
      </c>
      <c r="Y36" s="32"/>
      <c r="Z36" s="40">
        <f t="shared" si="1"/>
        <v>4.4159999999999998E-2</v>
      </c>
      <c r="AA36" s="33"/>
      <c r="AB36" s="33"/>
    </row>
    <row r="37" spans="1:28" x14ac:dyDescent="0.25">
      <c r="A37" s="32" t="s">
        <v>44</v>
      </c>
      <c r="B37" s="32"/>
      <c r="C37" s="32" t="s">
        <v>200</v>
      </c>
      <c r="D37" s="32"/>
      <c r="E37" s="32" t="s">
        <v>45</v>
      </c>
      <c r="F37" s="32"/>
      <c r="G37" s="32" t="s">
        <v>201</v>
      </c>
      <c r="H37" s="32"/>
      <c r="I37" s="34">
        <v>0.106</v>
      </c>
      <c r="J37" s="32"/>
      <c r="K37" s="35">
        <v>45217</v>
      </c>
      <c r="L37" s="32"/>
      <c r="M37" s="36" t="s">
        <v>40</v>
      </c>
      <c r="N37" s="32"/>
      <c r="O37" s="34">
        <v>9.5000000000000001E-2</v>
      </c>
      <c r="P37" s="32"/>
      <c r="Q37" s="37">
        <f t="shared" si="0"/>
        <v>-109.99999999999996</v>
      </c>
      <c r="R37" s="42"/>
      <c r="S37" s="32"/>
      <c r="T37" s="43" t="s">
        <v>46</v>
      </c>
      <c r="U37" s="32"/>
      <c r="V37" s="40">
        <v>6.9199999999999998E-2</v>
      </c>
      <c r="W37" s="32"/>
      <c r="X37" s="40">
        <v>0.53</v>
      </c>
      <c r="Y37" s="32"/>
      <c r="Z37" s="40">
        <f t="shared" si="1"/>
        <v>5.0350000000000006E-2</v>
      </c>
      <c r="AA37" s="33"/>
      <c r="AB37" s="33"/>
    </row>
    <row r="38" spans="1:28" x14ac:dyDescent="0.25">
      <c r="A38" s="32" t="s">
        <v>101</v>
      </c>
      <c r="B38" s="32"/>
      <c r="C38" s="32" t="s">
        <v>202</v>
      </c>
      <c r="D38" s="32"/>
      <c r="E38" s="32" t="s">
        <v>59</v>
      </c>
      <c r="F38" s="32"/>
      <c r="G38" s="32" t="s">
        <v>203</v>
      </c>
      <c r="H38" s="32"/>
      <c r="I38" s="34">
        <v>0.1075</v>
      </c>
      <c r="J38" s="32"/>
      <c r="K38" s="35">
        <v>45218</v>
      </c>
      <c r="L38" s="32"/>
      <c r="M38" s="36" t="s">
        <v>32</v>
      </c>
      <c r="N38" s="32"/>
      <c r="O38" s="34">
        <v>9.5000000000000001E-2</v>
      </c>
      <c r="P38" s="32"/>
      <c r="Q38" s="37">
        <f t="shared" si="0"/>
        <v>-124.99999999999997</v>
      </c>
      <c r="R38" s="42"/>
      <c r="S38" s="32"/>
      <c r="T38" s="43" t="s">
        <v>33</v>
      </c>
      <c r="U38" s="32"/>
      <c r="V38" s="40">
        <v>7.17E-2</v>
      </c>
      <c r="W38" s="32"/>
      <c r="X38" s="40">
        <v>0.54700000000000004</v>
      </c>
      <c r="Y38" s="32"/>
      <c r="Z38" s="40">
        <f t="shared" si="1"/>
        <v>5.1965000000000004E-2</v>
      </c>
      <c r="AA38" s="33"/>
      <c r="AB38" s="33"/>
    </row>
    <row r="39" spans="1:28" x14ac:dyDescent="0.25">
      <c r="A39" s="32" t="s">
        <v>61</v>
      </c>
      <c r="B39" s="32"/>
      <c r="C39" s="32" t="s">
        <v>204</v>
      </c>
      <c r="D39" s="32"/>
      <c r="E39" s="32" t="s">
        <v>62</v>
      </c>
      <c r="F39" s="32"/>
      <c r="G39" s="32" t="s">
        <v>205</v>
      </c>
      <c r="H39" s="32"/>
      <c r="I39" s="34">
        <v>0.10539999999999999</v>
      </c>
      <c r="J39" s="32"/>
      <c r="K39" s="35">
        <v>45224</v>
      </c>
      <c r="L39" s="32"/>
      <c r="M39" s="36" t="s">
        <v>32</v>
      </c>
      <c r="N39" s="32"/>
      <c r="O39" s="34">
        <v>9.6500000000000002E-2</v>
      </c>
      <c r="P39" s="32"/>
      <c r="Q39" s="37">
        <f t="shared" si="0"/>
        <v>-88.999999999999915</v>
      </c>
      <c r="R39" s="42"/>
      <c r="S39" s="32"/>
      <c r="T39" s="43" t="s">
        <v>33</v>
      </c>
      <c r="U39" s="32"/>
      <c r="V39" s="40">
        <v>6.7199999999999996E-2</v>
      </c>
      <c r="W39" s="32"/>
      <c r="X39" s="40">
        <v>0.48020000000000002</v>
      </c>
      <c r="Y39" s="32"/>
      <c r="Z39" s="40">
        <f t="shared" si="1"/>
        <v>4.63393E-2</v>
      </c>
      <c r="AA39" s="33"/>
      <c r="AB39" s="33"/>
    </row>
    <row r="40" spans="1:28" x14ac:dyDescent="0.25">
      <c r="A40" s="32" t="s">
        <v>43</v>
      </c>
      <c r="B40" s="32"/>
      <c r="C40" s="32" t="s">
        <v>129</v>
      </c>
      <c r="D40" s="32"/>
      <c r="E40" s="32" t="s">
        <v>36</v>
      </c>
      <c r="F40" s="32"/>
      <c r="G40" s="32" t="s">
        <v>206</v>
      </c>
      <c r="H40" s="32"/>
      <c r="I40" s="34">
        <v>0.10400000000000001</v>
      </c>
      <c r="J40" s="32"/>
      <c r="K40" s="35">
        <v>45233</v>
      </c>
      <c r="L40" s="32"/>
      <c r="M40" s="36" t="s">
        <v>32</v>
      </c>
      <c r="N40" s="32"/>
      <c r="O40" s="34">
        <v>9.3000000000000013E-2</v>
      </c>
      <c r="P40" s="32"/>
      <c r="Q40" s="37">
        <f t="shared" si="0"/>
        <v>-109.99999999999996</v>
      </c>
      <c r="R40" s="42"/>
      <c r="S40" s="32"/>
      <c r="T40" s="43" t="s">
        <v>118</v>
      </c>
      <c r="U40" s="32"/>
      <c r="V40" s="40">
        <v>6.6900000000000001E-2</v>
      </c>
      <c r="W40" s="32"/>
      <c r="X40" s="40">
        <v>0.52</v>
      </c>
      <c r="Y40" s="32"/>
      <c r="Z40" s="40">
        <f t="shared" si="1"/>
        <v>4.8360000000000007E-2</v>
      </c>
      <c r="AA40" s="33"/>
      <c r="AB40" s="33"/>
    </row>
    <row r="41" spans="1:28" x14ac:dyDescent="0.25">
      <c r="A41" s="32" t="s">
        <v>58</v>
      </c>
      <c r="B41" s="32"/>
      <c r="C41" s="32" t="s">
        <v>107</v>
      </c>
      <c r="D41" s="32"/>
      <c r="E41" s="32" t="s">
        <v>108</v>
      </c>
      <c r="F41" s="32"/>
      <c r="G41" s="32" t="s">
        <v>207</v>
      </c>
      <c r="H41" s="32"/>
      <c r="I41" s="34">
        <v>9.8000000000000004E-2</v>
      </c>
      <c r="J41" s="32"/>
      <c r="K41" s="35">
        <v>45233</v>
      </c>
      <c r="L41" s="32"/>
      <c r="M41" s="36" t="s">
        <v>32</v>
      </c>
      <c r="N41" s="32"/>
      <c r="O41" s="34">
        <v>9.6999999999999989E-2</v>
      </c>
      <c r="P41" s="32"/>
      <c r="Q41" s="37">
        <f t="shared" si="0"/>
        <v>-10.000000000000147</v>
      </c>
      <c r="R41" s="42"/>
      <c r="S41" s="32"/>
      <c r="T41" s="43" t="s">
        <v>46</v>
      </c>
      <c r="U41" s="32"/>
      <c r="V41" s="40" t="s">
        <v>118</v>
      </c>
      <c r="W41" s="32"/>
      <c r="X41" s="40">
        <v>0.55000000000000004</v>
      </c>
      <c r="Y41" s="32"/>
      <c r="Z41" s="40">
        <f t="shared" si="1"/>
        <v>5.3350000000000002E-2</v>
      </c>
      <c r="AA41" s="33"/>
      <c r="AB41" s="33"/>
    </row>
    <row r="42" spans="1:28" x14ac:dyDescent="0.25">
      <c r="A42" s="32" t="s">
        <v>58</v>
      </c>
      <c r="B42" s="32"/>
      <c r="C42" s="32" t="s">
        <v>122</v>
      </c>
      <c r="D42" s="32"/>
      <c r="E42" s="32" t="s">
        <v>59</v>
      </c>
      <c r="F42" s="32"/>
      <c r="G42" s="32" t="s">
        <v>208</v>
      </c>
      <c r="H42" s="32"/>
      <c r="I42" s="34">
        <v>0.10249999999999999</v>
      </c>
      <c r="J42" s="32"/>
      <c r="K42" s="35">
        <v>45239</v>
      </c>
      <c r="L42" s="32"/>
      <c r="M42" s="36" t="s">
        <v>32</v>
      </c>
      <c r="N42" s="32"/>
      <c r="O42" s="34">
        <v>9.8000000000000004E-2</v>
      </c>
      <c r="P42" s="32"/>
      <c r="Q42" s="37">
        <f t="shared" si="0"/>
        <v>-44.999999999999901</v>
      </c>
      <c r="R42" s="42"/>
      <c r="S42" s="32"/>
      <c r="T42" s="43" t="s">
        <v>46</v>
      </c>
      <c r="U42" s="32"/>
      <c r="V42" s="40" t="s">
        <v>118</v>
      </c>
      <c r="W42" s="32"/>
      <c r="X42" s="40">
        <v>0.52500000000000002</v>
      </c>
      <c r="Y42" s="32"/>
      <c r="Z42" s="40">
        <f t="shared" si="1"/>
        <v>5.1450000000000003E-2</v>
      </c>
      <c r="AA42" s="33"/>
      <c r="AB42" s="33"/>
    </row>
    <row r="43" spans="1:28" x14ac:dyDescent="0.25">
      <c r="A43" s="32" t="s">
        <v>58</v>
      </c>
      <c r="B43" s="32"/>
      <c r="C43" s="32" t="s">
        <v>114</v>
      </c>
      <c r="D43" s="32"/>
      <c r="E43" s="32" t="s">
        <v>87</v>
      </c>
      <c r="F43" s="32"/>
      <c r="G43" s="32" t="s">
        <v>209</v>
      </c>
      <c r="H43" s="32"/>
      <c r="I43" s="34">
        <v>0.1</v>
      </c>
      <c r="J43" s="32"/>
      <c r="K43" s="35">
        <v>45239</v>
      </c>
      <c r="L43" s="32"/>
      <c r="M43" s="36" t="s">
        <v>32</v>
      </c>
      <c r="N43" s="32"/>
      <c r="O43" s="34">
        <v>9.8000000000000004E-2</v>
      </c>
      <c r="P43" s="32"/>
      <c r="Q43" s="37">
        <f t="shared" si="0"/>
        <v>-20.000000000000018</v>
      </c>
      <c r="R43" s="42"/>
      <c r="S43" s="32"/>
      <c r="T43" s="43" t="s">
        <v>46</v>
      </c>
      <c r="U43" s="32"/>
      <c r="V43" s="40" t="s">
        <v>118</v>
      </c>
      <c r="W43" s="32"/>
      <c r="X43" s="40">
        <v>0.54</v>
      </c>
      <c r="Y43" s="32"/>
      <c r="Z43" s="40">
        <f t="shared" si="1"/>
        <v>5.2920000000000009E-2</v>
      </c>
      <c r="AA43" s="33"/>
      <c r="AB43" s="33"/>
    </row>
    <row r="44" spans="1:28" x14ac:dyDescent="0.25">
      <c r="A44" s="32" t="s">
        <v>37</v>
      </c>
      <c r="B44" s="32"/>
      <c r="C44" s="32" t="s">
        <v>38</v>
      </c>
      <c r="D44" s="32"/>
      <c r="E44" s="32" t="s">
        <v>39</v>
      </c>
      <c r="F44" s="32"/>
      <c r="G44" s="32" t="s">
        <v>210</v>
      </c>
      <c r="H44" s="32"/>
      <c r="I44" s="34">
        <v>0.105</v>
      </c>
      <c r="J44" s="32"/>
      <c r="K44" s="35">
        <v>45247</v>
      </c>
      <c r="L44" s="32"/>
      <c r="M44" s="36" t="s">
        <v>40</v>
      </c>
      <c r="N44" s="32"/>
      <c r="O44" s="34">
        <v>9.6000000000000002E-2</v>
      </c>
      <c r="P44" s="32"/>
      <c r="Q44" s="37">
        <f t="shared" si="0"/>
        <v>-89.999999999999943</v>
      </c>
      <c r="R44" s="42"/>
      <c r="S44" s="32"/>
      <c r="T44" s="43" t="s">
        <v>33</v>
      </c>
      <c r="U44" s="32"/>
      <c r="V44" s="40">
        <v>6.5799999999999997E-2</v>
      </c>
      <c r="W44" s="32"/>
      <c r="X44" s="40">
        <v>0.502</v>
      </c>
      <c r="Y44" s="32"/>
      <c r="Z44" s="40">
        <f t="shared" si="1"/>
        <v>4.8191999999999999E-2</v>
      </c>
      <c r="AA44" s="33"/>
      <c r="AB44" s="33"/>
    </row>
    <row r="45" spans="1:28" x14ac:dyDescent="0.25">
      <c r="A45" s="32" t="s">
        <v>117</v>
      </c>
      <c r="B45" s="26"/>
      <c r="C45" s="32" t="s">
        <v>90</v>
      </c>
      <c r="D45" s="26"/>
      <c r="E45" s="32" t="s">
        <v>86</v>
      </c>
      <c r="F45" s="26"/>
      <c r="G45" s="32" t="s">
        <v>211</v>
      </c>
      <c r="H45" s="26"/>
      <c r="I45" s="34">
        <v>0.1</v>
      </c>
      <c r="K45" s="44">
        <v>45258</v>
      </c>
      <c r="L45" s="26"/>
      <c r="M45" s="36" t="s">
        <v>32</v>
      </c>
      <c r="N45" s="26"/>
      <c r="O45" s="34">
        <v>9.35E-2</v>
      </c>
      <c r="Q45" s="37">
        <f t="shared" si="0"/>
        <v>-65.000000000000057</v>
      </c>
      <c r="R45" s="26"/>
      <c r="S45" s="26"/>
      <c r="T45" s="43" t="s">
        <v>46</v>
      </c>
      <c r="U45" s="26"/>
      <c r="V45" s="45">
        <v>7.1300000000000002E-2</v>
      </c>
      <c r="W45" s="26"/>
      <c r="X45" s="40">
        <v>0.4899</v>
      </c>
      <c r="Y45" s="26"/>
      <c r="Z45" s="40">
        <f t="shared" si="1"/>
        <v>4.5805650000000003E-2</v>
      </c>
      <c r="AA45" s="33"/>
      <c r="AB45" s="33"/>
    </row>
    <row r="46" spans="1:28" x14ac:dyDescent="0.25">
      <c r="A46" s="32" t="s">
        <v>106</v>
      </c>
      <c r="B46" s="33"/>
      <c r="C46" s="32" t="s">
        <v>240</v>
      </c>
      <c r="D46" s="32"/>
      <c r="E46" s="32" t="s">
        <v>36</v>
      </c>
      <c r="F46" s="32"/>
      <c r="G46" s="32" t="s">
        <v>241</v>
      </c>
      <c r="H46" s="33"/>
      <c r="I46" s="34">
        <v>0.106</v>
      </c>
      <c r="J46" s="32"/>
      <c r="K46" s="35">
        <v>45260</v>
      </c>
      <c r="L46" s="32"/>
      <c r="M46" s="36" t="s">
        <v>32</v>
      </c>
      <c r="N46" s="33"/>
      <c r="O46" s="34">
        <v>9.5000000000000001E-2</v>
      </c>
      <c r="P46" s="32"/>
      <c r="Q46" s="37">
        <f>(O46-I46)*10000</f>
        <v>-109.99999999999996</v>
      </c>
      <c r="R46" s="38"/>
      <c r="S46" s="33"/>
      <c r="T46" s="39" t="s">
        <v>33</v>
      </c>
      <c r="U46" s="33"/>
      <c r="V46" s="40" t="s">
        <v>34</v>
      </c>
      <c r="W46" s="32"/>
      <c r="X46" s="40" t="s">
        <v>34</v>
      </c>
      <c r="Y46" s="33"/>
      <c r="Z46" s="40" t="s">
        <v>34</v>
      </c>
      <c r="AA46" s="33"/>
      <c r="AB46" s="33"/>
    </row>
    <row r="47" spans="1:28" x14ac:dyDescent="0.25">
      <c r="A47" s="32" t="s">
        <v>29</v>
      </c>
      <c r="B47" s="26"/>
      <c r="C47" s="32" t="s">
        <v>50</v>
      </c>
      <c r="D47" s="26"/>
      <c r="E47" s="32" t="s">
        <v>51</v>
      </c>
      <c r="F47" s="26"/>
      <c r="G47" s="32" t="s">
        <v>212</v>
      </c>
      <c r="H47" s="26"/>
      <c r="I47" s="34">
        <v>0.10249999999999999</v>
      </c>
      <c r="K47" s="44">
        <v>45261</v>
      </c>
      <c r="L47" s="26"/>
      <c r="M47" s="36" t="s">
        <v>32</v>
      </c>
      <c r="N47" s="26"/>
      <c r="O47" s="34">
        <v>9.9000000000000005E-2</v>
      </c>
      <c r="Q47" s="37">
        <f t="shared" si="0"/>
        <v>-34.999999999999893</v>
      </c>
      <c r="R47" s="26"/>
      <c r="S47" s="26"/>
      <c r="T47" s="43" t="s">
        <v>46</v>
      </c>
      <c r="U47" s="26"/>
      <c r="V47" s="45">
        <v>5.5599999999999997E-2</v>
      </c>
      <c r="W47" s="26"/>
      <c r="X47" s="40" t="s">
        <v>118</v>
      </c>
      <c r="Y47" s="26"/>
      <c r="Z47" s="40" t="s">
        <v>118</v>
      </c>
      <c r="AA47" s="33"/>
      <c r="AB47" s="33"/>
    </row>
    <row r="48" spans="1:28" x14ac:dyDescent="0.25">
      <c r="A48" s="32" t="s">
        <v>78</v>
      </c>
      <c r="B48" s="26"/>
      <c r="C48" s="32" t="s">
        <v>90</v>
      </c>
      <c r="D48" s="26"/>
      <c r="E48" s="32" t="s">
        <v>86</v>
      </c>
      <c r="F48" s="26"/>
      <c r="G48" s="32" t="s">
        <v>213</v>
      </c>
      <c r="H48" s="26"/>
      <c r="I48" s="34">
        <v>0.105</v>
      </c>
      <c r="K48" s="44">
        <v>45274</v>
      </c>
      <c r="L48" s="26"/>
      <c r="M48" s="36" t="s">
        <v>32</v>
      </c>
      <c r="N48" s="26"/>
      <c r="O48" s="34">
        <v>0.1</v>
      </c>
      <c r="Q48" s="37">
        <f t="shared" si="0"/>
        <v>-49.999999999999908</v>
      </c>
      <c r="R48" s="26"/>
      <c r="S48" s="26"/>
      <c r="T48" s="43" t="s">
        <v>46</v>
      </c>
      <c r="U48" s="26"/>
      <c r="V48" s="45">
        <v>7.3400000000000007E-2</v>
      </c>
      <c r="W48" s="26"/>
      <c r="X48" s="40">
        <v>0.52249999999999996</v>
      </c>
      <c r="Y48" s="26"/>
      <c r="Z48" s="40">
        <f t="shared" ref="Z48:Z54" si="2">X48*O48</f>
        <v>5.2249999999999998E-2</v>
      </c>
      <c r="AA48" s="33"/>
      <c r="AB48" s="33"/>
    </row>
    <row r="49" spans="1:28" x14ac:dyDescent="0.25">
      <c r="A49" s="32" t="s">
        <v>71</v>
      </c>
      <c r="B49" s="26"/>
      <c r="C49" s="32" t="s">
        <v>75</v>
      </c>
      <c r="D49" s="26"/>
      <c r="E49" s="32" t="s">
        <v>76</v>
      </c>
      <c r="F49" s="26"/>
      <c r="G49" s="32" t="s">
        <v>214</v>
      </c>
      <c r="H49" s="26"/>
      <c r="I49" s="34">
        <v>0.105</v>
      </c>
      <c r="K49" s="44">
        <v>45274</v>
      </c>
      <c r="L49" s="26"/>
      <c r="M49" s="36" t="s">
        <v>40</v>
      </c>
      <c r="N49" s="26"/>
      <c r="O49" s="34">
        <v>8.72E-2</v>
      </c>
      <c r="Q49" s="37">
        <f t="shared" si="0"/>
        <v>-177.99999999999997</v>
      </c>
      <c r="R49" s="26"/>
      <c r="S49" s="26"/>
      <c r="T49" s="43" t="s">
        <v>46</v>
      </c>
      <c r="U49" s="26"/>
      <c r="V49" s="45">
        <v>6.59E-2</v>
      </c>
      <c r="W49" s="26"/>
      <c r="X49" s="40">
        <v>0.5</v>
      </c>
      <c r="Y49" s="26"/>
      <c r="Z49" s="40">
        <f t="shared" si="2"/>
        <v>4.36E-2</v>
      </c>
      <c r="AA49" s="33"/>
      <c r="AB49" s="33"/>
    </row>
    <row r="50" spans="1:28" x14ac:dyDescent="0.25">
      <c r="A50" s="32" t="s">
        <v>71</v>
      </c>
      <c r="B50" s="26"/>
      <c r="C50" s="32" t="s">
        <v>72</v>
      </c>
      <c r="D50" s="26"/>
      <c r="E50" s="32" t="s">
        <v>39</v>
      </c>
      <c r="F50" s="26"/>
      <c r="G50" s="32" t="s">
        <v>215</v>
      </c>
      <c r="H50" s="26"/>
      <c r="I50" s="34">
        <v>0.1065</v>
      </c>
      <c r="K50" s="44">
        <v>45274</v>
      </c>
      <c r="L50" s="26"/>
      <c r="M50" s="36" t="s">
        <v>40</v>
      </c>
      <c r="N50" s="26"/>
      <c r="O50" s="34">
        <v>8.9099999999999999E-2</v>
      </c>
      <c r="Q50" s="37">
        <f t="shared" si="0"/>
        <v>-174</v>
      </c>
      <c r="R50" s="26"/>
      <c r="S50" s="26"/>
      <c r="T50" s="43" t="s">
        <v>46</v>
      </c>
      <c r="U50" s="26"/>
      <c r="V50" s="45">
        <v>6.7000000000000004E-2</v>
      </c>
      <c r="W50" s="26"/>
      <c r="X50" s="40">
        <v>0.5</v>
      </c>
      <c r="Y50" s="26"/>
      <c r="Z50" s="40">
        <f t="shared" si="2"/>
        <v>4.4549999999999999E-2</v>
      </c>
      <c r="AA50" s="33"/>
      <c r="AB50" s="33"/>
    </row>
    <row r="51" spans="1:28" x14ac:dyDescent="0.25">
      <c r="A51" s="32" t="s">
        <v>44</v>
      </c>
      <c r="B51" s="26"/>
      <c r="C51" s="32" t="s">
        <v>77</v>
      </c>
      <c r="D51" s="26"/>
      <c r="E51" s="32" t="s">
        <v>39</v>
      </c>
      <c r="F51" s="26"/>
      <c r="G51" s="32" t="s">
        <v>216</v>
      </c>
      <c r="H51" s="26"/>
      <c r="I51" s="34">
        <v>0.104</v>
      </c>
      <c r="K51" s="44">
        <v>45274</v>
      </c>
      <c r="L51" s="26"/>
      <c r="M51" s="36" t="s">
        <v>40</v>
      </c>
      <c r="N51" s="26"/>
      <c r="O51" s="34">
        <v>9.5000000000000001E-2</v>
      </c>
      <c r="Q51" s="37">
        <f t="shared" si="0"/>
        <v>-89.999999999999943</v>
      </c>
      <c r="R51" s="26"/>
      <c r="S51" s="26"/>
      <c r="T51" s="43" t="s">
        <v>46</v>
      </c>
      <c r="U51" s="26"/>
      <c r="V51" s="45">
        <v>6.7699999999999996E-2</v>
      </c>
      <c r="W51" s="26"/>
      <c r="X51" s="40">
        <v>0.52</v>
      </c>
      <c r="Y51" s="26"/>
      <c r="Z51" s="40">
        <f t="shared" si="2"/>
        <v>4.9399999999999999E-2</v>
      </c>
      <c r="AA51" s="33"/>
      <c r="AB51" s="33"/>
    </row>
    <row r="52" spans="1:28" x14ac:dyDescent="0.25">
      <c r="A52" s="32" t="s">
        <v>96</v>
      </c>
      <c r="B52" s="26"/>
      <c r="C52" s="32" t="s">
        <v>49</v>
      </c>
      <c r="D52" s="26"/>
      <c r="E52" s="32" t="s">
        <v>53</v>
      </c>
      <c r="F52" s="26"/>
      <c r="G52" s="32" t="s">
        <v>217</v>
      </c>
      <c r="H52" s="26"/>
      <c r="I52" s="34">
        <v>0.104</v>
      </c>
      <c r="K52" s="44">
        <v>45275</v>
      </c>
      <c r="L52" s="26"/>
      <c r="M52" s="36" t="s">
        <v>32</v>
      </c>
      <c r="N52" s="26"/>
      <c r="O52" s="34">
        <v>0.10100000000000001</v>
      </c>
      <c r="Q52" s="37">
        <f t="shared" si="0"/>
        <v>-29.999999999999886</v>
      </c>
      <c r="R52" s="26"/>
      <c r="S52" s="26"/>
      <c r="T52" s="43" t="s">
        <v>46</v>
      </c>
      <c r="U52" s="26"/>
      <c r="V52" s="45">
        <v>7.4999999999999997E-2</v>
      </c>
      <c r="W52" s="26"/>
      <c r="X52" s="40">
        <v>0.53</v>
      </c>
      <c r="Y52" s="26"/>
      <c r="Z52" s="40">
        <f t="shared" si="2"/>
        <v>5.3530000000000008E-2</v>
      </c>
      <c r="AA52" s="33"/>
      <c r="AB52" s="33"/>
    </row>
    <row r="53" spans="1:28" x14ac:dyDescent="0.25">
      <c r="A53" s="32" t="s">
        <v>110</v>
      </c>
      <c r="B53" s="26"/>
      <c r="C53" s="32" t="s">
        <v>143</v>
      </c>
      <c r="D53" s="26"/>
      <c r="E53" s="32" t="s">
        <v>144</v>
      </c>
      <c r="F53" s="26"/>
      <c r="G53" s="32" t="s">
        <v>218</v>
      </c>
      <c r="H53" s="26"/>
      <c r="I53" s="34">
        <v>9.8000000000000004E-2</v>
      </c>
      <c r="K53" s="44">
        <v>45278</v>
      </c>
      <c r="L53" s="26"/>
      <c r="M53" s="36" t="s">
        <v>32</v>
      </c>
      <c r="N53" s="26"/>
      <c r="O53" s="34">
        <v>9.5000000000000001E-2</v>
      </c>
      <c r="Q53" s="37">
        <f t="shared" si="0"/>
        <v>-30.000000000000028</v>
      </c>
      <c r="R53" s="26"/>
      <c r="S53" s="26"/>
      <c r="T53" s="43" t="s">
        <v>33</v>
      </c>
      <c r="U53" s="26"/>
      <c r="V53" s="45">
        <v>6.9900000000000004E-2</v>
      </c>
      <c r="W53" s="26"/>
      <c r="X53" s="40">
        <v>0.5</v>
      </c>
      <c r="Y53" s="26"/>
      <c r="Z53" s="40">
        <f t="shared" si="2"/>
        <v>4.7500000000000001E-2</v>
      </c>
      <c r="AA53" s="33"/>
      <c r="AB53" s="33"/>
    </row>
    <row r="54" spans="1:28" x14ac:dyDescent="0.25">
      <c r="A54" s="32" t="s">
        <v>84</v>
      </c>
      <c r="B54" s="26"/>
      <c r="C54" s="32" t="s">
        <v>109</v>
      </c>
      <c r="D54" s="26"/>
      <c r="E54" s="32" t="s">
        <v>86</v>
      </c>
      <c r="F54" s="26"/>
      <c r="G54" s="32" t="s">
        <v>219</v>
      </c>
      <c r="H54" s="26"/>
      <c r="I54" s="34">
        <v>0.1026</v>
      </c>
      <c r="K54" s="44">
        <v>45286</v>
      </c>
      <c r="L54" s="26"/>
      <c r="M54" s="36" t="s">
        <v>32</v>
      </c>
      <c r="N54" s="26"/>
      <c r="O54" s="34">
        <v>9.5200000000000007E-2</v>
      </c>
      <c r="Q54" s="37">
        <f t="shared" si="0"/>
        <v>-73.999999999999901</v>
      </c>
      <c r="R54" s="26"/>
      <c r="S54" s="26"/>
      <c r="T54" s="43" t="s">
        <v>46</v>
      </c>
      <c r="U54" s="26"/>
      <c r="V54" s="45">
        <v>7.4399999999999994E-2</v>
      </c>
      <c r="W54" s="26"/>
      <c r="X54" s="40">
        <v>0.5272</v>
      </c>
      <c r="Y54" s="26"/>
      <c r="Z54" s="40">
        <f t="shared" si="2"/>
        <v>5.0189440000000002E-2</v>
      </c>
      <c r="AA54" s="33"/>
      <c r="AB54" s="33"/>
    </row>
    <row r="55" spans="1:28" x14ac:dyDescent="0.25">
      <c r="A55" s="46" t="s">
        <v>68</v>
      </c>
      <c r="B55" s="47"/>
      <c r="C55" s="46" t="s">
        <v>220</v>
      </c>
      <c r="D55" s="47"/>
      <c r="E55" s="46" t="s">
        <v>221</v>
      </c>
      <c r="F55" s="47"/>
      <c r="G55" s="46" t="s">
        <v>222</v>
      </c>
      <c r="H55" s="47"/>
      <c r="I55" s="48">
        <v>0.104</v>
      </c>
      <c r="J55" s="47"/>
      <c r="K55" s="49">
        <v>45288</v>
      </c>
      <c r="L55" s="47"/>
      <c r="M55" s="50" t="s">
        <v>32</v>
      </c>
      <c r="N55" s="47"/>
      <c r="O55" s="48">
        <v>9.6000000000000002E-2</v>
      </c>
      <c r="P55" s="47"/>
      <c r="Q55" s="51">
        <f t="shared" si="0"/>
        <v>-79.999999999999929</v>
      </c>
      <c r="R55" s="47"/>
      <c r="S55" s="47"/>
      <c r="T55" s="52" t="s">
        <v>33</v>
      </c>
      <c r="U55" s="47"/>
      <c r="V55" s="53">
        <v>7.2499999999999995E-2</v>
      </c>
      <c r="W55" s="47"/>
      <c r="X55" s="54" t="s">
        <v>118</v>
      </c>
      <c r="Y55" s="47"/>
      <c r="Z55" s="54" t="s">
        <v>118</v>
      </c>
      <c r="AA55" s="33"/>
      <c r="AB55" s="33"/>
    </row>
    <row r="56" spans="1:28" x14ac:dyDescent="0.25">
      <c r="A56" s="32" t="s">
        <v>101</v>
      </c>
      <c r="B56" s="26"/>
      <c r="C56" s="32" t="s">
        <v>223</v>
      </c>
      <c r="D56" s="26"/>
      <c r="E56" s="32" t="s">
        <v>224</v>
      </c>
      <c r="F56" s="26"/>
      <c r="G56" s="32" t="s">
        <v>225</v>
      </c>
      <c r="H56" s="26"/>
      <c r="I56" s="34">
        <v>0.10249999999999999</v>
      </c>
      <c r="K56" s="44">
        <v>45294</v>
      </c>
      <c r="L56" s="26"/>
      <c r="M56" s="36" t="s">
        <v>32</v>
      </c>
      <c r="N56" s="26"/>
      <c r="O56" s="34">
        <v>9.2499999999999999E-2</v>
      </c>
      <c r="Q56" s="37">
        <f t="shared" si="0"/>
        <v>-99.999999999999943</v>
      </c>
      <c r="R56" s="26"/>
      <c r="S56" s="26"/>
      <c r="T56" s="43" t="s">
        <v>46</v>
      </c>
      <c r="U56" s="26"/>
      <c r="V56" s="45">
        <v>6.4699999999999994E-2</v>
      </c>
      <c r="W56" s="26"/>
      <c r="X56" s="40">
        <v>0.49609999999999999</v>
      </c>
      <c r="Y56" s="26"/>
      <c r="Z56" s="40">
        <f>X56*O56</f>
        <v>4.5889249999999999E-2</v>
      </c>
      <c r="AA56" s="33"/>
      <c r="AB56" s="33"/>
    </row>
    <row r="57" spans="1:28" x14ac:dyDescent="0.25">
      <c r="A57" s="86" t="s">
        <v>47</v>
      </c>
      <c r="B57" s="94"/>
      <c r="C57" s="86" t="s">
        <v>533</v>
      </c>
      <c r="D57" s="94"/>
      <c r="E57" s="86" t="s">
        <v>36</v>
      </c>
      <c r="F57" s="94"/>
      <c r="G57" s="86" t="s">
        <v>226</v>
      </c>
      <c r="H57" s="94"/>
      <c r="I57" s="87">
        <v>9.9000000000000005E-2</v>
      </c>
      <c r="J57" s="94"/>
      <c r="K57" s="95">
        <v>45310</v>
      </c>
      <c r="L57" s="94"/>
      <c r="M57" s="89" t="s">
        <v>32</v>
      </c>
      <c r="N57" s="94"/>
      <c r="O57" s="87">
        <v>9.7500000000000003E-2</v>
      </c>
      <c r="P57" s="94"/>
      <c r="Q57" s="90">
        <f t="shared" si="0"/>
        <v>-15.000000000000014</v>
      </c>
      <c r="R57" s="94"/>
      <c r="S57" s="94"/>
      <c r="T57" s="92" t="s">
        <v>33</v>
      </c>
      <c r="U57" s="94"/>
      <c r="V57" s="96" t="s">
        <v>118</v>
      </c>
      <c r="W57" s="94"/>
      <c r="X57" s="93">
        <v>0.41249999999999998</v>
      </c>
      <c r="Y57" s="94"/>
      <c r="Z57" s="93">
        <f>X57*O57</f>
        <v>4.0218749999999998E-2</v>
      </c>
      <c r="AA57" s="33"/>
      <c r="AB57" s="33"/>
    </row>
    <row r="58" spans="1:28" x14ac:dyDescent="0.25">
      <c r="A58" s="32" t="s">
        <v>111</v>
      </c>
      <c r="B58" s="26"/>
      <c r="C58" s="32" t="s">
        <v>227</v>
      </c>
      <c r="D58" s="26"/>
      <c r="E58" s="32" t="s">
        <v>113</v>
      </c>
      <c r="F58" s="26"/>
      <c r="G58" s="32" t="s">
        <v>228</v>
      </c>
      <c r="H58" s="26"/>
      <c r="I58" s="34">
        <v>9.9500000000000005E-2</v>
      </c>
      <c r="K58" s="44">
        <v>45322</v>
      </c>
      <c r="L58" s="26"/>
      <c r="M58" s="36" t="s">
        <v>32</v>
      </c>
      <c r="N58" s="26"/>
      <c r="O58" s="34">
        <v>9.7500000000000003E-2</v>
      </c>
      <c r="Q58" s="37">
        <f t="shared" si="0"/>
        <v>-20.000000000000018</v>
      </c>
      <c r="R58" s="26"/>
      <c r="S58" s="26"/>
      <c r="T58" s="43" t="s">
        <v>46</v>
      </c>
      <c r="U58" s="26"/>
      <c r="V58" s="83">
        <v>7.1800000000000003E-2</v>
      </c>
      <c r="W58" s="26"/>
      <c r="X58" s="40">
        <v>0.53720000000000001</v>
      </c>
      <c r="Y58" s="26"/>
      <c r="Z58" s="40">
        <f>X58*O58</f>
        <v>5.2377E-2</v>
      </c>
      <c r="AA58" s="33"/>
      <c r="AB58" s="33"/>
    </row>
    <row r="59" spans="1:28" x14ac:dyDescent="0.25">
      <c r="A59" s="32" t="s">
        <v>37</v>
      </c>
      <c r="B59" s="26"/>
      <c r="C59" s="32" t="s">
        <v>105</v>
      </c>
      <c r="D59" s="26"/>
      <c r="E59" s="32" t="s">
        <v>45</v>
      </c>
      <c r="F59" s="26"/>
      <c r="G59" s="32" t="s">
        <v>229</v>
      </c>
      <c r="H59" s="26"/>
      <c r="I59" s="34">
        <v>0.104</v>
      </c>
      <c r="K59" s="44">
        <v>45336</v>
      </c>
      <c r="L59" s="26"/>
      <c r="M59" s="36" t="s">
        <v>40</v>
      </c>
      <c r="N59" s="26"/>
      <c r="O59" s="34">
        <v>9.6000000000000002E-2</v>
      </c>
      <c r="Q59" s="37">
        <f t="shared" si="0"/>
        <v>-79.999999999999929</v>
      </c>
      <c r="R59" s="26"/>
      <c r="S59" s="26"/>
      <c r="T59" s="43" t="s">
        <v>33</v>
      </c>
      <c r="U59" s="26"/>
      <c r="V59" s="83">
        <v>7.1800000000000003E-2</v>
      </c>
      <c r="W59" s="26"/>
      <c r="X59" s="40">
        <v>0.51900000000000002</v>
      </c>
      <c r="Y59" s="26"/>
      <c r="Z59" s="40">
        <f>X59*O59</f>
        <v>4.9824E-2</v>
      </c>
      <c r="AA59" s="33"/>
      <c r="AB59" s="33"/>
    </row>
    <row r="60" spans="1:28" x14ac:dyDescent="0.25">
      <c r="A60" s="32" t="s">
        <v>106</v>
      </c>
      <c r="B60" s="26"/>
      <c r="C60" s="32" t="s">
        <v>97</v>
      </c>
      <c r="D60" s="26"/>
      <c r="E60" s="32" t="s">
        <v>40</v>
      </c>
      <c r="F60" s="26"/>
      <c r="G60" s="32" t="s">
        <v>230</v>
      </c>
      <c r="H60" s="26"/>
      <c r="I60" s="34">
        <v>9.7000000000000003E-2</v>
      </c>
      <c r="K60" s="44">
        <v>45350</v>
      </c>
      <c r="L60" s="26"/>
      <c r="M60" s="36" t="s">
        <v>32</v>
      </c>
      <c r="N60" s="26"/>
      <c r="O60" s="34">
        <v>9.7000000000000003E-2</v>
      </c>
      <c r="Q60" s="37">
        <f t="shared" si="0"/>
        <v>0</v>
      </c>
      <c r="R60" s="26"/>
      <c r="S60" s="26"/>
      <c r="T60" s="43" t="s">
        <v>33</v>
      </c>
      <c r="U60" s="26"/>
      <c r="V60" s="83">
        <v>7.0499999999999993E-2</v>
      </c>
      <c r="W60" s="26"/>
      <c r="X60" s="40" t="s">
        <v>118</v>
      </c>
      <c r="Y60" s="26"/>
      <c r="Z60" s="40" t="s">
        <v>118</v>
      </c>
      <c r="AA60" s="33"/>
      <c r="AB60" s="33"/>
    </row>
    <row r="61" spans="1:28" x14ac:dyDescent="0.25">
      <c r="A61" s="32" t="s">
        <v>29</v>
      </c>
      <c r="B61" s="26"/>
      <c r="C61" s="32" t="s">
        <v>30</v>
      </c>
      <c r="D61" s="26"/>
      <c r="E61" s="32" t="s">
        <v>31</v>
      </c>
      <c r="F61" s="26"/>
      <c r="G61" s="32" t="s">
        <v>231</v>
      </c>
      <c r="H61" s="26"/>
      <c r="I61" s="34">
        <v>0.10249999999999999</v>
      </c>
      <c r="K61" s="44">
        <v>45352</v>
      </c>
      <c r="L61" s="26"/>
      <c r="M61" s="36" t="s">
        <v>32</v>
      </c>
      <c r="N61" s="26"/>
      <c r="O61" s="34">
        <v>9.9000000000000005E-2</v>
      </c>
      <c r="Q61" s="37">
        <f t="shared" si="0"/>
        <v>-34.999999999999893</v>
      </c>
      <c r="R61" s="26"/>
      <c r="S61" s="26"/>
      <c r="T61" s="43" t="s">
        <v>46</v>
      </c>
      <c r="U61" s="26"/>
      <c r="V61" s="83">
        <v>5.8599999999999999E-2</v>
      </c>
      <c r="W61" s="26"/>
      <c r="X61" s="40">
        <v>0.4113</v>
      </c>
      <c r="Y61" s="26"/>
      <c r="Z61" s="40">
        <f>X61*O61</f>
        <v>4.0718700000000004E-2</v>
      </c>
      <c r="AA61" s="33"/>
      <c r="AB61" s="33"/>
    </row>
    <row r="62" spans="1:28" x14ac:dyDescent="0.25">
      <c r="A62" s="32" t="s">
        <v>111</v>
      </c>
      <c r="B62" s="26"/>
      <c r="C62" s="32" t="s">
        <v>125</v>
      </c>
      <c r="D62" s="26"/>
      <c r="E62" s="32" t="s">
        <v>126</v>
      </c>
      <c r="F62" s="26"/>
      <c r="G62" s="32" t="s">
        <v>232</v>
      </c>
      <c r="H62" s="26"/>
      <c r="I62" s="34">
        <v>0.10249999999999999</v>
      </c>
      <c r="K62" s="44">
        <v>45356</v>
      </c>
      <c r="L62" s="26"/>
      <c r="M62" s="36" t="s">
        <v>32</v>
      </c>
      <c r="N62" s="26"/>
      <c r="O62" s="34">
        <v>9.5500000000000002E-2</v>
      </c>
      <c r="Q62" s="37">
        <f t="shared" si="0"/>
        <v>-69.999999999999929</v>
      </c>
      <c r="R62" s="26"/>
      <c r="S62" s="26"/>
      <c r="T62" s="43" t="s">
        <v>46</v>
      </c>
      <c r="U62" s="26"/>
      <c r="V62" s="83">
        <v>6.8099999999999994E-2</v>
      </c>
      <c r="W62" s="26"/>
      <c r="X62" s="40">
        <v>0.51929999999999998</v>
      </c>
      <c r="Y62" s="26"/>
      <c r="Z62" s="40">
        <f>X62*O62</f>
        <v>4.9593150000000003E-2</v>
      </c>
      <c r="AA62" s="33"/>
      <c r="AB62" s="33"/>
    </row>
    <row r="63" spans="1:28" x14ac:dyDescent="0.25">
      <c r="A63" s="32" t="s">
        <v>35</v>
      </c>
      <c r="B63" s="26"/>
      <c r="C63" s="32" t="s">
        <v>233</v>
      </c>
      <c r="D63" s="26"/>
      <c r="E63" s="32" t="s">
        <v>45</v>
      </c>
      <c r="F63" s="26"/>
      <c r="G63" s="32" t="s">
        <v>234</v>
      </c>
      <c r="H63" s="26"/>
      <c r="I63" s="34">
        <v>0.1085</v>
      </c>
      <c r="K63" s="44">
        <v>45377</v>
      </c>
      <c r="L63" s="26"/>
      <c r="M63" s="36" t="s">
        <v>32</v>
      </c>
      <c r="N63" s="26"/>
      <c r="O63" s="34">
        <v>9.8000000000000004E-2</v>
      </c>
      <c r="Q63" s="37">
        <f t="shared" si="0"/>
        <v>-104.99999999999996</v>
      </c>
      <c r="R63" s="26"/>
      <c r="S63" s="26"/>
      <c r="T63" s="43" t="s">
        <v>33</v>
      </c>
      <c r="U63" s="26"/>
      <c r="V63" s="83" t="s">
        <v>118</v>
      </c>
      <c r="W63" s="26"/>
      <c r="X63" s="40" t="s">
        <v>118</v>
      </c>
      <c r="Y63" s="26"/>
      <c r="Z63" s="40" t="s">
        <v>118</v>
      </c>
      <c r="AA63" s="33"/>
      <c r="AB63" s="33"/>
    </row>
    <row r="64" spans="1:28" x14ac:dyDescent="0.25">
      <c r="A64" s="32" t="s">
        <v>73</v>
      </c>
      <c r="B64" s="26"/>
      <c r="C64" s="32" t="s">
        <v>236</v>
      </c>
      <c r="D64" s="26"/>
      <c r="E64" s="32" t="s">
        <v>155</v>
      </c>
      <c r="F64" s="26"/>
      <c r="G64" s="41" t="s">
        <v>242</v>
      </c>
      <c r="H64" s="26"/>
      <c r="I64" s="34">
        <v>0.106</v>
      </c>
      <c r="K64" s="44">
        <v>45399</v>
      </c>
      <c r="L64" s="26"/>
      <c r="M64" s="36" t="s">
        <v>32</v>
      </c>
      <c r="N64" s="26"/>
      <c r="O64" s="34">
        <v>9.9000000000000005E-2</v>
      </c>
      <c r="Q64" s="37">
        <f t="shared" si="0"/>
        <v>-69.999999999999929</v>
      </c>
      <c r="R64" s="26"/>
      <c r="S64" s="26"/>
      <c r="T64" s="43" t="s">
        <v>33</v>
      </c>
      <c r="U64" s="26"/>
      <c r="V64" s="83">
        <v>6.5799999999999997E-2</v>
      </c>
      <c r="W64" s="26"/>
      <c r="X64" s="40">
        <v>0.44359999999999999</v>
      </c>
      <c r="Y64" s="26"/>
      <c r="Z64" s="40">
        <f>X64*O64</f>
        <v>4.3916400000000001E-2</v>
      </c>
      <c r="AA64" s="33"/>
      <c r="AB64" s="33"/>
    </row>
    <row r="65" spans="1:28" x14ac:dyDescent="0.25">
      <c r="A65" s="32" t="s">
        <v>120</v>
      </c>
      <c r="B65" s="26"/>
      <c r="C65" s="32" t="s">
        <v>104</v>
      </c>
      <c r="D65" s="26"/>
      <c r="E65" s="32" t="s">
        <v>39</v>
      </c>
      <c r="F65" s="26"/>
      <c r="G65" s="32" t="s">
        <v>235</v>
      </c>
      <c r="H65" s="26"/>
      <c r="I65" s="34">
        <v>0.105</v>
      </c>
      <c r="K65" s="44">
        <v>45400</v>
      </c>
      <c r="L65" s="26"/>
      <c r="M65" s="36" t="s">
        <v>40</v>
      </c>
      <c r="N65" s="26"/>
      <c r="O65" s="34">
        <v>9.6000000000000002E-2</v>
      </c>
      <c r="Q65" s="37">
        <f t="shared" si="0"/>
        <v>-89.999999999999943</v>
      </c>
      <c r="R65" s="26"/>
      <c r="S65" s="26"/>
      <c r="T65" s="43" t="s">
        <v>33</v>
      </c>
      <c r="U65" s="26"/>
      <c r="V65" s="83">
        <v>6.9699999999999998E-2</v>
      </c>
      <c r="W65" s="26"/>
      <c r="X65" s="40">
        <v>0.505</v>
      </c>
      <c r="Y65" s="26"/>
      <c r="Z65" s="40">
        <f>X65*O65</f>
        <v>4.8480000000000002E-2</v>
      </c>
      <c r="AA65" s="33"/>
      <c r="AB65" s="33"/>
    </row>
    <row r="66" spans="1:28" x14ac:dyDescent="0.25">
      <c r="A66" s="32" t="s">
        <v>73</v>
      </c>
      <c r="B66" s="26"/>
      <c r="C66" s="32" t="s">
        <v>89</v>
      </c>
      <c r="D66" s="26"/>
      <c r="E66" s="32" t="s">
        <v>36</v>
      </c>
      <c r="F66" s="26"/>
      <c r="G66" s="41" t="s">
        <v>243</v>
      </c>
      <c r="H66" s="26"/>
      <c r="I66" s="34">
        <v>0.105</v>
      </c>
      <c r="K66" s="44">
        <v>45420</v>
      </c>
      <c r="L66" s="26"/>
      <c r="M66" s="36" t="s">
        <v>32</v>
      </c>
      <c r="N66" s="26"/>
      <c r="O66" s="34">
        <v>9.8500000000000004E-2</v>
      </c>
      <c r="Q66" s="37">
        <f t="shared" si="0"/>
        <v>-64.999999999999915</v>
      </c>
      <c r="R66" s="26"/>
      <c r="S66" s="26"/>
      <c r="T66" s="43" t="s">
        <v>33</v>
      </c>
      <c r="U66" s="26"/>
      <c r="V66" s="83" t="s">
        <v>118</v>
      </c>
      <c r="W66" s="26"/>
      <c r="X66" s="40" t="s">
        <v>118</v>
      </c>
      <c r="Y66" s="26"/>
      <c r="Z66" s="40" t="s">
        <v>118</v>
      </c>
      <c r="AA66" s="33"/>
      <c r="AB66" s="33"/>
    </row>
    <row r="67" spans="1:28" x14ac:dyDescent="0.25">
      <c r="A67" s="32" t="s">
        <v>44</v>
      </c>
      <c r="B67" s="26"/>
      <c r="C67" s="32" t="s">
        <v>55</v>
      </c>
      <c r="D67" s="26"/>
      <c r="E67" s="32" t="s">
        <v>39</v>
      </c>
      <c r="F67" s="26"/>
      <c r="G67" s="41" t="s">
        <v>244</v>
      </c>
      <c r="H67" s="26"/>
      <c r="I67" s="34">
        <v>0.105</v>
      </c>
      <c r="K67" s="44">
        <v>45453</v>
      </c>
      <c r="L67" s="26"/>
      <c r="M67" s="36" t="s">
        <v>40</v>
      </c>
      <c r="N67" s="26"/>
      <c r="O67" s="34">
        <v>9.5000000000000001E-2</v>
      </c>
      <c r="Q67" s="37">
        <f t="shared" si="0"/>
        <v>-99.999999999999943</v>
      </c>
      <c r="R67" s="26"/>
      <c r="S67" s="26"/>
      <c r="T67" s="43" t="s">
        <v>46</v>
      </c>
      <c r="U67" s="26"/>
      <c r="V67" s="83">
        <v>7.1300000000000002E-2</v>
      </c>
      <c r="W67" s="26"/>
      <c r="X67" s="40">
        <v>0.505</v>
      </c>
      <c r="Y67" s="26"/>
      <c r="Z67" s="40">
        <f t="shared" ref="Z67:Z77" si="3">X67*O67</f>
        <v>4.7975000000000004E-2</v>
      </c>
      <c r="AA67" s="33"/>
      <c r="AB67" s="33"/>
    </row>
    <row r="68" spans="1:28" x14ac:dyDescent="0.25">
      <c r="A68" s="32" t="s">
        <v>48</v>
      </c>
      <c r="B68" s="26"/>
      <c r="C68" s="32" t="s">
        <v>49</v>
      </c>
      <c r="D68" s="26"/>
      <c r="E68" s="32" t="s">
        <v>53</v>
      </c>
      <c r="F68" s="26"/>
      <c r="G68" s="41" t="s">
        <v>245</v>
      </c>
      <c r="H68" s="26"/>
      <c r="I68" s="34">
        <v>0.105</v>
      </c>
      <c r="K68" s="44">
        <v>45463</v>
      </c>
      <c r="L68" s="26"/>
      <c r="M68" s="36" t="s">
        <v>32</v>
      </c>
      <c r="N68" s="26"/>
      <c r="O68" s="34">
        <v>9.9400000000000002E-2</v>
      </c>
      <c r="Q68" s="37">
        <f t="shared" si="0"/>
        <v>-55.999999999999936</v>
      </c>
      <c r="R68" s="26"/>
      <c r="S68" s="26"/>
      <c r="T68" s="43" t="s">
        <v>33</v>
      </c>
      <c r="U68" s="26"/>
      <c r="V68" s="83">
        <v>7.3200000000000001E-2</v>
      </c>
      <c r="W68" s="26"/>
      <c r="X68" s="40">
        <v>0.5121</v>
      </c>
      <c r="Y68" s="26"/>
      <c r="Z68" s="40">
        <f t="shared" si="3"/>
        <v>5.0902740000000002E-2</v>
      </c>
      <c r="AA68" s="33"/>
      <c r="AB68" s="33"/>
    </row>
    <row r="69" spans="1:28" x14ac:dyDescent="0.25">
      <c r="A69" s="32" t="s">
        <v>60</v>
      </c>
      <c r="B69" s="26"/>
      <c r="C69" s="32" t="s">
        <v>246</v>
      </c>
      <c r="D69" s="26"/>
      <c r="E69" s="32" t="s">
        <v>99</v>
      </c>
      <c r="F69" s="26"/>
      <c r="G69" s="41" t="s">
        <v>247</v>
      </c>
      <c r="H69" s="26"/>
      <c r="I69" s="34">
        <v>0.105</v>
      </c>
      <c r="K69" s="44">
        <v>45471</v>
      </c>
      <c r="L69" s="26"/>
      <c r="M69" s="36" t="s">
        <v>40</v>
      </c>
      <c r="N69" s="26"/>
      <c r="O69" s="34">
        <v>9.4E-2</v>
      </c>
      <c r="Q69" s="37">
        <f t="shared" si="0"/>
        <v>-109.99999999999996</v>
      </c>
      <c r="R69" s="26"/>
      <c r="S69" s="26"/>
      <c r="T69" s="43" t="s">
        <v>46</v>
      </c>
      <c r="U69" s="26"/>
      <c r="V69" s="83">
        <v>7.46E-2</v>
      </c>
      <c r="W69" s="26"/>
      <c r="X69" s="40">
        <v>0.52259999999999995</v>
      </c>
      <c r="Y69" s="26"/>
      <c r="Z69" s="40">
        <f t="shared" si="3"/>
        <v>4.9124399999999999E-2</v>
      </c>
      <c r="AA69" s="33"/>
      <c r="AB69" s="33"/>
    </row>
    <row r="70" spans="1:28" x14ac:dyDescent="0.25">
      <c r="A70" s="32" t="s">
        <v>29</v>
      </c>
      <c r="B70" s="26"/>
      <c r="C70" s="32" t="s">
        <v>89</v>
      </c>
      <c r="D70" s="26"/>
      <c r="E70" s="32" t="s">
        <v>36</v>
      </c>
      <c r="F70" s="26"/>
      <c r="G70" s="41" t="s">
        <v>248</v>
      </c>
      <c r="H70" s="26"/>
      <c r="I70" s="34">
        <v>0.105</v>
      </c>
      <c r="K70" s="44">
        <v>45475</v>
      </c>
      <c r="L70" s="26"/>
      <c r="M70" s="36" t="s">
        <v>32</v>
      </c>
      <c r="N70" s="26"/>
      <c r="O70" s="34">
        <v>9.8599999999999993E-2</v>
      </c>
      <c r="Q70" s="37">
        <f t="shared" si="0"/>
        <v>-64.000000000000028</v>
      </c>
      <c r="R70" s="26"/>
      <c r="S70" s="26"/>
      <c r="T70" s="43" t="s">
        <v>46</v>
      </c>
      <c r="U70" s="26"/>
      <c r="V70" s="83">
        <v>6.0299999999999999E-2</v>
      </c>
      <c r="W70" s="26"/>
      <c r="X70" s="40">
        <v>0.40200000000000002</v>
      </c>
      <c r="Y70" s="26"/>
      <c r="Z70" s="40">
        <f t="shared" si="3"/>
        <v>3.9637199999999997E-2</v>
      </c>
      <c r="AA70" s="33"/>
      <c r="AB70" s="33"/>
    </row>
    <row r="71" spans="1:28" x14ac:dyDescent="0.25">
      <c r="A71" s="32" t="s">
        <v>41</v>
      </c>
      <c r="B71" s="26"/>
      <c r="C71" s="32" t="s">
        <v>127</v>
      </c>
      <c r="D71" s="26"/>
      <c r="E71" s="32" t="s">
        <v>113</v>
      </c>
      <c r="F71" s="26"/>
      <c r="G71" s="41" t="s">
        <v>249</v>
      </c>
      <c r="H71" s="26"/>
      <c r="I71" s="34">
        <v>9.8000000000000004E-2</v>
      </c>
      <c r="K71" s="44">
        <v>45491</v>
      </c>
      <c r="L71" s="26"/>
      <c r="M71" s="36" t="s">
        <v>40</v>
      </c>
      <c r="N71" s="26"/>
      <c r="O71" s="34">
        <v>9.5000000000000001E-2</v>
      </c>
      <c r="Q71" s="37">
        <f t="shared" si="0"/>
        <v>-30.000000000000028</v>
      </c>
      <c r="R71" s="26"/>
      <c r="S71" s="26"/>
      <c r="T71" s="43" t="s">
        <v>46</v>
      </c>
      <c r="U71" s="26"/>
      <c r="V71" s="83">
        <v>6.9199999999999998E-2</v>
      </c>
      <c r="W71" s="26"/>
      <c r="X71" s="40">
        <v>0.48</v>
      </c>
      <c r="Y71" s="26"/>
      <c r="Z71" s="40">
        <f t="shared" si="3"/>
        <v>4.5600000000000002E-2</v>
      </c>
      <c r="AA71" s="33"/>
      <c r="AB71" s="33"/>
    </row>
    <row r="72" spans="1:28" x14ac:dyDescent="0.25">
      <c r="A72" s="32" t="s">
        <v>48</v>
      </c>
      <c r="B72" s="26"/>
      <c r="C72" s="32" t="s">
        <v>119</v>
      </c>
      <c r="D72" s="26"/>
      <c r="E72" s="32" t="s">
        <v>40</v>
      </c>
      <c r="F72" s="26"/>
      <c r="G72" s="41" t="s">
        <v>250</v>
      </c>
      <c r="H72" s="26"/>
      <c r="I72" s="34">
        <v>0.106</v>
      </c>
      <c r="K72" s="44">
        <v>45512</v>
      </c>
      <c r="L72" s="26"/>
      <c r="M72" s="36" t="s">
        <v>32</v>
      </c>
      <c r="N72" s="26"/>
      <c r="O72" s="34">
        <v>9.9400000000000002E-2</v>
      </c>
      <c r="Q72" s="37">
        <f t="shared" si="0"/>
        <v>-65.999999999999943</v>
      </c>
      <c r="R72" s="26"/>
      <c r="S72" s="26"/>
      <c r="T72" s="43" t="s">
        <v>33</v>
      </c>
      <c r="U72" s="26"/>
      <c r="V72" s="83">
        <v>7.9299999999999995E-2</v>
      </c>
      <c r="W72" s="26"/>
      <c r="X72" s="40">
        <v>0.52510000000000001</v>
      </c>
      <c r="Y72" s="26"/>
      <c r="Z72" s="40">
        <f t="shared" si="3"/>
        <v>5.2194940000000002E-2</v>
      </c>
      <c r="AA72" s="33"/>
      <c r="AB72" s="33"/>
    </row>
    <row r="73" spans="1:28" x14ac:dyDescent="0.25">
      <c r="A73" s="32" t="s">
        <v>115</v>
      </c>
      <c r="B73" s="26"/>
      <c r="C73" s="32" t="s">
        <v>116</v>
      </c>
      <c r="D73" s="26"/>
      <c r="E73" s="32" t="s">
        <v>53</v>
      </c>
      <c r="F73" s="26"/>
      <c r="G73" s="41" t="s">
        <v>251</v>
      </c>
      <c r="H73" s="26"/>
      <c r="I73" s="34">
        <v>0.1115</v>
      </c>
      <c r="K73" s="44">
        <v>45525</v>
      </c>
      <c r="L73" s="26"/>
      <c r="M73" s="36" t="s">
        <v>32</v>
      </c>
      <c r="N73" s="26"/>
      <c r="O73" s="34">
        <v>0.10299999999999999</v>
      </c>
      <c r="Q73" s="37">
        <f t="shared" si="0"/>
        <v>-85.000000000000071</v>
      </c>
      <c r="R73" s="26"/>
      <c r="S73" s="26" t="s">
        <v>33</v>
      </c>
      <c r="T73" s="43"/>
      <c r="U73" s="26"/>
      <c r="V73" s="83">
        <v>7.5600000000000001E-2</v>
      </c>
      <c r="W73" s="26"/>
      <c r="X73" s="40">
        <v>0.45569999999999999</v>
      </c>
      <c r="Y73" s="26"/>
      <c r="Z73" s="40">
        <f t="shared" si="3"/>
        <v>4.6937099999999995E-2</v>
      </c>
      <c r="AA73" s="33"/>
      <c r="AB73" s="33"/>
    </row>
    <row r="74" spans="1:28" x14ac:dyDescent="0.25">
      <c r="A74" s="32" t="s">
        <v>56</v>
      </c>
      <c r="B74" s="26"/>
      <c r="C74" s="32" t="s">
        <v>57</v>
      </c>
      <c r="D74" s="26"/>
      <c r="E74" s="32"/>
      <c r="F74" s="26"/>
      <c r="G74" s="41" t="s">
        <v>252</v>
      </c>
      <c r="H74" s="26"/>
      <c r="I74" s="34">
        <v>9.9699999999999997E-2</v>
      </c>
      <c r="K74" s="44">
        <v>45530</v>
      </c>
      <c r="L74" s="26"/>
      <c r="M74" s="36" t="s">
        <v>32</v>
      </c>
      <c r="N74" s="26"/>
      <c r="O74" s="34">
        <v>9.9699999999999997E-2</v>
      </c>
      <c r="Q74" s="37">
        <f t="shared" si="0"/>
        <v>0</v>
      </c>
      <c r="R74" s="26"/>
      <c r="S74" s="26" t="s">
        <v>46</v>
      </c>
      <c r="T74" s="43" t="s">
        <v>46</v>
      </c>
      <c r="U74" s="26"/>
      <c r="V74" s="83">
        <v>7.0499999999999993E-2</v>
      </c>
      <c r="W74" s="26"/>
      <c r="X74" s="40">
        <v>0.49809999999999999</v>
      </c>
      <c r="Y74" s="26"/>
      <c r="Z74" s="40">
        <f t="shared" si="3"/>
        <v>4.9660569999999994E-2</v>
      </c>
      <c r="AA74" s="33"/>
      <c r="AB74" s="33"/>
    </row>
    <row r="75" spans="1:28" x14ac:dyDescent="0.25">
      <c r="A75" s="32" t="s">
        <v>253</v>
      </c>
      <c r="B75" s="26"/>
      <c r="C75" s="32" t="s">
        <v>254</v>
      </c>
      <c r="D75" s="26"/>
      <c r="E75" s="32" t="s">
        <v>87</v>
      </c>
      <c r="F75" s="26"/>
      <c r="G75" s="41" t="s">
        <v>255</v>
      </c>
      <c r="H75" s="26"/>
      <c r="I75" s="34">
        <v>0.1011</v>
      </c>
      <c r="K75" s="44">
        <v>45552</v>
      </c>
      <c r="L75" s="26"/>
      <c r="M75" s="36" t="s">
        <v>32</v>
      </c>
      <c r="N75" s="26"/>
      <c r="O75" s="34">
        <v>9.8699999999999996E-2</v>
      </c>
      <c r="Q75" s="37">
        <f t="shared" ref="Q75:Q114" si="4">(O75-I75)*10000</f>
        <v>-23.999999999999993</v>
      </c>
      <c r="R75" s="26"/>
      <c r="S75" s="26"/>
      <c r="T75" s="43" t="s">
        <v>33</v>
      </c>
      <c r="U75" s="26"/>
      <c r="V75" s="83">
        <v>7.2900000000000006E-2</v>
      </c>
      <c r="W75" s="26"/>
      <c r="X75" s="40">
        <v>0.51</v>
      </c>
      <c r="Y75" s="26"/>
      <c r="Z75" s="40">
        <f t="shared" si="3"/>
        <v>5.0337E-2</v>
      </c>
      <c r="AA75" s="33"/>
      <c r="AB75" s="33"/>
    </row>
    <row r="76" spans="1:28" x14ac:dyDescent="0.25">
      <c r="A76" s="32" t="s">
        <v>84</v>
      </c>
      <c r="B76" s="26"/>
      <c r="C76" s="32" t="s">
        <v>85</v>
      </c>
      <c r="D76" s="26"/>
      <c r="E76" s="32" t="s">
        <v>86</v>
      </c>
      <c r="F76" s="26"/>
      <c r="G76" s="41" t="s">
        <v>256</v>
      </c>
      <c r="H76" s="26"/>
      <c r="I76" s="34">
        <v>0.1047</v>
      </c>
      <c r="K76" s="44">
        <v>45553</v>
      </c>
      <c r="L76" s="26"/>
      <c r="M76" s="36" t="s">
        <v>32</v>
      </c>
      <c r="N76" s="26"/>
      <c r="O76" s="34">
        <v>9.74E-2</v>
      </c>
      <c r="Q76" s="37">
        <f t="shared" si="4"/>
        <v>-73.000000000000014</v>
      </c>
      <c r="R76" s="26"/>
      <c r="S76" s="26"/>
      <c r="T76" s="43" t="s">
        <v>46</v>
      </c>
      <c r="U76" s="26"/>
      <c r="V76" s="83">
        <v>7.4300000000000005E-2</v>
      </c>
      <c r="W76" s="26"/>
      <c r="X76" s="40">
        <v>0.52400000000000002</v>
      </c>
      <c r="Y76" s="26"/>
      <c r="Z76" s="40">
        <f t="shared" si="3"/>
        <v>5.1037600000000002E-2</v>
      </c>
      <c r="AA76" s="33"/>
      <c r="AB76" s="33"/>
    </row>
    <row r="77" spans="1:28" x14ac:dyDescent="0.25">
      <c r="A77" s="32" t="s">
        <v>110</v>
      </c>
      <c r="B77" s="26"/>
      <c r="C77" s="32" t="s">
        <v>220</v>
      </c>
      <c r="D77" s="26"/>
      <c r="E77" s="32" t="s">
        <v>221</v>
      </c>
      <c r="F77" s="26"/>
      <c r="G77" s="41" t="s">
        <v>257</v>
      </c>
      <c r="H77" s="26"/>
      <c r="I77" s="34">
        <v>0.104</v>
      </c>
      <c r="K77" s="44">
        <v>45558</v>
      </c>
      <c r="L77" s="26"/>
      <c r="M77" s="36" t="s">
        <v>32</v>
      </c>
      <c r="N77" s="26"/>
      <c r="O77" s="34">
        <v>9.5000000000000001E-2</v>
      </c>
      <c r="Q77" s="37">
        <f t="shared" si="4"/>
        <v>-89.999999999999943</v>
      </c>
      <c r="R77" s="26"/>
      <c r="S77" s="26"/>
      <c r="T77" s="43" t="s">
        <v>33</v>
      </c>
      <c r="U77" s="26"/>
      <c r="V77" s="83">
        <v>7.2999999999999995E-2</v>
      </c>
      <c r="W77" s="26"/>
      <c r="X77" s="40">
        <v>0.5</v>
      </c>
      <c r="Y77" s="26"/>
      <c r="Z77" s="40">
        <f t="shared" si="3"/>
        <v>4.7500000000000001E-2</v>
      </c>
      <c r="AA77" s="33"/>
      <c r="AB77" s="33"/>
    </row>
    <row r="78" spans="1:28" x14ac:dyDescent="0.25">
      <c r="A78" s="32" t="s">
        <v>29</v>
      </c>
      <c r="B78" s="26"/>
      <c r="C78" s="32" t="s">
        <v>54</v>
      </c>
      <c r="D78" s="26"/>
      <c r="E78" s="32"/>
      <c r="F78" s="26"/>
      <c r="G78" s="41" t="s">
        <v>258</v>
      </c>
      <c r="H78" s="26"/>
      <c r="I78" s="34">
        <v>0.107</v>
      </c>
      <c r="K78" s="44">
        <v>45561</v>
      </c>
      <c r="L78" s="26"/>
      <c r="M78" s="36" t="s">
        <v>32</v>
      </c>
      <c r="N78" s="26"/>
      <c r="O78" s="34">
        <v>9.8599999999999993E-2</v>
      </c>
      <c r="Q78" s="37">
        <f t="shared" si="4"/>
        <v>-84.000000000000043</v>
      </c>
      <c r="R78" s="26"/>
      <c r="S78" s="26"/>
      <c r="T78" s="43" t="s">
        <v>33</v>
      </c>
      <c r="U78" s="26"/>
      <c r="V78" s="83" t="s">
        <v>118</v>
      </c>
      <c r="W78" s="26"/>
      <c r="X78" s="40" t="s">
        <v>118</v>
      </c>
      <c r="Y78" s="26"/>
      <c r="Z78" s="40" t="s">
        <v>118</v>
      </c>
      <c r="AA78" s="33"/>
      <c r="AB78" s="33"/>
    </row>
    <row r="79" spans="1:28" x14ac:dyDescent="0.25">
      <c r="A79" s="32" t="s">
        <v>60</v>
      </c>
      <c r="B79" s="26"/>
      <c r="C79" s="32" t="s">
        <v>259</v>
      </c>
      <c r="D79" s="26"/>
      <c r="E79" s="32" t="s">
        <v>260</v>
      </c>
      <c r="F79" s="26"/>
      <c r="G79" s="41" t="s">
        <v>261</v>
      </c>
      <c r="H79" s="26"/>
      <c r="I79" s="34">
        <v>0.105</v>
      </c>
      <c r="K79" s="44">
        <v>45565</v>
      </c>
      <c r="L79" s="26"/>
      <c r="M79" s="36" t="s">
        <v>40</v>
      </c>
      <c r="N79" s="26"/>
      <c r="O79" s="34">
        <v>9.35E-2</v>
      </c>
      <c r="Q79" s="37">
        <f t="shared" si="4"/>
        <v>-114.99999999999996</v>
      </c>
      <c r="R79" s="26"/>
      <c r="S79" s="26"/>
      <c r="T79" s="43" t="s">
        <v>46</v>
      </c>
      <c r="U79" s="26"/>
      <c r="V79" s="83">
        <v>7.0900000000000005E-2</v>
      </c>
      <c r="W79" s="26"/>
      <c r="X79" s="40">
        <v>0.52829999999999999</v>
      </c>
      <c r="Y79" s="26"/>
      <c r="Z79" s="40">
        <f>X79*O79</f>
        <v>4.9396049999999997E-2</v>
      </c>
      <c r="AA79" s="33"/>
      <c r="AB79" s="33"/>
    </row>
    <row r="80" spans="1:28" x14ac:dyDescent="0.25">
      <c r="A80" s="32" t="s">
        <v>92</v>
      </c>
      <c r="B80" s="26"/>
      <c r="C80" s="32" t="s">
        <v>262</v>
      </c>
      <c r="D80" s="26"/>
      <c r="E80" s="32" t="s">
        <v>36</v>
      </c>
      <c r="F80" s="26"/>
      <c r="G80" s="41" t="s">
        <v>263</v>
      </c>
      <c r="H80" s="26"/>
      <c r="I80" s="34">
        <v>0.106</v>
      </c>
      <c r="K80" s="44">
        <v>45573</v>
      </c>
      <c r="L80" s="26"/>
      <c r="M80" s="36" t="s">
        <v>40</v>
      </c>
      <c r="N80" s="26"/>
      <c r="O80" s="34">
        <v>9.7600000000000006E-2</v>
      </c>
      <c r="Q80" s="37">
        <f t="shared" si="4"/>
        <v>-83.999999999999915</v>
      </c>
      <c r="R80" s="26"/>
      <c r="S80" s="26"/>
      <c r="T80" s="43" t="s">
        <v>33</v>
      </c>
      <c r="U80" s="26"/>
      <c r="V80" s="83">
        <v>6.6600000000000006E-2</v>
      </c>
      <c r="W80" s="26"/>
      <c r="X80" s="40">
        <v>0.42499999999999999</v>
      </c>
      <c r="Y80" s="26"/>
      <c r="Z80" s="40">
        <f>X80*O80</f>
        <v>4.1480000000000003E-2</v>
      </c>
      <c r="AA80" s="33"/>
      <c r="AB80" s="33"/>
    </row>
    <row r="81" spans="1:28" x14ac:dyDescent="0.25">
      <c r="A81" s="32" t="s">
        <v>37</v>
      </c>
      <c r="B81" s="26"/>
      <c r="C81" s="32" t="s">
        <v>264</v>
      </c>
      <c r="D81" s="26"/>
      <c r="E81" s="32" t="s">
        <v>265</v>
      </c>
      <c r="F81" s="26"/>
      <c r="G81" s="41" t="s">
        <v>266</v>
      </c>
      <c r="H81" s="26"/>
      <c r="I81" s="34">
        <v>0.104</v>
      </c>
      <c r="K81" s="44">
        <v>45574</v>
      </c>
      <c r="L81" s="26"/>
      <c r="M81" s="36" t="s">
        <v>40</v>
      </c>
      <c r="N81" s="26"/>
      <c r="O81" s="34">
        <v>9.6000000000000002E-2</v>
      </c>
      <c r="Q81" s="37">
        <f t="shared" si="4"/>
        <v>-79.999999999999929</v>
      </c>
      <c r="R81" s="26"/>
      <c r="S81" s="26"/>
      <c r="T81" s="43" t="s">
        <v>33</v>
      </c>
      <c r="U81" s="26"/>
      <c r="V81" s="83">
        <v>7.0699999999999999E-2</v>
      </c>
      <c r="W81" s="26"/>
      <c r="X81" s="40">
        <v>0.55000000000000004</v>
      </c>
      <c r="Y81" s="26"/>
      <c r="Z81" s="40">
        <f>X81*O81</f>
        <v>5.2800000000000007E-2</v>
      </c>
      <c r="AA81" s="33"/>
      <c r="AB81" s="33"/>
    </row>
    <row r="82" spans="1:28" x14ac:dyDescent="0.25">
      <c r="A82" s="32" t="s">
        <v>29</v>
      </c>
      <c r="B82" s="26"/>
      <c r="C82" s="32" t="s">
        <v>267</v>
      </c>
      <c r="D82" s="26"/>
      <c r="E82" s="32" t="s">
        <v>64</v>
      </c>
      <c r="F82" s="26"/>
      <c r="G82" s="41" t="s">
        <v>268</v>
      </c>
      <c r="H82" s="26"/>
      <c r="I82" s="34">
        <v>0.10249999999999999</v>
      </c>
      <c r="K82" s="44">
        <v>45575</v>
      </c>
      <c r="L82" s="26"/>
      <c r="M82" s="36" t="s">
        <v>32</v>
      </c>
      <c r="N82" s="26"/>
      <c r="O82" s="34">
        <v>9.8599999999999993E-2</v>
      </c>
      <c r="Q82" s="37">
        <f t="shared" si="4"/>
        <v>-39.000000000000007</v>
      </c>
      <c r="R82" s="26"/>
      <c r="S82" s="26"/>
      <c r="T82" s="43" t="s">
        <v>33</v>
      </c>
      <c r="U82" s="26"/>
      <c r="V82" s="83" t="s">
        <v>118</v>
      </c>
      <c r="W82" s="26"/>
      <c r="X82" s="40" t="s">
        <v>118</v>
      </c>
      <c r="Y82" s="26"/>
      <c r="Z82" s="40" t="s">
        <v>118</v>
      </c>
      <c r="AA82" s="33"/>
      <c r="AB82" s="33"/>
    </row>
    <row r="83" spans="1:28" x14ac:dyDescent="0.25">
      <c r="A83" s="32" t="s">
        <v>78</v>
      </c>
      <c r="B83" s="26"/>
      <c r="C83" s="32" t="s">
        <v>156</v>
      </c>
      <c r="D83" s="26"/>
      <c r="E83" s="32" t="s">
        <v>79</v>
      </c>
      <c r="F83" s="26"/>
      <c r="G83" s="41" t="s">
        <v>269</v>
      </c>
      <c r="H83" s="26"/>
      <c r="I83" s="34">
        <v>0.107</v>
      </c>
      <c r="K83" s="44">
        <v>45582</v>
      </c>
      <c r="L83" s="26"/>
      <c r="M83" s="36" t="s">
        <v>32</v>
      </c>
      <c r="N83" s="26"/>
      <c r="O83" s="34">
        <v>0.1028</v>
      </c>
      <c r="Q83" s="37">
        <f t="shared" si="4"/>
        <v>-41.999999999999957</v>
      </c>
      <c r="R83" s="26"/>
      <c r="S83" s="26"/>
      <c r="T83" s="43" t="s">
        <v>46</v>
      </c>
      <c r="U83" s="26"/>
      <c r="V83" s="83" t="s">
        <v>118</v>
      </c>
      <c r="W83" s="26"/>
      <c r="X83" s="40" t="s">
        <v>118</v>
      </c>
      <c r="Y83" s="26"/>
      <c r="Z83" s="40" t="s">
        <v>118</v>
      </c>
      <c r="AA83" s="33"/>
      <c r="AB83" s="33"/>
    </row>
    <row r="84" spans="1:28" x14ac:dyDescent="0.25">
      <c r="A84" s="32" t="s">
        <v>78</v>
      </c>
      <c r="B84" s="26"/>
      <c r="C84" s="32" t="s">
        <v>80</v>
      </c>
      <c r="D84" s="26"/>
      <c r="E84" s="32" t="s">
        <v>81</v>
      </c>
      <c r="F84" s="26"/>
      <c r="G84" s="41" t="s">
        <v>270</v>
      </c>
      <c r="H84" s="26"/>
      <c r="I84" s="34">
        <v>0.1065</v>
      </c>
      <c r="K84" s="44">
        <v>45582</v>
      </c>
      <c r="L84" s="26"/>
      <c r="M84" s="36" t="s">
        <v>32</v>
      </c>
      <c r="N84" s="26"/>
      <c r="O84" s="34">
        <v>0.1023</v>
      </c>
      <c r="Q84" s="37">
        <f t="shared" si="4"/>
        <v>-41.999999999999957</v>
      </c>
      <c r="R84" s="26"/>
      <c r="S84" s="26"/>
      <c r="T84" s="43" t="s">
        <v>46</v>
      </c>
      <c r="U84" s="26"/>
      <c r="V84" s="55" t="s">
        <v>118</v>
      </c>
      <c r="W84" s="26"/>
      <c r="X84" s="40" t="s">
        <v>118</v>
      </c>
      <c r="Y84" s="26"/>
      <c r="Z84" s="40" t="s">
        <v>118</v>
      </c>
      <c r="AA84" s="33"/>
      <c r="AB84" s="33"/>
    </row>
    <row r="85" spans="1:28" x14ac:dyDescent="0.25">
      <c r="A85" s="32" t="s">
        <v>78</v>
      </c>
      <c r="B85" s="26"/>
      <c r="C85" s="32" t="s">
        <v>82</v>
      </c>
      <c r="D85" s="26"/>
      <c r="E85" s="32" t="s">
        <v>83</v>
      </c>
      <c r="F85" s="26"/>
      <c r="G85" s="41" t="s">
        <v>271</v>
      </c>
      <c r="H85" s="26"/>
      <c r="I85" s="34">
        <v>0.1075</v>
      </c>
      <c r="K85" s="44">
        <v>45582</v>
      </c>
      <c r="L85" s="26"/>
      <c r="M85" s="36" t="s">
        <v>32</v>
      </c>
      <c r="N85" s="26"/>
      <c r="O85" s="34">
        <v>0.1033</v>
      </c>
      <c r="Q85" s="37">
        <f t="shared" si="4"/>
        <v>-41.999999999999957</v>
      </c>
      <c r="R85" s="26"/>
      <c r="S85" s="26"/>
      <c r="T85" s="43" t="s">
        <v>46</v>
      </c>
      <c r="U85" s="26"/>
      <c r="V85" s="55" t="s">
        <v>118</v>
      </c>
      <c r="W85" s="26"/>
      <c r="X85" s="40" t="s">
        <v>118</v>
      </c>
      <c r="Y85" s="26"/>
      <c r="Z85" s="40" t="s">
        <v>118</v>
      </c>
      <c r="AA85" s="33"/>
      <c r="AB85" s="33"/>
    </row>
    <row r="86" spans="1:28" x14ac:dyDescent="0.25">
      <c r="A86" s="32" t="s">
        <v>158</v>
      </c>
      <c r="B86" s="26"/>
      <c r="C86" s="32" t="s">
        <v>159</v>
      </c>
      <c r="D86" s="26"/>
      <c r="E86" s="32" t="s">
        <v>160</v>
      </c>
      <c r="F86" s="26"/>
      <c r="G86" s="41" t="s">
        <v>272</v>
      </c>
      <c r="H86" s="26"/>
      <c r="I86" s="34">
        <v>0.10299999999999999</v>
      </c>
      <c r="K86" s="44">
        <v>45589</v>
      </c>
      <c r="L86" s="26"/>
      <c r="M86" s="36" t="s">
        <v>32</v>
      </c>
      <c r="N86" s="26"/>
      <c r="O86" s="34">
        <v>9.7799999999999998E-2</v>
      </c>
      <c r="Q86" s="37">
        <f t="shared" si="4"/>
        <v>-51.999999999999964</v>
      </c>
      <c r="R86" s="26"/>
      <c r="S86" s="26"/>
      <c r="T86" s="43" t="s">
        <v>33</v>
      </c>
      <c r="U86" s="26"/>
      <c r="V86" s="55">
        <v>7.2499999999999995E-2</v>
      </c>
      <c r="W86" s="26"/>
      <c r="X86" s="40">
        <v>0.53</v>
      </c>
      <c r="Y86" s="26"/>
      <c r="Z86" s="40">
        <f>X86*O86</f>
        <v>5.1833999999999998E-2</v>
      </c>
      <c r="AA86" s="33"/>
      <c r="AB86" s="33"/>
    </row>
    <row r="87" spans="1:28" x14ac:dyDescent="0.25">
      <c r="A87" s="32" t="s">
        <v>58</v>
      </c>
      <c r="B87" s="26"/>
      <c r="C87" s="32" t="s">
        <v>63</v>
      </c>
      <c r="D87" s="26"/>
      <c r="E87" s="32" t="s">
        <v>64</v>
      </c>
      <c r="F87" s="26"/>
      <c r="G87" s="41" t="s">
        <v>273</v>
      </c>
      <c r="H87" s="26"/>
      <c r="I87" s="34">
        <v>0.1</v>
      </c>
      <c r="K87" s="44">
        <v>45603</v>
      </c>
      <c r="L87" s="26"/>
      <c r="M87" s="36" t="s">
        <v>32</v>
      </c>
      <c r="N87" s="26"/>
      <c r="O87" s="34">
        <v>9.8000000000000004E-2</v>
      </c>
      <c r="Q87" s="37">
        <f t="shared" si="4"/>
        <v>-20.000000000000018</v>
      </c>
      <c r="R87" s="26"/>
      <c r="S87" s="26"/>
      <c r="T87" s="43" t="s">
        <v>46</v>
      </c>
      <c r="U87" s="26"/>
      <c r="V87" s="55" t="s">
        <v>118</v>
      </c>
      <c r="W87" s="26"/>
      <c r="X87" s="40" t="s">
        <v>118</v>
      </c>
      <c r="Y87" s="26"/>
      <c r="Z87" s="40" t="s">
        <v>118</v>
      </c>
      <c r="AA87" s="33"/>
      <c r="AB87" s="33"/>
    </row>
    <row r="88" spans="1:28" x14ac:dyDescent="0.25">
      <c r="A88" s="32" t="s">
        <v>58</v>
      </c>
      <c r="B88" s="26"/>
      <c r="C88" s="32" t="s">
        <v>65</v>
      </c>
      <c r="D88" s="26"/>
      <c r="E88" s="32" t="s">
        <v>64</v>
      </c>
      <c r="F88" s="26"/>
      <c r="G88" s="41" t="s">
        <v>274</v>
      </c>
      <c r="H88" s="26"/>
      <c r="I88" s="34">
        <v>0.1</v>
      </c>
      <c r="K88" s="44">
        <v>45603</v>
      </c>
      <c r="L88" s="26"/>
      <c r="M88" s="36" t="s">
        <v>32</v>
      </c>
      <c r="N88" s="26"/>
      <c r="O88" s="34">
        <v>9.8000000000000004E-2</v>
      </c>
      <c r="Q88" s="37">
        <f t="shared" si="4"/>
        <v>-20.000000000000018</v>
      </c>
      <c r="R88" s="26"/>
      <c r="S88" s="26"/>
      <c r="T88" s="43" t="s">
        <v>46</v>
      </c>
      <c r="U88" s="26"/>
      <c r="V88" s="55" t="s">
        <v>118</v>
      </c>
      <c r="W88" s="26"/>
      <c r="X88" s="40" t="s">
        <v>118</v>
      </c>
      <c r="Y88" s="26"/>
      <c r="Z88" s="40" t="s">
        <v>118</v>
      </c>
      <c r="AA88" s="33"/>
      <c r="AB88" s="33"/>
    </row>
    <row r="89" spans="1:28" x14ac:dyDescent="0.25">
      <c r="A89" s="32" t="s">
        <v>106</v>
      </c>
      <c r="B89" s="26"/>
      <c r="C89" s="32" t="s">
        <v>240</v>
      </c>
      <c r="D89" s="26"/>
      <c r="E89" s="32" t="s">
        <v>36</v>
      </c>
      <c r="F89" s="26"/>
      <c r="G89" s="41" t="s">
        <v>275</v>
      </c>
      <c r="H89" s="26"/>
      <c r="I89" s="34">
        <v>0.108</v>
      </c>
      <c r="K89" s="44">
        <v>45616</v>
      </c>
      <c r="L89" s="26"/>
      <c r="M89" s="36" t="s">
        <v>32</v>
      </c>
      <c r="N89" s="26"/>
      <c r="O89" s="34">
        <v>9.8000000000000004E-2</v>
      </c>
      <c r="Q89" s="37">
        <f t="shared" si="4"/>
        <v>-99.999999999999943</v>
      </c>
      <c r="R89" s="26"/>
      <c r="S89" s="26"/>
      <c r="T89" s="43" t="s">
        <v>46</v>
      </c>
      <c r="U89" s="26"/>
      <c r="V89" s="55">
        <v>7.2599999999999998E-2</v>
      </c>
      <c r="W89" s="26"/>
      <c r="X89" s="40">
        <v>0.4824</v>
      </c>
      <c r="Y89" s="26"/>
      <c r="Z89" s="40">
        <f>X89*O89</f>
        <v>4.7275200000000003E-2</v>
      </c>
      <c r="AA89" s="33"/>
      <c r="AB89" s="33"/>
    </row>
    <row r="90" spans="1:28" x14ac:dyDescent="0.25">
      <c r="A90" s="32" t="s">
        <v>276</v>
      </c>
      <c r="B90" s="26"/>
      <c r="C90" s="32" t="s">
        <v>55</v>
      </c>
      <c r="D90" s="26"/>
      <c r="E90" s="32" t="s">
        <v>39</v>
      </c>
      <c r="F90" s="26"/>
      <c r="G90" s="41" t="s">
        <v>277</v>
      </c>
      <c r="H90" s="26"/>
      <c r="I90" s="34">
        <v>0.105</v>
      </c>
      <c r="K90" s="44">
        <v>45621</v>
      </c>
      <c r="L90" s="26"/>
      <c r="M90" s="36" t="s">
        <v>40</v>
      </c>
      <c r="N90" s="26"/>
      <c r="O90" s="34">
        <v>9.5000000000000001E-2</v>
      </c>
      <c r="Q90" s="37">
        <f t="shared" si="4"/>
        <v>-99.999999999999943</v>
      </c>
      <c r="R90" s="26"/>
      <c r="S90" s="26"/>
      <c r="T90" s="43" t="s">
        <v>46</v>
      </c>
      <c r="U90" s="26"/>
      <c r="V90" s="55">
        <v>7.2900000000000006E-2</v>
      </c>
      <c r="W90" s="26"/>
      <c r="X90" s="40">
        <v>0.505</v>
      </c>
      <c r="Y90" s="26"/>
      <c r="Z90" s="40">
        <f>X90*O90</f>
        <v>4.7975000000000004E-2</v>
      </c>
      <c r="AA90" s="33"/>
      <c r="AB90" s="33"/>
    </row>
    <row r="91" spans="1:28" x14ac:dyDescent="0.25">
      <c r="A91" s="32" t="s">
        <v>43</v>
      </c>
      <c r="B91" s="26"/>
      <c r="C91" s="32" t="s">
        <v>145</v>
      </c>
      <c r="D91" s="26"/>
      <c r="E91" s="32" t="s">
        <v>146</v>
      </c>
      <c r="F91" s="26"/>
      <c r="G91" s="41" t="s">
        <v>278</v>
      </c>
      <c r="H91" s="26"/>
      <c r="I91" s="34">
        <v>0.105</v>
      </c>
      <c r="K91" s="44">
        <v>45622</v>
      </c>
      <c r="L91" s="26"/>
      <c r="M91" s="36" t="s">
        <v>32</v>
      </c>
      <c r="N91" s="26"/>
      <c r="O91" s="34">
        <v>9.5000000000000001E-2</v>
      </c>
      <c r="Q91" s="37">
        <f t="shared" si="4"/>
        <v>-99.999999999999943</v>
      </c>
      <c r="R91" s="26"/>
      <c r="S91" s="26"/>
      <c r="T91" s="43" t="s">
        <v>33</v>
      </c>
      <c r="U91" s="26"/>
      <c r="V91" s="55" t="s">
        <v>118</v>
      </c>
      <c r="W91" s="26"/>
      <c r="X91" s="40">
        <v>0.53500000000000003</v>
      </c>
      <c r="Y91" s="26"/>
      <c r="Z91" s="40" t="s">
        <v>118</v>
      </c>
      <c r="AA91" s="33"/>
      <c r="AB91" s="33"/>
    </row>
    <row r="92" spans="1:28" x14ac:dyDescent="0.25">
      <c r="A92" s="32" t="s">
        <v>115</v>
      </c>
      <c r="B92" s="26"/>
      <c r="C92" s="32" t="s">
        <v>279</v>
      </c>
      <c r="D92" s="26"/>
      <c r="E92" s="32" t="s">
        <v>280</v>
      </c>
      <c r="F92" s="26"/>
      <c r="G92" s="41" t="s">
        <v>281</v>
      </c>
      <c r="H92" s="26"/>
      <c r="I92" s="34">
        <v>0.115</v>
      </c>
      <c r="K92" s="44">
        <v>45629</v>
      </c>
      <c r="L92" s="26"/>
      <c r="M92" s="36" t="s">
        <v>32</v>
      </c>
      <c r="N92" s="26"/>
      <c r="O92" s="34">
        <v>0.105</v>
      </c>
      <c r="Q92" s="37">
        <f t="shared" si="4"/>
        <v>-100.00000000000009</v>
      </c>
      <c r="R92" s="26"/>
      <c r="S92" s="26"/>
      <c r="T92" s="43" t="s">
        <v>46</v>
      </c>
      <c r="U92" s="26"/>
      <c r="V92" s="55">
        <v>6.9000000000000006E-2</v>
      </c>
      <c r="W92" s="26"/>
      <c r="X92" s="40" t="s">
        <v>118</v>
      </c>
      <c r="Y92" s="26"/>
      <c r="Z92" s="40" t="s">
        <v>118</v>
      </c>
      <c r="AA92" s="33"/>
      <c r="AB92" s="33"/>
    </row>
    <row r="93" spans="1:28" x14ac:dyDescent="0.25">
      <c r="A93" s="32" t="s">
        <v>110</v>
      </c>
      <c r="B93" s="26"/>
      <c r="C93" s="32" t="s">
        <v>90</v>
      </c>
      <c r="D93" s="26"/>
      <c r="E93" s="32" t="s">
        <v>86</v>
      </c>
      <c r="F93" s="26"/>
      <c r="G93" s="41" t="s">
        <v>282</v>
      </c>
      <c r="H93" s="26"/>
      <c r="I93" s="34">
        <v>9.6500000000000002E-2</v>
      </c>
      <c r="K93" s="44">
        <v>45645</v>
      </c>
      <c r="L93" s="26"/>
      <c r="M93" s="36" t="s">
        <v>32</v>
      </c>
      <c r="N93" s="26"/>
      <c r="O93" s="34">
        <v>9.5000000000000001E-2</v>
      </c>
      <c r="Q93" s="37">
        <f t="shared" si="4"/>
        <v>-15.000000000000014</v>
      </c>
      <c r="R93" s="26"/>
      <c r="S93" s="26"/>
      <c r="T93" s="43" t="s">
        <v>46</v>
      </c>
      <c r="U93" s="26"/>
      <c r="V93" s="55">
        <v>7.3999999999999996E-2</v>
      </c>
      <c r="W93" s="26"/>
      <c r="X93" s="40">
        <v>0.5</v>
      </c>
      <c r="Y93" s="26"/>
      <c r="Z93" s="40">
        <f t="shared" ref="Z93:Z103" si="5">X93*O93</f>
        <v>4.7500000000000001E-2</v>
      </c>
      <c r="AA93" s="33"/>
      <c r="AB93" s="33"/>
    </row>
    <row r="94" spans="1:28" x14ac:dyDescent="0.25">
      <c r="A94" s="32" t="s">
        <v>110</v>
      </c>
      <c r="B94" s="26"/>
      <c r="C94" s="32" t="s">
        <v>143</v>
      </c>
      <c r="D94" s="26"/>
      <c r="E94" s="32" t="s">
        <v>144</v>
      </c>
      <c r="F94" s="26"/>
      <c r="G94" s="41" t="s">
        <v>283</v>
      </c>
      <c r="H94" s="26"/>
      <c r="I94" s="34">
        <v>9.5000000000000001E-2</v>
      </c>
      <c r="K94" s="44">
        <v>45646</v>
      </c>
      <c r="L94" s="26"/>
      <c r="M94" s="36" t="s">
        <v>32</v>
      </c>
      <c r="N94" s="26"/>
      <c r="O94" s="34">
        <v>9.3399999999999997E-2</v>
      </c>
      <c r="Q94" s="37">
        <f t="shared" si="4"/>
        <v>-16.000000000000043</v>
      </c>
      <c r="R94" s="26"/>
      <c r="S94" s="26"/>
      <c r="T94" s="43" t="s">
        <v>46</v>
      </c>
      <c r="U94" s="26"/>
      <c r="V94" s="55">
        <v>6.9900000000000004E-2</v>
      </c>
      <c r="W94" s="26"/>
      <c r="X94" s="40">
        <v>0.5</v>
      </c>
      <c r="Y94" s="26"/>
      <c r="Z94" s="40">
        <f t="shared" si="5"/>
        <v>4.6699999999999998E-2</v>
      </c>
      <c r="AA94" s="33"/>
      <c r="AB94" s="33"/>
    </row>
    <row r="95" spans="1:28" x14ac:dyDescent="0.25">
      <c r="A95" s="32" t="s">
        <v>98</v>
      </c>
      <c r="B95" s="26"/>
      <c r="C95" s="32" t="s">
        <v>69</v>
      </c>
      <c r="D95" s="26"/>
      <c r="E95" s="32" t="s">
        <v>70</v>
      </c>
      <c r="F95" s="26"/>
      <c r="G95" s="41" t="s">
        <v>284</v>
      </c>
      <c r="H95" s="26"/>
      <c r="I95" s="34">
        <v>0.104</v>
      </c>
      <c r="K95" s="44">
        <v>45646</v>
      </c>
      <c r="L95" s="26"/>
      <c r="M95" s="36" t="s">
        <v>32</v>
      </c>
      <c r="N95" s="26"/>
      <c r="O95" s="34">
        <v>9.8000000000000004E-2</v>
      </c>
      <c r="Q95" s="37">
        <f t="shared" si="4"/>
        <v>-59.999999999999915</v>
      </c>
      <c r="R95" s="26"/>
      <c r="S95" s="26"/>
      <c r="T95" s="43" t="s">
        <v>46</v>
      </c>
      <c r="U95" s="26"/>
      <c r="V95" s="55">
        <v>7.3200000000000001E-2</v>
      </c>
      <c r="W95" s="26"/>
      <c r="X95" s="40">
        <v>0.48499999999999999</v>
      </c>
      <c r="Y95" s="26"/>
      <c r="Z95" s="40">
        <f t="shared" si="5"/>
        <v>4.7530000000000003E-2</v>
      </c>
      <c r="AA95" s="33"/>
      <c r="AB95" s="33"/>
    </row>
    <row r="96" spans="1:28" x14ac:dyDescent="0.25">
      <c r="A96" s="46" t="s">
        <v>121</v>
      </c>
      <c r="B96" s="47"/>
      <c r="C96" s="46" t="s">
        <v>285</v>
      </c>
      <c r="D96" s="47"/>
      <c r="E96" s="46" t="s">
        <v>286</v>
      </c>
      <c r="F96" s="47"/>
      <c r="G96" s="56" t="s">
        <v>287</v>
      </c>
      <c r="H96" s="47"/>
      <c r="I96" s="48">
        <v>0.106</v>
      </c>
      <c r="J96" s="47"/>
      <c r="K96" s="49">
        <v>45656</v>
      </c>
      <c r="L96" s="47"/>
      <c r="M96" s="50" t="s">
        <v>32</v>
      </c>
      <c r="N96" s="47"/>
      <c r="O96" s="48">
        <v>0.10100000000000001</v>
      </c>
      <c r="P96" s="47"/>
      <c r="Q96" s="51">
        <f t="shared" si="4"/>
        <v>-49.999999999999908</v>
      </c>
      <c r="R96" s="47"/>
      <c r="S96" s="47"/>
      <c r="T96" s="52" t="s">
        <v>33</v>
      </c>
      <c r="U96" s="47"/>
      <c r="V96" s="57">
        <v>7.5300000000000006E-2</v>
      </c>
      <c r="W96" s="47"/>
      <c r="X96" s="54">
        <v>0.53500000000000003</v>
      </c>
      <c r="Y96" s="47"/>
      <c r="Z96" s="54">
        <f t="shared" si="5"/>
        <v>5.4035000000000007E-2</v>
      </c>
      <c r="AA96" s="33"/>
      <c r="AB96" s="33"/>
    </row>
    <row r="97" spans="1:28" x14ac:dyDescent="0.25">
      <c r="A97" s="32" t="s">
        <v>96</v>
      </c>
      <c r="B97" s="26"/>
      <c r="C97" s="32" t="s">
        <v>97</v>
      </c>
      <c r="D97" s="26"/>
      <c r="E97" s="32" t="s">
        <v>40</v>
      </c>
      <c r="F97" s="26"/>
      <c r="G97" s="41" t="s">
        <v>290</v>
      </c>
      <c r="H97" s="26"/>
      <c r="I97" s="34">
        <v>0.106</v>
      </c>
      <c r="K97" s="44">
        <v>45671</v>
      </c>
      <c r="L97" s="26"/>
      <c r="M97" s="36" t="s">
        <v>32</v>
      </c>
      <c r="N97" s="26"/>
      <c r="O97" s="34">
        <v>9.9500000000000005E-2</v>
      </c>
      <c r="Q97" s="37">
        <f t="shared" si="4"/>
        <v>-64.999999999999915</v>
      </c>
      <c r="R97" s="26"/>
      <c r="S97" s="26"/>
      <c r="T97" s="43" t="s">
        <v>33</v>
      </c>
      <c r="U97" s="26"/>
      <c r="V97" s="55">
        <v>7.2999999999999995E-2</v>
      </c>
      <c r="W97" s="26"/>
      <c r="X97" s="40">
        <v>0.52500000000000002</v>
      </c>
      <c r="Y97" s="26"/>
      <c r="Z97" s="40">
        <f t="shared" si="5"/>
        <v>5.2237500000000006E-2</v>
      </c>
      <c r="AA97" s="33"/>
      <c r="AB97" s="33"/>
    </row>
    <row r="98" spans="1:28" x14ac:dyDescent="0.25">
      <c r="A98" s="32" t="s">
        <v>43</v>
      </c>
      <c r="B98" s="26"/>
      <c r="C98" s="32" t="s">
        <v>291</v>
      </c>
      <c r="D98" s="26"/>
      <c r="E98" s="32" t="s">
        <v>36</v>
      </c>
      <c r="F98" s="26"/>
      <c r="G98" s="41" t="s">
        <v>292</v>
      </c>
      <c r="H98" s="26"/>
      <c r="I98" s="34">
        <v>0.108</v>
      </c>
      <c r="K98" s="44">
        <v>45672</v>
      </c>
      <c r="L98" s="26"/>
      <c r="M98" s="36" t="s">
        <v>32</v>
      </c>
      <c r="N98" s="26"/>
      <c r="O98" s="34">
        <v>9.5000000000000001E-2</v>
      </c>
      <c r="Q98" s="37">
        <f t="shared" si="4"/>
        <v>-129.99999999999997</v>
      </c>
      <c r="R98" s="26"/>
      <c r="S98" s="26"/>
      <c r="T98" s="43" t="s">
        <v>33</v>
      </c>
      <c r="U98" s="26"/>
      <c r="V98" s="55">
        <v>6.9800000000000001E-2</v>
      </c>
      <c r="W98" s="26"/>
      <c r="X98" s="40">
        <v>0.51119999999999999</v>
      </c>
      <c r="Y98" s="26"/>
      <c r="Z98" s="40">
        <f t="shared" si="5"/>
        <v>4.8563999999999996E-2</v>
      </c>
      <c r="AA98" s="33"/>
      <c r="AB98" s="33"/>
    </row>
    <row r="99" spans="1:28" x14ac:dyDescent="0.25">
      <c r="A99" s="32" t="s">
        <v>98</v>
      </c>
      <c r="B99" s="26"/>
      <c r="C99" s="32" t="s">
        <v>103</v>
      </c>
      <c r="D99" s="26"/>
      <c r="E99" s="32"/>
      <c r="F99" s="26"/>
      <c r="G99" s="41" t="s">
        <v>293</v>
      </c>
      <c r="H99" s="26"/>
      <c r="I99" s="34">
        <v>0.105</v>
      </c>
      <c r="K99" s="44">
        <v>45672</v>
      </c>
      <c r="L99" s="26"/>
      <c r="M99" s="36" t="s">
        <v>32</v>
      </c>
      <c r="N99" s="26"/>
      <c r="O99" s="34">
        <v>9.9000000000000005E-2</v>
      </c>
      <c r="Q99" s="37">
        <f t="shared" si="4"/>
        <v>-59.999999999999915</v>
      </c>
      <c r="R99" s="26"/>
      <c r="S99" s="26"/>
      <c r="T99" s="43" t="s">
        <v>46</v>
      </c>
      <c r="U99" s="26"/>
      <c r="V99" s="55">
        <v>7.6399999999999996E-2</v>
      </c>
      <c r="W99" s="26"/>
      <c r="X99" s="40">
        <v>0.5</v>
      </c>
      <c r="Y99" s="26"/>
      <c r="Z99" s="40">
        <f t="shared" si="5"/>
        <v>4.9500000000000002E-2</v>
      </c>
      <c r="AA99" s="33"/>
      <c r="AB99" s="33"/>
    </row>
    <row r="100" spans="1:28" x14ac:dyDescent="0.25">
      <c r="A100" s="32" t="s">
        <v>78</v>
      </c>
      <c r="B100" s="26"/>
      <c r="C100" s="32" t="s">
        <v>294</v>
      </c>
      <c r="D100" s="26"/>
      <c r="E100" s="32" t="s">
        <v>295</v>
      </c>
      <c r="F100" s="26"/>
      <c r="G100" s="41" t="s">
        <v>296</v>
      </c>
      <c r="H100" s="26"/>
      <c r="I100" s="34">
        <v>0.1125</v>
      </c>
      <c r="K100" s="44">
        <v>45673</v>
      </c>
      <c r="L100" s="26"/>
      <c r="M100" s="36" t="s">
        <v>32</v>
      </c>
      <c r="N100" s="26"/>
      <c r="O100" s="34">
        <v>0.1</v>
      </c>
      <c r="Q100" s="37">
        <f t="shared" si="4"/>
        <v>-124.99999999999997</v>
      </c>
      <c r="R100" s="26"/>
      <c r="S100" s="26"/>
      <c r="T100" s="43" t="s">
        <v>33</v>
      </c>
      <c r="U100" s="26"/>
      <c r="V100" s="55">
        <v>8.0699999999999994E-2</v>
      </c>
      <c r="W100" s="26"/>
      <c r="X100" s="40">
        <v>0.56999999999999995</v>
      </c>
      <c r="Y100" s="26"/>
      <c r="Z100" s="40">
        <f t="shared" si="5"/>
        <v>5.6999999999999995E-2</v>
      </c>
      <c r="AA100" s="33"/>
      <c r="AB100" s="33"/>
    </row>
    <row r="101" spans="1:28" x14ac:dyDescent="0.25">
      <c r="A101" s="32" t="s">
        <v>29</v>
      </c>
      <c r="B101" s="26"/>
      <c r="C101" s="32" t="s">
        <v>50</v>
      </c>
      <c r="D101" s="26"/>
      <c r="E101" s="32" t="s">
        <v>51</v>
      </c>
      <c r="F101" s="26"/>
      <c r="G101" s="41" t="s">
        <v>297</v>
      </c>
      <c r="H101" s="26"/>
      <c r="I101" s="34">
        <v>0.105</v>
      </c>
      <c r="K101" s="44">
        <v>45680</v>
      </c>
      <c r="L101" s="26"/>
      <c r="M101" s="36" t="s">
        <v>32</v>
      </c>
      <c r="N101" s="26"/>
      <c r="O101" s="34">
        <v>9.9000000000000005E-2</v>
      </c>
      <c r="Q101" s="37">
        <f t="shared" si="4"/>
        <v>-59.999999999999915</v>
      </c>
      <c r="R101" s="26"/>
      <c r="S101" s="26"/>
      <c r="T101" s="43" t="s">
        <v>46</v>
      </c>
      <c r="U101" s="26"/>
      <c r="V101" s="55">
        <v>5.6899999999999999E-2</v>
      </c>
      <c r="W101" s="26"/>
      <c r="X101" s="40">
        <v>0.39229999999999998</v>
      </c>
      <c r="Y101" s="26"/>
      <c r="Z101" s="40">
        <f t="shared" si="5"/>
        <v>3.8837700000000003E-2</v>
      </c>
      <c r="AA101" s="33"/>
      <c r="AB101" s="33"/>
    </row>
    <row r="102" spans="1:28" x14ac:dyDescent="0.25">
      <c r="A102" s="32" t="s">
        <v>73</v>
      </c>
      <c r="B102" s="26"/>
      <c r="C102" s="32" t="s">
        <v>298</v>
      </c>
      <c r="D102" s="26"/>
      <c r="E102" s="32" t="s">
        <v>53</v>
      </c>
      <c r="F102" s="26"/>
      <c r="G102" s="41">
        <v>46038</v>
      </c>
      <c r="H102" s="26"/>
      <c r="I102" s="34">
        <v>0.105</v>
      </c>
      <c r="K102" s="44">
        <v>45686</v>
      </c>
      <c r="L102" s="26"/>
      <c r="M102" s="36" t="s">
        <v>32</v>
      </c>
      <c r="N102" s="26"/>
      <c r="O102" s="34">
        <v>9.7500000000000003E-2</v>
      </c>
      <c r="Q102" s="37">
        <f t="shared" si="4"/>
        <v>-74.999999999999929</v>
      </c>
      <c r="R102" s="26"/>
      <c r="S102" s="26"/>
      <c r="T102" s="43" t="s">
        <v>46</v>
      </c>
      <c r="U102" s="26"/>
      <c r="V102" s="55">
        <v>6.1899999999999997E-2</v>
      </c>
      <c r="W102" s="26"/>
      <c r="X102" s="40">
        <v>0.43280000000000002</v>
      </c>
      <c r="Y102" s="26"/>
      <c r="Z102" s="40">
        <f t="shared" si="5"/>
        <v>4.2198000000000006E-2</v>
      </c>
      <c r="AA102" s="33"/>
      <c r="AB102" s="33"/>
    </row>
    <row r="103" spans="1:28" x14ac:dyDescent="0.25">
      <c r="A103" s="32" t="s">
        <v>73</v>
      </c>
      <c r="B103" s="26"/>
      <c r="C103" s="32" t="s">
        <v>299</v>
      </c>
      <c r="D103" s="26"/>
      <c r="E103" s="32" t="s">
        <v>300</v>
      </c>
      <c r="F103" s="26"/>
      <c r="G103" s="41">
        <v>45990</v>
      </c>
      <c r="H103" s="26"/>
      <c r="I103" s="34">
        <v>0.104</v>
      </c>
      <c r="K103" s="44">
        <v>45691</v>
      </c>
      <c r="L103" s="26"/>
      <c r="M103" s="36" t="s">
        <v>32</v>
      </c>
      <c r="N103" s="26"/>
      <c r="O103" s="34">
        <v>9.8000000000000004E-2</v>
      </c>
      <c r="Q103" s="37">
        <f t="shared" si="4"/>
        <v>-59.999999999999915</v>
      </c>
      <c r="R103" s="26"/>
      <c r="S103" s="26"/>
      <c r="T103" s="43" t="s">
        <v>33</v>
      </c>
      <c r="U103" s="26"/>
      <c r="V103" s="55">
        <v>6.7699999999999996E-2</v>
      </c>
      <c r="W103" s="26"/>
      <c r="X103" s="40">
        <v>0.48280000000000001</v>
      </c>
      <c r="Y103" s="26"/>
      <c r="Z103" s="40">
        <f t="shared" si="5"/>
        <v>4.73144E-2</v>
      </c>
      <c r="AA103" s="33"/>
      <c r="AB103" s="33"/>
    </row>
    <row r="104" spans="1:28" x14ac:dyDescent="0.25">
      <c r="A104" s="32" t="s">
        <v>115</v>
      </c>
      <c r="B104" s="26"/>
      <c r="C104" s="32" t="s">
        <v>301</v>
      </c>
      <c r="D104" s="26"/>
      <c r="E104" s="32" t="s">
        <v>302</v>
      </c>
      <c r="F104" s="26"/>
      <c r="G104" s="41" t="s">
        <v>303</v>
      </c>
      <c r="H104" s="26"/>
      <c r="I104" s="34">
        <v>0.113</v>
      </c>
      <c r="K104" s="44">
        <v>45720</v>
      </c>
      <c r="L104" s="26"/>
      <c r="M104" s="36" t="s">
        <v>32</v>
      </c>
      <c r="N104" s="26"/>
      <c r="O104" s="34">
        <v>0.10150000000000001</v>
      </c>
      <c r="Q104" s="37">
        <f t="shared" si="4"/>
        <v>-114.99999999999996</v>
      </c>
      <c r="R104" s="26"/>
      <c r="S104" s="26"/>
      <c r="T104" s="43" t="s">
        <v>46</v>
      </c>
      <c r="U104" s="26"/>
      <c r="V104" s="55" t="s">
        <v>118</v>
      </c>
      <c r="W104" s="26"/>
      <c r="X104" s="40">
        <v>0.42420000000000002</v>
      </c>
      <c r="Y104" s="26"/>
      <c r="Z104" s="40" t="s">
        <v>118</v>
      </c>
      <c r="AA104" s="33"/>
      <c r="AB104" s="33"/>
    </row>
    <row r="105" spans="1:28" x14ac:dyDescent="0.25">
      <c r="A105" s="32" t="s">
        <v>93</v>
      </c>
      <c r="B105" s="26"/>
      <c r="C105" s="32" t="s">
        <v>124</v>
      </c>
      <c r="D105" s="26"/>
      <c r="E105" s="32"/>
      <c r="F105" s="26"/>
      <c r="G105" s="41" t="s">
        <v>304</v>
      </c>
      <c r="H105" s="26"/>
      <c r="I105" s="34">
        <v>9.35E-2</v>
      </c>
      <c r="K105" s="44">
        <v>45727</v>
      </c>
      <c r="L105" s="26"/>
      <c r="M105" s="36" t="s">
        <v>40</v>
      </c>
      <c r="N105" s="26"/>
      <c r="O105" s="34">
        <v>9.35E-2</v>
      </c>
      <c r="Q105" s="37">
        <f t="shared" si="4"/>
        <v>0</v>
      </c>
      <c r="R105" s="26"/>
      <c r="S105" s="26"/>
      <c r="T105" s="43" t="s">
        <v>46</v>
      </c>
      <c r="U105" s="26"/>
      <c r="V105" s="55">
        <v>6.8400000000000002E-2</v>
      </c>
      <c r="W105" s="26"/>
      <c r="X105" s="40">
        <v>0.5</v>
      </c>
      <c r="Y105" s="26"/>
      <c r="Z105" s="40">
        <f t="shared" ref="Z105:Z109" si="6">X105*O105</f>
        <v>4.675E-2</v>
      </c>
      <c r="AA105" s="33"/>
      <c r="AB105" s="33"/>
    </row>
    <row r="106" spans="1:28" x14ac:dyDescent="0.25">
      <c r="A106" s="32" t="s">
        <v>91</v>
      </c>
      <c r="B106" s="26"/>
      <c r="C106" s="32" t="s">
        <v>305</v>
      </c>
      <c r="D106" s="26"/>
      <c r="E106" s="32" t="s">
        <v>163</v>
      </c>
      <c r="F106" s="26"/>
      <c r="G106" s="41" t="s">
        <v>306</v>
      </c>
      <c r="H106" s="26"/>
      <c r="I106" s="34">
        <v>9.8299999999999998E-2</v>
      </c>
      <c r="K106" s="44">
        <v>45728</v>
      </c>
      <c r="L106" s="26"/>
      <c r="M106" s="36" t="s">
        <v>32</v>
      </c>
      <c r="N106" s="26"/>
      <c r="O106" s="34">
        <v>9.4E-2</v>
      </c>
      <c r="Q106" s="37">
        <f t="shared" si="4"/>
        <v>-42.999999999999986</v>
      </c>
      <c r="R106" s="26"/>
      <c r="S106" s="26"/>
      <c r="T106" s="43" t="s">
        <v>46</v>
      </c>
      <c r="U106" s="26"/>
      <c r="V106" s="55">
        <v>6.9000000000000006E-2</v>
      </c>
      <c r="W106" s="26"/>
      <c r="X106" s="40">
        <v>0.48</v>
      </c>
      <c r="Y106" s="26"/>
      <c r="Z106" s="40">
        <f t="shared" si="6"/>
        <v>4.512E-2</v>
      </c>
      <c r="AA106" s="33"/>
      <c r="AB106" s="33"/>
    </row>
    <row r="107" spans="1:28" x14ac:dyDescent="0.25">
      <c r="A107" s="32" t="s">
        <v>92</v>
      </c>
      <c r="B107" s="26"/>
      <c r="C107" s="32" t="s">
        <v>307</v>
      </c>
      <c r="D107" s="26"/>
      <c r="E107" s="32" t="s">
        <v>300</v>
      </c>
      <c r="F107" s="26"/>
      <c r="G107" s="41">
        <v>56211</v>
      </c>
      <c r="H107" s="26"/>
      <c r="I107" s="34">
        <v>0.104</v>
      </c>
      <c r="K107" s="44">
        <v>45729</v>
      </c>
      <c r="L107" s="26"/>
      <c r="M107" s="36" t="s">
        <v>40</v>
      </c>
      <c r="N107" s="26"/>
      <c r="O107" s="34">
        <v>9.6500000000000002E-2</v>
      </c>
      <c r="Q107" s="37">
        <f t="shared" si="4"/>
        <v>-74.999999999999929</v>
      </c>
      <c r="R107" s="26"/>
      <c r="S107" s="26"/>
      <c r="T107" s="43" t="s">
        <v>33</v>
      </c>
      <c r="U107" s="26"/>
      <c r="V107" s="55">
        <v>6.6100000000000006E-2</v>
      </c>
      <c r="W107" s="26"/>
      <c r="X107" s="40">
        <v>0.4325</v>
      </c>
      <c r="Y107" s="26"/>
      <c r="Z107" s="40">
        <f t="shared" si="6"/>
        <v>4.1736250000000003E-2</v>
      </c>
      <c r="AA107" s="33"/>
      <c r="AB107" s="33"/>
    </row>
    <row r="108" spans="1:28" x14ac:dyDescent="0.25">
      <c r="A108" s="32" t="s">
        <v>41</v>
      </c>
      <c r="B108" s="26"/>
      <c r="C108" s="32" t="s">
        <v>308</v>
      </c>
      <c r="D108" s="26"/>
      <c r="E108" s="32" t="s">
        <v>42</v>
      </c>
      <c r="F108" s="26"/>
      <c r="G108" s="41" t="s">
        <v>309</v>
      </c>
      <c r="H108" s="26"/>
      <c r="I108" s="34">
        <v>0.10249999999999999</v>
      </c>
      <c r="K108" s="44">
        <v>45736</v>
      </c>
      <c r="L108" s="26"/>
      <c r="M108" s="36" t="s">
        <v>40</v>
      </c>
      <c r="N108" s="26"/>
      <c r="O108" s="34">
        <v>9.7500000000000003E-2</v>
      </c>
      <c r="Q108" s="37">
        <f t="shared" si="4"/>
        <v>-49.999999999999908</v>
      </c>
      <c r="R108" s="26"/>
      <c r="S108" s="26"/>
      <c r="T108" s="43" t="s">
        <v>33</v>
      </c>
      <c r="U108" s="26"/>
      <c r="V108" s="55">
        <v>7.2499999999999995E-2</v>
      </c>
      <c r="W108" s="26"/>
      <c r="X108" s="40">
        <v>0.48</v>
      </c>
      <c r="Y108" s="26"/>
      <c r="Z108" s="40">
        <f t="shared" si="6"/>
        <v>4.6800000000000001E-2</v>
      </c>
      <c r="AA108" s="33"/>
      <c r="AB108" s="33"/>
    </row>
    <row r="109" spans="1:28" x14ac:dyDescent="0.25">
      <c r="A109" s="32" t="s">
        <v>29</v>
      </c>
      <c r="B109" s="26"/>
      <c r="C109" s="32" t="s">
        <v>30</v>
      </c>
      <c r="D109" s="26"/>
      <c r="E109" s="32" t="s">
        <v>31</v>
      </c>
      <c r="F109" s="26"/>
      <c r="G109" s="41" t="s">
        <v>310</v>
      </c>
      <c r="H109" s="26"/>
      <c r="I109" s="34">
        <v>0.10249999999999999</v>
      </c>
      <c r="K109" s="44">
        <v>45737</v>
      </c>
      <c r="L109" s="26"/>
      <c r="M109" s="36" t="s">
        <v>32</v>
      </c>
      <c r="N109" s="26"/>
      <c r="O109" s="34">
        <v>9.9000000000000005E-2</v>
      </c>
      <c r="Q109" s="37">
        <f t="shared" si="4"/>
        <v>-34.999999999999893</v>
      </c>
      <c r="R109" s="26"/>
      <c r="S109" s="26"/>
      <c r="T109" s="43" t="s">
        <v>46</v>
      </c>
      <c r="U109" s="26"/>
      <c r="V109" s="55">
        <v>5.9700000000000003E-2</v>
      </c>
      <c r="W109" s="26"/>
      <c r="X109" s="40">
        <v>0.4173</v>
      </c>
      <c r="Y109" s="26"/>
      <c r="Z109" s="40">
        <f t="shared" si="6"/>
        <v>4.1312700000000001E-2</v>
      </c>
      <c r="AA109" s="33"/>
      <c r="AB109" s="33"/>
    </row>
    <row r="110" spans="1:28" x14ac:dyDescent="0.25">
      <c r="A110" s="32" t="s">
        <v>311</v>
      </c>
      <c r="B110" s="26"/>
      <c r="C110" s="32" t="s">
        <v>312</v>
      </c>
      <c r="D110" s="26"/>
      <c r="E110" s="32" t="s">
        <v>102</v>
      </c>
      <c r="F110" s="26"/>
      <c r="G110" s="41" t="s">
        <v>313</v>
      </c>
      <c r="H110" s="26"/>
      <c r="I110" s="34">
        <v>0.10349999999999999</v>
      </c>
      <c r="K110" s="44">
        <v>45741</v>
      </c>
      <c r="L110" s="26"/>
      <c r="M110" s="36" t="s">
        <v>40</v>
      </c>
      <c r="N110" s="26"/>
      <c r="O110" s="34">
        <v>9.0999999999999998E-2</v>
      </c>
      <c r="Q110" s="37">
        <f t="shared" si="4"/>
        <v>-124.99999999999997</v>
      </c>
      <c r="R110" s="26"/>
      <c r="S110" s="26"/>
      <c r="T110" s="43" t="s">
        <v>46</v>
      </c>
      <c r="U110" s="26"/>
      <c r="V110" s="55">
        <v>7.7100000000000002E-2</v>
      </c>
      <c r="W110" s="26"/>
      <c r="X110" s="40">
        <v>0.52</v>
      </c>
      <c r="Y110" s="26"/>
      <c r="Z110" s="40">
        <f>X110*O110</f>
        <v>4.7320000000000001E-2</v>
      </c>
      <c r="AA110" s="33"/>
      <c r="AB110" s="33"/>
    </row>
    <row r="111" spans="1:28" x14ac:dyDescent="0.25">
      <c r="A111" s="32" t="s">
        <v>319</v>
      </c>
      <c r="B111" s="26"/>
      <c r="C111" s="32" t="s">
        <v>90</v>
      </c>
      <c r="D111" s="26"/>
      <c r="E111" s="32" t="s">
        <v>86</v>
      </c>
      <c r="F111" s="26"/>
      <c r="G111" s="41" t="s">
        <v>320</v>
      </c>
      <c r="H111" s="26"/>
      <c r="I111" s="34">
        <v>9.6500000000000002E-2</v>
      </c>
      <c r="K111" s="44">
        <v>45772</v>
      </c>
      <c r="L111" s="26"/>
      <c r="M111" s="36" t="s">
        <v>32</v>
      </c>
      <c r="N111" s="26"/>
      <c r="O111" s="34">
        <v>9.3799999999999994E-2</v>
      </c>
      <c r="Q111" s="37">
        <f t="shared" si="4"/>
        <v>-27.000000000000078</v>
      </c>
      <c r="R111" s="26"/>
      <c r="S111" s="26"/>
      <c r="T111" s="43" t="s">
        <v>46</v>
      </c>
      <c r="U111" s="26"/>
      <c r="V111" s="55">
        <v>7.0599999999999996E-2</v>
      </c>
      <c r="W111" s="26"/>
      <c r="X111" s="40">
        <v>0.44419999999999998</v>
      </c>
      <c r="Y111" s="26"/>
      <c r="Z111" s="40">
        <f>X111*O111</f>
        <v>4.1665959999999995E-2</v>
      </c>
      <c r="AA111" s="33"/>
      <c r="AB111" s="33"/>
    </row>
    <row r="112" spans="1:28" x14ac:dyDescent="0.25">
      <c r="A112" s="32" t="s">
        <v>101</v>
      </c>
      <c r="B112" s="26"/>
      <c r="C112" s="32" t="s">
        <v>321</v>
      </c>
      <c r="D112" s="26"/>
      <c r="E112" s="32" t="s">
        <v>322</v>
      </c>
      <c r="F112" s="26"/>
      <c r="G112" s="41" t="s">
        <v>323</v>
      </c>
      <c r="H112" s="26"/>
      <c r="I112" s="34">
        <v>0.1045</v>
      </c>
      <c r="K112" s="44">
        <v>45792</v>
      </c>
      <c r="L112" s="26"/>
      <c r="M112" s="36" t="s">
        <v>32</v>
      </c>
      <c r="N112" s="26"/>
      <c r="O112" s="34">
        <v>9.4500000000000001E-2</v>
      </c>
      <c r="Q112" s="37">
        <f t="shared" si="4"/>
        <v>-99.999999999999943</v>
      </c>
      <c r="R112" s="26"/>
      <c r="S112" s="26"/>
      <c r="T112" s="43" t="s">
        <v>33</v>
      </c>
      <c r="U112" s="26"/>
      <c r="V112" s="55">
        <v>6.9000000000000006E-2</v>
      </c>
      <c r="W112" s="26"/>
      <c r="X112" s="40">
        <v>0.51</v>
      </c>
      <c r="Y112" s="26"/>
      <c r="Z112" s="40">
        <f>X112*O112</f>
        <v>4.8195000000000002E-2</v>
      </c>
      <c r="AA112" s="33"/>
      <c r="AB112" s="33"/>
    </row>
    <row r="113" spans="1:28" x14ac:dyDescent="0.25">
      <c r="A113" s="32" t="s">
        <v>117</v>
      </c>
      <c r="B113" s="26"/>
      <c r="C113" s="32" t="s">
        <v>90</v>
      </c>
      <c r="D113" s="26"/>
      <c r="E113" s="32" t="s">
        <v>86</v>
      </c>
      <c r="F113" s="26"/>
      <c r="G113" s="41" t="s">
        <v>324</v>
      </c>
      <c r="H113" s="26"/>
      <c r="I113" s="34">
        <v>9.6500000000000002E-2</v>
      </c>
      <c r="K113" s="44">
        <v>45810</v>
      </c>
      <c r="L113" s="26"/>
      <c r="M113" s="36" t="s">
        <v>32</v>
      </c>
      <c r="N113" s="26"/>
      <c r="O113" s="34">
        <v>9.5000000000000001E-2</v>
      </c>
      <c r="Q113" s="37">
        <f t="shared" si="4"/>
        <v>-15.000000000000014</v>
      </c>
      <c r="R113" s="26"/>
      <c r="S113" s="26"/>
      <c r="T113" s="43" t="s">
        <v>33</v>
      </c>
      <c r="U113" s="26"/>
      <c r="V113" s="55">
        <v>7.2700000000000001E-2</v>
      </c>
      <c r="W113" s="26"/>
      <c r="X113" s="40">
        <v>0.47499999999999998</v>
      </c>
      <c r="Y113" s="26"/>
      <c r="Z113" s="40">
        <f>X113*O113</f>
        <v>4.5124999999999998E-2</v>
      </c>
      <c r="AA113" s="33"/>
      <c r="AB113" s="33"/>
    </row>
    <row r="114" spans="1:28" x14ac:dyDescent="0.25">
      <c r="A114" s="32" t="s">
        <v>73</v>
      </c>
      <c r="B114" s="26"/>
      <c r="C114" s="32" t="s">
        <v>325</v>
      </c>
      <c r="D114" s="26"/>
      <c r="E114" s="32" t="s">
        <v>74</v>
      </c>
      <c r="F114" s="26"/>
      <c r="G114" s="41">
        <v>46120</v>
      </c>
      <c r="H114" s="26"/>
      <c r="I114" s="34">
        <v>0.106</v>
      </c>
      <c r="K114" s="44">
        <v>45834</v>
      </c>
      <c r="L114" s="26"/>
      <c r="M114" s="36" t="s">
        <v>32</v>
      </c>
      <c r="N114" s="26"/>
      <c r="O114" s="34">
        <v>9.7500000000000003E-2</v>
      </c>
      <c r="Q114" s="37">
        <f t="shared" si="4"/>
        <v>-84.999999999999943</v>
      </c>
      <c r="R114" s="26"/>
      <c r="S114" s="26" t="s">
        <v>33</v>
      </c>
      <c r="T114" s="43"/>
      <c r="U114" s="26"/>
      <c r="V114" s="55">
        <v>7.1400000000000005E-2</v>
      </c>
      <c r="W114" s="26"/>
      <c r="X114" s="40">
        <v>0.53010000000000002</v>
      </c>
      <c r="Y114" s="26"/>
      <c r="Z114" s="40">
        <f>X114*O114</f>
        <v>5.1684750000000002E-2</v>
      </c>
      <c r="AA114" s="33"/>
      <c r="AB114" s="33"/>
    </row>
    <row r="115" spans="1:28" x14ac:dyDescent="0.25">
      <c r="A115" s="32"/>
      <c r="B115" s="32"/>
      <c r="C115" s="32"/>
      <c r="D115" s="32"/>
      <c r="E115" s="32"/>
      <c r="F115" s="32"/>
      <c r="G115" s="32"/>
      <c r="H115" s="32"/>
      <c r="I115" s="34"/>
      <c r="J115" s="32"/>
      <c r="K115" s="35"/>
      <c r="L115" s="32"/>
      <c r="M115" s="36"/>
      <c r="N115" s="32"/>
      <c r="O115" s="34"/>
      <c r="P115" s="32"/>
      <c r="Q115" s="37"/>
      <c r="R115" s="42"/>
      <c r="S115" s="32"/>
      <c r="T115" s="43"/>
      <c r="U115" s="32"/>
      <c r="V115" s="40"/>
      <c r="W115" s="32"/>
      <c r="X115" s="40"/>
      <c r="Y115" s="32"/>
      <c r="Z115" s="40"/>
      <c r="AA115" s="33"/>
      <c r="AB115" s="33"/>
    </row>
    <row r="116" spans="1:28" x14ac:dyDescent="0.25">
      <c r="A116" s="58" t="s">
        <v>131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8" x14ac:dyDescent="0.25">
      <c r="A117" s="59" t="s">
        <v>132</v>
      </c>
      <c r="B117" s="60"/>
      <c r="C117" s="60"/>
      <c r="D117" s="60"/>
      <c r="E117" s="60"/>
      <c r="F117" s="60"/>
      <c r="G117" s="60">
        <f>COUNT(K11:K115)</f>
        <v>104</v>
      </c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8" x14ac:dyDescent="0.25">
      <c r="A118" s="60" t="s">
        <v>133</v>
      </c>
      <c r="B118" s="60"/>
      <c r="C118" s="60" t="s">
        <v>134</v>
      </c>
      <c r="D118" s="60"/>
      <c r="E118" s="60"/>
      <c r="F118" s="60"/>
      <c r="G118" s="60"/>
      <c r="H118" s="60"/>
      <c r="I118" s="61">
        <f>AVERAGE(I11:I115)</f>
        <v>0.10372211538461544</v>
      </c>
      <c r="J118" s="60"/>
      <c r="K118" s="60"/>
      <c r="L118" s="60"/>
      <c r="M118" s="60"/>
      <c r="N118" s="60"/>
      <c r="O118" s="61">
        <f>AVERAGE(O11:O115)</f>
        <v>9.6761538461538552E-2</v>
      </c>
      <c r="P118" s="60"/>
      <c r="Q118" s="62">
        <f t="shared" ref="Q118:Q126" si="7">(O118-I118)*10000</f>
        <v>-69.605769230768885</v>
      </c>
      <c r="R118" s="60"/>
      <c r="S118" s="60"/>
      <c r="T118" s="60"/>
      <c r="U118" s="60"/>
      <c r="V118" s="61">
        <f>AVERAGE(V11:W115)</f>
        <v>6.9860493827160461E-2</v>
      </c>
      <c r="W118" s="60"/>
      <c r="X118" s="61">
        <f>AVERAGE(X11:X115)</f>
        <v>0.50042183908045967</v>
      </c>
      <c r="Y118" s="60"/>
      <c r="Z118" s="61">
        <f>AVERAGE(Z11:Z34)</f>
        <v>4.9501125500000007E-2</v>
      </c>
    </row>
    <row r="119" spans="1:28" x14ac:dyDescent="0.25">
      <c r="A119" s="60" t="s">
        <v>133</v>
      </c>
      <c r="B119" s="60"/>
      <c r="C119" s="60" t="s">
        <v>135</v>
      </c>
      <c r="D119" s="60"/>
      <c r="E119" s="60"/>
      <c r="F119" s="60"/>
      <c r="G119" s="60"/>
      <c r="H119" s="60"/>
      <c r="I119" s="63">
        <f>AVERAGEIF($M$11:$M$115,"D",I11:I115)</f>
        <v>0.10286000000000001</v>
      </c>
      <c r="J119" s="60"/>
      <c r="K119" s="60"/>
      <c r="L119" s="60"/>
      <c r="M119" s="60"/>
      <c r="N119" s="60"/>
      <c r="O119" s="63">
        <f>AVERAGEIF($M$11:$M$115,"D",O11:O115)</f>
        <v>9.3828000000000009E-2</v>
      </c>
      <c r="P119" s="60"/>
      <c r="Q119" s="62">
        <f t="shared" si="7"/>
        <v>-90.319999999999979</v>
      </c>
      <c r="R119" s="60"/>
      <c r="S119" s="60"/>
      <c r="T119" s="60"/>
      <c r="U119" s="60"/>
      <c r="V119" s="64">
        <f>AVERAGEIF($M$11:$M$115,"D",V11:V115)</f>
        <v>6.8491666666666659E-2</v>
      </c>
      <c r="W119" s="60"/>
      <c r="X119" s="64">
        <f ca="1">AVERAGEIF($M$11:$N$115,"D",X11:X115)</f>
        <v>0.49517600000000001</v>
      </c>
      <c r="Y119" s="60"/>
      <c r="Z119" s="64">
        <f>AVERAGEIF($M$11:$M$44,"D",Z11:Z44)</f>
        <v>4.5355777777777773E-2</v>
      </c>
    </row>
    <row r="120" spans="1:28" x14ac:dyDescent="0.25">
      <c r="A120" s="60" t="s">
        <v>133</v>
      </c>
      <c r="B120" s="60"/>
      <c r="C120" s="60" t="s">
        <v>136</v>
      </c>
      <c r="D120" s="60"/>
      <c r="E120" s="60"/>
      <c r="F120" s="60"/>
      <c r="G120" s="60"/>
      <c r="H120" s="60"/>
      <c r="I120" s="63">
        <f>AVERAGEIF($M$11:$M$115,"V",I11:I115)</f>
        <v>0.10399493670886079</v>
      </c>
      <c r="J120" s="60"/>
      <c r="K120" s="60"/>
      <c r="L120" s="60"/>
      <c r="M120" s="60"/>
      <c r="N120" s="60"/>
      <c r="O120" s="63">
        <f>AVERAGEIF($M$11:$M$115,"V",O11:O115)</f>
        <v>9.7689873417721534E-2</v>
      </c>
      <c r="P120" s="60"/>
      <c r="Q120" s="62">
        <f t="shared" si="7"/>
        <v>-63.050632911392512</v>
      </c>
      <c r="R120" s="60"/>
      <c r="S120" s="60"/>
      <c r="T120" s="60"/>
      <c r="U120" s="60"/>
      <c r="V120" s="64">
        <f>AVERAGEIF($M$11:$M$115,"V",V11:V115)</f>
        <v>7.0436842105263145E-2</v>
      </c>
      <c r="W120" s="60"/>
      <c r="X120" s="64">
        <f>AVERAGEIF($M$11:$M$115,"V",X11:X115)</f>
        <v>0.50253709677419367</v>
      </c>
      <c r="Y120" s="60"/>
      <c r="Z120" s="64">
        <f>AVERAGEIF($M$11:$M$44,"V",Z11:Z44)</f>
        <v>5.1098419523809523E-2</v>
      </c>
    </row>
    <row r="121" spans="1:28" x14ac:dyDescent="0.25">
      <c r="A121" s="60" t="s">
        <v>137</v>
      </c>
      <c r="B121" s="60"/>
      <c r="C121" s="60" t="s">
        <v>134</v>
      </c>
      <c r="D121" s="60"/>
      <c r="E121" s="60"/>
      <c r="F121" s="60"/>
      <c r="G121" s="60"/>
      <c r="H121" s="60"/>
      <c r="I121" s="61">
        <f>MEDIAN(I11:I115)</f>
        <v>0.104</v>
      </c>
      <c r="J121" s="60"/>
      <c r="K121" s="60"/>
      <c r="L121" s="60"/>
      <c r="M121" s="60"/>
      <c r="N121" s="60"/>
      <c r="O121" s="61">
        <f>MEDIAN(O11:O115)</f>
        <v>9.6999999999999989E-2</v>
      </c>
      <c r="P121" s="60"/>
      <c r="Q121" s="62">
        <f t="shared" si="7"/>
        <v>-70.000000000000057</v>
      </c>
      <c r="R121" s="60"/>
      <c r="S121" s="60"/>
      <c r="T121" s="60"/>
      <c r="U121" s="60"/>
      <c r="V121" s="61">
        <f>MEDIAN(V11:W115)</f>
        <v>7.0499999999999993E-2</v>
      </c>
      <c r="W121" s="61"/>
      <c r="X121" s="61">
        <f>MEDIAN(X11:Y115)</f>
        <v>0.505</v>
      </c>
      <c r="Y121" s="60"/>
      <c r="Z121" s="61">
        <f>MEDIAN(Z11:Z44)</f>
        <v>4.9273860000000003E-2</v>
      </c>
    </row>
    <row r="122" spans="1:28" x14ac:dyDescent="0.25">
      <c r="A122" s="60" t="s">
        <v>138</v>
      </c>
      <c r="B122" s="60"/>
      <c r="C122" s="60" t="s">
        <v>134</v>
      </c>
      <c r="D122" s="60"/>
      <c r="E122" s="60"/>
      <c r="F122" s="60"/>
      <c r="G122" s="60"/>
      <c r="H122" s="60"/>
      <c r="I122" s="61">
        <f>MAX(I11:I115)</f>
        <v>0.13449999999999998</v>
      </c>
      <c r="J122" s="60"/>
      <c r="K122" s="60"/>
      <c r="L122" s="60"/>
      <c r="M122" s="60"/>
      <c r="N122" s="61"/>
      <c r="O122" s="61">
        <f>MAX(O11:O115)</f>
        <v>0.11449999999999999</v>
      </c>
      <c r="P122" s="60"/>
      <c r="Q122" s="62">
        <f t="shared" si="7"/>
        <v>-199.99999999999989</v>
      </c>
      <c r="R122" s="60"/>
      <c r="S122" s="60"/>
      <c r="T122" s="60"/>
      <c r="U122" s="60"/>
      <c r="V122" s="61">
        <f>MAX(V11:V115)</f>
        <v>8.7899999999999992E-2</v>
      </c>
      <c r="W122" s="60"/>
      <c r="X122" s="61">
        <f>MAX(X11:X115)</f>
        <v>0.60699999999999998</v>
      </c>
      <c r="Y122" s="60"/>
      <c r="Z122" s="61">
        <f>MAX(Z11:Z44)</f>
        <v>6.9501499999999994E-2</v>
      </c>
    </row>
    <row r="123" spans="1:28" x14ac:dyDescent="0.25">
      <c r="A123" s="60" t="s">
        <v>139</v>
      </c>
      <c r="B123" s="60"/>
      <c r="C123" s="60" t="s">
        <v>134</v>
      </c>
      <c r="D123" s="60"/>
      <c r="E123" s="60"/>
      <c r="F123" s="60"/>
      <c r="G123" s="60"/>
      <c r="H123" s="60"/>
      <c r="I123" s="61">
        <f>MIN(I11:I115)</f>
        <v>9.35E-2</v>
      </c>
      <c r="J123" s="60"/>
      <c r="K123" s="60"/>
      <c r="L123" s="60"/>
      <c r="M123" s="60"/>
      <c r="N123" s="60"/>
      <c r="O123" s="61">
        <f>MIN(O11:O115)</f>
        <v>8.6300000000000002E-2</v>
      </c>
      <c r="P123" s="60"/>
      <c r="Q123" s="62">
        <f t="shared" si="7"/>
        <v>-71.999999999999986</v>
      </c>
      <c r="R123" s="60"/>
      <c r="S123" s="60"/>
      <c r="T123" s="60"/>
      <c r="U123" s="60"/>
      <c r="V123" s="61">
        <f>MIN(V11:V115)</f>
        <v>5.5599999999999997E-2</v>
      </c>
      <c r="W123" s="60"/>
      <c r="X123" s="61">
        <f>MIN(X11:X115)</f>
        <v>0.39229999999999998</v>
      </c>
      <c r="Y123" s="60"/>
      <c r="Z123" s="61">
        <f>MIN(Z11:Z44)</f>
        <v>4.1224999999999991E-2</v>
      </c>
    </row>
    <row r="124" spans="1:28" x14ac:dyDescent="0.25">
      <c r="A124" s="60" t="s">
        <v>47</v>
      </c>
      <c r="B124" s="60"/>
      <c r="C124" s="60"/>
      <c r="D124" s="60"/>
      <c r="E124" s="60"/>
      <c r="F124" s="60"/>
      <c r="G124" s="60">
        <f>COUNTIF(A11:A115,A124)</f>
        <v>2</v>
      </c>
      <c r="H124" s="60"/>
      <c r="I124" s="61">
        <f>AVERAGEIF(A11:A115,A124,I11:I115)</f>
        <v>0.10125000000000001</v>
      </c>
      <c r="J124" s="60"/>
      <c r="K124" s="60"/>
      <c r="L124" s="60"/>
      <c r="M124" s="60"/>
      <c r="N124" s="60"/>
      <c r="O124" s="63">
        <f>AVERAGEIF(A11:A115,A124,O11:O115)</f>
        <v>9.7500000000000003E-2</v>
      </c>
      <c r="P124" s="60"/>
      <c r="Q124" s="62">
        <f t="shared" si="7"/>
        <v>-37.500000000000036</v>
      </c>
      <c r="R124" s="60"/>
      <c r="S124" s="60"/>
      <c r="T124" s="60"/>
      <c r="U124" s="60"/>
      <c r="V124" s="85" t="e">
        <f>AVERAGEIF(A11:A115,A124,V11:V115)</f>
        <v>#DIV/0!</v>
      </c>
      <c r="W124" s="60"/>
      <c r="X124" s="63">
        <f>IFERROR(AVERAGEIF($A$11:$A$111,$A124,X15:X115),0)</f>
        <v>0.47915000000000002</v>
      </c>
      <c r="Y124" s="60"/>
      <c r="Z124" s="63">
        <f>IFERROR(AVERAGEIF($A$11:$A$44,$A124,Z15:Z48),0)</f>
        <v>5.1965000000000004E-2</v>
      </c>
    </row>
    <row r="125" spans="1:28" x14ac:dyDescent="0.25">
      <c r="A125" s="60" t="s">
        <v>33</v>
      </c>
      <c r="B125" s="60"/>
      <c r="C125" s="60"/>
      <c r="D125" s="60"/>
      <c r="E125" s="60"/>
      <c r="F125" s="60"/>
      <c r="G125" s="60"/>
      <c r="H125" s="60"/>
      <c r="I125" s="63">
        <f>AVERAGEIF($T$11:$T$115,$A125,I11:I115)</f>
        <v>0.1038877551020408</v>
      </c>
      <c r="J125" s="64"/>
      <c r="K125" s="64"/>
      <c r="L125" s="64"/>
      <c r="M125" s="64"/>
      <c r="N125" s="64"/>
      <c r="O125" s="63">
        <f>AVERAGEIF($T$11:$T$115,$A125,O11:O115)</f>
        <v>9.6689795918367349E-2</v>
      </c>
      <c r="P125" s="60"/>
      <c r="Q125" s="62">
        <f t="shared" si="7"/>
        <v>-71.979591836734556</v>
      </c>
      <c r="R125" s="60"/>
      <c r="S125" s="60"/>
      <c r="T125" s="60"/>
      <c r="U125" s="60"/>
      <c r="V125" s="64">
        <f>AVERAGEIF($T$11:$T$115,$A125,V11:V115)</f>
        <v>7.0286842105263148E-2</v>
      </c>
      <c r="W125" s="64"/>
      <c r="X125" s="64">
        <f>AVERAGEIF($T$11:$T$115,$A125,X11:X115)</f>
        <v>0.50368461538461551</v>
      </c>
      <c r="Y125" s="64"/>
      <c r="Z125" s="64">
        <f>AVERAGEIF($T$11:$T$44,$A125,Z11:Z44)</f>
        <v>4.8405026249999997E-2</v>
      </c>
    </row>
    <row r="126" spans="1:28" x14ac:dyDescent="0.25">
      <c r="A126" s="60" t="s">
        <v>46</v>
      </c>
      <c r="B126" s="26"/>
      <c r="C126" s="26"/>
      <c r="D126" s="26"/>
      <c r="E126" s="26"/>
      <c r="F126" s="26"/>
      <c r="G126" s="26"/>
      <c r="H126" s="26"/>
      <c r="I126" s="63">
        <f>AVERAGEIF($T$11:$T$115,$A126,I11:I115)</f>
        <v>0.1035428571428572</v>
      </c>
      <c r="K126" s="26"/>
      <c r="L126" s="26"/>
      <c r="M126" s="26"/>
      <c r="N126" s="26"/>
      <c r="O126" s="63">
        <f>AVERAGEIF($T$11:$T$115,$A126,O11:O115)</f>
        <v>9.6946938775510208E-2</v>
      </c>
      <c r="Q126" s="62">
        <f t="shared" si="7"/>
        <v>-65.959183673469923</v>
      </c>
      <c r="R126" s="26"/>
      <c r="S126" s="26"/>
      <c r="T126" s="26"/>
      <c r="U126" s="26"/>
      <c r="V126" s="64">
        <f ca="1">AVERAGEIF($T$11:$U$115,$A126,V11:V115)</f>
        <v>6.9348717948717956E-2</v>
      </c>
      <c r="W126" s="26"/>
      <c r="X126" s="64">
        <f ca="1">AVERAGEIF($T$11:$U$115,$A126,X11:X115)</f>
        <v>0.49569047619047624</v>
      </c>
      <c r="Y126" s="26"/>
      <c r="Z126" s="64">
        <f>AVERAGEIF($T$11:$T$44,$A126,Z11:Z44)</f>
        <v>5.1124028999999994E-2</v>
      </c>
    </row>
    <row r="127" spans="1:28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K127" s="26"/>
      <c r="L127" s="26"/>
      <c r="M127" s="26"/>
      <c r="N127" s="26"/>
      <c r="O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8" x14ac:dyDescent="0.25">
      <c r="A128" s="65">
        <v>2023</v>
      </c>
      <c r="B128" s="47"/>
      <c r="C128" s="47"/>
      <c r="D128" s="47"/>
      <c r="E128" s="47"/>
      <c r="F128" s="47"/>
      <c r="G128" s="47"/>
      <c r="H128" s="47"/>
      <c r="I128" s="66"/>
      <c r="J128" s="66"/>
      <c r="K128" s="66"/>
      <c r="L128" s="66"/>
      <c r="M128" s="66"/>
      <c r="N128" s="66"/>
      <c r="O128" s="66"/>
      <c r="P128" s="47"/>
      <c r="Q128" s="47"/>
      <c r="R128" s="47"/>
      <c r="S128" s="47"/>
      <c r="T128" s="47"/>
      <c r="U128" s="47"/>
      <c r="V128" s="66"/>
      <c r="W128" s="66"/>
      <c r="X128" s="66"/>
      <c r="Y128" s="66"/>
      <c r="Z128" s="66"/>
    </row>
    <row r="129" spans="1:30" x14ac:dyDescent="0.25">
      <c r="A129" s="60" t="s">
        <v>132</v>
      </c>
      <c r="B129" s="26"/>
      <c r="C129" s="26"/>
      <c r="D129" s="26"/>
      <c r="E129" s="26"/>
      <c r="F129" s="26"/>
      <c r="G129" s="60" cm="1">
        <f t="array" ref="G129">SUMPRODUCT(--(YEAR($K$11:$K$115)=A128))</f>
        <v>45</v>
      </c>
      <c r="H129" s="26"/>
      <c r="I129" s="61"/>
      <c r="J129" s="61"/>
      <c r="K129" s="61"/>
      <c r="L129" s="61"/>
      <c r="M129" s="61"/>
      <c r="N129" s="61"/>
      <c r="O129" s="61"/>
      <c r="Q129" s="26"/>
      <c r="R129" s="26"/>
      <c r="S129" s="26"/>
      <c r="T129" s="26"/>
      <c r="U129" s="26"/>
      <c r="V129" s="61"/>
      <c r="W129" s="61"/>
      <c r="X129" s="61"/>
      <c r="Y129" s="61"/>
      <c r="Z129" s="61"/>
    </row>
    <row r="130" spans="1:30" x14ac:dyDescent="0.25">
      <c r="A130" s="60" t="s">
        <v>133</v>
      </c>
      <c r="B130" s="26"/>
      <c r="C130" s="60" t="s">
        <v>134</v>
      </c>
      <c r="D130" s="26"/>
      <c r="E130" s="26"/>
      <c r="F130" s="26"/>
      <c r="G130" s="26"/>
      <c r="H130" s="26"/>
      <c r="I130" s="61">
        <f>AVERAGEIFS($I$11:$I$115,$K$11:$K$115,"&gt;="&amp;DATE(2023,1,1),$K$11:$K$115,"&lt;="&amp;DATE(2023,12,31))</f>
        <v>0.10358444444444444</v>
      </c>
      <c r="J130" s="61"/>
      <c r="K130" s="61"/>
      <c r="L130" s="61"/>
      <c r="M130" s="61"/>
      <c r="N130" s="61"/>
      <c r="O130" s="61">
        <f>AVERAGEIFS($O$11:$O$115,$K$11:$K$115,"&gt;="&amp;DATE(2023,1,1),$K$11:$K$115,"&lt;="&amp;DATE(2023,12,31))</f>
        <v>9.5840000000000022E-2</v>
      </c>
      <c r="Q130" s="62">
        <f t="shared" ref="Q130" si="8">(O130-I130)*10000</f>
        <v>-77.444444444444144</v>
      </c>
      <c r="R130" s="26"/>
      <c r="S130" s="26"/>
      <c r="T130" s="26"/>
      <c r="U130" s="26"/>
      <c r="V130" s="61">
        <f>AVERAGEIFS($V$11:$V$115,$K$11:$K$115,"&gt;="&amp;DATE(2023,1,1),$K$11:$K$115,"&lt;="&amp;DATE(2023,12,31))</f>
        <v>6.9205882352941173E-2</v>
      </c>
      <c r="W130" s="61"/>
      <c r="X130" s="61">
        <f>AVERAGEIFS($X$11:$X$115,$K$11:$K$115,"&gt;="&amp;DATE(2023,1,1),$K$11:$K$115,"&lt;="&amp;DATE(2023,12,31))</f>
        <v>0.51423076923076927</v>
      </c>
      <c r="Y130" s="61"/>
      <c r="Z130" s="61">
        <f>AVERAGEIFS($Z$11:$Z$115,$K$11:$K$115,"&gt;="&amp;DATE(2023,1,1),$K$11:$K$115,"&lt;="&amp;DATE(2023,12,31))</f>
        <v>4.9160365789473692E-2</v>
      </c>
      <c r="AB130" s="67"/>
      <c r="AD130" s="68"/>
    </row>
    <row r="131" spans="1:30" x14ac:dyDescent="0.25">
      <c r="A131" s="60" t="s">
        <v>133</v>
      </c>
      <c r="B131" s="26"/>
      <c r="C131" s="60" t="s">
        <v>135</v>
      </c>
      <c r="D131" s="26"/>
      <c r="E131" s="26"/>
      <c r="F131" s="26"/>
      <c r="G131" s="26"/>
      <c r="H131" s="26"/>
      <c r="I131" s="69">
        <f>IFERROR((AVERAGEIFS($I$11:$I$115,$K$11:$K$115,"&gt;="&amp;DATE(2023,1,1),$K$11:$K$115,"&lt;="&amp;DATE(2023,12,31),$M$11:$M$115,"D")),"None")</f>
        <v>0.10258333333333335</v>
      </c>
      <c r="J131" s="61"/>
      <c r="K131" s="61"/>
      <c r="L131" s="61"/>
      <c r="M131" s="61"/>
      <c r="N131" s="61"/>
      <c r="O131" s="69">
        <f>IFERROR(AVERAGEIFS($O$11:$O$115,$K$11:$K$115,"&gt;="&amp;DATE(2023,1,1),$K$11:$K$115,"&lt;="&amp;DATE(2023,12,31),$M$11:$M$115,"D"),"None")</f>
        <v>9.2424999999999993E-2</v>
      </c>
      <c r="Q131" s="62">
        <f>IFERROR(((O131-I131)*10000),0)</f>
        <v>-101.58333333333353</v>
      </c>
      <c r="R131" s="26"/>
      <c r="S131" s="26"/>
      <c r="T131" s="26"/>
      <c r="U131" s="26"/>
      <c r="V131" s="69">
        <f>IFERROR((AVERAGEIFS($V$11:$V$115,$K$11:$K$115,"&gt;="&amp;DATE(2023,1,1),$K$11:$K$115,"&lt;="&amp;DATE(2023,12,31),$M$11:$M$115,"D")),"None")</f>
        <v>6.5636363636363618E-2</v>
      </c>
      <c r="W131" s="61"/>
      <c r="X131" s="69">
        <f>IFERROR(AVERAGEIFS($X$11:$X$115,$K$11:$K$115,"&gt;="&amp;DATE(2023,1,1),$K$11:$K$115,"&lt;="&amp;DATE(2023,12,31),$M$11:$M$115,"D"),"None")</f>
        <v>0.49225000000000002</v>
      </c>
      <c r="Y131" s="61"/>
      <c r="Z131" s="69">
        <f>IFERROR(AVERAGEIFS($Z$11:$Z$115,$K$11:$K$115,"&gt;="&amp;DATE(2023,1,1),$K$11:$K$115,"&lt;="&amp;DATE(2023,12,31),$M$11:$M$115,"D"),"None")</f>
        <v>4.5479333333333323E-2</v>
      </c>
    </row>
    <row r="132" spans="1:30" x14ac:dyDescent="0.25">
      <c r="A132" s="60" t="s">
        <v>133</v>
      </c>
      <c r="B132" s="26"/>
      <c r="C132" s="60" t="s">
        <v>140</v>
      </c>
      <c r="D132" s="26"/>
      <c r="E132" s="26"/>
      <c r="F132" s="26"/>
      <c r="G132" s="26"/>
      <c r="H132" s="26"/>
      <c r="I132" s="69">
        <f>IFERROR(AVERAGEIFS($I$11:$I$115,$K$11:$K$115,"&gt;="&amp;DATE(2023,1,1),$K$11:$K$115,"&lt;="&amp;DATE(2023,12,31),$M$11:$M$115,"D",$A$11:$A$115,"&lt;&gt;"&amp;"Illinois"),"None")</f>
        <v>0.10194999999999999</v>
      </c>
      <c r="J132" s="61"/>
      <c r="K132" s="61"/>
      <c r="L132" s="61"/>
      <c r="M132" s="61"/>
      <c r="N132" s="61"/>
      <c r="O132" s="69">
        <f>IFERROR(AVERAGEIFS($O$11:$O$115,$K$11:$K$115,"&gt;="&amp;DATE(2023,1,1),$K$11:$K$115,"&lt;="&amp;DATE(2023,12,31),$M$11:$M$115,"D",$A$11:$A$115,"&lt;&gt;"&amp;"Illinois"),"None")</f>
        <v>9.3280000000000002E-2</v>
      </c>
      <c r="Q132" s="62">
        <f>IFERROR(((O132-I132)*10000),0)</f>
        <v>-86.699999999999832</v>
      </c>
      <c r="R132" s="26"/>
      <c r="S132" s="26"/>
      <c r="T132" s="26"/>
      <c r="U132" s="26"/>
      <c r="V132" s="69">
        <f>IFERROR(AVERAGEIFS($V$11:$V$115,$K$11:$K$115,"&gt;="&amp;DATE(2023,1,1),$K$11:$K$115,"&lt;="&amp;DATE(2023,12,31),$M$11:$M$115,"D",$A$11:$A$115,"&lt;&gt;"&amp;"Illinois"),"None")</f>
        <v>6.5455555555555545E-2</v>
      </c>
      <c r="W132" s="61"/>
      <c r="X132" s="69">
        <f>IFERROR(AVERAGEIFS($X$11:$X$115,$K$11:$K$115,"&gt;="&amp;DATE(2023,1,1),$K$11:$K$115,"&lt;="&amp;DATE(2023,12,31),$M$11:$M$115,"D",$A$11:$A$115,"&lt;&gt;"&amp;"Illinois"),"None")</f>
        <v>0.49070000000000003</v>
      </c>
      <c r="Y132" s="61"/>
      <c r="Z132" s="69">
        <f>IFERROR(AVERAGEIFS($Z$11:$Z$115,$K$11:$K$115,"&gt;="&amp;DATE(2023,1,1),$K$11:$K$115,"&lt;="&amp;DATE(2023,12,31),$M$11:$M$115,"D",$A$11:$A$115,"&lt;&gt;"&amp;"Illinois"),"None")</f>
        <v>4.5760199999999994E-2</v>
      </c>
    </row>
    <row r="133" spans="1:30" x14ac:dyDescent="0.25">
      <c r="A133" s="60" t="s">
        <v>133</v>
      </c>
      <c r="B133" s="26"/>
      <c r="C133" s="60" t="s">
        <v>136</v>
      </c>
      <c r="D133" s="26"/>
      <c r="E133" s="26"/>
      <c r="F133" s="26"/>
      <c r="G133" s="26"/>
      <c r="H133" s="26"/>
      <c r="I133" s="69">
        <f>IFERROR(AVERAGEIFS($I$11:$I$115,$K$11:$K$115,"&gt;="&amp;DATE(2023,1,1),$K$11:$K$115,"&lt;="&amp;DATE(2023,12,31),$M$11:$M$115,"V"),"None")</f>
        <v>0.10394848484848485</v>
      </c>
      <c r="J133" s="61"/>
      <c r="K133" s="61"/>
      <c r="L133" s="61"/>
      <c r="M133" s="61"/>
      <c r="N133" s="61"/>
      <c r="O133" s="69">
        <f>IFERROR(AVERAGEIFS($O$11:$O$115,$K$11:$K$115,"&gt;="&amp;DATE(2023,1,1),$K$11:$K$115,"&lt;="&amp;DATE(2023,12,31),$M$11:$M$115,"V"),"None")</f>
        <v>9.70818181818182E-2</v>
      </c>
      <c r="Q133" s="62">
        <f>IFERROR(((O133-I133)*10000),0)</f>
        <v>-68.666666666666458</v>
      </c>
      <c r="R133" s="26"/>
      <c r="S133" s="26"/>
      <c r="T133" s="26"/>
      <c r="U133" s="26"/>
      <c r="V133" s="69">
        <f>IFERROR(AVERAGEIFS($V$11:$V$115,$K$11:$K$115,"&gt;="&amp;DATE(2023,1,1),$K$11:$K$115,"&lt;="&amp;DATE(2023,12,31),$M$11:$M$115,"V"),"N/A")</f>
        <v>7.0913043478260857E-2</v>
      </c>
      <c r="W133" s="61"/>
      <c r="X133" s="69">
        <f>IFERROR(AVERAGEIFS($X$11:$X$115,$K$11:$K$115,"&gt;="&amp;DATE(2023,1,1),$K$11:$K$115,"&lt;="&amp;DATE(2023,12,31),$M$11:$M$115,"V"),"N/A")</f>
        <v>0.52400000000000002</v>
      </c>
      <c r="Y133" s="61"/>
      <c r="Z133" s="69">
        <f>IFERROR(AVERAGEIFS($Z$11:$Z$115,$K$11:$K$115,"&gt;="&amp;DATE(2023,1,1),$K$11:$K$115,"&lt;="&amp;DATE(2023,12,31),$M$11:$M$115,"V"),"N/A")</f>
        <v>5.085930384615385E-2</v>
      </c>
    </row>
    <row r="134" spans="1:30" x14ac:dyDescent="0.25">
      <c r="A134" s="60"/>
      <c r="B134" s="26"/>
      <c r="C134" s="60"/>
      <c r="D134" s="26"/>
      <c r="E134" s="26"/>
      <c r="F134" s="26"/>
      <c r="G134" s="26"/>
      <c r="H134" s="26"/>
      <c r="I134" s="69"/>
      <c r="J134" s="61"/>
      <c r="K134" s="61"/>
      <c r="L134" s="61"/>
      <c r="M134" s="61"/>
      <c r="N134" s="61"/>
      <c r="O134" s="69"/>
      <c r="Q134" s="62"/>
      <c r="R134" s="26"/>
      <c r="S134" s="26"/>
      <c r="T134" s="26"/>
      <c r="U134" s="26"/>
      <c r="V134" s="69"/>
      <c r="W134" s="61"/>
      <c r="X134" s="69"/>
      <c r="Y134" s="61"/>
      <c r="Z134" s="69"/>
    </row>
    <row r="135" spans="1:30" x14ac:dyDescent="0.25">
      <c r="A135" s="65">
        <v>2024</v>
      </c>
      <c r="B135" s="47"/>
      <c r="C135" s="47"/>
      <c r="D135" s="47"/>
      <c r="E135" s="47"/>
      <c r="F135" s="47"/>
      <c r="G135" s="47"/>
      <c r="H135" s="47"/>
      <c r="I135" s="66"/>
      <c r="J135" s="66"/>
      <c r="K135" s="66"/>
      <c r="L135" s="66"/>
      <c r="M135" s="66"/>
      <c r="N135" s="66"/>
      <c r="O135" s="66"/>
      <c r="P135" s="47"/>
      <c r="Q135" s="47"/>
      <c r="R135" s="47"/>
      <c r="S135" s="47"/>
      <c r="T135" s="47"/>
      <c r="U135" s="47"/>
      <c r="V135" s="66"/>
      <c r="W135" s="66"/>
      <c r="X135" s="66"/>
      <c r="Y135" s="66"/>
      <c r="Z135" s="66"/>
    </row>
    <row r="136" spans="1:30" x14ac:dyDescent="0.25">
      <c r="A136" s="60" t="s">
        <v>132</v>
      </c>
      <c r="B136" s="26"/>
      <c r="C136" s="26"/>
      <c r="D136" s="26"/>
      <c r="E136" s="26"/>
      <c r="F136" s="26"/>
      <c r="G136" s="60" cm="1">
        <f t="array" ref="G136">SUMPRODUCT(--(YEAR($K$11:$K$115)=A135))</f>
        <v>41</v>
      </c>
      <c r="H136" s="26"/>
      <c r="I136" s="61"/>
      <c r="J136" s="61"/>
      <c r="K136" s="61"/>
      <c r="L136" s="61"/>
      <c r="M136" s="61"/>
      <c r="N136" s="61"/>
      <c r="O136" s="61"/>
      <c r="Q136" s="26"/>
      <c r="R136" s="26"/>
      <c r="S136" s="26"/>
      <c r="T136" s="26"/>
      <c r="U136" s="26"/>
      <c r="V136" s="61"/>
      <c r="W136" s="61"/>
      <c r="X136" s="61"/>
      <c r="Y136" s="61"/>
      <c r="Z136" s="61"/>
    </row>
    <row r="137" spans="1:30" x14ac:dyDescent="0.25">
      <c r="A137" s="60" t="s">
        <v>133</v>
      </c>
      <c r="B137" s="26"/>
      <c r="C137" s="60" t="s">
        <v>134</v>
      </c>
      <c r="D137" s="26"/>
      <c r="E137" s="26"/>
      <c r="F137" s="26"/>
      <c r="G137" s="26"/>
      <c r="H137" s="26"/>
      <c r="I137" s="61">
        <f>AVERAGEIFS($I$11:$I$115,$K$11:$K$115,"&gt;="&amp;DATE(2024,1,1),$K$11:$K$115,"&lt;="&amp;DATE(2024,12,31))</f>
        <v>0.10389024390243905</v>
      </c>
      <c r="J137" s="61"/>
      <c r="K137" s="61"/>
      <c r="L137" s="61"/>
      <c r="M137" s="61"/>
      <c r="N137" s="61"/>
      <c r="O137" s="61">
        <f>AVERAGEIFS($O$11:$O$115,$K$11:$K$115,"&gt;="&amp;DATE(2024,1,1),$K$11:$K$115,"&lt;="&amp;DATE(2024,12,31))</f>
        <v>9.7770731707317066E-2</v>
      </c>
      <c r="Q137" s="62">
        <f t="shared" ref="Q137" si="9">(O137-I137)*10000</f>
        <v>-61.195121951219818</v>
      </c>
      <c r="R137" s="26"/>
      <c r="S137" s="26"/>
      <c r="T137" s="26"/>
      <c r="U137" s="26"/>
      <c r="V137" s="61">
        <f>AVERAGEIFS($V$11:$V$115,$K$11:$K$115,"&gt;="&amp;DATE(2024,1,1),$K$11:$K$115,"&lt;="&amp;DATE(2024,12,31))</f>
        <v>7.0760000000000003E-2</v>
      </c>
      <c r="W137" s="61"/>
      <c r="X137" s="61">
        <f>AVERAGEIFS($X$11:$X$115,$K$11:$K$115,"&gt;="&amp;DATE(2024,1,1),$K$11:$K$115,"&lt;="&amp;DATE(2024,12,31))</f>
        <v>0.49514333333333338</v>
      </c>
      <c r="Y137" s="61"/>
      <c r="Z137" s="61">
        <f>AVERAGEIFS($Z$11:$Z$115,$K$11:$K$115,"&gt;="&amp;DATE(2024,1,1),$K$11:$K$115,"&lt;="&amp;DATE(2024,12,31))</f>
        <v>4.7877553448275878E-2</v>
      </c>
      <c r="AB137" s="67"/>
      <c r="AD137" s="68"/>
    </row>
    <row r="138" spans="1:30" x14ac:dyDescent="0.25">
      <c r="A138" s="60" t="s">
        <v>133</v>
      </c>
      <c r="B138" s="26"/>
      <c r="C138" s="60" t="s">
        <v>135</v>
      </c>
      <c r="D138" s="26"/>
      <c r="E138" s="26"/>
      <c r="F138" s="26"/>
      <c r="G138" s="26"/>
      <c r="H138" s="26"/>
      <c r="I138" s="69">
        <f>IFERROR((AVERAGEIFS($I$11:$I$115,$K$11:$K$115,"&gt;="&amp;DATE(2024,1,1),$K$11:$K$115,"&lt;="&amp;DATE(2024,12,31),$M$11:$M$115,"D")),"None")</f>
        <v>0.1041111111111111</v>
      </c>
      <c r="J138" s="61"/>
      <c r="K138" s="61"/>
      <c r="L138" s="61"/>
      <c r="M138" s="61"/>
      <c r="N138" s="61"/>
      <c r="O138" s="69">
        <f>IFERROR(AVERAGEIFS($O$11:$O$115,$K$11:$K$115,"&gt;="&amp;DATE(2024,1,1),$K$11:$K$115,"&lt;="&amp;DATE(2024,12,31),$M$11:$M$115,"D"),"None")</f>
        <v>9.534444444444444E-2</v>
      </c>
      <c r="Q138" s="62">
        <f>IFERROR(((O138-I138)*10000),0)</f>
        <v>-87.666666666666586</v>
      </c>
      <c r="R138" s="26"/>
      <c r="S138" s="26"/>
      <c r="T138" s="26"/>
      <c r="U138" s="26"/>
      <c r="V138" s="69">
        <f>IFERROR((AVERAGEIFS($V$11:$V$115,$K$11:$K$115,"&gt;="&amp;DATE(2024,1,1),$K$11:$K$115,"&lt;="&amp;DATE(2024,12,31),$M$11:$M$115,"D")),"None")</f>
        <v>7.0855555555555547E-2</v>
      </c>
      <c r="W138" s="61"/>
      <c r="X138" s="69">
        <f>IFERROR(AVERAGEIFS($X$11:$X$115,$K$11:$K$115,"&gt;="&amp;DATE(2024,1,1),$K$11:$K$115,"&lt;="&amp;DATE(2024,12,31),$M$11:$M$115,"D"),"None")</f>
        <v>0.50443333333333329</v>
      </c>
      <c r="Y138" s="61"/>
      <c r="Z138" s="69">
        <f>IFERROR(AVERAGEIFS($Z$11:$Z$115,$K$11:$K$115,"&gt;="&amp;DATE(2024,1,1),$K$11:$K$115,"&lt;="&amp;DATE(2024,12,31),$M$11:$M$115,"D"),"None")</f>
        <v>4.8072716666666668E-2</v>
      </c>
    </row>
    <row r="139" spans="1:30" x14ac:dyDescent="0.25">
      <c r="A139" s="60" t="s">
        <v>133</v>
      </c>
      <c r="B139" s="26"/>
      <c r="C139" s="60" t="s">
        <v>140</v>
      </c>
      <c r="D139" s="26"/>
      <c r="E139" s="26"/>
      <c r="F139" s="26"/>
      <c r="G139" s="26"/>
      <c r="H139" s="26"/>
      <c r="I139" s="69">
        <f>IFERROR(AVERAGEIFS($I$11:$I$115,$K$11:$K$115,"&gt;="&amp;DATE(2024,1,1),$K$11:$K$115,"&lt;="&amp;DATE(2024,12,31),$M$11:$M$115,"D",$A$11:$A$115,"&lt;&gt;"&amp;"Illinois"),"None")</f>
        <v>0.1041111111111111</v>
      </c>
      <c r="J139" s="61"/>
      <c r="K139" s="61"/>
      <c r="L139" s="61"/>
      <c r="M139" s="61"/>
      <c r="N139" s="61"/>
      <c r="O139" s="69">
        <f>IFERROR(AVERAGEIFS($O$11:$O$115,$K$11:$K$115,"&gt;="&amp;DATE(2024,1,1),$K$11:$K$115,"&lt;="&amp;DATE(2024,12,31),$M$11:$M$115,"D",$A$11:$A$115,"&lt;&gt;"&amp;"Illinois"),"None")</f>
        <v>9.534444444444444E-2</v>
      </c>
      <c r="Q139" s="62">
        <f>IFERROR(((O139-I139)*10000),0)</f>
        <v>-87.666666666666586</v>
      </c>
      <c r="R139" s="26"/>
      <c r="S139" s="26"/>
      <c r="T139" s="26"/>
      <c r="U139" s="26"/>
      <c r="V139" s="69">
        <f>IFERROR(AVERAGEIFS($V$11:$V$115,$K$11:$K$115,"&gt;="&amp;DATE(2024,1,1),$K$11:$K$115,"&lt;="&amp;DATE(2024,12,31),$M$11:$M$115,"D",$A$11:$A$115,"&lt;&gt;"&amp;"Illinois"),"None")</f>
        <v>7.0855555555555547E-2</v>
      </c>
      <c r="W139" s="61"/>
      <c r="X139" s="69">
        <f>IFERROR(AVERAGEIFS($X$11:$X$115,$K$11:$K$115,"&gt;="&amp;DATE(2024,1,1),$K$11:$K$115,"&lt;="&amp;DATE(2024,12,31),$M$11:$M$115,"D",$A$11:$A$115,"&lt;&gt;"&amp;"Illinois"),"None")</f>
        <v>0.50443333333333329</v>
      </c>
      <c r="Y139" s="61"/>
      <c r="Z139" s="69">
        <f>IFERROR(AVERAGEIFS($Z$11:$Z$115,$K$11:$K$115,"&gt;="&amp;DATE(2024,1,1),$K$11:$K$115,"&lt;="&amp;DATE(2024,12,31),$M$11:$M$115,"D",$A$11:$A$115,"&lt;&gt;"&amp;"Illinois"),"None")</f>
        <v>4.8072716666666668E-2</v>
      </c>
    </row>
    <row r="140" spans="1:30" x14ac:dyDescent="0.25">
      <c r="A140" s="60" t="s">
        <v>133</v>
      </c>
      <c r="B140" s="26"/>
      <c r="C140" s="60" t="s">
        <v>136</v>
      </c>
      <c r="D140" s="26"/>
      <c r="E140" s="26"/>
      <c r="F140" s="26"/>
      <c r="G140" s="26"/>
      <c r="H140" s="26"/>
      <c r="I140" s="69">
        <f>IFERROR(AVERAGEIFS($I$11:$I$115,$K$11:$K$115,"&gt;="&amp;DATE(2024,1,1),$K$11:$K$115,"&lt;="&amp;DATE(2024,12,31),$M$11:$M$115,"V"),"None")</f>
        <v>0.10382812500000002</v>
      </c>
      <c r="J140" s="61"/>
      <c r="K140" s="61"/>
      <c r="L140" s="61"/>
      <c r="M140" s="61"/>
      <c r="N140" s="61"/>
      <c r="O140" s="69">
        <f>IFERROR(AVERAGEIFS($O$11:$O$115,$K$11:$K$115,"&gt;="&amp;DATE(2024,1,1),$K$11:$K$115,"&lt;="&amp;DATE(2024,12,31),$M$11:$M$115,"V"),"None")</f>
        <v>9.8453124999999975E-2</v>
      </c>
      <c r="Q140" s="62">
        <f>IFERROR(((O140-I140)*10000),0)</f>
        <v>-53.750000000000462</v>
      </c>
      <c r="R140" s="26"/>
      <c r="S140" s="26"/>
      <c r="T140" s="26"/>
      <c r="U140" s="26"/>
      <c r="V140" s="69">
        <f>IFERROR(AVERAGEIFS($V$11:$V$115,$K$11:$K$115,"&gt;="&amp;DATE(2024,1,1),$K$11:$K$115,"&lt;="&amp;DATE(2024,12,31),$M$11:$M$115,"V"),"N/A")</f>
        <v>7.0719047619047612E-2</v>
      </c>
      <c r="W140" s="61"/>
      <c r="X140" s="69">
        <f>IFERROR(AVERAGEIFS($X$11:$X$115,$K$11:$K$115,"&gt;="&amp;DATE(2024,1,1),$K$11:$K$115,"&lt;="&amp;DATE(2024,12,31),$M$11:$M$115,"V"),"N/A")</f>
        <v>0.49116190476190474</v>
      </c>
      <c r="Y140" s="61"/>
      <c r="Z140" s="69">
        <f>IFERROR(AVERAGEIFS($Z$11:$Z$115,$K$11:$K$115,"&gt;="&amp;DATE(2024,1,1),$K$11:$K$115,"&lt;="&amp;DATE(2024,12,31),$M$11:$M$115,"V"),"N/A")</f>
        <v>4.7789729999999996E-2</v>
      </c>
    </row>
    <row r="141" spans="1:30" x14ac:dyDescent="0.25">
      <c r="A141" s="26"/>
      <c r="B141" s="26"/>
      <c r="C141" s="26"/>
      <c r="D141" s="26"/>
      <c r="E141" s="26"/>
      <c r="F141" s="26"/>
      <c r="G141" s="26"/>
      <c r="H141" s="26"/>
      <c r="I141" s="61"/>
      <c r="J141" s="61"/>
      <c r="K141" s="61"/>
      <c r="L141" s="61"/>
      <c r="M141" s="61"/>
      <c r="N141" s="61"/>
      <c r="O141" s="61"/>
      <c r="Q141" s="26"/>
      <c r="R141" s="26"/>
      <c r="S141" s="26"/>
      <c r="T141" s="26"/>
      <c r="U141" s="26"/>
      <c r="V141" s="61"/>
      <c r="W141" s="61"/>
      <c r="X141" s="61"/>
      <c r="Y141" s="61"/>
      <c r="Z141" s="61"/>
    </row>
    <row r="142" spans="1:30" x14ac:dyDescent="0.25">
      <c r="A142" s="65">
        <v>2025</v>
      </c>
      <c r="B142" s="47"/>
      <c r="C142" s="47"/>
      <c r="D142" s="47"/>
      <c r="E142" s="47"/>
      <c r="F142" s="47"/>
      <c r="G142" s="47"/>
      <c r="H142" s="47"/>
      <c r="I142" s="66"/>
      <c r="J142" s="66"/>
      <c r="K142" s="66"/>
      <c r="L142" s="66"/>
      <c r="M142" s="66"/>
      <c r="N142" s="66"/>
      <c r="O142" s="66"/>
      <c r="P142" s="47"/>
      <c r="Q142" s="47"/>
      <c r="R142" s="47"/>
      <c r="S142" s="47"/>
      <c r="T142" s="47"/>
      <c r="U142" s="47"/>
      <c r="V142" s="66"/>
      <c r="W142" s="66"/>
      <c r="X142" s="66"/>
      <c r="Y142" s="66"/>
      <c r="Z142" s="66"/>
    </row>
    <row r="143" spans="1:30" x14ac:dyDescent="0.25">
      <c r="A143" s="60" t="s">
        <v>132</v>
      </c>
      <c r="B143" s="26"/>
      <c r="C143" s="26"/>
      <c r="D143" s="26"/>
      <c r="E143" s="26"/>
      <c r="F143" s="26"/>
      <c r="G143" s="60" cm="1">
        <f t="array" ref="G143">SUMPRODUCT(--(YEAR($K$11:$K$115)=A142))</f>
        <v>18</v>
      </c>
      <c r="H143" s="26"/>
      <c r="I143" s="61"/>
      <c r="J143" s="61"/>
      <c r="K143" s="61"/>
      <c r="L143" s="61"/>
      <c r="M143" s="61"/>
      <c r="N143" s="61"/>
      <c r="O143" s="61"/>
      <c r="Q143" s="26"/>
      <c r="R143" s="26"/>
      <c r="S143" s="26"/>
      <c r="T143" s="26"/>
      <c r="U143" s="26"/>
      <c r="V143" s="61"/>
      <c r="W143" s="61"/>
      <c r="X143" s="61"/>
      <c r="Y143" s="61"/>
      <c r="Z143" s="61"/>
    </row>
    <row r="144" spans="1:30" x14ac:dyDescent="0.25">
      <c r="A144" s="60" t="s">
        <v>133</v>
      </c>
      <c r="B144" s="26"/>
      <c r="C144" s="60" t="s">
        <v>134</v>
      </c>
      <c r="D144" s="26"/>
      <c r="E144" s="26"/>
      <c r="F144" s="26"/>
      <c r="G144" s="26"/>
      <c r="H144" s="26"/>
      <c r="I144" s="61">
        <f>AVERAGEIFS($I$11:$I$115,$K$11:$K$115,"&gt;="&amp;DATE(2025,1,1),$K$11:$K$115,"&lt;="&amp;DATE(2025,12,31))</f>
        <v>0.10368333333333335</v>
      </c>
      <c r="J144" s="61"/>
      <c r="K144" s="61"/>
      <c r="L144" s="61"/>
      <c r="M144" s="61"/>
      <c r="N144" s="61"/>
      <c r="O144" s="61">
        <f>AVERAGEIFS($O$11:$O$115,$K$11:$K$115,"&gt;="&amp;DATE(2025,1,1),$K$11:$K$115,"&lt;="&amp;DATE(2025,12,31))</f>
        <v>9.676666666666664E-2</v>
      </c>
      <c r="Q144" s="62">
        <f t="shared" ref="Q144" si="10">(O144-I144)*10000</f>
        <v>-69.166666666667098</v>
      </c>
      <c r="R144" s="26"/>
      <c r="S144" s="26"/>
      <c r="T144" s="26"/>
      <c r="U144" s="26"/>
      <c r="V144" s="61">
        <f>AVERAGEIFS($V$11:$V$115,$K$11:$K$115,"&gt;="&amp;DATE(2025,1,1),$K$11:$K$115,"&lt;="&amp;DATE(2025,12,31))</f>
        <v>6.9582352941176456E-2</v>
      </c>
      <c r="W144" s="61"/>
      <c r="X144" s="61">
        <f>AVERAGEIFS($X$11:$X$115,$K$11:$K$115,"&gt;="&amp;DATE(2025,1,1),$K$11:$K$115,"&lt;="&amp;DATE(2025,12,31))</f>
        <v>0.47930000000000006</v>
      </c>
      <c r="Y144" s="61"/>
      <c r="Z144" s="61">
        <f>AVERAGEIFS($Z$11:$Z$115,$K$11:$K$115,"&gt;="&amp;DATE(2025,1,1),$K$11:$K$115,"&lt;="&amp;DATE(2025,12,31))</f>
        <v>4.6550662352941176E-2</v>
      </c>
      <c r="AB144" s="67"/>
      <c r="AD144" s="68"/>
    </row>
    <row r="145" spans="1:26" x14ac:dyDescent="0.25">
      <c r="A145" s="60" t="s">
        <v>133</v>
      </c>
      <c r="B145" s="26"/>
      <c r="C145" s="60" t="s">
        <v>135</v>
      </c>
      <c r="D145" s="26"/>
      <c r="E145" s="26"/>
      <c r="F145" s="26"/>
      <c r="G145" s="26"/>
      <c r="H145" s="26"/>
      <c r="I145" s="69">
        <f>IFERROR((AVERAGEIFS($I$11:$I$115,$K$11:$K$115,"&gt;="&amp;DATE(2025,1,1),$K$11:$K$115,"&lt;="&amp;DATE(2025,12,31),$M$11:$M$115,"D")),"None")</f>
        <v>0.10087499999999999</v>
      </c>
      <c r="J145" s="61"/>
      <c r="K145" s="61"/>
      <c r="L145" s="61"/>
      <c r="M145" s="61"/>
      <c r="N145" s="61"/>
      <c r="O145" s="69">
        <f>IFERROR(AVERAGEIFS($O$11:$O$115,$K$11:$K$115,"&gt;="&amp;DATE(2025,1,1),$K$11:$K$115,"&lt;="&amp;DATE(2025,12,31),$M$11:$M$115,"D"),"None")</f>
        <v>9.4624999999999987E-2</v>
      </c>
      <c r="Q145" s="62">
        <f>IFERROR(((O145-I145)*10000),0)</f>
        <v>-62.500000000000057</v>
      </c>
      <c r="R145" s="26"/>
      <c r="S145" s="26"/>
      <c r="T145" s="26"/>
      <c r="U145" s="26"/>
      <c r="V145" s="69">
        <f>IFERROR((AVERAGEIFS($V$11:$V$115,$K$11:$K$115,"&gt;="&amp;DATE(2025,1,1),$K$11:$K$115,"&lt;="&amp;DATE(2025,12,31),$M$11:$M$115,"D")),"None")</f>
        <v>7.1025000000000005E-2</v>
      </c>
      <c r="W145" s="61"/>
      <c r="X145" s="69">
        <f>IFERROR(AVERAGEIFS($X$11:$X$115,$K$11:$K$115,"&gt;="&amp;DATE(2025,1,1),$K$11:$K$115,"&lt;="&amp;DATE(2025,12,31),$M$11:$M$115,"D"),"None")</f>
        <v>0.48312500000000003</v>
      </c>
      <c r="Y145" s="61"/>
      <c r="Z145" s="69">
        <f>IFERROR(AVERAGEIFS($Z$11:$Z$115,$K$11:$K$115,"&gt;="&amp;DATE(2025,1,1),$K$11:$K$115,"&lt;="&amp;DATE(2025,12,31),$M$11:$M$115,"D"),"None")</f>
        <v>4.5651562499999999E-2</v>
      </c>
    </row>
    <row r="146" spans="1:26" x14ac:dyDescent="0.25">
      <c r="A146" s="60" t="s">
        <v>133</v>
      </c>
      <c r="B146" s="26"/>
      <c r="C146" s="60" t="s">
        <v>140</v>
      </c>
      <c r="D146" s="26"/>
      <c r="E146" s="26"/>
      <c r="F146" s="26"/>
      <c r="G146" s="26"/>
      <c r="H146" s="26"/>
      <c r="I146" s="69">
        <f>IFERROR(AVERAGEIFS($I$11:$I$115,$K$11:$K$115,"&gt;="&amp;DATE(2025,1,1),$K$11:$K$115,"&lt;="&amp;DATE(2025,12,31),$M$11:$M$115,"D",$A$11:$A$115,"&lt;&gt;"&amp;"Illinois"),"None")</f>
        <v>0.10087499999999999</v>
      </c>
      <c r="J146" s="61"/>
      <c r="K146" s="61"/>
      <c r="L146" s="61"/>
      <c r="M146" s="61"/>
      <c r="N146" s="61"/>
      <c r="O146" s="69">
        <f>IFERROR(AVERAGEIFS($O$11:$O$115,$K$11:$K$115,"&gt;="&amp;DATE(2025,1,1),$K$11:$K$115,"&lt;="&amp;DATE(2025,12,31),$M$11:$M$115,"D",$A$11:$A$115,"&lt;&gt;"&amp;"Illinois"),"None")</f>
        <v>9.4624999999999987E-2</v>
      </c>
      <c r="Q146" s="62">
        <f>IFERROR(((O146-I146)*10000),0)</f>
        <v>-62.500000000000057</v>
      </c>
      <c r="R146" s="26"/>
      <c r="S146" s="26"/>
      <c r="T146" s="26"/>
      <c r="U146" s="26"/>
      <c r="V146" s="69">
        <f>IFERROR(AVERAGEIFS($V$11:$V$115,$K$11:$K$115,"&gt;="&amp;DATE(2025,1,1),$K$11:$K$115,"&lt;="&amp;DATE(2025,12,31),$M$11:$M$115,"D",$A$11:$A$115,"&lt;&gt;"&amp;"Illinois"),"None")</f>
        <v>7.1025000000000005E-2</v>
      </c>
      <c r="W146" s="61"/>
      <c r="X146" s="69">
        <f>IFERROR(AVERAGEIFS($X$11:$X$115,$K$11:$K$115,"&gt;="&amp;DATE(2025,1,1),$K$11:$K$115,"&lt;="&amp;DATE(2025,12,31),$M$11:$M$115,"D",$A$11:$A$115,"&lt;&gt;"&amp;"Illinois"),"None")</f>
        <v>0.48312500000000003</v>
      </c>
      <c r="Y146" s="61"/>
      <c r="Z146" s="69">
        <f>IFERROR(AVERAGEIFS($Z$11:$Z$115,$K$11:$K$115,"&gt;="&amp;DATE(2025,1,1),$K$11:$K$115,"&lt;="&amp;DATE(2025,12,31),$M$11:$M$115,"D",$A$11:$A$115,"&lt;&gt;"&amp;"Illinois"),"None")</f>
        <v>4.5651562499999999E-2</v>
      </c>
    </row>
    <row r="147" spans="1:26" x14ac:dyDescent="0.25">
      <c r="A147" s="60" t="s">
        <v>133</v>
      </c>
      <c r="B147" s="26"/>
      <c r="C147" s="60" t="s">
        <v>136</v>
      </c>
      <c r="D147" s="26"/>
      <c r="E147" s="26"/>
      <c r="F147" s="26"/>
      <c r="G147" s="26"/>
      <c r="H147" s="26"/>
      <c r="I147" s="69">
        <f>IFERROR(AVERAGEIFS($I$11:$I$115,$K$11:$K$115,"&gt;="&amp;DATE(2025,1,1),$K$11:$K$115,"&lt;="&amp;DATE(2025,12,31),$M$11:$M$115,"V"),"None")</f>
        <v>0.10448571428571429</v>
      </c>
      <c r="J147" s="61"/>
      <c r="K147" s="61"/>
      <c r="L147" s="61"/>
      <c r="M147" s="61"/>
      <c r="N147" s="61"/>
      <c r="O147" s="69">
        <f>IFERROR(AVERAGEIFS($O$11:$O$115,$K$11:$K$115,"&gt;="&amp;DATE(2025,1,1),$K$11:$K$115,"&lt;="&amp;DATE(2025,12,31),$M$11:$M$115,"V"),"None")</f>
        <v>9.7378571428571412E-2</v>
      </c>
      <c r="Q147" s="62">
        <f>IFERROR(((O147-I147)*10000),0)</f>
        <v>-71.071428571428811</v>
      </c>
      <c r="R147" s="26"/>
      <c r="S147" s="26"/>
      <c r="T147" s="26"/>
      <c r="U147" s="26"/>
      <c r="V147" s="69">
        <f>IFERROR(AVERAGEIFS($V$11:$V$115,$K$11:$K$115,"&gt;="&amp;DATE(2025,1,1),$K$11:$K$115,"&lt;="&amp;DATE(2025,12,31),$M$11:$M$115,"V"),"N/A")</f>
        <v>6.9138461538461538E-2</v>
      </c>
      <c r="W147" s="61"/>
      <c r="X147" s="69">
        <f>IFERROR(AVERAGEIFS($X$11:$X$115,$K$11:$K$115,"&gt;="&amp;DATE(2025,1,1),$K$11:$K$115,"&lt;="&amp;DATE(2025,12,31),$M$11:$M$115,"V"),"N/A")</f>
        <v>0.47820714285714283</v>
      </c>
      <c r="Y147" s="61"/>
      <c r="Z147" s="69">
        <f>IFERROR(AVERAGEIFS($Z$11:$Z$115,$K$11:$K$115,"&gt;="&amp;DATE(2025,1,1),$K$11:$K$115,"&lt;="&amp;DATE(2025,12,31),$M$11:$M$115,"V"),"N/A")</f>
        <v>4.6827308461538451E-2</v>
      </c>
    </row>
    <row r="148" spans="1:26" x14ac:dyDescent="0.25">
      <c r="A148" s="26"/>
      <c r="B148" s="26"/>
      <c r="C148" s="26"/>
      <c r="D148" s="26"/>
      <c r="E148" s="26"/>
      <c r="F148" s="26"/>
      <c r="G148" s="26"/>
      <c r="H148" s="26"/>
      <c r="I148" s="61"/>
      <c r="J148" s="61"/>
      <c r="K148" s="61"/>
      <c r="L148" s="61"/>
      <c r="M148" s="61"/>
      <c r="N148" s="61"/>
      <c r="O148" s="61"/>
      <c r="Q148" s="26"/>
      <c r="R148" s="26"/>
      <c r="S148" s="26"/>
      <c r="T148" s="26"/>
      <c r="U148" s="26"/>
      <c r="V148" s="61"/>
      <c r="W148" s="61"/>
      <c r="X148" s="61"/>
      <c r="Y148" s="61"/>
      <c r="Z148" s="61"/>
    </row>
    <row r="149" spans="1:26" x14ac:dyDescent="0.25">
      <c r="A149" s="59" t="s">
        <v>141</v>
      </c>
      <c r="B149" s="59"/>
      <c r="C149" s="59"/>
      <c r="D149" s="26"/>
      <c r="E149" s="26"/>
      <c r="F149" s="26"/>
      <c r="G149" s="26"/>
      <c r="H149" s="26"/>
      <c r="I149" s="61"/>
      <c r="J149" s="61"/>
      <c r="K149" s="61"/>
      <c r="L149" s="61"/>
      <c r="M149" s="61"/>
      <c r="N149" s="61"/>
      <c r="O149" s="61"/>
      <c r="Q149" s="26"/>
      <c r="R149" s="26"/>
      <c r="S149" s="26"/>
      <c r="T149" s="26"/>
      <c r="U149" s="26"/>
      <c r="V149" s="61"/>
      <c r="W149" s="61"/>
      <c r="X149" s="61"/>
      <c r="Y149" s="61"/>
      <c r="Z149" s="61"/>
    </row>
    <row r="150" spans="1:26" x14ac:dyDescent="0.25">
      <c r="A150" s="59" t="s">
        <v>142</v>
      </c>
      <c r="B150" s="59"/>
      <c r="C150" s="70" t="s">
        <v>326</v>
      </c>
      <c r="D150" s="26"/>
      <c r="E150" s="26"/>
      <c r="F150" s="26"/>
      <c r="G150" s="26"/>
      <c r="H150" s="26"/>
      <c r="I150" s="61"/>
      <c r="J150" s="61"/>
      <c r="K150" s="61"/>
      <c r="L150" s="61"/>
      <c r="M150" s="61"/>
      <c r="N150" s="61"/>
      <c r="O150" s="61"/>
      <c r="Q150" s="26"/>
      <c r="R150" s="26"/>
      <c r="S150" s="26"/>
      <c r="T150" s="26"/>
      <c r="U150" s="26"/>
      <c r="V150" s="61"/>
      <c r="W150" s="61"/>
      <c r="X150" s="61"/>
      <c r="Y150" s="61"/>
      <c r="Z150" s="61"/>
    </row>
    <row r="151" spans="1:26" x14ac:dyDescent="0.25">
      <c r="A151" s="60" t="s">
        <v>314</v>
      </c>
      <c r="B151" s="26"/>
      <c r="C151" s="26"/>
      <c r="D151" s="26"/>
      <c r="E151" s="26"/>
      <c r="F151" s="26"/>
      <c r="G151" s="26"/>
      <c r="H151" s="26"/>
      <c r="I151" s="61"/>
      <c r="J151" s="61"/>
      <c r="K151" s="61"/>
      <c r="L151" s="61"/>
      <c r="M151" s="61"/>
      <c r="N151" s="61"/>
      <c r="O151" s="61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25">
      <c r="A152" s="71" t="s">
        <v>534</v>
      </c>
      <c r="B152" s="26"/>
      <c r="C152" s="26"/>
      <c r="D152" s="26"/>
      <c r="E152" s="26"/>
      <c r="F152" s="26"/>
      <c r="G152" s="26"/>
      <c r="H152" s="26"/>
      <c r="I152" s="26"/>
      <c r="K152" s="26"/>
      <c r="L152" s="26"/>
      <c r="M152" s="26"/>
      <c r="N152" s="26"/>
      <c r="O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5">
      <c r="B153" s="26"/>
      <c r="C153" s="26"/>
      <c r="D153" s="26"/>
      <c r="E153" s="26"/>
      <c r="F153" s="26"/>
      <c r="G153" s="26"/>
      <c r="H153" s="26"/>
      <c r="I153" s="26"/>
      <c r="K153" s="26"/>
      <c r="L153" s="26"/>
      <c r="M153" s="26"/>
      <c r="N153" s="26"/>
      <c r="O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K154" s="26"/>
      <c r="L154" s="26"/>
      <c r="M154" s="26"/>
      <c r="N154" s="26"/>
      <c r="O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K155" s="26"/>
      <c r="L155" s="26"/>
      <c r="M155" s="26"/>
      <c r="N155" s="26"/>
      <c r="O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K156" s="26"/>
      <c r="L156" s="26"/>
      <c r="M156" s="26"/>
      <c r="N156" s="26"/>
      <c r="O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K157" s="26"/>
      <c r="L157" s="26"/>
      <c r="M157" s="26"/>
      <c r="N157" s="26"/>
      <c r="O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K158" s="26"/>
      <c r="L158" s="26"/>
      <c r="M158" s="26"/>
      <c r="N158" s="26"/>
      <c r="O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K159" s="26"/>
      <c r="L159" s="26"/>
      <c r="M159" s="26"/>
      <c r="N159" s="26"/>
      <c r="O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K160" s="26"/>
      <c r="L160" s="26"/>
      <c r="M160" s="26"/>
      <c r="N160" s="26"/>
      <c r="O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K161" s="26"/>
      <c r="L161" s="26"/>
      <c r="M161" s="26"/>
      <c r="N161" s="26"/>
      <c r="O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K162" s="26"/>
      <c r="L162" s="26"/>
      <c r="M162" s="26"/>
      <c r="N162" s="26"/>
      <c r="O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K163" s="26"/>
      <c r="L163" s="26"/>
      <c r="M163" s="26"/>
      <c r="N163" s="26"/>
      <c r="O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K164" s="26"/>
      <c r="L164" s="26"/>
      <c r="M164" s="26"/>
      <c r="N164" s="26"/>
      <c r="O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K165" s="26"/>
      <c r="L165" s="26"/>
      <c r="M165" s="26"/>
      <c r="N165" s="26"/>
      <c r="O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K166" s="26"/>
      <c r="L166" s="26"/>
      <c r="M166" s="26"/>
      <c r="N166" s="26"/>
      <c r="O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K167" s="26"/>
      <c r="L167" s="26"/>
      <c r="M167" s="26"/>
      <c r="N167" s="26"/>
      <c r="O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K168" s="26"/>
      <c r="L168" s="26"/>
      <c r="M168" s="26"/>
      <c r="N168" s="26"/>
      <c r="O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K169" s="26"/>
      <c r="L169" s="26"/>
      <c r="M169" s="26"/>
      <c r="N169" s="26"/>
      <c r="O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K170" s="26"/>
      <c r="L170" s="26"/>
      <c r="M170" s="26"/>
      <c r="N170" s="26"/>
      <c r="O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K171" s="26"/>
      <c r="L171" s="26"/>
      <c r="M171" s="26"/>
      <c r="N171" s="26"/>
      <c r="O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K172" s="26"/>
      <c r="L172" s="26"/>
      <c r="M172" s="26"/>
      <c r="N172" s="26"/>
      <c r="O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K173" s="26"/>
      <c r="L173" s="26"/>
      <c r="M173" s="26"/>
      <c r="N173" s="26"/>
      <c r="O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K174" s="26"/>
      <c r="L174" s="26"/>
      <c r="M174" s="26"/>
      <c r="N174" s="26"/>
      <c r="O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K175" s="26"/>
      <c r="L175" s="26"/>
      <c r="M175" s="26"/>
      <c r="N175" s="26"/>
      <c r="O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K176" s="26"/>
      <c r="L176" s="26"/>
      <c r="M176" s="26"/>
      <c r="N176" s="26"/>
      <c r="O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K177" s="26"/>
      <c r="L177" s="26"/>
      <c r="M177" s="26"/>
      <c r="N177" s="26"/>
      <c r="O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K178" s="26"/>
      <c r="L178" s="26"/>
      <c r="M178" s="26"/>
      <c r="N178" s="26"/>
      <c r="O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K179" s="26"/>
      <c r="L179" s="26"/>
      <c r="M179" s="26"/>
      <c r="N179" s="26"/>
      <c r="O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K180" s="26"/>
      <c r="L180" s="26"/>
      <c r="M180" s="26"/>
      <c r="N180" s="26"/>
      <c r="O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K181" s="26"/>
      <c r="L181" s="26"/>
      <c r="M181" s="26"/>
      <c r="N181" s="26"/>
      <c r="O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K182" s="26"/>
      <c r="L182" s="26"/>
      <c r="M182" s="26"/>
      <c r="N182" s="26"/>
      <c r="O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K183" s="26"/>
      <c r="L183" s="26"/>
      <c r="M183" s="26"/>
      <c r="N183" s="26"/>
      <c r="O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K184" s="26"/>
      <c r="L184" s="26"/>
      <c r="M184" s="26"/>
      <c r="N184" s="26"/>
      <c r="O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K185" s="26"/>
      <c r="L185" s="26"/>
      <c r="M185" s="26"/>
      <c r="N185" s="26"/>
      <c r="O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K186" s="26"/>
      <c r="L186" s="26"/>
      <c r="M186" s="26"/>
      <c r="N186" s="26"/>
      <c r="O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K187" s="26"/>
      <c r="L187" s="26"/>
      <c r="M187" s="26"/>
      <c r="N187" s="26"/>
      <c r="O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K188" s="26"/>
      <c r="L188" s="26"/>
      <c r="M188" s="26"/>
      <c r="N188" s="26"/>
      <c r="O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K189" s="26"/>
      <c r="L189" s="26"/>
      <c r="M189" s="26"/>
      <c r="N189" s="26"/>
      <c r="O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K190" s="26"/>
      <c r="L190" s="26"/>
      <c r="M190" s="26"/>
      <c r="N190" s="26"/>
      <c r="O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K191" s="26"/>
      <c r="L191" s="26"/>
      <c r="M191" s="26"/>
      <c r="N191" s="26"/>
      <c r="O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K192" s="26"/>
      <c r="L192" s="26"/>
      <c r="M192" s="26"/>
      <c r="N192" s="26"/>
      <c r="O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K193" s="26"/>
      <c r="L193" s="26"/>
      <c r="M193" s="26"/>
      <c r="N193" s="26"/>
      <c r="O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K194" s="26"/>
      <c r="L194" s="26"/>
      <c r="M194" s="26"/>
      <c r="N194" s="26"/>
      <c r="O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K195" s="26"/>
      <c r="L195" s="26"/>
      <c r="M195" s="26"/>
      <c r="N195" s="26"/>
      <c r="O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K196" s="26"/>
      <c r="L196" s="26"/>
      <c r="M196" s="26"/>
      <c r="N196" s="26"/>
      <c r="O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K197" s="26"/>
      <c r="L197" s="26"/>
      <c r="M197" s="26"/>
      <c r="N197" s="26"/>
      <c r="O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K198" s="26"/>
      <c r="L198" s="26"/>
      <c r="M198" s="26"/>
      <c r="N198" s="26"/>
      <c r="O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K199" s="26"/>
      <c r="L199" s="26"/>
      <c r="M199" s="26"/>
      <c r="N199" s="26"/>
      <c r="O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K200" s="26"/>
      <c r="L200" s="26"/>
      <c r="M200" s="26"/>
      <c r="N200" s="26"/>
      <c r="O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K201" s="26"/>
      <c r="L201" s="26"/>
      <c r="M201" s="26"/>
      <c r="N201" s="26"/>
      <c r="O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K202" s="26"/>
      <c r="L202" s="26"/>
      <c r="M202" s="26"/>
      <c r="N202" s="26"/>
      <c r="O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K203" s="26"/>
      <c r="L203" s="26"/>
      <c r="M203" s="26"/>
      <c r="N203" s="26"/>
      <c r="O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K204" s="26"/>
      <c r="L204" s="26"/>
      <c r="M204" s="26"/>
      <c r="N204" s="26"/>
      <c r="O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K205" s="26"/>
      <c r="L205" s="26"/>
      <c r="M205" s="26"/>
      <c r="N205" s="26"/>
      <c r="O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K206" s="26"/>
      <c r="L206" s="26"/>
      <c r="M206" s="26"/>
      <c r="N206" s="26"/>
      <c r="O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K207" s="26"/>
      <c r="L207" s="26"/>
      <c r="M207" s="26"/>
      <c r="N207" s="26"/>
      <c r="O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K208" s="26"/>
      <c r="L208" s="26"/>
      <c r="M208" s="26"/>
      <c r="N208" s="26"/>
      <c r="O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K209" s="26"/>
      <c r="L209" s="26"/>
      <c r="M209" s="26"/>
      <c r="N209" s="26"/>
      <c r="O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K210" s="26"/>
      <c r="L210" s="26"/>
      <c r="M210" s="26"/>
      <c r="N210" s="26"/>
      <c r="O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K211" s="26"/>
      <c r="L211" s="26"/>
      <c r="M211" s="26"/>
      <c r="N211" s="26"/>
      <c r="O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K212" s="26"/>
      <c r="L212" s="26"/>
      <c r="M212" s="26"/>
      <c r="N212" s="26"/>
      <c r="O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K213" s="26"/>
      <c r="L213" s="26"/>
      <c r="M213" s="26"/>
      <c r="N213" s="26"/>
      <c r="O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K214" s="26"/>
      <c r="L214" s="26"/>
      <c r="M214" s="26"/>
      <c r="N214" s="26"/>
      <c r="O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K215" s="26"/>
      <c r="L215" s="26"/>
      <c r="M215" s="26"/>
      <c r="N215" s="26"/>
      <c r="O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K216" s="26"/>
      <c r="L216" s="26"/>
      <c r="M216" s="26"/>
      <c r="N216" s="26"/>
      <c r="O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K217" s="26"/>
      <c r="L217" s="26"/>
      <c r="M217" s="26"/>
      <c r="N217" s="26"/>
      <c r="O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K218" s="26"/>
      <c r="L218" s="26"/>
      <c r="M218" s="26"/>
      <c r="N218" s="26"/>
      <c r="O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K219" s="26"/>
      <c r="L219" s="26"/>
      <c r="M219" s="26"/>
      <c r="N219" s="26"/>
      <c r="O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K220" s="26"/>
      <c r="L220" s="26"/>
      <c r="M220" s="26"/>
      <c r="N220" s="26"/>
      <c r="O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K221" s="26"/>
      <c r="L221" s="26"/>
      <c r="M221" s="26"/>
      <c r="N221" s="26"/>
      <c r="O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K222" s="26"/>
      <c r="L222" s="26"/>
      <c r="M222" s="26"/>
      <c r="N222" s="26"/>
      <c r="O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K223" s="26"/>
      <c r="L223" s="26"/>
      <c r="M223" s="26"/>
      <c r="N223" s="26"/>
      <c r="O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K224" s="26"/>
      <c r="L224" s="26"/>
      <c r="M224" s="26"/>
      <c r="N224" s="26"/>
      <c r="O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K225" s="26"/>
      <c r="L225" s="26"/>
      <c r="M225" s="26"/>
      <c r="N225" s="26"/>
      <c r="O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K226" s="26"/>
      <c r="L226" s="26"/>
      <c r="M226" s="26"/>
      <c r="N226" s="26"/>
      <c r="O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K227" s="26"/>
      <c r="L227" s="26"/>
      <c r="M227" s="26"/>
      <c r="N227" s="26"/>
      <c r="O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K228" s="26"/>
      <c r="L228" s="26"/>
      <c r="M228" s="26"/>
      <c r="N228" s="26"/>
      <c r="O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K229" s="26"/>
      <c r="L229" s="26"/>
      <c r="M229" s="26"/>
      <c r="N229" s="26"/>
      <c r="O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K230" s="26"/>
      <c r="L230" s="26"/>
      <c r="M230" s="26"/>
      <c r="N230" s="26"/>
      <c r="O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K231" s="26"/>
      <c r="L231" s="26"/>
      <c r="M231" s="26"/>
      <c r="N231" s="26"/>
      <c r="O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K232" s="26"/>
      <c r="L232" s="26"/>
      <c r="M232" s="26"/>
      <c r="N232" s="26"/>
      <c r="O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K233" s="26"/>
      <c r="L233" s="26"/>
      <c r="M233" s="26"/>
      <c r="N233" s="26"/>
      <c r="O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K234" s="26"/>
      <c r="L234" s="26"/>
      <c r="M234" s="26"/>
      <c r="N234" s="26"/>
      <c r="O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K235" s="26"/>
      <c r="L235" s="26"/>
      <c r="M235" s="26"/>
      <c r="N235" s="26"/>
      <c r="O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K236" s="26"/>
      <c r="L236" s="26"/>
      <c r="M236" s="26"/>
      <c r="N236" s="26"/>
      <c r="O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K237" s="26"/>
      <c r="L237" s="26"/>
      <c r="M237" s="26"/>
      <c r="N237" s="26"/>
      <c r="O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K238" s="26"/>
      <c r="L238" s="26"/>
      <c r="M238" s="26"/>
      <c r="N238" s="26"/>
      <c r="O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K239" s="26"/>
      <c r="L239" s="26"/>
      <c r="M239" s="26"/>
      <c r="N239" s="26"/>
      <c r="O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K240" s="26"/>
      <c r="L240" s="26"/>
      <c r="M240" s="26"/>
      <c r="N240" s="26"/>
      <c r="O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K241" s="26"/>
      <c r="L241" s="26"/>
      <c r="M241" s="26"/>
      <c r="N241" s="26"/>
      <c r="O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K242" s="26"/>
      <c r="L242" s="26"/>
      <c r="M242" s="26"/>
      <c r="N242" s="26"/>
      <c r="O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K243" s="26"/>
      <c r="L243" s="26"/>
      <c r="M243" s="26"/>
      <c r="N243" s="26"/>
      <c r="O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K244" s="26"/>
      <c r="L244" s="26"/>
      <c r="M244" s="26"/>
      <c r="N244" s="26"/>
      <c r="O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K245" s="26"/>
      <c r="L245" s="26"/>
      <c r="M245" s="26"/>
      <c r="N245" s="26"/>
      <c r="O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K246" s="26"/>
      <c r="L246" s="26"/>
      <c r="M246" s="26"/>
      <c r="N246" s="26"/>
      <c r="O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K247" s="26"/>
      <c r="L247" s="26"/>
      <c r="M247" s="26"/>
      <c r="N247" s="26"/>
      <c r="O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K248" s="26"/>
      <c r="L248" s="26"/>
      <c r="M248" s="26"/>
      <c r="N248" s="26"/>
      <c r="O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K249" s="26"/>
      <c r="L249" s="26"/>
      <c r="M249" s="26"/>
      <c r="N249" s="26"/>
      <c r="O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K250" s="26"/>
      <c r="L250" s="26"/>
      <c r="M250" s="26"/>
      <c r="N250" s="26"/>
      <c r="O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K251" s="26"/>
      <c r="L251" s="26"/>
      <c r="M251" s="26"/>
      <c r="N251" s="26"/>
      <c r="O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K252" s="26"/>
      <c r="L252" s="26"/>
      <c r="M252" s="26"/>
      <c r="N252" s="26"/>
      <c r="O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K253" s="26"/>
      <c r="L253" s="26"/>
      <c r="M253" s="26"/>
      <c r="N253" s="26"/>
      <c r="O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K254" s="26"/>
      <c r="L254" s="26"/>
      <c r="M254" s="26"/>
      <c r="N254" s="26"/>
      <c r="O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K255" s="26"/>
      <c r="L255" s="26"/>
      <c r="M255" s="26"/>
      <c r="N255" s="26"/>
      <c r="O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K256" s="26"/>
      <c r="L256" s="26"/>
      <c r="M256" s="26"/>
      <c r="N256" s="26"/>
      <c r="O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K257" s="26"/>
      <c r="L257" s="26"/>
      <c r="M257" s="26"/>
      <c r="N257" s="26"/>
      <c r="O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K258" s="26"/>
      <c r="L258" s="26"/>
      <c r="M258" s="26"/>
      <c r="N258" s="26"/>
      <c r="O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K259" s="26"/>
      <c r="L259" s="26"/>
      <c r="M259" s="26"/>
      <c r="N259" s="26"/>
      <c r="O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K260" s="26"/>
      <c r="L260" s="26"/>
      <c r="M260" s="26"/>
      <c r="N260" s="26"/>
      <c r="O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K261" s="26"/>
      <c r="L261" s="26"/>
      <c r="M261" s="26"/>
      <c r="N261" s="26"/>
      <c r="O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K262" s="26"/>
      <c r="L262" s="26"/>
      <c r="M262" s="26"/>
      <c r="N262" s="26"/>
      <c r="O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K263" s="26"/>
      <c r="L263" s="26"/>
      <c r="M263" s="26"/>
      <c r="N263" s="26"/>
      <c r="O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K264" s="26"/>
      <c r="L264" s="26"/>
      <c r="M264" s="26"/>
      <c r="N264" s="26"/>
      <c r="O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K265" s="26"/>
      <c r="L265" s="26"/>
      <c r="M265" s="26"/>
      <c r="N265" s="26"/>
      <c r="O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K266" s="26"/>
      <c r="L266" s="26"/>
      <c r="M266" s="26"/>
      <c r="N266" s="26"/>
      <c r="O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K267" s="26"/>
      <c r="L267" s="26"/>
      <c r="M267" s="26"/>
      <c r="N267" s="26"/>
      <c r="O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K268" s="26"/>
      <c r="L268" s="26"/>
      <c r="M268" s="26"/>
      <c r="N268" s="26"/>
      <c r="O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K269" s="26"/>
      <c r="L269" s="26"/>
      <c r="M269" s="26"/>
      <c r="N269" s="26"/>
      <c r="O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K270" s="26"/>
      <c r="L270" s="26"/>
      <c r="M270" s="26"/>
      <c r="N270" s="26"/>
      <c r="O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K271" s="26"/>
      <c r="L271" s="26"/>
      <c r="M271" s="26"/>
      <c r="N271" s="26"/>
      <c r="O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K272" s="26"/>
      <c r="L272" s="26"/>
      <c r="M272" s="26"/>
      <c r="N272" s="26"/>
      <c r="O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K273" s="26"/>
      <c r="L273" s="26"/>
      <c r="M273" s="26"/>
      <c r="N273" s="26"/>
      <c r="O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K274" s="26"/>
      <c r="L274" s="26"/>
      <c r="M274" s="26"/>
      <c r="N274" s="26"/>
      <c r="O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K275" s="26"/>
      <c r="L275" s="26"/>
      <c r="M275" s="26"/>
      <c r="N275" s="26"/>
      <c r="O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K276" s="26"/>
      <c r="L276" s="26"/>
      <c r="M276" s="26"/>
      <c r="N276" s="26"/>
      <c r="O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K277" s="26"/>
      <c r="L277" s="26"/>
      <c r="M277" s="26"/>
      <c r="N277" s="26"/>
      <c r="O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K278" s="26"/>
      <c r="L278" s="26"/>
      <c r="M278" s="26"/>
      <c r="N278" s="26"/>
      <c r="O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K279" s="26"/>
      <c r="L279" s="26"/>
      <c r="M279" s="26"/>
      <c r="N279" s="26"/>
      <c r="O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K280" s="26"/>
      <c r="L280" s="26"/>
      <c r="M280" s="26"/>
      <c r="N280" s="26"/>
      <c r="O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K281" s="26"/>
      <c r="L281" s="26"/>
      <c r="M281" s="26"/>
      <c r="N281" s="26"/>
      <c r="O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K282" s="26"/>
      <c r="L282" s="26"/>
      <c r="M282" s="26"/>
      <c r="N282" s="26"/>
      <c r="O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K283" s="26"/>
      <c r="L283" s="26"/>
      <c r="M283" s="26"/>
      <c r="N283" s="26"/>
      <c r="O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K284" s="26"/>
      <c r="L284" s="26"/>
      <c r="M284" s="26"/>
      <c r="N284" s="26"/>
      <c r="O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K285" s="26"/>
      <c r="L285" s="26"/>
      <c r="M285" s="26"/>
      <c r="N285" s="26"/>
      <c r="O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K286" s="26"/>
      <c r="L286" s="26"/>
      <c r="M286" s="26"/>
      <c r="N286" s="26"/>
      <c r="O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K287" s="26"/>
      <c r="L287" s="26"/>
      <c r="M287" s="26"/>
      <c r="N287" s="26"/>
      <c r="O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K288" s="26"/>
      <c r="L288" s="26"/>
      <c r="M288" s="26"/>
      <c r="N288" s="26"/>
      <c r="O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K289" s="26"/>
      <c r="L289" s="26"/>
      <c r="M289" s="26"/>
      <c r="N289" s="26"/>
      <c r="O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K290" s="26"/>
      <c r="L290" s="26"/>
      <c r="M290" s="26"/>
      <c r="N290" s="26"/>
      <c r="O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K291" s="26"/>
      <c r="L291" s="26"/>
      <c r="M291" s="26"/>
      <c r="N291" s="26"/>
      <c r="O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K292" s="26"/>
      <c r="L292" s="26"/>
      <c r="M292" s="26"/>
      <c r="N292" s="26"/>
      <c r="O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K293" s="26"/>
      <c r="L293" s="26"/>
      <c r="M293" s="26"/>
      <c r="N293" s="26"/>
      <c r="O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K294" s="26"/>
      <c r="L294" s="26"/>
      <c r="M294" s="26"/>
      <c r="N294" s="26"/>
      <c r="O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K295" s="26"/>
      <c r="L295" s="26"/>
      <c r="M295" s="26"/>
      <c r="N295" s="26"/>
      <c r="O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K296" s="26"/>
      <c r="L296" s="26"/>
      <c r="M296" s="26"/>
      <c r="N296" s="26"/>
      <c r="O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K297" s="26"/>
      <c r="L297" s="26"/>
      <c r="M297" s="26"/>
      <c r="N297" s="26"/>
      <c r="O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K298" s="26"/>
      <c r="L298" s="26"/>
      <c r="M298" s="26"/>
      <c r="N298" s="26"/>
      <c r="O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K299" s="26"/>
      <c r="L299" s="26"/>
      <c r="M299" s="26"/>
      <c r="N299" s="26"/>
      <c r="O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K300" s="26"/>
      <c r="L300" s="26"/>
      <c r="M300" s="26"/>
      <c r="N300" s="26"/>
      <c r="O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K301" s="26"/>
      <c r="L301" s="26"/>
      <c r="M301" s="26"/>
      <c r="N301" s="26"/>
      <c r="O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K302" s="26"/>
      <c r="L302" s="26"/>
      <c r="M302" s="26"/>
      <c r="N302" s="26"/>
      <c r="O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K303" s="26"/>
      <c r="L303" s="26"/>
      <c r="M303" s="26"/>
      <c r="N303" s="26"/>
      <c r="O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K304" s="26"/>
      <c r="L304" s="26"/>
      <c r="M304" s="26"/>
      <c r="N304" s="26"/>
      <c r="O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K305" s="26"/>
      <c r="L305" s="26"/>
      <c r="M305" s="26"/>
      <c r="N305" s="26"/>
      <c r="O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K306" s="26"/>
      <c r="L306" s="26"/>
      <c r="M306" s="26"/>
      <c r="N306" s="26"/>
      <c r="O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K307" s="26"/>
      <c r="L307" s="26"/>
      <c r="M307" s="26"/>
      <c r="N307" s="26"/>
      <c r="O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K308" s="26"/>
      <c r="L308" s="26"/>
      <c r="M308" s="26"/>
      <c r="N308" s="26"/>
      <c r="O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K309" s="26"/>
      <c r="L309" s="26"/>
      <c r="M309" s="26"/>
      <c r="N309" s="26"/>
      <c r="O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K310" s="26"/>
      <c r="L310" s="26"/>
      <c r="M310" s="26"/>
      <c r="N310" s="26"/>
      <c r="O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K311" s="26"/>
      <c r="L311" s="26"/>
      <c r="M311" s="26"/>
      <c r="N311" s="26"/>
      <c r="O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K312" s="26"/>
      <c r="L312" s="26"/>
      <c r="M312" s="26"/>
      <c r="N312" s="26"/>
      <c r="O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K313" s="26"/>
      <c r="L313" s="26"/>
      <c r="M313" s="26"/>
      <c r="N313" s="26"/>
      <c r="O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K314" s="26"/>
      <c r="L314" s="26"/>
      <c r="M314" s="26"/>
      <c r="N314" s="26"/>
      <c r="O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K315" s="26"/>
      <c r="L315" s="26"/>
      <c r="M315" s="26"/>
      <c r="N315" s="26"/>
      <c r="O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K316" s="26"/>
      <c r="L316" s="26"/>
      <c r="M316" s="26"/>
      <c r="N316" s="26"/>
      <c r="O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K317" s="26"/>
      <c r="L317" s="26"/>
      <c r="M317" s="26"/>
      <c r="N317" s="26"/>
      <c r="O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K318" s="26"/>
      <c r="L318" s="26"/>
      <c r="M318" s="26"/>
      <c r="N318" s="26"/>
      <c r="O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K319" s="26"/>
      <c r="L319" s="26"/>
      <c r="M319" s="26"/>
      <c r="N319" s="26"/>
      <c r="O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K320" s="26"/>
      <c r="L320" s="26"/>
      <c r="M320" s="26"/>
      <c r="N320" s="26"/>
      <c r="O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K321" s="26"/>
      <c r="L321" s="26"/>
      <c r="M321" s="26"/>
      <c r="N321" s="26"/>
      <c r="O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K322" s="26"/>
      <c r="L322" s="26"/>
      <c r="M322" s="26"/>
      <c r="N322" s="26"/>
      <c r="O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K323" s="26"/>
      <c r="L323" s="26"/>
      <c r="M323" s="26"/>
      <c r="N323" s="26"/>
      <c r="O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K324" s="26"/>
      <c r="L324" s="26"/>
      <c r="M324" s="26"/>
      <c r="N324" s="26"/>
      <c r="O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K325" s="26"/>
      <c r="L325" s="26"/>
      <c r="M325" s="26"/>
      <c r="N325" s="26"/>
      <c r="O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K326" s="26"/>
      <c r="L326" s="26"/>
      <c r="M326" s="26"/>
      <c r="N326" s="26"/>
      <c r="O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K327" s="26"/>
      <c r="L327" s="26"/>
      <c r="M327" s="26"/>
      <c r="N327" s="26"/>
      <c r="O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K328" s="26"/>
      <c r="L328" s="26"/>
      <c r="M328" s="26"/>
      <c r="N328" s="26"/>
      <c r="O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K329" s="26"/>
      <c r="L329" s="26"/>
      <c r="M329" s="26"/>
      <c r="N329" s="26"/>
      <c r="O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K330" s="26"/>
      <c r="L330" s="26"/>
      <c r="M330" s="26"/>
      <c r="N330" s="26"/>
      <c r="O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K331" s="26"/>
      <c r="L331" s="26"/>
      <c r="M331" s="26"/>
      <c r="N331" s="26"/>
      <c r="O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K332" s="26"/>
      <c r="L332" s="26"/>
      <c r="M332" s="26"/>
      <c r="N332" s="26"/>
      <c r="O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K333" s="26"/>
      <c r="L333" s="26"/>
      <c r="M333" s="26"/>
      <c r="N333" s="26"/>
      <c r="O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K334" s="26"/>
      <c r="L334" s="26"/>
      <c r="M334" s="26"/>
      <c r="N334" s="26"/>
      <c r="O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K335" s="26"/>
      <c r="L335" s="26"/>
      <c r="M335" s="26"/>
      <c r="N335" s="26"/>
      <c r="O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K336" s="26"/>
      <c r="L336" s="26"/>
      <c r="M336" s="26"/>
      <c r="N336" s="26"/>
      <c r="O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K337" s="26"/>
      <c r="L337" s="26"/>
      <c r="M337" s="26"/>
      <c r="N337" s="26"/>
      <c r="O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K338" s="26"/>
      <c r="L338" s="26"/>
      <c r="M338" s="26"/>
      <c r="N338" s="26"/>
      <c r="O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K339" s="26"/>
      <c r="L339" s="26"/>
      <c r="M339" s="26"/>
      <c r="N339" s="26"/>
      <c r="O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K340" s="26"/>
      <c r="L340" s="26"/>
      <c r="M340" s="26"/>
      <c r="N340" s="26"/>
      <c r="O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K341" s="26"/>
      <c r="L341" s="26"/>
      <c r="M341" s="26"/>
      <c r="N341" s="26"/>
      <c r="O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K342" s="26"/>
      <c r="L342" s="26"/>
      <c r="M342" s="26"/>
      <c r="N342" s="26"/>
      <c r="O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K343" s="26"/>
      <c r="L343" s="26"/>
      <c r="M343" s="26"/>
      <c r="N343" s="26"/>
      <c r="O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K344" s="26"/>
      <c r="L344" s="26"/>
      <c r="M344" s="26"/>
      <c r="N344" s="26"/>
      <c r="O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K345" s="26"/>
      <c r="L345" s="26"/>
      <c r="M345" s="26"/>
      <c r="N345" s="26"/>
      <c r="O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K346" s="26"/>
      <c r="L346" s="26"/>
      <c r="M346" s="26"/>
      <c r="N346" s="26"/>
      <c r="O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K347" s="26"/>
      <c r="L347" s="26"/>
      <c r="M347" s="26"/>
      <c r="N347" s="26"/>
      <c r="O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K348" s="26"/>
      <c r="L348" s="26"/>
      <c r="M348" s="26"/>
      <c r="N348" s="26"/>
      <c r="O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K349" s="26"/>
      <c r="L349" s="26"/>
      <c r="M349" s="26"/>
      <c r="N349" s="26"/>
      <c r="O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K350" s="26"/>
      <c r="L350" s="26"/>
      <c r="M350" s="26"/>
      <c r="N350" s="26"/>
      <c r="O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K351" s="26"/>
      <c r="L351" s="26"/>
      <c r="M351" s="26"/>
      <c r="N351" s="26"/>
      <c r="O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K352" s="26"/>
      <c r="L352" s="26"/>
      <c r="M352" s="26"/>
      <c r="N352" s="26"/>
      <c r="O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K353" s="26"/>
      <c r="L353" s="26"/>
      <c r="M353" s="26"/>
      <c r="N353" s="26"/>
      <c r="O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K354" s="26"/>
      <c r="L354" s="26"/>
      <c r="M354" s="26"/>
      <c r="N354" s="26"/>
      <c r="O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K355" s="26"/>
      <c r="L355" s="26"/>
      <c r="M355" s="26"/>
      <c r="N355" s="26"/>
      <c r="O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K356" s="26"/>
      <c r="L356" s="26"/>
      <c r="M356" s="26"/>
      <c r="N356" s="26"/>
      <c r="O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K357" s="26"/>
      <c r="L357" s="26"/>
      <c r="M357" s="26"/>
      <c r="N357" s="26"/>
      <c r="O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K358" s="26"/>
      <c r="L358" s="26"/>
      <c r="M358" s="26"/>
      <c r="N358" s="26"/>
      <c r="O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K359" s="26"/>
      <c r="L359" s="26"/>
      <c r="M359" s="26"/>
      <c r="N359" s="26"/>
      <c r="O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K360" s="26"/>
      <c r="L360" s="26"/>
      <c r="M360" s="26"/>
      <c r="N360" s="26"/>
      <c r="O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K361" s="26"/>
      <c r="L361" s="26"/>
      <c r="M361" s="26"/>
      <c r="N361" s="26"/>
      <c r="O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K362" s="26"/>
      <c r="L362" s="26"/>
      <c r="M362" s="26"/>
      <c r="N362" s="26"/>
      <c r="O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K363" s="26"/>
      <c r="L363" s="26"/>
      <c r="M363" s="26"/>
      <c r="N363" s="26"/>
      <c r="O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K364" s="26"/>
      <c r="L364" s="26"/>
      <c r="M364" s="26"/>
      <c r="N364" s="26"/>
      <c r="O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K365" s="26"/>
      <c r="L365" s="26"/>
      <c r="M365" s="26"/>
      <c r="N365" s="26"/>
      <c r="O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K366" s="26"/>
      <c r="L366" s="26"/>
      <c r="M366" s="26"/>
      <c r="N366" s="26"/>
      <c r="O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K367" s="26"/>
      <c r="L367" s="26"/>
      <c r="M367" s="26"/>
      <c r="N367" s="26"/>
      <c r="O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K368" s="26"/>
      <c r="L368" s="26"/>
      <c r="M368" s="26"/>
      <c r="N368" s="26"/>
      <c r="O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K369" s="26"/>
      <c r="L369" s="26"/>
      <c r="M369" s="26"/>
      <c r="N369" s="26"/>
      <c r="O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K370" s="26"/>
      <c r="L370" s="26"/>
      <c r="M370" s="26"/>
      <c r="N370" s="26"/>
      <c r="O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K371" s="26"/>
      <c r="L371" s="26"/>
      <c r="M371" s="26"/>
      <c r="N371" s="26"/>
      <c r="O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K372" s="26"/>
      <c r="L372" s="26"/>
      <c r="M372" s="26"/>
      <c r="N372" s="26"/>
      <c r="O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K373" s="26"/>
      <c r="L373" s="26"/>
      <c r="M373" s="26"/>
      <c r="N373" s="26"/>
      <c r="O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K374" s="26"/>
      <c r="L374" s="26"/>
      <c r="M374" s="26"/>
      <c r="N374" s="26"/>
      <c r="O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K375" s="26"/>
      <c r="L375" s="26"/>
      <c r="M375" s="26"/>
      <c r="N375" s="26"/>
      <c r="O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K376" s="26"/>
      <c r="L376" s="26"/>
      <c r="M376" s="26"/>
      <c r="N376" s="26"/>
      <c r="O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K377" s="26"/>
      <c r="L377" s="26"/>
      <c r="M377" s="26"/>
      <c r="N377" s="26"/>
      <c r="O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K378" s="26"/>
      <c r="L378" s="26"/>
      <c r="M378" s="26"/>
      <c r="N378" s="26"/>
      <c r="O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K379" s="26"/>
      <c r="L379" s="26"/>
      <c r="M379" s="26"/>
      <c r="N379" s="26"/>
      <c r="O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K380" s="26"/>
      <c r="L380" s="26"/>
      <c r="M380" s="26"/>
      <c r="N380" s="26"/>
      <c r="O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K381" s="26"/>
      <c r="L381" s="26"/>
      <c r="M381" s="26"/>
      <c r="N381" s="26"/>
      <c r="O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K382" s="26"/>
      <c r="L382" s="26"/>
      <c r="M382" s="26"/>
      <c r="N382" s="26"/>
      <c r="O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K383" s="26"/>
      <c r="L383" s="26"/>
      <c r="M383" s="26"/>
      <c r="N383" s="26"/>
      <c r="O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K384" s="26"/>
      <c r="L384" s="26"/>
      <c r="M384" s="26"/>
      <c r="N384" s="26"/>
      <c r="O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K385" s="26"/>
      <c r="L385" s="26"/>
      <c r="M385" s="26"/>
      <c r="N385" s="26"/>
      <c r="O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K386" s="26"/>
      <c r="L386" s="26"/>
      <c r="M386" s="26"/>
      <c r="N386" s="26"/>
      <c r="O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K387" s="26"/>
      <c r="L387" s="26"/>
      <c r="M387" s="26"/>
      <c r="N387" s="26"/>
      <c r="O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K388" s="26"/>
      <c r="L388" s="26"/>
      <c r="M388" s="26"/>
      <c r="N388" s="26"/>
      <c r="O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K389" s="26"/>
      <c r="L389" s="26"/>
      <c r="M389" s="26"/>
      <c r="N389" s="26"/>
      <c r="O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K390" s="26"/>
      <c r="L390" s="26"/>
      <c r="M390" s="26"/>
      <c r="N390" s="26"/>
      <c r="O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K391" s="26"/>
      <c r="L391" s="26"/>
      <c r="M391" s="26"/>
      <c r="N391" s="26"/>
      <c r="O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K392" s="26"/>
      <c r="L392" s="26"/>
      <c r="M392" s="26"/>
      <c r="N392" s="26"/>
      <c r="O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K393" s="26"/>
      <c r="L393" s="26"/>
      <c r="M393" s="26"/>
      <c r="N393" s="26"/>
      <c r="O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K394" s="26"/>
      <c r="L394" s="26"/>
      <c r="M394" s="26"/>
      <c r="N394" s="26"/>
      <c r="O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K395" s="26"/>
      <c r="L395" s="26"/>
      <c r="M395" s="26"/>
      <c r="N395" s="26"/>
      <c r="O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K396" s="26"/>
      <c r="L396" s="26"/>
      <c r="M396" s="26"/>
      <c r="N396" s="26"/>
      <c r="O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K397" s="26"/>
      <c r="L397" s="26"/>
      <c r="M397" s="26"/>
      <c r="N397" s="26"/>
      <c r="O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K398" s="26"/>
      <c r="L398" s="26"/>
      <c r="M398" s="26"/>
      <c r="N398" s="26"/>
      <c r="O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K399" s="26"/>
      <c r="L399" s="26"/>
      <c r="M399" s="26"/>
      <c r="N399" s="26"/>
      <c r="O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K400" s="26"/>
      <c r="L400" s="26"/>
      <c r="M400" s="26"/>
      <c r="N400" s="26"/>
      <c r="O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K401" s="26"/>
      <c r="L401" s="26"/>
      <c r="M401" s="26"/>
      <c r="N401" s="26"/>
      <c r="O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K402" s="26"/>
      <c r="L402" s="26"/>
      <c r="M402" s="26"/>
      <c r="N402" s="26"/>
      <c r="O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K403" s="26"/>
      <c r="L403" s="26"/>
      <c r="M403" s="26"/>
      <c r="N403" s="26"/>
      <c r="O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K404" s="26"/>
      <c r="L404" s="26"/>
      <c r="M404" s="26"/>
      <c r="N404" s="26"/>
      <c r="O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K405" s="26"/>
      <c r="L405" s="26"/>
      <c r="M405" s="26"/>
      <c r="N405" s="26"/>
      <c r="O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K406" s="26"/>
      <c r="L406" s="26"/>
      <c r="M406" s="26"/>
      <c r="N406" s="26"/>
      <c r="O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K407" s="26"/>
      <c r="L407" s="26"/>
      <c r="M407" s="26"/>
      <c r="N407" s="26"/>
      <c r="O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K408" s="26"/>
      <c r="L408" s="26"/>
      <c r="M408" s="26"/>
      <c r="N408" s="26"/>
      <c r="O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K409" s="26"/>
      <c r="L409" s="26"/>
      <c r="M409" s="26"/>
      <c r="N409" s="26"/>
      <c r="O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K410" s="26"/>
      <c r="L410" s="26"/>
      <c r="M410" s="26"/>
      <c r="N410" s="26"/>
      <c r="O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K411" s="26"/>
      <c r="L411" s="26"/>
      <c r="M411" s="26"/>
      <c r="N411" s="26"/>
      <c r="O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K412" s="26"/>
      <c r="L412" s="26"/>
      <c r="M412" s="26"/>
      <c r="N412" s="26"/>
      <c r="O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K413" s="26"/>
      <c r="L413" s="26"/>
      <c r="M413" s="26"/>
      <c r="N413" s="26"/>
      <c r="O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K414" s="26"/>
      <c r="L414" s="26"/>
      <c r="M414" s="26"/>
      <c r="N414" s="26"/>
      <c r="O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K415" s="26"/>
      <c r="L415" s="26"/>
      <c r="M415" s="26"/>
      <c r="N415" s="26"/>
      <c r="O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K416" s="26"/>
      <c r="L416" s="26"/>
      <c r="M416" s="26"/>
      <c r="N416" s="26"/>
      <c r="O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K417" s="26"/>
      <c r="L417" s="26"/>
      <c r="M417" s="26"/>
      <c r="N417" s="26"/>
      <c r="O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K418" s="26"/>
      <c r="L418" s="26"/>
      <c r="M418" s="26"/>
      <c r="N418" s="26"/>
      <c r="O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K419" s="26"/>
      <c r="L419" s="26"/>
      <c r="M419" s="26"/>
      <c r="N419" s="26"/>
      <c r="O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K420" s="26"/>
      <c r="L420" s="26"/>
      <c r="M420" s="26"/>
      <c r="N420" s="26"/>
      <c r="O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K421" s="26"/>
      <c r="L421" s="26"/>
      <c r="M421" s="26"/>
      <c r="N421" s="26"/>
      <c r="O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K422" s="26"/>
      <c r="L422" s="26"/>
      <c r="M422" s="26"/>
      <c r="N422" s="26"/>
      <c r="O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K423" s="26"/>
      <c r="L423" s="26"/>
      <c r="M423" s="26"/>
      <c r="N423" s="26"/>
      <c r="O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K424" s="26"/>
      <c r="L424" s="26"/>
      <c r="M424" s="26"/>
      <c r="N424" s="26"/>
      <c r="O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K425" s="26"/>
      <c r="L425" s="26"/>
      <c r="M425" s="26"/>
      <c r="N425" s="26"/>
      <c r="O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K426" s="26"/>
      <c r="L426" s="26"/>
      <c r="M426" s="26"/>
      <c r="N426" s="26"/>
      <c r="O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K427" s="26"/>
      <c r="L427" s="26"/>
      <c r="M427" s="26"/>
      <c r="N427" s="26"/>
      <c r="O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K428" s="26"/>
      <c r="L428" s="26"/>
      <c r="M428" s="26"/>
      <c r="N428" s="26"/>
      <c r="O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K429" s="26"/>
      <c r="L429" s="26"/>
      <c r="M429" s="26"/>
      <c r="N429" s="26"/>
      <c r="O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K430" s="26"/>
      <c r="L430" s="26"/>
      <c r="M430" s="26"/>
      <c r="N430" s="26"/>
      <c r="O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K431" s="26"/>
      <c r="L431" s="26"/>
      <c r="M431" s="26"/>
      <c r="N431" s="26"/>
      <c r="O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K432" s="26"/>
      <c r="L432" s="26"/>
      <c r="M432" s="26"/>
      <c r="N432" s="26"/>
      <c r="O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K433" s="26"/>
      <c r="L433" s="26"/>
      <c r="M433" s="26"/>
      <c r="N433" s="26"/>
      <c r="O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K434" s="26"/>
      <c r="L434" s="26"/>
      <c r="M434" s="26"/>
      <c r="N434" s="26"/>
      <c r="O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K435" s="26"/>
      <c r="L435" s="26"/>
      <c r="M435" s="26"/>
      <c r="N435" s="26"/>
      <c r="O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K436" s="26"/>
      <c r="L436" s="26"/>
      <c r="M436" s="26"/>
      <c r="N436" s="26"/>
      <c r="O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K437" s="26"/>
      <c r="L437" s="26"/>
      <c r="M437" s="26"/>
      <c r="N437" s="26"/>
      <c r="O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K438" s="26"/>
      <c r="L438" s="26"/>
      <c r="M438" s="26"/>
      <c r="N438" s="26"/>
      <c r="O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K439" s="26"/>
      <c r="L439" s="26"/>
      <c r="M439" s="26"/>
      <c r="N439" s="26"/>
      <c r="O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K440" s="26"/>
      <c r="L440" s="26"/>
      <c r="M440" s="26"/>
      <c r="N440" s="26"/>
      <c r="O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K441" s="26"/>
      <c r="L441" s="26"/>
      <c r="M441" s="26"/>
      <c r="N441" s="26"/>
      <c r="O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K442" s="26"/>
      <c r="L442" s="26"/>
      <c r="M442" s="26"/>
      <c r="N442" s="26"/>
      <c r="O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K443" s="26"/>
      <c r="L443" s="26"/>
      <c r="M443" s="26"/>
      <c r="N443" s="26"/>
      <c r="O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K444" s="26"/>
      <c r="L444" s="26"/>
      <c r="M444" s="26"/>
      <c r="N444" s="26"/>
      <c r="O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K445" s="26"/>
      <c r="L445" s="26"/>
      <c r="M445" s="26"/>
      <c r="N445" s="26"/>
      <c r="O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K446" s="26"/>
      <c r="L446" s="26"/>
      <c r="M446" s="26"/>
      <c r="N446" s="26"/>
      <c r="O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K447" s="26"/>
      <c r="L447" s="26"/>
      <c r="M447" s="26"/>
      <c r="N447" s="26"/>
      <c r="O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K448" s="26"/>
      <c r="L448" s="26"/>
      <c r="M448" s="26"/>
      <c r="N448" s="26"/>
      <c r="O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K449" s="26"/>
      <c r="L449" s="26"/>
      <c r="M449" s="26"/>
      <c r="N449" s="26"/>
      <c r="O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K450" s="26"/>
      <c r="L450" s="26"/>
      <c r="M450" s="26"/>
      <c r="N450" s="26"/>
      <c r="O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K451" s="26"/>
      <c r="L451" s="26"/>
      <c r="M451" s="26"/>
      <c r="N451" s="26"/>
      <c r="O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K452" s="26"/>
      <c r="L452" s="26"/>
      <c r="M452" s="26"/>
      <c r="N452" s="26"/>
      <c r="O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K453" s="26"/>
      <c r="L453" s="26"/>
      <c r="M453" s="26"/>
      <c r="N453" s="26"/>
      <c r="O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K454" s="26"/>
      <c r="L454" s="26"/>
      <c r="M454" s="26"/>
      <c r="N454" s="26"/>
      <c r="O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K455" s="26"/>
      <c r="L455" s="26"/>
      <c r="M455" s="26"/>
      <c r="N455" s="26"/>
      <c r="O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K456" s="26"/>
      <c r="L456" s="26"/>
      <c r="M456" s="26"/>
      <c r="N456" s="26"/>
      <c r="O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K457" s="26"/>
      <c r="L457" s="26"/>
      <c r="M457" s="26"/>
      <c r="N457" s="26"/>
      <c r="O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K458" s="26"/>
      <c r="L458" s="26"/>
      <c r="M458" s="26"/>
      <c r="N458" s="26"/>
      <c r="O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K459" s="26"/>
      <c r="L459" s="26"/>
      <c r="M459" s="26"/>
      <c r="N459" s="26"/>
      <c r="O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K460" s="26"/>
      <c r="L460" s="26"/>
      <c r="M460" s="26"/>
      <c r="N460" s="26"/>
      <c r="O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K461" s="26"/>
      <c r="L461" s="26"/>
      <c r="M461" s="26"/>
      <c r="N461" s="26"/>
      <c r="O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K462" s="26"/>
      <c r="L462" s="26"/>
      <c r="M462" s="26"/>
      <c r="N462" s="26"/>
      <c r="O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K463" s="26"/>
      <c r="L463" s="26"/>
      <c r="M463" s="26"/>
      <c r="N463" s="26"/>
      <c r="O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K464" s="26"/>
      <c r="L464" s="26"/>
      <c r="M464" s="26"/>
      <c r="N464" s="26"/>
      <c r="O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K465" s="26"/>
      <c r="L465" s="26"/>
      <c r="M465" s="26"/>
      <c r="N465" s="26"/>
      <c r="O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K466" s="26"/>
      <c r="L466" s="26"/>
      <c r="M466" s="26"/>
      <c r="N466" s="26"/>
      <c r="O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K467" s="26"/>
      <c r="L467" s="26"/>
      <c r="M467" s="26"/>
      <c r="N467" s="26"/>
      <c r="O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K468" s="26"/>
      <c r="L468" s="26"/>
      <c r="M468" s="26"/>
      <c r="N468" s="26"/>
      <c r="O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K469" s="26"/>
      <c r="L469" s="26"/>
      <c r="M469" s="26"/>
      <c r="N469" s="26"/>
      <c r="O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K470" s="26"/>
      <c r="L470" s="26"/>
      <c r="M470" s="26"/>
      <c r="N470" s="26"/>
      <c r="O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K471" s="26"/>
      <c r="L471" s="26"/>
      <c r="M471" s="26"/>
      <c r="N471" s="26"/>
      <c r="O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K472" s="26"/>
      <c r="L472" s="26"/>
      <c r="M472" s="26"/>
      <c r="N472" s="26"/>
      <c r="O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K473" s="26"/>
      <c r="L473" s="26"/>
      <c r="M473" s="26"/>
      <c r="N473" s="26"/>
      <c r="O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K474" s="26"/>
      <c r="L474" s="26"/>
      <c r="M474" s="26"/>
      <c r="N474" s="26"/>
      <c r="O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K475" s="26"/>
      <c r="L475" s="26"/>
      <c r="M475" s="26"/>
      <c r="N475" s="26"/>
      <c r="O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K476" s="26"/>
      <c r="L476" s="26"/>
      <c r="M476" s="26"/>
      <c r="N476" s="26"/>
      <c r="O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K477" s="26"/>
      <c r="L477" s="26"/>
      <c r="M477" s="26"/>
      <c r="N477" s="26"/>
      <c r="O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K478" s="26"/>
      <c r="L478" s="26"/>
      <c r="M478" s="26"/>
      <c r="N478" s="26"/>
      <c r="O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K479" s="26"/>
      <c r="L479" s="26"/>
      <c r="M479" s="26"/>
      <c r="N479" s="26"/>
      <c r="O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K480" s="26"/>
      <c r="L480" s="26"/>
      <c r="M480" s="26"/>
      <c r="N480" s="26"/>
      <c r="O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K481" s="26"/>
      <c r="L481" s="26"/>
      <c r="M481" s="26"/>
      <c r="N481" s="26"/>
      <c r="O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K482" s="26"/>
      <c r="L482" s="26"/>
      <c r="M482" s="26"/>
      <c r="N482" s="26"/>
      <c r="O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K483" s="26"/>
      <c r="L483" s="26"/>
      <c r="M483" s="26"/>
      <c r="N483" s="26"/>
      <c r="O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K484" s="26"/>
      <c r="L484" s="26"/>
      <c r="M484" s="26"/>
      <c r="N484" s="26"/>
      <c r="O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K485" s="26"/>
      <c r="L485" s="26"/>
      <c r="M485" s="26"/>
      <c r="N485" s="26"/>
      <c r="O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K486" s="26"/>
      <c r="L486" s="26"/>
      <c r="M486" s="26"/>
      <c r="N486" s="26"/>
      <c r="O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K487" s="26"/>
      <c r="L487" s="26"/>
      <c r="M487" s="26"/>
      <c r="N487" s="26"/>
      <c r="O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K488" s="26"/>
      <c r="L488" s="26"/>
      <c r="M488" s="26"/>
      <c r="N488" s="26"/>
      <c r="O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K489" s="26"/>
      <c r="L489" s="26"/>
      <c r="M489" s="26"/>
      <c r="N489" s="26"/>
      <c r="O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K490" s="26"/>
      <c r="L490" s="26"/>
      <c r="M490" s="26"/>
      <c r="N490" s="26"/>
      <c r="O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K491" s="26"/>
      <c r="L491" s="26"/>
      <c r="M491" s="26"/>
      <c r="N491" s="26"/>
      <c r="O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K492" s="26"/>
      <c r="L492" s="26"/>
      <c r="M492" s="26"/>
      <c r="N492" s="26"/>
      <c r="O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K493" s="26"/>
      <c r="L493" s="26"/>
      <c r="M493" s="26"/>
      <c r="N493" s="26"/>
      <c r="O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K494" s="26"/>
      <c r="L494" s="26"/>
      <c r="M494" s="26"/>
      <c r="N494" s="26"/>
      <c r="O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K495" s="26"/>
      <c r="L495" s="26"/>
      <c r="M495" s="26"/>
      <c r="N495" s="26"/>
      <c r="O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K496" s="26"/>
      <c r="L496" s="26"/>
      <c r="M496" s="26"/>
      <c r="N496" s="26"/>
      <c r="O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K497" s="26"/>
      <c r="L497" s="26"/>
      <c r="M497" s="26"/>
      <c r="N497" s="26"/>
      <c r="O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K498" s="26"/>
      <c r="L498" s="26"/>
      <c r="M498" s="26"/>
      <c r="N498" s="26"/>
      <c r="O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K499" s="26"/>
      <c r="L499" s="26"/>
      <c r="M499" s="26"/>
      <c r="N499" s="26"/>
      <c r="O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K500" s="26"/>
      <c r="L500" s="26"/>
      <c r="M500" s="26"/>
      <c r="N500" s="26"/>
      <c r="O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K501" s="26"/>
      <c r="L501" s="26"/>
      <c r="M501" s="26"/>
      <c r="N501" s="26"/>
      <c r="O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K502" s="26"/>
      <c r="L502" s="26"/>
      <c r="M502" s="26"/>
      <c r="N502" s="26"/>
      <c r="O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K503" s="26"/>
      <c r="L503" s="26"/>
      <c r="M503" s="26"/>
      <c r="N503" s="26"/>
      <c r="O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K504" s="26"/>
      <c r="L504" s="26"/>
      <c r="M504" s="26"/>
      <c r="N504" s="26"/>
      <c r="O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K505" s="26"/>
      <c r="L505" s="26"/>
      <c r="M505" s="26"/>
      <c r="N505" s="26"/>
      <c r="O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K506" s="26"/>
      <c r="L506" s="26"/>
      <c r="M506" s="26"/>
      <c r="N506" s="26"/>
      <c r="O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K507" s="26"/>
      <c r="L507" s="26"/>
      <c r="M507" s="26"/>
      <c r="N507" s="26"/>
      <c r="O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K508" s="26"/>
      <c r="L508" s="26"/>
      <c r="M508" s="26"/>
      <c r="N508" s="26"/>
      <c r="O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K509" s="26"/>
      <c r="L509" s="26"/>
      <c r="M509" s="26"/>
      <c r="N509" s="26"/>
      <c r="O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K510" s="26"/>
      <c r="L510" s="26"/>
      <c r="M510" s="26"/>
      <c r="N510" s="26"/>
      <c r="O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</sheetData>
  <mergeCells count="1">
    <mergeCell ref="A5:Z5"/>
  </mergeCells>
  <pageMargins left="0.7" right="0.7" top="0.75" bottom="0.75" header="0.3" footer="0.3"/>
  <pageSetup scale="64" firstPageNumber="2" fitToHeight="0" orientation="landscape" r:id="rId1"/>
  <headerFooter scaleWithDoc="0">
    <oddHeader xml:space="preserve">&amp;R&amp;"Times New Roman,Bold"&amp;10Walmart, Inc.
Exhibit LVP-4
Kentucky Public Service Commission Case No. 2025-00114
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4AED-F072-4409-9628-3A16C00E0553}">
  <sheetPr>
    <pageSetUpPr fitToPage="1"/>
  </sheetPr>
  <dimension ref="A2:I31"/>
  <sheetViews>
    <sheetView view="pageLayout" zoomScaleNormal="70" workbookViewId="0">
      <selection activeCell="C13" sqref="C13:G13"/>
    </sheetView>
  </sheetViews>
  <sheetFormatPr defaultColWidth="7.42578125" defaultRowHeight="12.75" x14ac:dyDescent="0.2"/>
  <cols>
    <col min="1" max="1" width="5.28515625" style="5" bestFit="1" customWidth="1"/>
    <col min="2" max="2" width="18" style="17" customWidth="1"/>
    <col min="3" max="3" width="32.85546875" style="7" bestFit="1" customWidth="1"/>
    <col min="4" max="5" width="1" style="7" customWidth="1"/>
    <col min="6" max="6" width="11.85546875" style="7" customWidth="1"/>
    <col min="7" max="7" width="10.28515625" style="7" customWidth="1"/>
    <col min="8" max="8" width="17" style="18" bestFit="1" customWidth="1"/>
    <col min="9" max="9" width="14.7109375" style="8" customWidth="1"/>
    <col min="10" max="10" width="9.85546875" style="7" bestFit="1" customWidth="1"/>
    <col min="11" max="16384" width="7.42578125" style="7"/>
  </cols>
  <sheetData>
    <row r="2" spans="1:9" ht="40.5" customHeight="1" x14ac:dyDescent="0.25">
      <c r="A2" s="157" t="s">
        <v>350</v>
      </c>
      <c r="B2" s="157"/>
      <c r="C2" s="157"/>
      <c r="D2" s="157"/>
      <c r="E2" s="157"/>
      <c r="F2" s="157"/>
      <c r="G2" s="157"/>
      <c r="H2" s="157"/>
      <c r="I2" s="12"/>
    </row>
    <row r="4" spans="1:9" x14ac:dyDescent="0.2">
      <c r="A4" s="156" t="s">
        <v>342</v>
      </c>
      <c r="B4" s="156"/>
      <c r="C4" s="156"/>
      <c r="D4" s="156"/>
      <c r="E4" s="156"/>
      <c r="F4" s="156"/>
      <c r="G4" s="156"/>
      <c r="H4" s="156"/>
    </row>
    <row r="5" spans="1:9" s="14" customFormat="1" ht="25.5" x14ac:dyDescent="0.2">
      <c r="A5" s="10"/>
      <c r="B5" s="9"/>
      <c r="C5" s="1" t="s">
        <v>153</v>
      </c>
      <c r="D5" s="1"/>
      <c r="E5" s="1"/>
      <c r="F5" s="1" t="s">
        <v>317</v>
      </c>
      <c r="G5" s="1" t="s">
        <v>152</v>
      </c>
      <c r="H5" s="1" t="s">
        <v>151</v>
      </c>
      <c r="I5" s="13"/>
    </row>
    <row r="6" spans="1:9" ht="12.2" customHeight="1" x14ac:dyDescent="0.2">
      <c r="A6" s="2" t="s">
        <v>13</v>
      </c>
      <c r="B6" s="77" t="s">
        <v>330</v>
      </c>
      <c r="C6" s="73" t="s">
        <v>328</v>
      </c>
      <c r="F6" s="75">
        <v>1.7100000000000001E-2</v>
      </c>
      <c r="G6" s="76">
        <v>4.4600000000000001E-2</v>
      </c>
      <c r="H6" s="15">
        <f>F6*G6</f>
        <v>7.6266000000000007E-4</v>
      </c>
    </row>
    <row r="7" spans="1:9" ht="12.2" customHeight="1" x14ac:dyDescent="0.2">
      <c r="A7" s="2" t="s">
        <v>14</v>
      </c>
      <c r="B7" s="77" t="s">
        <v>330</v>
      </c>
      <c r="C7" s="73" t="s">
        <v>329</v>
      </c>
      <c r="F7" s="75">
        <v>0.4536</v>
      </c>
      <c r="G7" s="76">
        <v>4.9500000000000002E-2</v>
      </c>
      <c r="H7" s="15">
        <f t="shared" ref="H7:H8" si="0">F7*G7</f>
        <v>2.24532E-2</v>
      </c>
    </row>
    <row r="8" spans="1:9" ht="12.2" customHeight="1" x14ac:dyDescent="0.2">
      <c r="A8" s="2" t="s">
        <v>15</v>
      </c>
      <c r="B8" s="77" t="s">
        <v>330</v>
      </c>
      <c r="C8" s="73" t="s">
        <v>288</v>
      </c>
      <c r="F8" s="84">
        <v>0.52929999999999999</v>
      </c>
      <c r="G8" s="76">
        <v>9.7699999999999995E-2</v>
      </c>
      <c r="H8" s="23">
        <f t="shared" si="0"/>
        <v>5.1712609999999999E-2</v>
      </c>
    </row>
    <row r="9" spans="1:9" x14ac:dyDescent="0.2">
      <c r="A9" s="2"/>
      <c r="B9" s="4"/>
      <c r="F9" s="19">
        <f>SUM(F6:F8)</f>
        <v>1</v>
      </c>
      <c r="G9" s="6"/>
      <c r="H9" s="15"/>
    </row>
    <row r="10" spans="1:9" ht="12.2" customHeight="1" x14ac:dyDescent="0.2">
      <c r="A10" s="2"/>
      <c r="B10" s="4"/>
      <c r="F10" s="6"/>
      <c r="G10" s="6"/>
      <c r="H10" s="15"/>
    </row>
    <row r="11" spans="1:9" x14ac:dyDescent="0.2">
      <c r="A11" s="2" t="s">
        <v>16</v>
      </c>
      <c r="B11" s="4" t="s">
        <v>331</v>
      </c>
      <c r="C11" s="152" t="s">
        <v>343</v>
      </c>
      <c r="D11" s="152"/>
      <c r="E11" s="152"/>
      <c r="F11" s="154"/>
      <c r="G11" s="154"/>
      <c r="H11" s="16">
        <f>SUM(H6:H10)</f>
        <v>7.4928469999999997E-2</v>
      </c>
      <c r="I11" s="19"/>
    </row>
    <row r="12" spans="1:9" ht="12.2" customHeight="1" x14ac:dyDescent="0.2">
      <c r="A12" s="2" t="s">
        <v>17</v>
      </c>
      <c r="B12" s="77" t="s">
        <v>345</v>
      </c>
      <c r="C12" s="153" t="s">
        <v>348</v>
      </c>
      <c r="D12" s="153"/>
      <c r="E12" s="153"/>
      <c r="F12" s="153"/>
      <c r="G12" s="153"/>
      <c r="H12" s="78">
        <v>3739345032</v>
      </c>
      <c r="I12" s="19"/>
    </row>
    <row r="13" spans="1:9" x14ac:dyDescent="0.2">
      <c r="A13" s="2" t="s">
        <v>18</v>
      </c>
      <c r="B13" s="4" t="s">
        <v>332</v>
      </c>
      <c r="C13" s="153" t="s">
        <v>344</v>
      </c>
      <c r="D13" s="153"/>
      <c r="E13" s="153"/>
      <c r="F13" s="154"/>
      <c r="G13" s="154"/>
      <c r="H13" s="74">
        <f>H11*H12</f>
        <v>280183402.04986101</v>
      </c>
      <c r="I13" s="19"/>
    </row>
    <row r="14" spans="1:9" x14ac:dyDescent="0.2">
      <c r="A14" s="156" t="s">
        <v>333</v>
      </c>
      <c r="B14" s="156"/>
      <c r="C14" s="156"/>
      <c r="D14" s="156"/>
      <c r="E14" s="156"/>
      <c r="F14" s="156"/>
      <c r="G14" s="156"/>
      <c r="H14" s="156"/>
    </row>
    <row r="15" spans="1:9" s="14" customFormat="1" x14ac:dyDescent="0.2">
      <c r="A15" s="10"/>
      <c r="B15" s="9"/>
      <c r="C15" s="1" t="s">
        <v>153</v>
      </c>
      <c r="D15" s="1"/>
      <c r="E15" s="1"/>
      <c r="F15" s="1" t="s">
        <v>154</v>
      </c>
      <c r="G15" s="1" t="s">
        <v>152</v>
      </c>
      <c r="H15" s="1" t="s">
        <v>151</v>
      </c>
      <c r="I15" s="13"/>
    </row>
    <row r="16" spans="1:9" ht="12.2" customHeight="1" x14ac:dyDescent="0.2">
      <c r="A16" s="2" t="s">
        <v>19</v>
      </c>
      <c r="B16" s="77" t="s">
        <v>330</v>
      </c>
      <c r="C16" s="73" t="s">
        <v>328</v>
      </c>
      <c r="F16" s="6">
        <f>F6</f>
        <v>1.7100000000000001E-2</v>
      </c>
      <c r="G16" s="6">
        <f>G6</f>
        <v>4.4600000000000001E-2</v>
      </c>
      <c r="H16" s="15">
        <f>F16*G16</f>
        <v>7.6266000000000007E-4</v>
      </c>
    </row>
    <row r="17" spans="1:9" ht="12.2" customHeight="1" x14ac:dyDescent="0.2">
      <c r="A17" s="2" t="s">
        <v>20</v>
      </c>
      <c r="B17" s="77" t="s">
        <v>330</v>
      </c>
      <c r="C17" s="73" t="s">
        <v>329</v>
      </c>
      <c r="F17" s="6">
        <f>F7</f>
        <v>0.4536</v>
      </c>
      <c r="G17" s="6">
        <f>G7</f>
        <v>4.9500000000000002E-2</v>
      </c>
      <c r="H17" s="15">
        <f t="shared" ref="H17:H18" si="1">F17*G17</f>
        <v>2.24532E-2</v>
      </c>
    </row>
    <row r="18" spans="1:9" ht="12.2" customHeight="1" x14ac:dyDescent="0.2">
      <c r="A18" s="2" t="s">
        <v>21</v>
      </c>
      <c r="B18" s="77" t="s">
        <v>330</v>
      </c>
      <c r="C18" s="73" t="s">
        <v>288</v>
      </c>
      <c r="F18" s="24">
        <f>F8</f>
        <v>0.52929999999999999</v>
      </c>
      <c r="G18" s="6">
        <v>0.1095</v>
      </c>
      <c r="H18" s="15">
        <f t="shared" si="1"/>
        <v>5.7958349999999999E-2</v>
      </c>
    </row>
    <row r="19" spans="1:9" ht="12.2" customHeight="1" x14ac:dyDescent="0.2">
      <c r="A19" s="2"/>
      <c r="B19" s="72"/>
      <c r="F19" s="6">
        <f>SUM(F16:F18)</f>
        <v>1</v>
      </c>
      <c r="G19" s="6"/>
      <c r="H19" s="15"/>
    </row>
    <row r="20" spans="1:9" x14ac:dyDescent="0.2">
      <c r="A20" s="2"/>
      <c r="B20" s="4"/>
      <c r="F20" s="6"/>
      <c r="G20" s="21"/>
      <c r="H20" s="22"/>
    </row>
    <row r="21" spans="1:9" x14ac:dyDescent="0.2">
      <c r="A21" s="2" t="s">
        <v>22</v>
      </c>
      <c r="B21" s="4" t="s">
        <v>334</v>
      </c>
      <c r="C21" s="152" t="s">
        <v>336</v>
      </c>
      <c r="D21" s="152"/>
      <c r="E21" s="152"/>
      <c r="F21" s="154"/>
      <c r="G21" s="154"/>
      <c r="H21" s="16">
        <f>SUM(H16:H20)</f>
        <v>8.1174209999999997E-2</v>
      </c>
      <c r="I21" s="19"/>
    </row>
    <row r="22" spans="1:9" x14ac:dyDescent="0.2">
      <c r="A22" s="2" t="s">
        <v>23</v>
      </c>
      <c r="B22" s="77" t="s">
        <v>345</v>
      </c>
      <c r="C22" s="153" t="s">
        <v>348</v>
      </c>
      <c r="D22" s="153"/>
      <c r="E22" s="153"/>
      <c r="F22" s="153"/>
      <c r="G22" s="153"/>
      <c r="H22" s="80">
        <f>H12</f>
        <v>3739345032</v>
      </c>
      <c r="I22" s="19"/>
    </row>
    <row r="23" spans="1:9" x14ac:dyDescent="0.2">
      <c r="A23" s="2" t="s">
        <v>24</v>
      </c>
      <c r="B23" s="4" t="s">
        <v>337</v>
      </c>
      <c r="C23" s="153" t="s">
        <v>316</v>
      </c>
      <c r="D23" s="153"/>
      <c r="E23" s="153"/>
      <c r="F23" s="154"/>
      <c r="G23" s="154"/>
      <c r="H23" s="74">
        <f>H21*H22</f>
        <v>303538378.89002472</v>
      </c>
      <c r="I23" s="19"/>
    </row>
    <row r="24" spans="1:9" x14ac:dyDescent="0.2">
      <c r="A24" s="156" t="s">
        <v>150</v>
      </c>
      <c r="B24" s="156"/>
      <c r="C24" s="156"/>
      <c r="D24" s="156"/>
      <c r="E24" s="156"/>
      <c r="F24" s="156"/>
      <c r="G24" s="156"/>
      <c r="H24" s="156"/>
    </row>
    <row r="25" spans="1:9" x14ac:dyDescent="0.2">
      <c r="A25" s="2" t="s">
        <v>25</v>
      </c>
      <c r="B25" s="4" t="s">
        <v>338</v>
      </c>
      <c r="C25" s="153" t="s">
        <v>239</v>
      </c>
      <c r="D25" s="153"/>
      <c r="E25" s="153"/>
      <c r="F25" s="153"/>
      <c r="G25" s="153"/>
      <c r="H25" s="80">
        <f>H23-H13</f>
        <v>23354976.840163708</v>
      </c>
      <c r="I25" s="20"/>
    </row>
    <row r="26" spans="1:9" ht="15" customHeight="1" x14ac:dyDescent="0.2">
      <c r="A26" s="5" t="s">
        <v>26</v>
      </c>
      <c r="B26" s="77" t="s">
        <v>339</v>
      </c>
      <c r="C26" s="155" t="s">
        <v>318</v>
      </c>
      <c r="D26" s="155"/>
      <c r="E26" s="155"/>
      <c r="F26" s="155"/>
      <c r="G26" s="155"/>
      <c r="H26" s="79">
        <v>1.3377209999999999</v>
      </c>
    </row>
    <row r="27" spans="1:9" x14ac:dyDescent="0.2">
      <c r="A27" s="2" t="s">
        <v>148</v>
      </c>
      <c r="B27" s="4" t="s">
        <v>340</v>
      </c>
      <c r="C27" s="152" t="s">
        <v>149</v>
      </c>
      <c r="D27" s="152"/>
      <c r="E27" s="152"/>
      <c r="F27" s="152"/>
      <c r="G27" s="152"/>
      <c r="H27" s="81">
        <f>H25*H26</f>
        <v>31242442.973600633</v>
      </c>
    </row>
    <row r="28" spans="1:9" x14ac:dyDescent="0.2">
      <c r="A28" s="2" t="s">
        <v>237</v>
      </c>
      <c r="B28" s="77" t="s">
        <v>347</v>
      </c>
      <c r="C28" s="153" t="s">
        <v>349</v>
      </c>
      <c r="D28" s="153"/>
      <c r="E28" s="153"/>
      <c r="F28" s="153"/>
      <c r="G28" s="153"/>
      <c r="H28" s="82">
        <v>104895261</v>
      </c>
    </row>
    <row r="29" spans="1:9" x14ac:dyDescent="0.2">
      <c r="A29" s="2" t="s">
        <v>238</v>
      </c>
      <c r="B29" s="4" t="s">
        <v>341</v>
      </c>
      <c r="C29" s="152" t="s">
        <v>147</v>
      </c>
      <c r="D29" s="152"/>
      <c r="E29" s="152"/>
      <c r="F29" s="152"/>
      <c r="G29" s="152"/>
      <c r="H29" s="16">
        <f>H27/H28</f>
        <v>0.29784417976328437</v>
      </c>
    </row>
    <row r="30" spans="1:9" x14ac:dyDescent="0.2">
      <c r="A30" s="2"/>
      <c r="B30" s="4"/>
      <c r="C30" s="11"/>
      <c r="D30" s="11"/>
      <c r="E30" s="11"/>
      <c r="F30" s="11"/>
      <c r="G30" s="11"/>
      <c r="H30" s="3"/>
    </row>
    <row r="31" spans="1:9" x14ac:dyDescent="0.2">
      <c r="A31" s="2"/>
      <c r="B31" s="4"/>
      <c r="C31" s="11"/>
      <c r="D31" s="11"/>
      <c r="E31" s="11"/>
      <c r="F31" s="11"/>
      <c r="G31" s="11"/>
      <c r="H31" s="3"/>
    </row>
  </sheetData>
  <mergeCells count="15">
    <mergeCell ref="A14:H14"/>
    <mergeCell ref="A2:H2"/>
    <mergeCell ref="A4:H4"/>
    <mergeCell ref="C11:G11"/>
    <mergeCell ref="C12:G12"/>
    <mergeCell ref="C13:G13"/>
    <mergeCell ref="C27:G27"/>
    <mergeCell ref="C28:G28"/>
    <mergeCell ref="C29:G29"/>
    <mergeCell ref="C21:G21"/>
    <mergeCell ref="C22:G22"/>
    <mergeCell ref="C23:G23"/>
    <mergeCell ref="A24:H24"/>
    <mergeCell ref="C25:G25"/>
    <mergeCell ref="C26:G26"/>
  </mergeCells>
  <pageMargins left="0.7" right="0.7" top="0.75" bottom="0.75" header="0.3" footer="0.3"/>
  <pageSetup orientation="landscape" r:id="rId1"/>
  <headerFooter>
    <oddHeader>&amp;L
&amp;R&amp;"-,Bold"&amp;10Walmart, Inc.
Exhibit LVP-5
Kentucky Public Service Commission Case No. 2025-00114</oddHeader>
  </headerFooter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B132-95EA-4635-A7F4-58D50E215768}">
  <sheetPr>
    <pageSetUpPr fitToPage="1"/>
  </sheetPr>
  <dimension ref="A4:AA493"/>
  <sheetViews>
    <sheetView view="pageLayout" zoomScaleNormal="90" workbookViewId="0">
      <selection activeCell="Q13" sqref="Q13"/>
    </sheetView>
  </sheetViews>
  <sheetFormatPr defaultColWidth="9.140625" defaultRowHeight="15" x14ac:dyDescent="0.25"/>
  <cols>
    <col min="1" max="1" width="18.42578125" customWidth="1"/>
    <col min="2" max="2" width="0.42578125" customWidth="1"/>
    <col min="3" max="3" width="27.140625" customWidth="1"/>
    <col min="4" max="4" width="0.42578125" customWidth="1"/>
    <col min="5" max="5" width="18.5703125" bestFit="1" customWidth="1"/>
    <col min="6" max="6" width="0.42578125" customWidth="1"/>
    <col min="7" max="7" width="19" style="97" customWidth="1"/>
    <col min="8" max="8" width="0.42578125" customWidth="1"/>
    <col min="9" max="9" width="10.5703125" customWidth="1"/>
    <col min="10" max="10" width="0.5703125" style="98" customWidth="1"/>
    <col min="11" max="11" width="11.85546875" bestFit="1" customWidth="1"/>
    <col min="12" max="12" width="0.42578125" customWidth="1"/>
    <col min="13" max="13" width="12.7109375" bestFit="1" customWidth="1"/>
    <col min="14" max="14" width="0.7109375" style="98" customWidth="1"/>
    <col min="15" max="15" width="12.28515625" customWidth="1"/>
    <col min="16" max="16" width="0.5703125" customWidth="1"/>
    <col min="17" max="17" width="12.28515625" customWidth="1"/>
    <col min="18" max="18" width="0.42578125" customWidth="1"/>
    <col min="20" max="20" width="0.85546875" customWidth="1"/>
    <col min="22" max="22" width="0.85546875" customWidth="1"/>
    <col min="23" max="23" width="12.7109375" customWidth="1"/>
    <col min="24" max="24" width="0.42578125" customWidth="1"/>
    <col min="26" max="26" width="0.42578125" customWidth="1"/>
    <col min="27" max="27" width="9.7109375" customWidth="1"/>
  </cols>
  <sheetData>
    <row r="4" spans="1:25" ht="15.75" thickBot="1" x14ac:dyDescent="0.3"/>
    <row r="5" spans="1:25" ht="16.5" thickBot="1" x14ac:dyDescent="0.3">
      <c r="A5" s="161" t="s">
        <v>521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</row>
    <row r="7" spans="1:25" s="1" customFormat="1" ht="38.25" x14ac:dyDescent="0.2">
      <c r="A7" s="99" t="s">
        <v>0</v>
      </c>
      <c r="C7" s="99" t="s">
        <v>1</v>
      </c>
      <c r="E7" s="99" t="s">
        <v>2</v>
      </c>
      <c r="G7" s="100" t="s">
        <v>3</v>
      </c>
      <c r="I7" s="99" t="s">
        <v>4</v>
      </c>
      <c r="J7" s="101"/>
      <c r="K7" s="99" t="s">
        <v>5</v>
      </c>
      <c r="M7" s="99" t="s">
        <v>7</v>
      </c>
      <c r="N7" s="101"/>
      <c r="O7" s="99" t="s">
        <v>8</v>
      </c>
      <c r="Q7" s="99" t="s">
        <v>9</v>
      </c>
      <c r="S7" s="99" t="s">
        <v>10</v>
      </c>
      <c r="U7" s="99" t="s">
        <v>11</v>
      </c>
      <c r="W7" s="99" t="s">
        <v>12</v>
      </c>
    </row>
    <row r="8" spans="1:25" s="102" customFormat="1" ht="12" x14ac:dyDescent="0.2">
      <c r="A8" s="102" t="s">
        <v>13</v>
      </c>
      <c r="C8" s="102" t="s">
        <v>14</v>
      </c>
      <c r="E8" s="102" t="s">
        <v>15</v>
      </c>
      <c r="G8" s="102" t="s">
        <v>16</v>
      </c>
      <c r="I8" s="102" t="s">
        <v>17</v>
      </c>
      <c r="J8" s="103"/>
      <c r="K8" s="102" t="s">
        <v>18</v>
      </c>
      <c r="M8" s="102" t="s">
        <v>19</v>
      </c>
      <c r="N8" s="103"/>
      <c r="O8" s="102" t="s">
        <v>20</v>
      </c>
      <c r="Q8" s="102" t="s">
        <v>21</v>
      </c>
      <c r="S8" s="102" t="s">
        <v>22</v>
      </c>
      <c r="U8" s="102" t="s">
        <v>23</v>
      </c>
      <c r="W8" s="102" t="s">
        <v>24</v>
      </c>
    </row>
    <row r="9" spans="1:25" s="102" customFormat="1" ht="12" x14ac:dyDescent="0.2">
      <c r="J9" s="103"/>
      <c r="N9" s="103"/>
      <c r="O9" s="102" t="s">
        <v>352</v>
      </c>
      <c r="W9" s="102" t="s">
        <v>353</v>
      </c>
    </row>
    <row r="11" spans="1:25" x14ac:dyDescent="0.25">
      <c r="A11" s="104" t="s">
        <v>92</v>
      </c>
      <c r="B11" s="104"/>
      <c r="C11" s="104" t="s">
        <v>376</v>
      </c>
      <c r="D11" s="104"/>
      <c r="E11" s="104" t="s">
        <v>377</v>
      </c>
      <c r="F11" s="116"/>
      <c r="G11" s="105" t="s">
        <v>378</v>
      </c>
      <c r="H11" s="106"/>
      <c r="I11" s="106">
        <v>0.10249999999999999</v>
      </c>
      <c r="J11" s="106"/>
      <c r="K11" s="107">
        <v>44945</v>
      </c>
      <c r="L11" s="113"/>
      <c r="M11" s="106">
        <v>9.6000000000000002E-2</v>
      </c>
      <c r="N11" s="108"/>
      <c r="O11" s="109">
        <f t="shared" ref="O11:O41" si="0">(M11-I11)*10000</f>
        <v>-64.999999999999915</v>
      </c>
      <c r="P11" s="113"/>
      <c r="Q11" s="106" t="s">
        <v>46</v>
      </c>
      <c r="R11" s="113"/>
      <c r="S11" s="106">
        <v>7.3800000000000004E-2</v>
      </c>
      <c r="T11" s="114"/>
      <c r="U11" s="106">
        <v>0.59740000000000004</v>
      </c>
      <c r="V11" s="115"/>
      <c r="W11" s="114">
        <f t="shared" ref="W11:W32" si="1">U11*M11</f>
        <v>5.7350400000000003E-2</v>
      </c>
      <c r="X11" s="113"/>
      <c r="Y11" s="113"/>
    </row>
    <row r="12" spans="1:25" x14ac:dyDescent="0.25">
      <c r="A12" s="104" t="s">
        <v>111</v>
      </c>
      <c r="B12" s="104"/>
      <c r="C12" s="104" t="s">
        <v>358</v>
      </c>
      <c r="D12" s="104"/>
      <c r="E12" s="104" t="s">
        <v>359</v>
      </c>
      <c r="F12" s="116"/>
      <c r="G12" s="105" t="s">
        <v>379</v>
      </c>
      <c r="H12" s="106"/>
      <c r="I12" s="106">
        <v>9.9000000000000005E-2</v>
      </c>
      <c r="J12" s="106"/>
      <c r="K12" s="107">
        <v>44949</v>
      </c>
      <c r="L12" s="113"/>
      <c r="M12" s="106">
        <v>9.3000000000000013E-2</v>
      </c>
      <c r="N12" s="108"/>
      <c r="O12" s="109">
        <f t="shared" si="0"/>
        <v>-59.999999999999915</v>
      </c>
      <c r="P12" s="113"/>
      <c r="Q12" s="106" t="s">
        <v>33</v>
      </c>
      <c r="R12" s="113"/>
      <c r="S12" s="106">
        <v>6.7299999999999999E-2</v>
      </c>
      <c r="T12" s="114"/>
      <c r="U12" s="106">
        <v>0.5</v>
      </c>
      <c r="V12" s="115"/>
      <c r="W12" s="114">
        <f t="shared" si="1"/>
        <v>4.6500000000000007E-2</v>
      </c>
      <c r="X12" s="113"/>
      <c r="Y12" s="113"/>
    </row>
    <row r="13" spans="1:25" x14ac:dyDescent="0.25">
      <c r="A13" s="104" t="s">
        <v>115</v>
      </c>
      <c r="B13" s="104"/>
      <c r="C13" s="104" t="s">
        <v>301</v>
      </c>
      <c r="D13" s="104"/>
      <c r="E13" s="104" t="s">
        <v>302</v>
      </c>
      <c r="F13" s="116"/>
      <c r="G13" s="105" t="s">
        <v>380</v>
      </c>
      <c r="H13" s="106"/>
      <c r="I13" s="106">
        <v>0.1125</v>
      </c>
      <c r="J13" s="106"/>
      <c r="K13" s="107">
        <v>44950</v>
      </c>
      <c r="L13" s="113"/>
      <c r="M13" s="106">
        <v>0.10249999999999999</v>
      </c>
      <c r="N13" s="108"/>
      <c r="O13" s="109">
        <f t="shared" si="0"/>
        <v>-100.00000000000009</v>
      </c>
      <c r="P13" s="113"/>
      <c r="Q13" s="106" t="s">
        <v>46</v>
      </c>
      <c r="R13" s="113"/>
      <c r="S13" s="106">
        <v>5.9699999999999996E-2</v>
      </c>
      <c r="T13" s="114"/>
      <c r="U13" s="106">
        <v>0.45159999999999995</v>
      </c>
      <c r="V13" s="115"/>
      <c r="W13" s="114">
        <f t="shared" si="1"/>
        <v>4.628899999999999E-2</v>
      </c>
      <c r="X13" s="113"/>
      <c r="Y13" s="113"/>
    </row>
    <row r="14" spans="1:25" x14ac:dyDescent="0.25">
      <c r="A14" s="104" t="s">
        <v>381</v>
      </c>
      <c r="B14" s="104"/>
      <c r="C14" s="104" t="s">
        <v>382</v>
      </c>
      <c r="D14" s="104"/>
      <c r="E14" s="104" t="s">
        <v>74</v>
      </c>
      <c r="F14" s="116"/>
      <c r="G14" s="105" t="s">
        <v>383</v>
      </c>
      <c r="H14" s="106"/>
      <c r="I14" s="106">
        <v>0.10949999999999999</v>
      </c>
      <c r="J14" s="106"/>
      <c r="K14" s="107">
        <v>44952</v>
      </c>
      <c r="L14" s="113"/>
      <c r="M14" s="106">
        <v>9.6000000000000002E-2</v>
      </c>
      <c r="N14" s="108"/>
      <c r="O14" s="109">
        <f t="shared" si="0"/>
        <v>-134.99999999999983</v>
      </c>
      <c r="P14" s="113"/>
      <c r="Q14" s="106" t="s">
        <v>33</v>
      </c>
      <c r="R14" s="113"/>
      <c r="S14" s="106">
        <v>7.0800000000000002E-2</v>
      </c>
      <c r="T14" s="114"/>
      <c r="U14" s="106">
        <v>0.50600000000000001</v>
      </c>
      <c r="V14" s="115"/>
      <c r="W14" s="114">
        <f t="shared" si="1"/>
        <v>4.8576000000000001E-2</v>
      </c>
      <c r="X14" s="113"/>
      <c r="Y14" s="113"/>
    </row>
    <row r="15" spans="1:25" x14ac:dyDescent="0.25">
      <c r="A15" s="104" t="s">
        <v>158</v>
      </c>
      <c r="B15" s="104"/>
      <c r="C15" s="104" t="s">
        <v>122</v>
      </c>
      <c r="D15" s="104"/>
      <c r="E15" s="104" t="s">
        <v>59</v>
      </c>
      <c r="F15" s="116"/>
      <c r="G15" s="105" t="s">
        <v>384</v>
      </c>
      <c r="H15" s="106"/>
      <c r="I15" s="106">
        <v>0.105</v>
      </c>
      <c r="J15" s="106"/>
      <c r="K15" s="107">
        <v>45008</v>
      </c>
      <c r="L15" s="113"/>
      <c r="M15" s="106">
        <v>9.5700000000000007E-2</v>
      </c>
      <c r="N15" s="108"/>
      <c r="O15" s="109">
        <f t="shared" si="0"/>
        <v>-92.999999999999886</v>
      </c>
      <c r="P15" s="113"/>
      <c r="Q15" s="106" t="s">
        <v>33</v>
      </c>
      <c r="R15" s="113"/>
      <c r="S15" s="106">
        <v>6.9699999999999998E-2</v>
      </c>
      <c r="T15" s="114"/>
      <c r="U15" s="106">
        <v>0.52500000000000002</v>
      </c>
      <c r="V15" s="115"/>
      <c r="W15" s="114">
        <f t="shared" si="1"/>
        <v>5.0242500000000009E-2</v>
      </c>
      <c r="X15" s="113"/>
      <c r="Y15" s="113"/>
    </row>
    <row r="16" spans="1:25" x14ac:dyDescent="0.25">
      <c r="A16" s="104" t="s">
        <v>115</v>
      </c>
      <c r="B16" s="104"/>
      <c r="C16" s="104" t="s">
        <v>385</v>
      </c>
      <c r="D16" s="104"/>
      <c r="E16" s="104" t="s">
        <v>386</v>
      </c>
      <c r="F16" s="116"/>
      <c r="G16" s="105" t="s">
        <v>387</v>
      </c>
      <c r="H16" s="106"/>
      <c r="I16" s="106">
        <v>0.1075</v>
      </c>
      <c r="J16" s="106"/>
      <c r="K16" s="107">
        <v>45013</v>
      </c>
      <c r="L16" s="113"/>
      <c r="M16" s="106">
        <v>9.5000000000000001E-2</v>
      </c>
      <c r="N16" s="108"/>
      <c r="O16" s="109">
        <f t="shared" si="0"/>
        <v>-124.99999999999997</v>
      </c>
      <c r="P16" s="113"/>
      <c r="Q16" s="106" t="s">
        <v>46</v>
      </c>
      <c r="R16" s="113"/>
      <c r="S16" s="106">
        <v>6.4399999999999999E-2</v>
      </c>
      <c r="T16" s="114"/>
      <c r="U16" s="106">
        <v>0.59599999999999997</v>
      </c>
      <c r="V16" s="115"/>
      <c r="W16" s="114">
        <f t="shared" si="1"/>
        <v>5.6619999999999997E-2</v>
      </c>
      <c r="X16" s="113"/>
      <c r="Y16" s="113"/>
    </row>
    <row r="17" spans="1:25" x14ac:dyDescent="0.25">
      <c r="A17" s="104" t="s">
        <v>91</v>
      </c>
      <c r="B17" s="104"/>
      <c r="C17" s="104" t="s">
        <v>361</v>
      </c>
      <c r="D17" s="104"/>
      <c r="E17" s="104" t="s">
        <v>362</v>
      </c>
      <c r="F17" s="116"/>
      <c r="G17" s="105" t="s">
        <v>388</v>
      </c>
      <c r="H17" s="106"/>
      <c r="I17" s="106">
        <v>0.1095</v>
      </c>
      <c r="J17" s="106"/>
      <c r="K17" s="107">
        <v>45050</v>
      </c>
      <c r="L17" s="113"/>
      <c r="M17" s="106">
        <v>9.2999999999999999E-2</v>
      </c>
      <c r="N17" s="108"/>
      <c r="O17" s="109">
        <f t="shared" si="0"/>
        <v>-165</v>
      </c>
      <c r="P17" s="113"/>
      <c r="Q17" s="106" t="s">
        <v>33</v>
      </c>
      <c r="R17" s="113"/>
      <c r="S17" s="106">
        <v>7.0000000000000007E-2</v>
      </c>
      <c r="T17" s="114"/>
      <c r="U17" s="106">
        <v>0.57999999999999996</v>
      </c>
      <c r="V17" s="115"/>
      <c r="W17" s="114">
        <f t="shared" si="1"/>
        <v>5.3939999999999995E-2</v>
      </c>
      <c r="X17" s="113"/>
      <c r="Y17" s="113"/>
    </row>
    <row r="18" spans="1:25" x14ac:dyDescent="0.25">
      <c r="A18" s="104" t="s">
        <v>68</v>
      </c>
      <c r="B18" s="104"/>
      <c r="C18" s="104" t="s">
        <v>389</v>
      </c>
      <c r="D18" s="104"/>
      <c r="E18" s="104" t="s">
        <v>177</v>
      </c>
      <c r="F18" s="116"/>
      <c r="G18" s="105" t="s">
        <v>390</v>
      </c>
      <c r="H18" s="106"/>
      <c r="I18" s="106">
        <v>0.10299999999999999</v>
      </c>
      <c r="J18" s="106"/>
      <c r="K18" s="107">
        <v>45107</v>
      </c>
      <c r="L18" s="113"/>
      <c r="M18" s="106">
        <v>9.5000000000000001E-2</v>
      </c>
      <c r="N18" s="108"/>
      <c r="O18" s="109">
        <f t="shared" si="0"/>
        <v>-79.999999999999929</v>
      </c>
      <c r="P18" s="113"/>
      <c r="Q18" s="106" t="s">
        <v>33</v>
      </c>
      <c r="R18" s="113"/>
      <c r="S18" s="106">
        <v>6.9699999999999998E-2</v>
      </c>
      <c r="T18" s="114"/>
      <c r="U18" s="106">
        <v>0.5</v>
      </c>
      <c r="V18" s="115"/>
      <c r="W18" s="114">
        <f t="shared" si="1"/>
        <v>4.7500000000000001E-2</v>
      </c>
      <c r="X18" s="113"/>
      <c r="Y18" s="113"/>
    </row>
    <row r="19" spans="1:25" x14ac:dyDescent="0.25">
      <c r="A19" s="104" t="s">
        <v>41</v>
      </c>
      <c r="B19" s="104"/>
      <c r="C19" s="104" t="s">
        <v>391</v>
      </c>
      <c r="D19" s="104"/>
      <c r="E19" s="104" t="s">
        <v>42</v>
      </c>
      <c r="F19" s="116"/>
      <c r="G19" s="105" t="s">
        <v>392</v>
      </c>
      <c r="H19" s="106"/>
      <c r="I19" s="106">
        <v>0.1</v>
      </c>
      <c r="J19" s="106"/>
      <c r="K19" s="107">
        <v>45127</v>
      </c>
      <c r="L19" s="113"/>
      <c r="M19" s="106">
        <v>9.2499999999999999E-2</v>
      </c>
      <c r="N19" s="108"/>
      <c r="O19" s="109">
        <f t="shared" si="0"/>
        <v>-75.000000000000071</v>
      </c>
      <c r="P19" s="113"/>
      <c r="Q19" s="106" t="s">
        <v>33</v>
      </c>
      <c r="R19" s="113"/>
      <c r="S19" s="106">
        <v>6.7500000000000004E-2</v>
      </c>
      <c r="T19" s="114"/>
      <c r="U19" s="106">
        <v>0.48</v>
      </c>
      <c r="V19" s="115"/>
      <c r="W19" s="114">
        <f t="shared" si="1"/>
        <v>4.4399999999999995E-2</v>
      </c>
      <c r="X19" s="113"/>
      <c r="Y19" s="113"/>
    </row>
    <row r="20" spans="1:25" x14ac:dyDescent="0.25">
      <c r="A20" s="104" t="s">
        <v>68</v>
      </c>
      <c r="B20" s="104"/>
      <c r="C20" s="104" t="s">
        <v>69</v>
      </c>
      <c r="D20" s="104"/>
      <c r="E20" s="104" t="s">
        <v>70</v>
      </c>
      <c r="F20" s="116"/>
      <c r="G20" s="105" t="s">
        <v>393</v>
      </c>
      <c r="H20" s="106"/>
      <c r="I20" s="106">
        <v>0.10249999999999999</v>
      </c>
      <c r="J20" s="106"/>
      <c r="K20" s="107">
        <v>45169</v>
      </c>
      <c r="L20" s="113"/>
      <c r="M20" s="106">
        <v>9.4E-2</v>
      </c>
      <c r="N20" s="108"/>
      <c r="O20" s="109">
        <f t="shared" si="0"/>
        <v>-84.999999999999943</v>
      </c>
      <c r="P20" s="113"/>
      <c r="Q20" s="106" t="s">
        <v>33</v>
      </c>
      <c r="R20" s="113"/>
      <c r="S20" s="106">
        <v>7.1900000000000006E-2</v>
      </c>
      <c r="T20" s="114"/>
      <c r="U20" s="106">
        <v>0.5</v>
      </c>
      <c r="V20" s="115"/>
      <c r="W20" s="114">
        <f t="shared" si="1"/>
        <v>4.7E-2</v>
      </c>
      <c r="X20" s="113"/>
      <c r="Y20" s="113"/>
    </row>
    <row r="21" spans="1:25" x14ac:dyDescent="0.25">
      <c r="A21" s="104" t="s">
        <v>93</v>
      </c>
      <c r="B21" s="104"/>
      <c r="C21" s="104" t="s">
        <v>364</v>
      </c>
      <c r="D21" s="104"/>
      <c r="E21" s="104" t="s">
        <v>99</v>
      </c>
      <c r="F21" s="116"/>
      <c r="G21" s="105" t="s">
        <v>394</v>
      </c>
      <c r="H21" s="106"/>
      <c r="I21" s="106">
        <v>0.10349999999999999</v>
      </c>
      <c r="J21" s="106"/>
      <c r="K21" s="107">
        <v>45189</v>
      </c>
      <c r="L21" s="113"/>
      <c r="M21" s="106">
        <v>9.35E-2</v>
      </c>
      <c r="N21" s="108"/>
      <c r="O21" s="109">
        <f t="shared" si="0"/>
        <v>-99.999999999999943</v>
      </c>
      <c r="P21" s="113"/>
      <c r="Q21" s="106" t="s">
        <v>33</v>
      </c>
      <c r="R21" s="113"/>
      <c r="S21" s="106">
        <v>7.22E-2</v>
      </c>
      <c r="T21" s="114"/>
      <c r="U21" s="106">
        <v>0.52010000000000001</v>
      </c>
      <c r="V21" s="115"/>
      <c r="W21" s="114">
        <f t="shared" si="1"/>
        <v>4.8629350000000002E-2</v>
      </c>
      <c r="X21" s="113"/>
      <c r="Y21" s="113"/>
    </row>
    <row r="22" spans="1:25" x14ac:dyDescent="0.25">
      <c r="A22" s="104" t="s">
        <v>48</v>
      </c>
      <c r="B22" s="104"/>
      <c r="C22" s="104" t="s">
        <v>119</v>
      </c>
      <c r="D22" s="104"/>
      <c r="E22" s="104" t="s">
        <v>40</v>
      </c>
      <c r="F22" s="116"/>
      <c r="G22" s="105" t="s">
        <v>395</v>
      </c>
      <c r="H22" s="106"/>
      <c r="I22" s="106">
        <v>0.1038</v>
      </c>
      <c r="J22" s="106"/>
      <c r="K22" s="107">
        <v>45189</v>
      </c>
      <c r="L22" s="113"/>
      <c r="M22" s="106">
        <v>9.4899999999999998E-2</v>
      </c>
      <c r="N22" s="108"/>
      <c r="O22" s="109">
        <f t="shared" si="0"/>
        <v>-89.000000000000057</v>
      </c>
      <c r="P22" s="113"/>
      <c r="Q22" s="106" t="s">
        <v>33</v>
      </c>
      <c r="R22" s="113"/>
      <c r="S22" s="106">
        <v>7.7399999999999997E-2</v>
      </c>
      <c r="T22" s="114"/>
      <c r="U22" s="106">
        <v>0.54779999999999995</v>
      </c>
      <c r="V22" s="115"/>
      <c r="W22" s="114">
        <f t="shared" si="1"/>
        <v>5.1986219999999993E-2</v>
      </c>
      <c r="X22" s="113"/>
      <c r="Y22" s="113"/>
    </row>
    <row r="23" spans="1:25" x14ac:dyDescent="0.25">
      <c r="A23" s="104" t="s">
        <v>48</v>
      </c>
      <c r="B23" s="104"/>
      <c r="C23" s="104" t="s">
        <v>356</v>
      </c>
      <c r="D23" s="104"/>
      <c r="E23" s="104" t="s">
        <v>53</v>
      </c>
      <c r="F23" s="116"/>
      <c r="G23" s="105" t="s">
        <v>396</v>
      </c>
      <c r="H23" s="106"/>
      <c r="I23" s="106">
        <v>9.2999999999999999E-2</v>
      </c>
      <c r="J23" s="106"/>
      <c r="K23" s="107">
        <v>45204</v>
      </c>
      <c r="L23" s="113"/>
      <c r="M23" s="106">
        <v>9.2999999999999999E-2</v>
      </c>
      <c r="N23" s="108"/>
      <c r="O23" s="109">
        <f t="shared" si="0"/>
        <v>0</v>
      </c>
      <c r="P23" s="113"/>
      <c r="Q23" s="106" t="s">
        <v>33</v>
      </c>
      <c r="R23" s="113"/>
      <c r="S23" s="106">
        <v>6.9000000000000006E-2</v>
      </c>
      <c r="T23" s="114"/>
      <c r="U23" s="106">
        <v>0.53129999999999999</v>
      </c>
      <c r="V23" s="115"/>
      <c r="W23" s="114">
        <f t="shared" si="1"/>
        <v>4.9410900000000001E-2</v>
      </c>
      <c r="X23" s="113"/>
      <c r="Y23" s="113"/>
    </row>
    <row r="24" spans="1:25" x14ac:dyDescent="0.25">
      <c r="A24" s="104" t="s">
        <v>397</v>
      </c>
      <c r="B24" s="104"/>
      <c r="C24" s="104" t="s">
        <v>398</v>
      </c>
      <c r="D24" s="104"/>
      <c r="E24" s="104" t="s">
        <v>399</v>
      </c>
      <c r="F24" s="116"/>
      <c r="G24" s="105" t="s">
        <v>400</v>
      </c>
      <c r="H24" s="106"/>
      <c r="I24" s="106">
        <v>9.8000000000000004E-2</v>
      </c>
      <c r="J24" s="106"/>
      <c r="K24" s="107">
        <v>45205</v>
      </c>
      <c r="L24" s="113"/>
      <c r="M24" s="106">
        <v>9.8000000000000004E-2</v>
      </c>
      <c r="N24" s="108"/>
      <c r="O24" s="109">
        <f t="shared" si="0"/>
        <v>0</v>
      </c>
      <c r="P24" s="113"/>
      <c r="Q24" s="106" t="s">
        <v>33</v>
      </c>
      <c r="R24" s="113"/>
      <c r="S24" s="106">
        <v>7.1199999999999999E-2</v>
      </c>
      <c r="T24" s="114"/>
      <c r="U24" s="106">
        <v>0.49230000000000002</v>
      </c>
      <c r="V24" s="115"/>
      <c r="W24" s="114">
        <f t="shared" si="1"/>
        <v>4.8245400000000001E-2</v>
      </c>
      <c r="X24" s="113"/>
      <c r="Y24" s="113"/>
    </row>
    <row r="25" spans="1:25" x14ac:dyDescent="0.25">
      <c r="A25" s="104" t="s">
        <v>41</v>
      </c>
      <c r="B25" s="104"/>
      <c r="C25" s="104" t="s">
        <v>196</v>
      </c>
      <c r="D25" s="104"/>
      <c r="E25" s="104" t="s">
        <v>95</v>
      </c>
      <c r="F25" s="116"/>
      <c r="G25" s="105" t="s">
        <v>401</v>
      </c>
      <c r="H25" s="106"/>
      <c r="I25" s="106">
        <v>0.10199999999999999</v>
      </c>
      <c r="J25" s="106"/>
      <c r="K25" s="107">
        <v>45211</v>
      </c>
      <c r="L25" s="113"/>
      <c r="M25" s="106">
        <v>9.1999999999999998E-2</v>
      </c>
      <c r="N25" s="108"/>
      <c r="O25" s="109">
        <f t="shared" si="0"/>
        <v>-99.999999999999943</v>
      </c>
      <c r="P25" s="113"/>
      <c r="Q25" s="106" t="s">
        <v>33</v>
      </c>
      <c r="R25" s="113"/>
      <c r="S25" s="106">
        <v>6.4000000000000001E-2</v>
      </c>
      <c r="T25" s="114"/>
      <c r="U25" s="106">
        <v>0.48</v>
      </c>
      <c r="V25" s="115"/>
      <c r="W25" s="114">
        <f t="shared" si="1"/>
        <v>4.4159999999999998E-2</v>
      </c>
      <c r="X25" s="113"/>
      <c r="Y25" s="113"/>
    </row>
    <row r="26" spans="1:25" x14ac:dyDescent="0.25">
      <c r="A26" s="104" t="s">
        <v>41</v>
      </c>
      <c r="B26" s="104"/>
      <c r="C26" s="104" t="s">
        <v>198</v>
      </c>
      <c r="D26" s="104"/>
      <c r="E26" s="104" t="s">
        <v>95</v>
      </c>
      <c r="F26" s="116"/>
      <c r="G26" s="105" t="s">
        <v>402</v>
      </c>
      <c r="H26" s="106"/>
      <c r="I26" s="106">
        <v>0.10199999999999999</v>
      </c>
      <c r="J26" s="106"/>
      <c r="K26" s="107">
        <v>45211</v>
      </c>
      <c r="L26" s="113"/>
      <c r="M26" s="106">
        <v>9.1999999999999998E-2</v>
      </c>
      <c r="N26" s="108"/>
      <c r="O26" s="109">
        <f t="shared" si="0"/>
        <v>-99.999999999999943</v>
      </c>
      <c r="P26" s="113"/>
      <c r="Q26" s="106" t="s">
        <v>33</v>
      </c>
      <c r="R26" s="113"/>
      <c r="S26" s="106">
        <v>6.6699999999999995E-2</v>
      </c>
      <c r="T26" s="114"/>
      <c r="U26" s="106">
        <v>0.48</v>
      </c>
      <c r="V26" s="115"/>
      <c r="W26" s="114">
        <f t="shared" si="1"/>
        <v>4.4159999999999998E-2</v>
      </c>
      <c r="X26" s="113"/>
      <c r="Y26" s="113"/>
    </row>
    <row r="27" spans="1:25" x14ac:dyDescent="0.25">
      <c r="A27" s="104" t="s">
        <v>61</v>
      </c>
      <c r="B27" s="104"/>
      <c r="C27" s="104" t="s">
        <v>403</v>
      </c>
      <c r="D27" s="104"/>
      <c r="E27" s="104" t="s">
        <v>404</v>
      </c>
      <c r="F27" s="116"/>
      <c r="G27" s="105" t="s">
        <v>405</v>
      </c>
      <c r="H27" s="106"/>
      <c r="I27" s="106">
        <v>0.106</v>
      </c>
      <c r="J27" s="106"/>
      <c r="K27" s="107">
        <v>45224</v>
      </c>
      <c r="L27" s="113"/>
      <c r="M27" s="106">
        <v>9.5500000000000002E-2</v>
      </c>
      <c r="N27" s="108"/>
      <c r="O27" s="109">
        <f t="shared" si="0"/>
        <v>-104.99999999999996</v>
      </c>
      <c r="P27" s="113"/>
      <c r="Q27" s="106" t="s">
        <v>33</v>
      </c>
      <c r="R27" s="113"/>
      <c r="S27" s="106">
        <v>6.6699999999999995E-2</v>
      </c>
      <c r="T27" s="114"/>
      <c r="U27" s="106">
        <v>0.48020000000000002</v>
      </c>
      <c r="V27" s="115"/>
      <c r="W27" s="114">
        <f t="shared" si="1"/>
        <v>4.58591E-2</v>
      </c>
      <c r="X27" s="113"/>
      <c r="Y27" s="113"/>
    </row>
    <row r="28" spans="1:25" x14ac:dyDescent="0.25">
      <c r="A28" s="104" t="s">
        <v>158</v>
      </c>
      <c r="B28" s="104"/>
      <c r="C28" s="104" t="s">
        <v>406</v>
      </c>
      <c r="D28" s="104"/>
      <c r="E28" s="104" t="s">
        <v>64</v>
      </c>
      <c r="F28" s="116"/>
      <c r="G28" s="105" t="s">
        <v>407</v>
      </c>
      <c r="H28" s="106"/>
      <c r="I28" s="106">
        <v>0.10299999999999999</v>
      </c>
      <c r="J28" s="106"/>
      <c r="K28" s="107">
        <v>45225</v>
      </c>
      <c r="L28" s="113"/>
      <c r="M28" s="106">
        <v>9.6500000000000002E-2</v>
      </c>
      <c r="N28" s="108"/>
      <c r="O28" s="109">
        <f t="shared" si="0"/>
        <v>-64.999999999999915</v>
      </c>
      <c r="P28" s="113"/>
      <c r="Q28" s="106" t="s">
        <v>33</v>
      </c>
      <c r="R28" s="113"/>
      <c r="S28" s="106">
        <v>6.7199999999999996E-2</v>
      </c>
      <c r="T28" s="114"/>
      <c r="U28" s="106">
        <v>9.6500000000000002E-2</v>
      </c>
      <c r="V28" s="115"/>
      <c r="W28" s="114">
        <f t="shared" si="1"/>
        <v>9.3122500000000011E-3</v>
      </c>
      <c r="X28" s="113"/>
      <c r="Y28" s="113"/>
    </row>
    <row r="29" spans="1:25" x14ac:dyDescent="0.25">
      <c r="A29" s="104" t="s">
        <v>110</v>
      </c>
      <c r="B29" s="104"/>
      <c r="C29" s="104" t="s">
        <v>69</v>
      </c>
      <c r="D29" s="104"/>
      <c r="E29" s="104" t="s">
        <v>70</v>
      </c>
      <c r="F29" s="116"/>
      <c r="G29" s="105" t="s">
        <v>408</v>
      </c>
      <c r="H29" s="106"/>
      <c r="I29" s="106">
        <v>0.10249999999999999</v>
      </c>
      <c r="J29" s="106"/>
      <c r="K29" s="107">
        <v>45225</v>
      </c>
      <c r="L29" s="113"/>
      <c r="M29" s="106">
        <v>9.5000000000000001E-2</v>
      </c>
      <c r="N29" s="108"/>
      <c r="O29" s="109">
        <f t="shared" si="0"/>
        <v>-74.999999999999929</v>
      </c>
      <c r="P29" s="113"/>
      <c r="Q29" s="106" t="s">
        <v>33</v>
      </c>
      <c r="R29" s="113"/>
      <c r="S29" s="106">
        <v>7.2400000000000006E-2</v>
      </c>
      <c r="T29" s="114"/>
      <c r="U29" s="106">
        <v>0.5</v>
      </c>
      <c r="V29" s="115"/>
      <c r="W29" s="114">
        <f t="shared" si="1"/>
        <v>4.7500000000000001E-2</v>
      </c>
      <c r="X29" s="113"/>
      <c r="Y29" s="113"/>
    </row>
    <row r="30" spans="1:25" x14ac:dyDescent="0.25">
      <c r="A30" s="104" t="s">
        <v>381</v>
      </c>
      <c r="B30" s="104"/>
      <c r="C30" s="104" t="s">
        <v>409</v>
      </c>
      <c r="D30" s="104"/>
      <c r="E30" s="104" t="s">
        <v>53</v>
      </c>
      <c r="F30" s="116"/>
      <c r="G30" s="105" t="s">
        <v>410</v>
      </c>
      <c r="H30" s="106"/>
      <c r="I30" s="106">
        <v>0.10299999999999999</v>
      </c>
      <c r="J30" s="106"/>
      <c r="K30" s="107">
        <v>45231</v>
      </c>
      <c r="L30" s="113"/>
      <c r="M30" s="106">
        <v>9.6000000000000002E-2</v>
      </c>
      <c r="N30" s="108"/>
      <c r="O30" s="109">
        <f t="shared" si="0"/>
        <v>-69.999999999999929</v>
      </c>
      <c r="P30" s="113"/>
      <c r="Q30" s="106" t="s">
        <v>33</v>
      </c>
      <c r="R30" s="113"/>
      <c r="S30" s="106">
        <v>6.9599999999999995E-2</v>
      </c>
      <c r="T30" s="114"/>
      <c r="U30" s="106">
        <v>0.5232</v>
      </c>
      <c r="V30" s="115"/>
      <c r="W30" s="114">
        <f t="shared" si="1"/>
        <v>5.02272E-2</v>
      </c>
      <c r="X30" s="113"/>
      <c r="Y30" s="113"/>
    </row>
    <row r="31" spans="1:25" x14ac:dyDescent="0.25">
      <c r="A31" s="104" t="s">
        <v>58</v>
      </c>
      <c r="B31" s="104"/>
      <c r="C31" s="104" t="s">
        <v>107</v>
      </c>
      <c r="D31" s="104"/>
      <c r="E31" s="104" t="s">
        <v>108</v>
      </c>
      <c r="F31" s="116"/>
      <c r="G31" s="105" t="s">
        <v>411</v>
      </c>
      <c r="H31" s="106"/>
      <c r="I31" s="106">
        <v>9.8000000000000004E-2</v>
      </c>
      <c r="J31" s="106"/>
      <c r="K31" s="107">
        <v>45233</v>
      </c>
      <c r="L31" s="113"/>
      <c r="M31" s="106">
        <v>9.7000000000000003E-2</v>
      </c>
      <c r="N31" s="108"/>
      <c r="O31" s="109">
        <f t="shared" si="0"/>
        <v>-10.000000000000009</v>
      </c>
      <c r="P31" s="113"/>
      <c r="Q31" s="106" t="s">
        <v>46</v>
      </c>
      <c r="R31" s="113"/>
      <c r="S31" s="106">
        <v>7.8E-2</v>
      </c>
      <c r="T31" s="114"/>
      <c r="U31" s="106">
        <v>0.56059999999999999</v>
      </c>
      <c r="V31" s="115"/>
      <c r="W31" s="114">
        <f t="shared" si="1"/>
        <v>5.4378200000000002E-2</v>
      </c>
      <c r="X31" s="113"/>
      <c r="Y31" s="113"/>
    </row>
    <row r="32" spans="1:25" x14ac:dyDescent="0.25">
      <c r="A32" s="104" t="s">
        <v>117</v>
      </c>
      <c r="B32" s="104"/>
      <c r="C32" s="104" t="s">
        <v>412</v>
      </c>
      <c r="D32" s="104"/>
      <c r="E32" s="104"/>
      <c r="F32" s="116"/>
      <c r="G32" s="105" t="s">
        <v>413</v>
      </c>
      <c r="H32" s="106"/>
      <c r="I32" s="106">
        <v>0.10299999999999999</v>
      </c>
      <c r="J32" s="106"/>
      <c r="K32" s="107">
        <v>45237</v>
      </c>
      <c r="L32" s="113"/>
      <c r="M32" s="106">
        <v>9.6500000000000002E-2</v>
      </c>
      <c r="N32" s="108"/>
      <c r="O32" s="109">
        <f t="shared" si="0"/>
        <v>-64.999999999999915</v>
      </c>
      <c r="P32" s="113"/>
      <c r="Q32" s="106" t="s">
        <v>33</v>
      </c>
      <c r="R32" s="113"/>
      <c r="S32" s="106">
        <v>6.9500000000000006E-2</v>
      </c>
      <c r="T32" s="114"/>
      <c r="U32" s="106">
        <v>0.51559999999999995</v>
      </c>
      <c r="V32" s="115"/>
      <c r="W32" s="114">
        <f t="shared" si="1"/>
        <v>4.9755399999999998E-2</v>
      </c>
      <c r="X32" s="113"/>
      <c r="Y32" s="113"/>
    </row>
    <row r="33" spans="1:25" x14ac:dyDescent="0.25">
      <c r="A33" s="104" t="s">
        <v>115</v>
      </c>
      <c r="B33" s="104"/>
      <c r="C33" s="104" t="s">
        <v>414</v>
      </c>
      <c r="D33" s="104"/>
      <c r="E33" s="104" t="s">
        <v>280</v>
      </c>
      <c r="F33" s="116"/>
      <c r="G33" s="105" t="s">
        <v>415</v>
      </c>
      <c r="H33" s="106"/>
      <c r="I33" s="106">
        <v>0.11</v>
      </c>
      <c r="J33" s="106"/>
      <c r="K33" s="107">
        <v>45239</v>
      </c>
      <c r="L33" s="113"/>
      <c r="M33" s="106">
        <v>0.10150000000000001</v>
      </c>
      <c r="N33" s="108"/>
      <c r="O33" s="109">
        <f t="shared" si="0"/>
        <v>-84.999999999999943</v>
      </c>
      <c r="P33" s="113"/>
      <c r="Q33" s="106" t="s">
        <v>46</v>
      </c>
      <c r="R33" s="113"/>
      <c r="S33" s="106">
        <v>7.0199999999999999E-2</v>
      </c>
      <c r="T33" s="114"/>
      <c r="U33" s="110" t="s">
        <v>118</v>
      </c>
      <c r="V33" s="115"/>
      <c r="W33" s="111" t="s">
        <v>118</v>
      </c>
      <c r="X33" s="113"/>
      <c r="Y33" s="113"/>
    </row>
    <row r="34" spans="1:25" x14ac:dyDescent="0.25">
      <c r="A34" s="104" t="s">
        <v>58</v>
      </c>
      <c r="B34" s="104"/>
      <c r="C34" s="104" t="s">
        <v>122</v>
      </c>
      <c r="D34" s="104"/>
      <c r="E34" s="104" t="s">
        <v>59</v>
      </c>
      <c r="F34" s="116"/>
      <c r="G34" s="105" t="s">
        <v>416</v>
      </c>
      <c r="H34" s="106"/>
      <c r="I34" s="106">
        <v>0.10249999999999999</v>
      </c>
      <c r="J34" s="106"/>
      <c r="K34" s="107">
        <v>45239</v>
      </c>
      <c r="L34" s="113"/>
      <c r="M34" s="106">
        <v>9.8000000000000004E-2</v>
      </c>
      <c r="N34" s="108"/>
      <c r="O34" s="109">
        <f t="shared" si="0"/>
        <v>-44.999999999999901</v>
      </c>
      <c r="P34" s="113"/>
      <c r="Q34" s="106" t="s">
        <v>46</v>
      </c>
      <c r="R34" s="113"/>
      <c r="S34" s="106">
        <v>7.5800000000000006E-2</v>
      </c>
      <c r="T34" s="114"/>
      <c r="U34" s="110">
        <v>0.52500000000000002</v>
      </c>
      <c r="V34" s="115"/>
      <c r="W34" s="114">
        <f t="shared" ref="W34:W43" si="2">U34*M34</f>
        <v>5.1450000000000003E-2</v>
      </c>
      <c r="X34" s="113"/>
      <c r="Y34" s="113"/>
    </row>
    <row r="35" spans="1:25" x14ac:dyDescent="0.25">
      <c r="A35" s="104" t="s">
        <v>58</v>
      </c>
      <c r="B35" s="104"/>
      <c r="C35" s="104" t="s">
        <v>114</v>
      </c>
      <c r="D35" s="104"/>
      <c r="E35" s="104" t="s">
        <v>87</v>
      </c>
      <c r="F35" s="116"/>
      <c r="G35" s="105" t="s">
        <v>417</v>
      </c>
      <c r="H35" s="106"/>
      <c r="I35" s="106">
        <v>0.1</v>
      </c>
      <c r="J35" s="106"/>
      <c r="K35" s="107">
        <v>45239</v>
      </c>
      <c r="L35" s="113"/>
      <c r="M35" s="106">
        <v>9.8000000000000004E-2</v>
      </c>
      <c r="N35" s="108"/>
      <c r="O35" s="109">
        <f t="shared" si="0"/>
        <v>-20.000000000000018</v>
      </c>
      <c r="P35" s="113"/>
      <c r="Q35" s="106" t="s">
        <v>46</v>
      </c>
      <c r="R35" s="113"/>
      <c r="S35" s="106">
        <v>7.4200000000000002E-2</v>
      </c>
      <c r="T35" s="114"/>
      <c r="U35" s="110">
        <v>0.53700000000000003</v>
      </c>
      <c r="V35" s="115"/>
      <c r="W35" s="114">
        <f t="shared" si="2"/>
        <v>5.2626000000000006E-2</v>
      </c>
      <c r="X35" s="113"/>
      <c r="Y35" s="113"/>
    </row>
    <row r="36" spans="1:25" x14ac:dyDescent="0.25">
      <c r="A36" s="104" t="s">
        <v>71</v>
      </c>
      <c r="B36" s="104"/>
      <c r="C36" s="104" t="s">
        <v>75</v>
      </c>
      <c r="D36" s="104"/>
      <c r="E36" s="104" t="s">
        <v>76</v>
      </c>
      <c r="F36" s="116"/>
      <c r="G36" s="105" t="s">
        <v>418</v>
      </c>
      <c r="H36" s="106"/>
      <c r="I36" s="106">
        <v>0.10299999999999999</v>
      </c>
      <c r="J36" s="106"/>
      <c r="K36" s="107">
        <v>45246</v>
      </c>
      <c r="L36" s="113"/>
      <c r="M36" s="106">
        <v>9.4399999999999998E-2</v>
      </c>
      <c r="N36" s="108"/>
      <c r="O36" s="109">
        <f t="shared" si="0"/>
        <v>-85.999999999999972</v>
      </c>
      <c r="P36" s="113"/>
      <c r="Q36" s="106" t="s">
        <v>46</v>
      </c>
      <c r="R36" s="113"/>
      <c r="S36" s="106">
        <v>6.8500000000000005E-2</v>
      </c>
      <c r="T36" s="114"/>
      <c r="U36" s="110">
        <v>0.5</v>
      </c>
      <c r="V36" s="115"/>
      <c r="W36" s="114">
        <f t="shared" si="2"/>
        <v>4.7199999999999999E-2</v>
      </c>
      <c r="X36" s="113"/>
      <c r="Y36" s="113"/>
    </row>
    <row r="37" spans="1:25" x14ac:dyDescent="0.25">
      <c r="A37" s="104" t="s">
        <v>71</v>
      </c>
      <c r="B37" s="104"/>
      <c r="C37" s="104" t="s">
        <v>419</v>
      </c>
      <c r="D37" s="104"/>
      <c r="E37" s="104" t="s">
        <v>64</v>
      </c>
      <c r="F37" s="116"/>
      <c r="G37" s="105" t="s">
        <v>420</v>
      </c>
      <c r="H37" s="106"/>
      <c r="I37" s="106">
        <v>9.9000000000000005E-2</v>
      </c>
      <c r="J37" s="106"/>
      <c r="K37" s="107">
        <v>45246</v>
      </c>
      <c r="L37" s="113"/>
      <c r="M37" s="106">
        <v>9.3799999999999994E-2</v>
      </c>
      <c r="N37" s="108"/>
      <c r="O37" s="109">
        <f t="shared" si="0"/>
        <v>-52.000000000000099</v>
      </c>
      <c r="P37" s="113"/>
      <c r="Q37" s="106" t="s">
        <v>46</v>
      </c>
      <c r="R37" s="113"/>
      <c r="S37" s="106">
        <v>6.9599999999999995E-2</v>
      </c>
      <c r="T37" s="114"/>
      <c r="U37" s="110">
        <v>0.52580000000000005</v>
      </c>
      <c r="V37" s="115"/>
      <c r="W37" s="114">
        <f t="shared" si="2"/>
        <v>4.9320040000000002E-2</v>
      </c>
      <c r="X37" s="113"/>
      <c r="Y37" s="113"/>
    </row>
    <row r="38" spans="1:25" x14ac:dyDescent="0.25">
      <c r="A38" s="104" t="s">
        <v>71</v>
      </c>
      <c r="B38" s="104"/>
      <c r="C38" s="104" t="s">
        <v>421</v>
      </c>
      <c r="D38" s="104"/>
      <c r="E38" s="104" t="s">
        <v>399</v>
      </c>
      <c r="F38" s="116"/>
      <c r="G38" s="105" t="s">
        <v>422</v>
      </c>
      <c r="H38" s="106"/>
      <c r="I38" s="106">
        <v>0.10349999999999999</v>
      </c>
      <c r="J38" s="106"/>
      <c r="K38" s="107">
        <v>45246</v>
      </c>
      <c r="L38" s="113"/>
      <c r="M38" s="106">
        <v>9.5100000000000004E-2</v>
      </c>
      <c r="N38" s="108"/>
      <c r="O38" s="109">
        <f t="shared" si="0"/>
        <v>-83.999999999999915</v>
      </c>
      <c r="P38" s="113"/>
      <c r="Q38" s="106" t="s">
        <v>46</v>
      </c>
      <c r="R38" s="113"/>
      <c r="S38" s="106">
        <v>6.6799999999999998E-2</v>
      </c>
      <c r="T38" s="114"/>
      <c r="U38" s="110">
        <v>0.5</v>
      </c>
      <c r="V38" s="115"/>
      <c r="W38" s="114">
        <f t="shared" si="2"/>
        <v>4.7550000000000002E-2</v>
      </c>
      <c r="X38" s="113"/>
      <c r="Y38" s="113"/>
    </row>
    <row r="39" spans="1:25" x14ac:dyDescent="0.25">
      <c r="A39" s="104" t="s">
        <v>71</v>
      </c>
      <c r="B39" s="104"/>
      <c r="C39" s="104" t="s">
        <v>423</v>
      </c>
      <c r="D39" s="104"/>
      <c r="E39" s="104" t="s">
        <v>64</v>
      </c>
      <c r="F39" s="116"/>
      <c r="G39" s="105" t="s">
        <v>424</v>
      </c>
      <c r="H39" s="106"/>
      <c r="I39" s="106">
        <v>9.9000000000000005E-2</v>
      </c>
      <c r="J39" s="106"/>
      <c r="K39" s="107">
        <v>45246</v>
      </c>
      <c r="L39" s="113"/>
      <c r="M39" s="106">
        <v>9.3799999999999994E-2</v>
      </c>
      <c r="N39" s="108"/>
      <c r="O39" s="109">
        <f t="shared" si="0"/>
        <v>-52.000000000000099</v>
      </c>
      <c r="P39" s="113"/>
      <c r="Q39" s="106" t="s">
        <v>46</v>
      </c>
      <c r="R39" s="113"/>
      <c r="S39" s="106">
        <v>6.6500000000000004E-2</v>
      </c>
      <c r="T39" s="114"/>
      <c r="U39" s="110">
        <v>0.50790000000000002</v>
      </c>
      <c r="V39" s="115"/>
      <c r="W39" s="114">
        <f t="shared" si="2"/>
        <v>4.7641019999999999E-2</v>
      </c>
      <c r="X39" s="113"/>
      <c r="Y39" s="113"/>
    </row>
    <row r="40" spans="1:25" x14ac:dyDescent="0.25">
      <c r="A40" s="104" t="s">
        <v>397</v>
      </c>
      <c r="B40" s="104"/>
      <c r="C40" s="104" t="s">
        <v>356</v>
      </c>
      <c r="D40" s="104"/>
      <c r="E40" s="104" t="s">
        <v>53</v>
      </c>
      <c r="F40" s="116"/>
      <c r="G40" s="105" t="s">
        <v>425</v>
      </c>
      <c r="H40" s="106"/>
      <c r="I40" s="106">
        <v>9.8000000000000004E-2</v>
      </c>
      <c r="J40" s="106"/>
      <c r="K40" s="107">
        <v>45264</v>
      </c>
      <c r="L40" s="113"/>
      <c r="M40" s="106">
        <v>9.8000000000000004E-2</v>
      </c>
      <c r="N40" s="108"/>
      <c r="O40" s="109">
        <f t="shared" si="0"/>
        <v>0</v>
      </c>
      <c r="P40" s="113"/>
      <c r="Q40" s="106" t="s">
        <v>33</v>
      </c>
      <c r="R40" s="113"/>
      <c r="S40" s="106">
        <v>6.9500000000000006E-2</v>
      </c>
      <c r="T40" s="114"/>
      <c r="U40" s="110">
        <v>0.50090000000000001</v>
      </c>
      <c r="V40" s="115"/>
      <c r="W40" s="114">
        <f t="shared" si="2"/>
        <v>4.9088200000000005E-2</v>
      </c>
      <c r="X40" s="113"/>
      <c r="Y40" s="113"/>
    </row>
    <row r="41" spans="1:25" x14ac:dyDescent="0.25">
      <c r="A41" s="104" t="s">
        <v>44</v>
      </c>
      <c r="B41" s="104"/>
      <c r="C41" s="104" t="s">
        <v>77</v>
      </c>
      <c r="D41" s="104"/>
      <c r="E41" s="104" t="s">
        <v>39</v>
      </c>
      <c r="F41" s="116"/>
      <c r="G41" s="105" t="s">
        <v>426</v>
      </c>
      <c r="H41" s="106"/>
      <c r="I41" s="106">
        <v>0.104</v>
      </c>
      <c r="J41" s="106"/>
      <c r="K41" s="107">
        <v>45274</v>
      </c>
      <c r="L41" s="113"/>
      <c r="M41" s="106">
        <v>9.4500000000000001E-2</v>
      </c>
      <c r="N41" s="108"/>
      <c r="O41" s="109">
        <f t="shared" si="0"/>
        <v>-94.999999999999943</v>
      </c>
      <c r="P41" s="113"/>
      <c r="Q41" s="106" t="s">
        <v>46</v>
      </c>
      <c r="R41" s="113"/>
      <c r="S41" s="106">
        <v>6.7400000000000002E-2</v>
      </c>
      <c r="T41" s="114"/>
      <c r="U41" s="110">
        <v>0.52</v>
      </c>
      <c r="V41" s="115"/>
      <c r="W41" s="114">
        <f t="shared" si="2"/>
        <v>4.9140000000000003E-2</v>
      </c>
      <c r="X41" s="113"/>
      <c r="Y41" s="113"/>
    </row>
    <row r="42" spans="1:25" x14ac:dyDescent="0.25">
      <c r="A42" s="104" t="s">
        <v>44</v>
      </c>
      <c r="B42" s="104"/>
      <c r="C42" s="104" t="s">
        <v>427</v>
      </c>
      <c r="D42" s="104"/>
      <c r="E42" s="104" t="s">
        <v>428</v>
      </c>
      <c r="F42" s="116"/>
      <c r="G42" s="105" t="s">
        <v>429</v>
      </c>
      <c r="H42" s="106"/>
      <c r="I42" s="106">
        <v>0.1075</v>
      </c>
      <c r="J42" s="106"/>
      <c r="K42" s="107">
        <v>45274</v>
      </c>
      <c r="L42" s="113"/>
      <c r="M42" s="106">
        <v>9.5000000000000001E-2</v>
      </c>
      <c r="N42" s="108"/>
      <c r="O42" s="109">
        <f t="shared" ref="O42:O105" si="3">(M42-I42)*10000</f>
        <v>-124.99999999999997</v>
      </c>
      <c r="P42" s="113"/>
      <c r="Q42" s="106" t="s">
        <v>46</v>
      </c>
      <c r="R42" s="113"/>
      <c r="S42" s="106">
        <v>7.0400000000000004E-2</v>
      </c>
      <c r="T42" s="114"/>
      <c r="U42" s="110">
        <v>0.52600000000000002</v>
      </c>
      <c r="V42" s="115"/>
      <c r="W42" s="114">
        <f t="shared" si="2"/>
        <v>4.9970000000000001E-2</v>
      </c>
      <c r="X42" s="113"/>
      <c r="Y42" s="113"/>
    </row>
    <row r="43" spans="1:25" x14ac:dyDescent="0.25">
      <c r="A43" s="104" t="s">
        <v>276</v>
      </c>
      <c r="B43" s="104"/>
      <c r="C43" s="104" t="s">
        <v>427</v>
      </c>
      <c r="D43" s="104"/>
      <c r="E43" s="104" t="s">
        <v>428</v>
      </c>
      <c r="F43" s="116"/>
      <c r="G43" s="105" t="s">
        <v>430</v>
      </c>
      <c r="H43" s="106"/>
      <c r="I43" s="106">
        <v>0.104</v>
      </c>
      <c r="J43" s="106"/>
      <c r="K43" s="107">
        <v>45275</v>
      </c>
      <c r="L43" s="113"/>
      <c r="M43" s="106">
        <v>9.6500000000000002E-2</v>
      </c>
      <c r="N43" s="108"/>
      <c r="O43" s="109">
        <f t="shared" si="3"/>
        <v>-74.999999999999929</v>
      </c>
      <c r="P43" s="113"/>
      <c r="Q43" s="106" t="s">
        <v>46</v>
      </c>
      <c r="R43" s="113"/>
      <c r="S43" s="106">
        <v>7.1099999999999997E-2</v>
      </c>
      <c r="T43" s="114"/>
      <c r="U43" s="110">
        <v>0.52</v>
      </c>
      <c r="V43" s="115"/>
      <c r="W43" s="114">
        <f t="shared" si="2"/>
        <v>5.0180000000000002E-2</v>
      </c>
      <c r="X43" s="113"/>
      <c r="Y43" s="113"/>
    </row>
    <row r="44" spans="1:25" x14ac:dyDescent="0.25">
      <c r="A44" s="104" t="s">
        <v>35</v>
      </c>
      <c r="B44" s="104"/>
      <c r="C44" s="104" t="s">
        <v>431</v>
      </c>
      <c r="D44" s="104"/>
      <c r="E44" s="104" t="s">
        <v>432</v>
      </c>
      <c r="F44" s="116"/>
      <c r="G44" s="105" t="s">
        <v>433</v>
      </c>
      <c r="H44" s="106"/>
      <c r="I44" s="106">
        <v>0.109</v>
      </c>
      <c r="J44" s="106"/>
      <c r="K44" s="107">
        <v>45281</v>
      </c>
      <c r="L44" s="113"/>
      <c r="M44" s="106">
        <v>9.7500000000000003E-2</v>
      </c>
      <c r="N44" s="108"/>
      <c r="O44" s="109">
        <f t="shared" si="3"/>
        <v>-114.99999999999996</v>
      </c>
      <c r="P44" s="113"/>
      <c r="Q44" s="106" t="s">
        <v>33</v>
      </c>
      <c r="R44" s="113"/>
      <c r="S44" s="106">
        <v>7.2400000000000006E-2</v>
      </c>
      <c r="T44" s="114"/>
      <c r="U44" s="110" t="s">
        <v>118</v>
      </c>
      <c r="V44" s="115"/>
      <c r="W44" s="111" t="s">
        <v>118</v>
      </c>
      <c r="X44" s="113"/>
      <c r="Y44" s="113"/>
    </row>
    <row r="45" spans="1:25" x14ac:dyDescent="0.25">
      <c r="A45" s="104" t="s">
        <v>78</v>
      </c>
      <c r="B45" s="104"/>
      <c r="C45" s="104" t="s">
        <v>374</v>
      </c>
      <c r="D45" s="104"/>
      <c r="E45" s="104" t="s">
        <v>81</v>
      </c>
      <c r="F45" s="116"/>
      <c r="G45" s="105" t="s">
        <v>434</v>
      </c>
      <c r="H45" s="106"/>
      <c r="I45" s="106">
        <v>0.105</v>
      </c>
      <c r="J45" s="106"/>
      <c r="K45" s="107">
        <v>45282</v>
      </c>
      <c r="L45" s="113"/>
      <c r="M45" s="106">
        <v>0.105</v>
      </c>
      <c r="N45" s="108"/>
      <c r="O45" s="109">
        <f t="shared" si="3"/>
        <v>0</v>
      </c>
      <c r="P45" s="113"/>
      <c r="Q45" s="106" t="s">
        <v>46</v>
      </c>
      <c r="R45" s="113"/>
      <c r="S45" s="106">
        <v>7.6700000000000004E-2</v>
      </c>
      <c r="T45" s="114"/>
      <c r="U45" s="110">
        <v>0.52</v>
      </c>
      <c r="V45" s="115"/>
      <c r="W45" s="114">
        <f t="shared" ref="W45:W55" si="4">U45*M45</f>
        <v>5.4600000000000003E-2</v>
      </c>
      <c r="X45" s="113"/>
      <c r="Y45" s="113"/>
    </row>
    <row r="46" spans="1:25" x14ac:dyDescent="0.25">
      <c r="A46" s="104" t="s">
        <v>117</v>
      </c>
      <c r="B46" s="104"/>
      <c r="C46" s="104" t="s">
        <v>435</v>
      </c>
      <c r="D46" s="104"/>
      <c r="E46" s="104" t="s">
        <v>163</v>
      </c>
      <c r="F46" s="116"/>
      <c r="G46" s="105" t="s">
        <v>436</v>
      </c>
      <c r="H46" s="106"/>
      <c r="I46" s="106">
        <v>0.10489999999999999</v>
      </c>
      <c r="J46" s="106"/>
      <c r="K46" s="107">
        <v>45308</v>
      </c>
      <c r="L46" s="113"/>
      <c r="M46" s="106">
        <v>9.8500000000000004E-2</v>
      </c>
      <c r="N46" s="108"/>
      <c r="O46" s="109">
        <f t="shared" si="3"/>
        <v>-63.999999999999893</v>
      </c>
      <c r="P46" s="113"/>
      <c r="Q46" s="106" t="s">
        <v>33</v>
      </c>
      <c r="R46" s="113"/>
      <c r="S46" s="106">
        <v>7.3300000000000004E-2</v>
      </c>
      <c r="T46" s="114"/>
      <c r="U46" s="110">
        <v>0.51</v>
      </c>
      <c r="V46" s="115"/>
      <c r="W46" s="114">
        <f t="shared" si="4"/>
        <v>5.0235000000000002E-2</v>
      </c>
      <c r="X46" s="113"/>
      <c r="Y46" s="113"/>
    </row>
    <row r="47" spans="1:25" x14ac:dyDescent="0.25">
      <c r="A47" s="104" t="s">
        <v>92</v>
      </c>
      <c r="B47" s="104"/>
      <c r="C47" s="104" t="s">
        <v>376</v>
      </c>
      <c r="D47" s="104"/>
      <c r="E47" s="104" t="s">
        <v>377</v>
      </c>
      <c r="F47" s="116"/>
      <c r="G47" s="105" t="s">
        <v>437</v>
      </c>
      <c r="H47" s="106"/>
      <c r="I47" s="106">
        <v>0.10249999999999999</v>
      </c>
      <c r="J47" s="106"/>
      <c r="K47" s="107">
        <v>45322</v>
      </c>
      <c r="L47" s="113"/>
      <c r="M47" s="106">
        <v>9.7000000000000003E-2</v>
      </c>
      <c r="N47" s="108"/>
      <c r="O47" s="109">
        <f t="shared" si="3"/>
        <v>-54.999999999999908</v>
      </c>
      <c r="P47" s="113"/>
      <c r="Q47" s="106" t="s">
        <v>33</v>
      </c>
      <c r="R47" s="113"/>
      <c r="S47" s="106">
        <v>7.4200000000000002E-2</v>
      </c>
      <c r="T47" s="114"/>
      <c r="U47" s="110">
        <v>0.5907</v>
      </c>
      <c r="V47" s="115"/>
      <c r="W47" s="114">
        <f t="shared" si="4"/>
        <v>5.7297899999999999E-2</v>
      </c>
      <c r="X47" s="113"/>
      <c r="Y47" s="113"/>
    </row>
    <row r="48" spans="1:25" x14ac:dyDescent="0.25">
      <c r="A48" s="104" t="s">
        <v>91</v>
      </c>
      <c r="B48" s="104"/>
      <c r="C48" s="104" t="s">
        <v>438</v>
      </c>
      <c r="D48" s="104"/>
      <c r="E48" s="104" t="s">
        <v>163</v>
      </c>
      <c r="F48" s="116"/>
      <c r="G48" s="105" t="s">
        <v>439</v>
      </c>
      <c r="H48" s="106"/>
      <c r="I48" s="106">
        <v>0.10489999999999999</v>
      </c>
      <c r="J48" s="106"/>
      <c r="K48" s="107">
        <v>45375</v>
      </c>
      <c r="L48" s="113"/>
      <c r="M48" s="106">
        <v>9.2999999999999999E-2</v>
      </c>
      <c r="N48" s="108"/>
      <c r="O48" s="109">
        <f t="shared" si="3"/>
        <v>-118.99999999999994</v>
      </c>
      <c r="P48" s="113"/>
      <c r="Q48" s="106" t="s">
        <v>33</v>
      </c>
      <c r="R48" s="113"/>
      <c r="S48" s="106">
        <v>6.9000000000000006E-2</v>
      </c>
      <c r="T48" s="114"/>
      <c r="U48" s="110">
        <v>0.50870000000000004</v>
      </c>
      <c r="V48" s="115"/>
      <c r="W48" s="114">
        <f t="shared" si="4"/>
        <v>4.7309100000000007E-2</v>
      </c>
      <c r="X48" s="113"/>
      <c r="Y48" s="113"/>
    </row>
    <row r="49" spans="1:25" x14ac:dyDescent="0.25">
      <c r="A49" s="104" t="s">
        <v>190</v>
      </c>
      <c r="B49" s="104"/>
      <c r="C49" s="104" t="s">
        <v>440</v>
      </c>
      <c r="D49" s="104"/>
      <c r="E49" s="104"/>
      <c r="F49" s="116"/>
      <c r="G49" s="105" t="s">
        <v>441</v>
      </c>
      <c r="H49" s="106"/>
      <c r="I49" s="106">
        <v>0.1295</v>
      </c>
      <c r="J49" s="106"/>
      <c r="K49" s="107">
        <v>45390</v>
      </c>
      <c r="L49" s="113"/>
      <c r="M49" s="106">
        <v>0.1188</v>
      </c>
      <c r="N49" s="108"/>
      <c r="O49" s="109">
        <f t="shared" si="3"/>
        <v>-107.00000000000001</v>
      </c>
      <c r="P49" s="113"/>
      <c r="Q49" s="106" t="s">
        <v>46</v>
      </c>
      <c r="R49" s="113"/>
      <c r="S49" s="106">
        <v>7.7399999999999997E-2</v>
      </c>
      <c r="T49" s="114"/>
      <c r="U49" s="110">
        <v>0.54110000000000003</v>
      </c>
      <c r="V49" s="115"/>
      <c r="W49" s="114">
        <f t="shared" si="4"/>
        <v>6.4282680000000009E-2</v>
      </c>
      <c r="X49" s="113"/>
      <c r="Y49" s="113"/>
    </row>
    <row r="50" spans="1:25" x14ac:dyDescent="0.25">
      <c r="A50" s="104" t="s">
        <v>84</v>
      </c>
      <c r="B50" s="104"/>
      <c r="C50" s="104" t="s">
        <v>358</v>
      </c>
      <c r="D50" s="104"/>
      <c r="E50" s="104" t="s">
        <v>359</v>
      </c>
      <c r="F50" s="116"/>
      <c r="G50" s="105" t="s">
        <v>442</v>
      </c>
      <c r="H50" s="106"/>
      <c r="I50" s="106">
        <v>0.1</v>
      </c>
      <c r="J50" s="106"/>
      <c r="K50" s="107">
        <v>45390</v>
      </c>
      <c r="L50" s="113"/>
      <c r="M50" s="106">
        <v>9.5000000000000001E-2</v>
      </c>
      <c r="N50" s="108"/>
      <c r="O50" s="109">
        <f t="shared" si="3"/>
        <v>-50.000000000000043</v>
      </c>
      <c r="P50" s="113"/>
      <c r="Q50" s="106" t="s">
        <v>33</v>
      </c>
      <c r="R50" s="113"/>
      <c r="S50" s="106">
        <v>7.0099999999999996E-2</v>
      </c>
      <c r="T50" s="114"/>
      <c r="U50" s="110">
        <v>0.5</v>
      </c>
      <c r="V50" s="115"/>
      <c r="W50" s="114">
        <f t="shared" si="4"/>
        <v>4.7500000000000001E-2</v>
      </c>
      <c r="X50" s="113"/>
      <c r="Y50" s="113"/>
    </row>
    <row r="51" spans="1:25" x14ac:dyDescent="0.25">
      <c r="A51" s="104" t="s">
        <v>84</v>
      </c>
      <c r="B51" s="104"/>
      <c r="C51" s="104" t="s">
        <v>358</v>
      </c>
      <c r="D51" s="104"/>
      <c r="E51" s="104" t="s">
        <v>359</v>
      </c>
      <c r="F51" s="116"/>
      <c r="G51" s="105" t="s">
        <v>443</v>
      </c>
      <c r="H51" s="106"/>
      <c r="I51" s="106">
        <v>0.1</v>
      </c>
      <c r="J51" s="106"/>
      <c r="K51" s="107">
        <v>45390</v>
      </c>
      <c r="L51" s="113"/>
      <c r="M51" s="106">
        <v>9.5000000000000001E-2</v>
      </c>
      <c r="N51" s="108"/>
      <c r="O51" s="109">
        <f t="shared" si="3"/>
        <v>-50.000000000000043</v>
      </c>
      <c r="P51" s="113"/>
      <c r="Q51" s="106" t="s">
        <v>33</v>
      </c>
      <c r="R51" s="113"/>
      <c r="S51" s="106">
        <v>7.0000000000000007E-2</v>
      </c>
      <c r="T51" s="114"/>
      <c r="U51" s="110">
        <v>0.5</v>
      </c>
      <c r="V51" s="115"/>
      <c r="W51" s="114">
        <f t="shared" si="4"/>
        <v>4.7500000000000001E-2</v>
      </c>
      <c r="X51" s="113"/>
      <c r="Y51" s="113"/>
    </row>
    <row r="52" spans="1:25" x14ac:dyDescent="0.25">
      <c r="A52" s="104" t="s">
        <v>381</v>
      </c>
      <c r="B52" s="104"/>
      <c r="C52" s="104" t="s">
        <v>444</v>
      </c>
      <c r="D52" s="104"/>
      <c r="E52" s="104"/>
      <c r="F52" s="116"/>
      <c r="G52" s="105" t="s">
        <v>445</v>
      </c>
      <c r="H52" s="106"/>
      <c r="I52" s="106">
        <v>0.109</v>
      </c>
      <c r="J52" s="106"/>
      <c r="K52" s="107">
        <v>45399</v>
      </c>
      <c r="L52" s="113"/>
      <c r="M52" s="106">
        <v>9.7500000000000003E-2</v>
      </c>
      <c r="N52" s="108"/>
      <c r="O52" s="109">
        <f t="shared" si="3"/>
        <v>-114.99999999999996</v>
      </c>
      <c r="P52" s="113"/>
      <c r="Q52" s="106" t="s">
        <v>33</v>
      </c>
      <c r="R52" s="113"/>
      <c r="S52" s="106">
        <v>7.6399999999999996E-2</v>
      </c>
      <c r="T52" s="114"/>
      <c r="U52" s="110">
        <v>0.51419999999999999</v>
      </c>
      <c r="V52" s="115"/>
      <c r="W52" s="114">
        <f t="shared" si="4"/>
        <v>5.0134499999999999E-2</v>
      </c>
      <c r="X52" s="113"/>
      <c r="Y52" s="113"/>
    </row>
    <row r="53" spans="1:25" x14ac:dyDescent="0.25">
      <c r="A53" s="104" t="s">
        <v>92</v>
      </c>
      <c r="B53" s="104"/>
      <c r="C53" s="104" t="s">
        <v>366</v>
      </c>
      <c r="D53" s="104"/>
      <c r="E53" s="104" t="s">
        <v>300</v>
      </c>
      <c r="F53" s="116"/>
      <c r="G53" s="105" t="s">
        <v>446</v>
      </c>
      <c r="H53" s="106"/>
      <c r="I53" s="106">
        <v>0.105</v>
      </c>
      <c r="J53" s="106"/>
      <c r="K53" s="107">
        <v>45469</v>
      </c>
      <c r="L53" s="113"/>
      <c r="M53" s="106">
        <v>9.8000000000000004E-2</v>
      </c>
      <c r="N53" s="108"/>
      <c r="O53" s="109">
        <f t="shared" si="3"/>
        <v>-69.999999999999929</v>
      </c>
      <c r="P53" s="113"/>
      <c r="Q53" s="106" t="s">
        <v>33</v>
      </c>
      <c r="R53" s="113"/>
      <c r="S53" s="106">
        <v>7.8200000000000006E-2</v>
      </c>
      <c r="T53" s="114"/>
      <c r="U53" s="110">
        <v>0.60609999999999997</v>
      </c>
      <c r="V53" s="115"/>
      <c r="W53" s="114">
        <f t="shared" si="4"/>
        <v>5.9397800000000001E-2</v>
      </c>
      <c r="X53" s="113"/>
      <c r="Y53" s="113"/>
    </row>
    <row r="54" spans="1:25" x14ac:dyDescent="0.25">
      <c r="A54" s="104" t="s">
        <v>60</v>
      </c>
      <c r="B54" s="104"/>
      <c r="C54" s="104" t="s">
        <v>246</v>
      </c>
      <c r="D54" s="104"/>
      <c r="E54" s="104" t="s">
        <v>99</v>
      </c>
      <c r="F54" s="116"/>
      <c r="G54" s="105" t="s">
        <v>447</v>
      </c>
      <c r="H54" s="106"/>
      <c r="I54" s="106">
        <v>0.1075</v>
      </c>
      <c r="J54" s="106"/>
      <c r="K54" s="107">
        <v>45471</v>
      </c>
      <c r="L54" s="113"/>
      <c r="M54" s="106">
        <v>9.4E-2</v>
      </c>
      <c r="N54" s="108"/>
      <c r="O54" s="109">
        <f t="shared" si="3"/>
        <v>-134.99999999999997</v>
      </c>
      <c r="P54" s="113"/>
      <c r="Q54" s="106" t="s">
        <v>46</v>
      </c>
      <c r="R54" s="113"/>
      <c r="S54" s="106">
        <v>7.46E-2</v>
      </c>
      <c r="T54" s="114"/>
      <c r="U54" s="110">
        <v>0.52259999999999995</v>
      </c>
      <c r="V54" s="115"/>
      <c r="W54" s="114">
        <f t="shared" si="4"/>
        <v>4.9124399999999999E-2</v>
      </c>
      <c r="X54" s="113"/>
      <c r="Y54" s="113"/>
    </row>
    <row r="55" spans="1:25" x14ac:dyDescent="0.25">
      <c r="A55" s="104" t="s">
        <v>41</v>
      </c>
      <c r="B55" s="104"/>
      <c r="C55" s="104" t="s">
        <v>127</v>
      </c>
      <c r="D55" s="104"/>
      <c r="E55" s="104" t="s">
        <v>113</v>
      </c>
      <c r="F55" s="116"/>
      <c r="G55" s="105" t="s">
        <v>448</v>
      </c>
      <c r="H55" s="106"/>
      <c r="I55" s="106">
        <v>9.8000000000000004E-2</v>
      </c>
      <c r="J55" s="106"/>
      <c r="K55" s="107">
        <v>45491</v>
      </c>
      <c r="L55" s="113"/>
      <c r="M55" s="106">
        <v>9.5000000000000001E-2</v>
      </c>
      <c r="N55" s="108"/>
      <c r="O55" s="109">
        <f t="shared" si="3"/>
        <v>-30.000000000000028</v>
      </c>
      <c r="P55" s="113"/>
      <c r="Q55" s="106" t="s">
        <v>46</v>
      </c>
      <c r="R55" s="113"/>
      <c r="S55" s="106">
        <v>6.9199999999999998E-2</v>
      </c>
      <c r="T55" s="114"/>
      <c r="U55" s="110">
        <v>0.48</v>
      </c>
      <c r="V55" s="115"/>
      <c r="W55" s="114">
        <f t="shared" si="4"/>
        <v>4.5600000000000002E-2</v>
      </c>
      <c r="X55" s="113"/>
      <c r="Y55" s="113"/>
    </row>
    <row r="56" spans="1:25" x14ac:dyDescent="0.25">
      <c r="A56" s="104" t="s">
        <v>29</v>
      </c>
      <c r="B56" s="104"/>
      <c r="C56" s="104" t="s">
        <v>30</v>
      </c>
      <c r="D56" s="104"/>
      <c r="E56" s="104" t="s">
        <v>31</v>
      </c>
      <c r="F56" s="116"/>
      <c r="G56" s="105" t="s">
        <v>449</v>
      </c>
      <c r="H56" s="106"/>
      <c r="I56" s="106">
        <v>0.10249999999999999</v>
      </c>
      <c r="J56" s="106"/>
      <c r="K56" s="107">
        <v>45496</v>
      </c>
      <c r="L56" s="113"/>
      <c r="M56" s="106">
        <v>9.9000000000000005E-2</v>
      </c>
      <c r="N56" s="108"/>
      <c r="O56" s="109">
        <f t="shared" si="3"/>
        <v>-34.999999999999893</v>
      </c>
      <c r="P56" s="113"/>
      <c r="Q56" s="106" t="s">
        <v>33</v>
      </c>
      <c r="R56" s="113"/>
      <c r="S56" s="110" t="s">
        <v>118</v>
      </c>
      <c r="T56" s="111"/>
      <c r="U56" s="110" t="s">
        <v>118</v>
      </c>
      <c r="V56" s="112"/>
      <c r="W56" s="111" t="s">
        <v>118</v>
      </c>
      <c r="X56" s="113"/>
      <c r="Y56" s="113"/>
    </row>
    <row r="57" spans="1:25" ht="15" customHeight="1" x14ac:dyDescent="0.25">
      <c r="A57" s="104" t="s">
        <v>101</v>
      </c>
      <c r="B57" s="104"/>
      <c r="C57" s="104" t="s">
        <v>373</v>
      </c>
      <c r="D57" s="104"/>
      <c r="E57" s="104" t="s">
        <v>280</v>
      </c>
      <c r="F57" s="104"/>
      <c r="G57" s="117" t="s">
        <v>450</v>
      </c>
      <c r="H57" s="106"/>
      <c r="I57" s="106">
        <v>0.105</v>
      </c>
      <c r="J57" s="106"/>
      <c r="K57" s="107">
        <v>45498</v>
      </c>
      <c r="L57" s="113"/>
      <c r="M57" s="106">
        <v>9.3799999999999994E-2</v>
      </c>
      <c r="N57" s="108"/>
      <c r="O57" s="109">
        <f t="shared" si="3"/>
        <v>-112.00000000000001</v>
      </c>
      <c r="P57" s="113"/>
      <c r="Q57" s="106" t="s">
        <v>33</v>
      </c>
      <c r="R57" s="113"/>
      <c r="S57" s="106">
        <v>6.7900000000000002E-2</v>
      </c>
      <c r="T57" s="114"/>
      <c r="U57" s="110">
        <v>0.52</v>
      </c>
      <c r="V57" s="115"/>
      <c r="W57" s="114">
        <f t="shared" ref="W57:W62" si="5">U57*M57</f>
        <v>4.8776E-2</v>
      </c>
      <c r="X57" s="113"/>
      <c r="Y57" s="113"/>
    </row>
    <row r="58" spans="1:25" x14ac:dyDescent="0.25">
      <c r="A58" s="104" t="s">
        <v>73</v>
      </c>
      <c r="B58" s="104"/>
      <c r="C58" s="104" t="s">
        <v>451</v>
      </c>
      <c r="D58" s="104"/>
      <c r="E58" s="104" t="s">
        <v>74</v>
      </c>
      <c r="F58" s="104"/>
      <c r="G58" s="117" t="s">
        <v>452</v>
      </c>
      <c r="H58" s="106"/>
      <c r="I58" s="106">
        <v>0.107</v>
      </c>
      <c r="J58" s="106"/>
      <c r="K58" s="107">
        <v>45504</v>
      </c>
      <c r="L58" s="113"/>
      <c r="M58" s="106">
        <v>9.7500000000000003E-2</v>
      </c>
      <c r="N58" s="108"/>
      <c r="O58" s="109">
        <f t="shared" si="3"/>
        <v>-94.999999999999943</v>
      </c>
      <c r="P58" s="113"/>
      <c r="Q58" s="106" t="s">
        <v>33</v>
      </c>
      <c r="R58" s="113"/>
      <c r="S58" s="106">
        <v>6.9800000000000001E-2</v>
      </c>
      <c r="T58" s="114"/>
      <c r="U58" s="110">
        <v>0.52390000000000003</v>
      </c>
      <c r="V58" s="115"/>
      <c r="W58" s="114">
        <f t="shared" si="5"/>
        <v>5.1080250000000008E-2</v>
      </c>
      <c r="X58" s="113"/>
      <c r="Y58" s="113"/>
    </row>
    <row r="59" spans="1:25" x14ac:dyDescent="0.25">
      <c r="A59" s="104" t="s">
        <v>41</v>
      </c>
      <c r="B59" s="104"/>
      <c r="C59" s="104" t="s">
        <v>453</v>
      </c>
      <c r="D59" s="104"/>
      <c r="E59" s="104" t="s">
        <v>260</v>
      </c>
      <c r="F59" s="104"/>
      <c r="G59" s="117" t="s">
        <v>454</v>
      </c>
      <c r="H59" s="106"/>
      <c r="I59" s="106">
        <v>9.8000000000000004E-2</v>
      </c>
      <c r="J59" s="106"/>
      <c r="K59" s="107">
        <v>45519</v>
      </c>
      <c r="L59" s="113"/>
      <c r="M59" s="106">
        <v>9.35E-2</v>
      </c>
      <c r="N59" s="108"/>
      <c r="O59" s="109">
        <f t="shared" si="3"/>
        <v>-45.000000000000043</v>
      </c>
      <c r="P59" s="113"/>
      <c r="Q59" s="106" t="s">
        <v>33</v>
      </c>
      <c r="R59" s="113"/>
      <c r="S59" s="106">
        <v>6.8599999999999994E-2</v>
      </c>
      <c r="T59" s="114"/>
      <c r="U59" s="110">
        <v>0.48</v>
      </c>
      <c r="V59" s="115"/>
      <c r="W59" s="114">
        <f t="shared" si="5"/>
        <v>4.4879999999999996E-2</v>
      </c>
      <c r="X59" s="113"/>
      <c r="Y59" s="113"/>
    </row>
    <row r="60" spans="1:25" x14ac:dyDescent="0.25">
      <c r="A60" s="104" t="s">
        <v>41</v>
      </c>
      <c r="B60" s="104"/>
      <c r="C60" s="104" t="s">
        <v>455</v>
      </c>
      <c r="D60" s="104"/>
      <c r="E60" s="104" t="s">
        <v>260</v>
      </c>
      <c r="F60" s="116"/>
      <c r="G60" s="105" t="s">
        <v>456</v>
      </c>
      <c r="H60" s="106"/>
      <c r="I60" s="106">
        <v>9.8000000000000004E-2</v>
      </c>
      <c r="J60" s="106"/>
      <c r="K60" s="107">
        <v>45519</v>
      </c>
      <c r="L60" s="113"/>
      <c r="M60" s="106">
        <v>9.35E-2</v>
      </c>
      <c r="N60" s="108"/>
      <c r="O60" s="109">
        <f t="shared" si="3"/>
        <v>-45.000000000000043</v>
      </c>
      <c r="P60" s="113"/>
      <c r="Q60" s="106" t="s">
        <v>33</v>
      </c>
      <c r="R60" s="113"/>
      <c r="S60" s="106">
        <v>6.9400000000000003E-2</v>
      </c>
      <c r="T60" s="114"/>
      <c r="U60" s="110">
        <v>0.48</v>
      </c>
      <c r="V60" s="115"/>
      <c r="W60" s="114">
        <f t="shared" si="5"/>
        <v>4.4879999999999996E-2</v>
      </c>
      <c r="X60" s="113"/>
      <c r="Y60" s="113"/>
    </row>
    <row r="61" spans="1:25" x14ac:dyDescent="0.25">
      <c r="A61" s="104" t="s">
        <v>253</v>
      </c>
      <c r="B61" s="104"/>
      <c r="C61" s="104" t="s">
        <v>254</v>
      </c>
      <c r="D61" s="104"/>
      <c r="E61" s="104" t="s">
        <v>87</v>
      </c>
      <c r="F61" s="116"/>
      <c r="G61" s="105" t="s">
        <v>457</v>
      </c>
      <c r="H61" s="106"/>
      <c r="I61" s="106">
        <v>0.1</v>
      </c>
      <c r="J61" s="106"/>
      <c r="K61" s="107">
        <v>45552</v>
      </c>
      <c r="L61" s="113"/>
      <c r="M61" s="106">
        <v>9.6500000000000002E-2</v>
      </c>
      <c r="N61" s="108"/>
      <c r="O61" s="109">
        <f t="shared" si="3"/>
        <v>-35.000000000000028</v>
      </c>
      <c r="P61" s="113"/>
      <c r="Q61" s="106" t="s">
        <v>33</v>
      </c>
      <c r="R61" s="113"/>
      <c r="S61" s="106">
        <v>7.1800000000000003E-2</v>
      </c>
      <c r="T61" s="114"/>
      <c r="U61" s="110">
        <v>0.51</v>
      </c>
      <c r="V61" s="115"/>
      <c r="W61" s="114">
        <f t="shared" si="5"/>
        <v>4.9215000000000002E-2</v>
      </c>
      <c r="X61" s="113"/>
      <c r="Y61" s="113"/>
    </row>
    <row r="62" spans="1:25" x14ac:dyDescent="0.25">
      <c r="A62" s="104" t="s">
        <v>84</v>
      </c>
      <c r="B62" s="104"/>
      <c r="C62" s="104" t="s">
        <v>85</v>
      </c>
      <c r="D62" s="104"/>
      <c r="E62" s="104" t="s">
        <v>86</v>
      </c>
      <c r="F62" s="116"/>
      <c r="G62" s="105" t="s">
        <v>458</v>
      </c>
      <c r="H62" s="106"/>
      <c r="I62" s="106">
        <v>0.10340000000000001</v>
      </c>
      <c r="J62" s="106"/>
      <c r="K62" s="107">
        <v>45553</v>
      </c>
      <c r="L62" s="113"/>
      <c r="M62" s="106">
        <v>9.4500000000000001E-2</v>
      </c>
      <c r="N62" s="108"/>
      <c r="O62" s="109">
        <f t="shared" si="3"/>
        <v>-89.000000000000057</v>
      </c>
      <c r="P62" s="113"/>
      <c r="Q62" s="106" t="s">
        <v>46</v>
      </c>
      <c r="R62" s="113"/>
      <c r="S62" s="106">
        <v>7.2800000000000004E-2</v>
      </c>
      <c r="T62" s="114"/>
      <c r="U62" s="110">
        <v>0.52400000000000002</v>
      </c>
      <c r="V62" s="115"/>
      <c r="W62" s="114">
        <f t="shared" si="5"/>
        <v>4.9518E-2</v>
      </c>
      <c r="X62" s="113"/>
      <c r="Y62" s="113"/>
    </row>
    <row r="63" spans="1:25" x14ac:dyDescent="0.25">
      <c r="A63" s="104" t="s">
        <v>29</v>
      </c>
      <c r="B63" s="104"/>
      <c r="C63" s="104" t="s">
        <v>459</v>
      </c>
      <c r="D63" s="104"/>
      <c r="E63" s="104" t="s">
        <v>64</v>
      </c>
      <c r="F63" s="116"/>
      <c r="G63" s="105" t="s">
        <v>460</v>
      </c>
      <c r="H63" s="106"/>
      <c r="I63" s="106">
        <v>0.10249999999999999</v>
      </c>
      <c r="J63" s="106"/>
      <c r="K63" s="107">
        <v>45561</v>
      </c>
      <c r="L63" s="113"/>
      <c r="M63" s="106">
        <v>9.8599999999999993E-2</v>
      </c>
      <c r="N63" s="108"/>
      <c r="O63" s="109">
        <f t="shared" si="3"/>
        <v>-39.000000000000007</v>
      </c>
      <c r="P63" s="113"/>
      <c r="Q63" s="106" t="s">
        <v>33</v>
      </c>
      <c r="R63" s="113"/>
      <c r="S63" s="110" t="s">
        <v>118</v>
      </c>
      <c r="T63" s="111"/>
      <c r="U63" s="110" t="s">
        <v>118</v>
      </c>
      <c r="V63" s="112"/>
      <c r="W63" s="111" t="s">
        <v>118</v>
      </c>
      <c r="X63" s="113"/>
      <c r="Y63" s="113"/>
    </row>
    <row r="64" spans="1:25" x14ac:dyDescent="0.25">
      <c r="A64" s="104" t="s">
        <v>368</v>
      </c>
      <c r="B64" s="104"/>
      <c r="C64" s="104" t="s">
        <v>369</v>
      </c>
      <c r="D64" s="104"/>
      <c r="E64" s="104" t="s">
        <v>163</v>
      </c>
      <c r="F64" s="116"/>
      <c r="G64" s="105" t="s">
        <v>461</v>
      </c>
      <c r="H64" s="106"/>
      <c r="I64" s="106">
        <v>0.105</v>
      </c>
      <c r="J64" s="106"/>
      <c r="K64" s="107">
        <v>45566</v>
      </c>
      <c r="L64" s="113"/>
      <c r="M64" s="106">
        <v>9.8500000000000004E-2</v>
      </c>
      <c r="N64" s="108"/>
      <c r="O64" s="109">
        <f t="shared" si="3"/>
        <v>-64.999999999999915</v>
      </c>
      <c r="P64" s="113"/>
      <c r="Q64" s="106" t="s">
        <v>33</v>
      </c>
      <c r="R64" s="113"/>
      <c r="S64" s="106">
        <v>6.0999999999999999E-2</v>
      </c>
      <c r="T64" s="114"/>
      <c r="U64" s="110">
        <v>0.39639999999999997</v>
      </c>
      <c r="V64" s="115"/>
      <c r="W64" s="114">
        <f>U64*M64</f>
        <v>3.9045400000000001E-2</v>
      </c>
      <c r="X64" s="113"/>
      <c r="Y64" s="113"/>
    </row>
    <row r="65" spans="1:25" x14ac:dyDescent="0.25">
      <c r="A65" s="104" t="s">
        <v>37</v>
      </c>
      <c r="B65" s="104"/>
      <c r="C65" s="104" t="s">
        <v>264</v>
      </c>
      <c r="D65" s="104"/>
      <c r="E65" s="104" t="s">
        <v>265</v>
      </c>
      <c r="F65" s="116"/>
      <c r="G65" s="105" t="s">
        <v>462</v>
      </c>
      <c r="H65" s="106"/>
      <c r="I65" s="106">
        <v>0.104</v>
      </c>
      <c r="J65" s="106"/>
      <c r="K65" s="107">
        <v>45574</v>
      </c>
      <c r="L65" s="113"/>
      <c r="M65" s="106">
        <v>9.6000000000000002E-2</v>
      </c>
      <c r="N65" s="108"/>
      <c r="O65" s="109">
        <f t="shared" si="3"/>
        <v>-79.999999999999929</v>
      </c>
      <c r="P65" s="113"/>
      <c r="Q65" s="106" t="s">
        <v>33</v>
      </c>
      <c r="R65" s="113"/>
      <c r="S65" s="106">
        <v>7.0699999999999999E-2</v>
      </c>
      <c r="T65" s="114"/>
      <c r="U65" s="110">
        <v>0.55000000000000004</v>
      </c>
      <c r="V65" s="115"/>
      <c r="W65" s="114">
        <f>U65*M65</f>
        <v>5.2800000000000007E-2</v>
      </c>
      <c r="X65" s="113"/>
      <c r="Y65" s="113"/>
    </row>
    <row r="66" spans="1:25" x14ac:dyDescent="0.25">
      <c r="A66" s="104" t="s">
        <v>78</v>
      </c>
      <c r="B66" s="104"/>
      <c r="C66" s="104" t="s">
        <v>374</v>
      </c>
      <c r="D66" s="104"/>
      <c r="E66" s="104" t="s">
        <v>81</v>
      </c>
      <c r="F66" s="116"/>
      <c r="G66" s="105" t="s">
        <v>463</v>
      </c>
      <c r="H66" s="106"/>
      <c r="I66" s="106">
        <v>0.105</v>
      </c>
      <c r="J66" s="106"/>
      <c r="K66" s="107">
        <v>45582</v>
      </c>
      <c r="L66" s="113"/>
      <c r="M66" s="106">
        <v>0.1008</v>
      </c>
      <c r="N66" s="108"/>
      <c r="O66" s="109">
        <f t="shared" si="3"/>
        <v>-41.999999999999957</v>
      </c>
      <c r="P66" s="113"/>
      <c r="Q66" s="106" t="s">
        <v>46</v>
      </c>
      <c r="R66" s="113"/>
      <c r="S66" s="110" t="s">
        <v>118</v>
      </c>
      <c r="T66" s="111"/>
      <c r="U66" s="110" t="s">
        <v>118</v>
      </c>
      <c r="V66" s="112"/>
      <c r="W66" s="111" t="s">
        <v>118</v>
      </c>
      <c r="X66" s="113"/>
      <c r="Y66" s="113"/>
    </row>
    <row r="67" spans="1:25" x14ac:dyDescent="0.25">
      <c r="A67" s="104" t="s">
        <v>91</v>
      </c>
      <c r="B67" s="104"/>
      <c r="C67" s="104" t="s">
        <v>130</v>
      </c>
      <c r="D67" s="104"/>
      <c r="E67" s="104" t="s">
        <v>59</v>
      </c>
      <c r="F67" s="116"/>
      <c r="G67" s="105" t="s">
        <v>464</v>
      </c>
      <c r="H67" s="106"/>
      <c r="I67" s="106">
        <v>0.10100000000000001</v>
      </c>
      <c r="J67" s="106"/>
      <c r="K67" s="107">
        <v>45590</v>
      </c>
      <c r="L67" s="113"/>
      <c r="M67" s="106">
        <v>9.35E-2</v>
      </c>
      <c r="N67" s="108"/>
      <c r="O67" s="109">
        <f t="shared" si="3"/>
        <v>-75.000000000000071</v>
      </c>
      <c r="P67" s="113"/>
      <c r="Q67" s="106" t="s">
        <v>46</v>
      </c>
      <c r="R67" s="113"/>
      <c r="S67" s="106">
        <v>7.0000000000000007E-2</v>
      </c>
      <c r="T67" s="114"/>
      <c r="U67" s="110">
        <v>0.54</v>
      </c>
      <c r="V67" s="115"/>
      <c r="W67" s="114">
        <f t="shared" ref="W67:W106" si="6">U67*M67</f>
        <v>5.049E-2</v>
      </c>
      <c r="X67" s="113"/>
      <c r="Y67" s="113"/>
    </row>
    <row r="68" spans="1:25" x14ac:dyDescent="0.25">
      <c r="A68" s="104" t="s">
        <v>110</v>
      </c>
      <c r="B68" s="104"/>
      <c r="C68" s="104" t="s">
        <v>370</v>
      </c>
      <c r="D68" s="104"/>
      <c r="E68" s="104" t="s">
        <v>371</v>
      </c>
      <c r="F68" s="116"/>
      <c r="G68" s="105" t="s">
        <v>465</v>
      </c>
      <c r="H68" s="106"/>
      <c r="I68" s="106">
        <v>0.10100000000000001</v>
      </c>
      <c r="J68" s="106"/>
      <c r="K68" s="107">
        <v>45590</v>
      </c>
      <c r="L68" s="113"/>
      <c r="M68" s="106">
        <v>9.4E-2</v>
      </c>
      <c r="N68" s="108"/>
      <c r="O68" s="109">
        <f t="shared" si="3"/>
        <v>-70.000000000000057</v>
      </c>
      <c r="P68" s="113"/>
      <c r="Q68" s="106" t="s">
        <v>33</v>
      </c>
      <c r="R68" s="113"/>
      <c r="S68" s="106">
        <v>7.0599999999999996E-2</v>
      </c>
      <c r="T68" s="114"/>
      <c r="U68" s="110">
        <v>0.5</v>
      </c>
      <c r="V68" s="115"/>
      <c r="W68" s="114">
        <f t="shared" si="6"/>
        <v>4.7E-2</v>
      </c>
      <c r="X68" s="113"/>
      <c r="Y68" s="113"/>
    </row>
    <row r="69" spans="1:25" x14ac:dyDescent="0.25">
      <c r="A69" s="104" t="s">
        <v>71</v>
      </c>
      <c r="B69" s="104"/>
      <c r="C69" s="104" t="s">
        <v>466</v>
      </c>
      <c r="D69" s="104"/>
      <c r="E69" s="104" t="s">
        <v>102</v>
      </c>
      <c r="F69" s="116"/>
      <c r="G69" s="105" t="s">
        <v>467</v>
      </c>
      <c r="H69" s="106"/>
      <c r="I69" s="106">
        <v>0.108</v>
      </c>
      <c r="J69" s="106"/>
      <c r="K69" s="107">
        <v>45596</v>
      </c>
      <c r="L69" s="113"/>
      <c r="M69" s="106">
        <v>9.9000000000000005E-2</v>
      </c>
      <c r="N69" s="108"/>
      <c r="O69" s="109">
        <f t="shared" si="3"/>
        <v>-89.999999999999943</v>
      </c>
      <c r="P69" s="113"/>
      <c r="Q69" s="106" t="s">
        <v>46</v>
      </c>
      <c r="R69" s="113"/>
      <c r="S69" s="106">
        <v>7.5399999999999995E-2</v>
      </c>
      <c r="T69" s="114"/>
      <c r="U69" s="110">
        <v>0.45300000000000001</v>
      </c>
      <c r="V69" s="115"/>
      <c r="W69" s="114">
        <f t="shared" si="6"/>
        <v>4.4847000000000005E-2</v>
      </c>
      <c r="X69" s="113"/>
      <c r="Y69" s="113"/>
    </row>
    <row r="70" spans="1:25" x14ac:dyDescent="0.25">
      <c r="A70" s="104" t="s">
        <v>73</v>
      </c>
      <c r="B70" s="104"/>
      <c r="C70" s="104" t="s">
        <v>468</v>
      </c>
      <c r="D70" s="104"/>
      <c r="E70" s="104" t="s">
        <v>123</v>
      </c>
      <c r="F70" s="116"/>
      <c r="G70" s="105" t="s">
        <v>469</v>
      </c>
      <c r="H70" s="106"/>
      <c r="I70" s="106">
        <v>0.11</v>
      </c>
      <c r="J70" s="106"/>
      <c r="K70" s="107">
        <v>45602</v>
      </c>
      <c r="L70" s="113"/>
      <c r="M70" s="106">
        <v>0.1</v>
      </c>
      <c r="N70" s="108"/>
      <c r="O70" s="109">
        <f t="shared" si="3"/>
        <v>-99.999999999999943</v>
      </c>
      <c r="P70" s="113"/>
      <c r="Q70" s="106" t="s">
        <v>33</v>
      </c>
      <c r="R70" s="113"/>
      <c r="S70" s="106">
        <v>8.6099999999999996E-2</v>
      </c>
      <c r="T70" s="114"/>
      <c r="U70" s="110">
        <v>0.83179999999999998</v>
      </c>
      <c r="V70" s="115"/>
      <c r="W70" s="114">
        <f t="shared" si="6"/>
        <v>8.3180000000000004E-2</v>
      </c>
      <c r="X70" s="113"/>
      <c r="Y70" s="113"/>
    </row>
    <row r="71" spans="1:25" x14ac:dyDescent="0.25">
      <c r="A71" s="104" t="s">
        <v>29</v>
      </c>
      <c r="B71" s="104"/>
      <c r="C71" s="104" t="s">
        <v>470</v>
      </c>
      <c r="D71" s="104"/>
      <c r="E71" s="104" t="s">
        <v>51</v>
      </c>
      <c r="F71" s="116"/>
      <c r="G71" s="105" t="s">
        <v>471</v>
      </c>
      <c r="H71" s="106"/>
      <c r="I71" s="106">
        <v>0.10249999999999999</v>
      </c>
      <c r="J71" s="106"/>
      <c r="K71" s="107">
        <v>45603</v>
      </c>
      <c r="L71" s="113"/>
      <c r="M71" s="106">
        <v>9.8000000000000004E-2</v>
      </c>
      <c r="N71" s="108"/>
      <c r="O71" s="109">
        <f t="shared" si="3"/>
        <v>-44.999999999999901</v>
      </c>
      <c r="P71" s="113"/>
      <c r="Q71" s="106" t="s">
        <v>46</v>
      </c>
      <c r="R71" s="113"/>
      <c r="S71" s="106">
        <v>5.8000000000000003E-2</v>
      </c>
      <c r="T71" s="114"/>
      <c r="U71" s="110">
        <v>0.39589999999999997</v>
      </c>
      <c r="V71" s="115"/>
      <c r="W71" s="114">
        <f t="shared" si="6"/>
        <v>3.8798199999999998E-2</v>
      </c>
      <c r="X71" s="113"/>
      <c r="Y71" s="113"/>
    </row>
    <row r="72" spans="1:25" x14ac:dyDescent="0.25">
      <c r="A72" s="104" t="s">
        <v>121</v>
      </c>
      <c r="B72" s="104"/>
      <c r="C72" s="104" t="s">
        <v>176</v>
      </c>
      <c r="D72" s="104"/>
      <c r="E72" s="104" t="s">
        <v>177</v>
      </c>
      <c r="F72" s="116"/>
      <c r="G72" s="105" t="s">
        <v>472</v>
      </c>
      <c r="H72" s="106"/>
      <c r="I72" s="106">
        <v>0.105</v>
      </c>
      <c r="J72" s="106"/>
      <c r="K72" s="107">
        <v>45603</v>
      </c>
      <c r="L72" s="113"/>
      <c r="M72" s="106">
        <v>9.9000000000000005E-2</v>
      </c>
      <c r="N72" s="108"/>
      <c r="O72" s="109">
        <f t="shared" si="3"/>
        <v>-59.999999999999915</v>
      </c>
      <c r="P72" s="113"/>
      <c r="Q72" s="106" t="s">
        <v>33</v>
      </c>
      <c r="R72" s="113"/>
      <c r="S72" s="106">
        <v>7.2599999999999998E-2</v>
      </c>
      <c r="T72" s="114"/>
      <c r="U72" s="110">
        <v>0.51900000000000002</v>
      </c>
      <c r="V72" s="115"/>
      <c r="W72" s="114">
        <f t="shared" si="6"/>
        <v>5.1381000000000003E-2</v>
      </c>
      <c r="X72" s="113"/>
      <c r="Y72" s="113"/>
    </row>
    <row r="73" spans="1:25" x14ac:dyDescent="0.25">
      <c r="A73" s="104" t="s">
        <v>121</v>
      </c>
      <c r="B73" s="104"/>
      <c r="C73" s="104" t="s">
        <v>122</v>
      </c>
      <c r="D73" s="104"/>
      <c r="E73" s="104" t="s">
        <v>59</v>
      </c>
      <c r="F73" s="116"/>
      <c r="G73" s="105" t="s">
        <v>473</v>
      </c>
      <c r="H73" s="106"/>
      <c r="I73" s="106">
        <v>0.10199999999999999</v>
      </c>
      <c r="J73" s="106"/>
      <c r="K73" s="107">
        <v>45603</v>
      </c>
      <c r="L73" s="113"/>
      <c r="M73" s="106">
        <v>9.9000000000000005E-2</v>
      </c>
      <c r="N73" s="108"/>
      <c r="O73" s="109">
        <f t="shared" si="3"/>
        <v>-29.999999999999886</v>
      </c>
      <c r="P73" s="113"/>
      <c r="Q73" s="106" t="s">
        <v>33</v>
      </c>
      <c r="R73" s="113"/>
      <c r="S73" s="106">
        <v>7.3599999999999999E-2</v>
      </c>
      <c r="T73" s="114"/>
      <c r="U73" s="110">
        <v>0.52500000000000002</v>
      </c>
      <c r="V73" s="115"/>
      <c r="W73" s="114">
        <f t="shared" si="6"/>
        <v>5.1975000000000007E-2</v>
      </c>
      <c r="X73" s="113"/>
      <c r="Y73" s="113"/>
    </row>
    <row r="74" spans="1:25" x14ac:dyDescent="0.25">
      <c r="A74" s="104" t="s">
        <v>184</v>
      </c>
      <c r="B74" s="104"/>
      <c r="C74" s="104" t="s">
        <v>474</v>
      </c>
      <c r="D74" s="104"/>
      <c r="E74" s="104" t="s">
        <v>95</v>
      </c>
      <c r="F74" s="116"/>
      <c r="G74" s="105" t="s">
        <v>475</v>
      </c>
      <c r="H74" s="106"/>
      <c r="I74" s="106">
        <v>0.10199999999999999</v>
      </c>
      <c r="J74" s="106"/>
      <c r="K74" s="107">
        <v>45614</v>
      </c>
      <c r="L74" s="113"/>
      <c r="M74" s="106">
        <v>9.1499999999999998E-2</v>
      </c>
      <c r="N74" s="108"/>
      <c r="O74" s="109">
        <f t="shared" si="3"/>
        <v>-104.99999999999996</v>
      </c>
      <c r="P74" s="113"/>
      <c r="Q74" s="106" t="s">
        <v>46</v>
      </c>
      <c r="R74" s="113"/>
      <c r="S74" s="106">
        <v>7.2499999999999995E-2</v>
      </c>
      <c r="T74" s="114"/>
      <c r="U74" s="110">
        <v>0.53</v>
      </c>
      <c r="V74" s="115"/>
      <c r="W74" s="114">
        <f t="shared" si="6"/>
        <v>4.8495000000000003E-2</v>
      </c>
      <c r="X74" s="113"/>
      <c r="Y74" s="113"/>
    </row>
    <row r="75" spans="1:25" x14ac:dyDescent="0.25">
      <c r="A75" s="104" t="s">
        <v>184</v>
      </c>
      <c r="B75" s="104"/>
      <c r="C75" s="104" t="s">
        <v>476</v>
      </c>
      <c r="D75" s="104"/>
      <c r="E75" s="104" t="s">
        <v>95</v>
      </c>
      <c r="F75" s="116"/>
      <c r="G75" s="105" t="s">
        <v>477</v>
      </c>
      <c r="H75" s="106"/>
      <c r="I75" s="106">
        <v>0.10199999999999999</v>
      </c>
      <c r="J75" s="106"/>
      <c r="K75" s="107">
        <v>45614</v>
      </c>
      <c r="L75" s="113"/>
      <c r="M75" s="106">
        <v>9.1499999999999998E-2</v>
      </c>
      <c r="N75" s="108"/>
      <c r="O75" s="109">
        <f t="shared" si="3"/>
        <v>-104.99999999999996</v>
      </c>
      <c r="P75" s="113"/>
      <c r="Q75" s="106" t="s">
        <v>46</v>
      </c>
      <c r="R75" s="113"/>
      <c r="S75" s="106">
        <v>7.0599999999999996E-2</v>
      </c>
      <c r="T75" s="114"/>
      <c r="U75" s="110">
        <v>0.53</v>
      </c>
      <c r="V75" s="115"/>
      <c r="W75" s="114">
        <f t="shared" si="6"/>
        <v>4.8495000000000003E-2</v>
      </c>
      <c r="X75" s="113"/>
      <c r="Y75" s="113"/>
    </row>
    <row r="76" spans="1:25" x14ac:dyDescent="0.25">
      <c r="A76" s="104" t="s">
        <v>92</v>
      </c>
      <c r="B76" s="104"/>
      <c r="C76" s="104" t="s">
        <v>376</v>
      </c>
      <c r="D76" s="104"/>
      <c r="E76" s="104" t="s">
        <v>377</v>
      </c>
      <c r="F76" s="116"/>
      <c r="G76" s="105" t="s">
        <v>478</v>
      </c>
      <c r="H76" s="106"/>
      <c r="I76" s="106">
        <v>0.10249999999999999</v>
      </c>
      <c r="J76" s="106"/>
      <c r="K76" s="107">
        <v>45616</v>
      </c>
      <c r="L76" s="113"/>
      <c r="M76" s="106">
        <v>9.7000000000000003E-2</v>
      </c>
      <c r="N76" s="108"/>
      <c r="O76" s="109">
        <f t="shared" si="3"/>
        <v>-54.999999999999908</v>
      </c>
      <c r="P76" s="113"/>
      <c r="Q76" s="106" t="s">
        <v>33</v>
      </c>
      <c r="R76" s="113"/>
      <c r="S76" s="106">
        <v>7.5499999999999998E-2</v>
      </c>
      <c r="T76" s="114"/>
      <c r="U76" s="110">
        <v>0.5958</v>
      </c>
      <c r="V76" s="115"/>
      <c r="W76" s="114">
        <f t="shared" si="6"/>
        <v>5.77926E-2</v>
      </c>
      <c r="X76" s="113"/>
      <c r="Y76" s="113"/>
    </row>
    <row r="77" spans="1:25" x14ac:dyDescent="0.25">
      <c r="A77" s="104" t="s">
        <v>368</v>
      </c>
      <c r="B77" s="104"/>
      <c r="C77" s="104" t="s">
        <v>479</v>
      </c>
      <c r="D77" s="104"/>
      <c r="E77" s="104" t="s">
        <v>123</v>
      </c>
      <c r="F77" s="116"/>
      <c r="G77" s="105" t="s">
        <v>480</v>
      </c>
      <c r="H77" s="106"/>
      <c r="I77" s="106">
        <v>0.11</v>
      </c>
      <c r="J77" s="106"/>
      <c r="K77" s="107">
        <v>45617</v>
      </c>
      <c r="L77" s="113"/>
      <c r="M77" s="106">
        <v>9.8500000000000004E-2</v>
      </c>
      <c r="N77" s="108"/>
      <c r="O77" s="109">
        <f t="shared" si="3"/>
        <v>-114.99999999999996</v>
      </c>
      <c r="P77" s="113"/>
      <c r="Q77" s="106" t="s">
        <v>33</v>
      </c>
      <c r="R77" s="113"/>
      <c r="S77" s="106">
        <v>6.1699999999999998E-2</v>
      </c>
      <c r="T77" s="114"/>
      <c r="U77" s="110">
        <v>0.41070000000000001</v>
      </c>
      <c r="V77" s="115"/>
      <c r="W77" s="114">
        <f t="shared" si="6"/>
        <v>4.0453950000000002E-2</v>
      </c>
      <c r="X77" s="113"/>
      <c r="Y77" s="113"/>
    </row>
    <row r="78" spans="1:25" x14ac:dyDescent="0.25">
      <c r="A78" s="104" t="s">
        <v>37</v>
      </c>
      <c r="B78" s="104"/>
      <c r="C78" s="104" t="s">
        <v>365</v>
      </c>
      <c r="D78" s="104"/>
      <c r="E78" s="104" t="s">
        <v>123</v>
      </c>
      <c r="F78" s="116"/>
      <c r="G78" s="105" t="s">
        <v>481</v>
      </c>
      <c r="H78" s="106"/>
      <c r="I78" s="106">
        <v>0.1075</v>
      </c>
      <c r="J78" s="106"/>
      <c r="K78" s="107">
        <v>45617</v>
      </c>
      <c r="L78" s="113"/>
      <c r="M78" s="106">
        <v>9.6000000000000002E-2</v>
      </c>
      <c r="N78" s="108"/>
      <c r="O78" s="109">
        <f t="shared" si="3"/>
        <v>-114.99999999999996</v>
      </c>
      <c r="P78" s="113"/>
      <c r="Q78" s="106" t="s">
        <v>33</v>
      </c>
      <c r="R78" s="113"/>
      <c r="S78" s="106">
        <v>7.5800000000000006E-2</v>
      </c>
      <c r="T78" s="114"/>
      <c r="U78" s="110">
        <v>0.55000000000000004</v>
      </c>
      <c r="V78" s="115"/>
      <c r="W78" s="114">
        <f t="shared" si="6"/>
        <v>5.2800000000000007E-2</v>
      </c>
      <c r="X78" s="113"/>
      <c r="Y78" s="113"/>
    </row>
    <row r="79" spans="1:25" x14ac:dyDescent="0.25">
      <c r="A79" s="104" t="s">
        <v>37</v>
      </c>
      <c r="B79" s="104"/>
      <c r="C79" s="104" t="s">
        <v>482</v>
      </c>
      <c r="D79" s="104"/>
      <c r="E79" s="104" t="s">
        <v>483</v>
      </c>
      <c r="F79" s="116"/>
      <c r="G79" s="105" t="s">
        <v>484</v>
      </c>
      <c r="H79" s="106"/>
      <c r="I79" s="106">
        <v>0.1042</v>
      </c>
      <c r="J79" s="106"/>
      <c r="K79" s="107">
        <v>45617</v>
      </c>
      <c r="L79" s="113"/>
      <c r="M79" s="106">
        <v>9.6000000000000002E-2</v>
      </c>
      <c r="N79" s="108"/>
      <c r="O79" s="109">
        <f t="shared" si="3"/>
        <v>-81.999999999999986</v>
      </c>
      <c r="P79" s="113"/>
      <c r="Q79" s="106" t="s">
        <v>33</v>
      </c>
      <c r="R79" s="113"/>
      <c r="S79" s="106">
        <v>7.0800000000000002E-2</v>
      </c>
      <c r="T79" s="114"/>
      <c r="U79" s="110">
        <v>0.54</v>
      </c>
      <c r="V79" s="115"/>
      <c r="W79" s="114">
        <f t="shared" si="6"/>
        <v>5.1840000000000004E-2</v>
      </c>
      <c r="X79" s="113"/>
      <c r="Y79" s="113"/>
    </row>
    <row r="80" spans="1:25" x14ac:dyDescent="0.25">
      <c r="A80" s="104" t="s">
        <v>41</v>
      </c>
      <c r="B80" s="104"/>
      <c r="C80" s="104" t="s">
        <v>485</v>
      </c>
      <c r="D80" s="104"/>
      <c r="E80" s="104" t="s">
        <v>486</v>
      </c>
      <c r="F80" s="116"/>
      <c r="G80" s="105" t="s">
        <v>487</v>
      </c>
      <c r="H80" s="106"/>
      <c r="I80" s="106">
        <v>9.8000000000000004E-2</v>
      </c>
      <c r="J80" s="106"/>
      <c r="K80" s="107">
        <v>45645</v>
      </c>
      <c r="L80" s="113"/>
      <c r="M80" s="106">
        <v>9.7000000000000003E-2</v>
      </c>
      <c r="N80" s="108"/>
      <c r="O80" s="109">
        <f t="shared" si="3"/>
        <v>-10.000000000000009</v>
      </c>
      <c r="P80" s="113"/>
      <c r="Q80" s="106" t="s">
        <v>33</v>
      </c>
      <c r="R80" s="113"/>
      <c r="S80" s="106">
        <v>7.2999999999999995E-2</v>
      </c>
      <c r="T80" s="114"/>
      <c r="U80" s="110">
        <v>0.48</v>
      </c>
      <c r="V80" s="115"/>
      <c r="W80" s="114">
        <f t="shared" si="6"/>
        <v>4.6559999999999997E-2</v>
      </c>
      <c r="X80" s="113"/>
      <c r="Y80" s="113"/>
    </row>
    <row r="81" spans="1:25" x14ac:dyDescent="0.25">
      <c r="A81" s="104" t="s">
        <v>58</v>
      </c>
      <c r="B81" s="104"/>
      <c r="C81" s="104" t="s">
        <v>63</v>
      </c>
      <c r="D81" s="104"/>
      <c r="E81" s="104" t="s">
        <v>64</v>
      </c>
      <c r="F81" s="116"/>
      <c r="G81" s="105" t="s">
        <v>488</v>
      </c>
      <c r="H81" s="106"/>
      <c r="I81" s="106">
        <v>0.1</v>
      </c>
      <c r="J81" s="106"/>
      <c r="K81" s="107">
        <v>45645</v>
      </c>
      <c r="L81" s="113"/>
      <c r="M81" s="106">
        <v>9.8000000000000004E-2</v>
      </c>
      <c r="N81" s="108"/>
      <c r="O81" s="109">
        <f t="shared" si="3"/>
        <v>-20.000000000000018</v>
      </c>
      <c r="P81" s="113"/>
      <c r="Q81" s="106" t="s">
        <v>46</v>
      </c>
      <c r="R81" s="113"/>
      <c r="S81" s="106">
        <v>8.7999999999999995E-2</v>
      </c>
      <c r="T81" s="114"/>
      <c r="U81" s="110">
        <v>0.56540000000000001</v>
      </c>
      <c r="V81" s="115"/>
      <c r="W81" s="114">
        <f t="shared" si="6"/>
        <v>5.5409200000000006E-2</v>
      </c>
      <c r="X81" s="113"/>
      <c r="Y81" s="113"/>
    </row>
    <row r="82" spans="1:25" x14ac:dyDescent="0.25">
      <c r="A82" s="104" t="s">
        <v>58</v>
      </c>
      <c r="B82" s="104"/>
      <c r="C82" s="104" t="s">
        <v>375</v>
      </c>
      <c r="D82" s="104"/>
      <c r="E82" s="104" t="s">
        <v>64</v>
      </c>
      <c r="F82" s="116"/>
      <c r="G82" s="105" t="s">
        <v>273</v>
      </c>
      <c r="H82" s="106"/>
      <c r="I82" s="106">
        <v>0.1</v>
      </c>
      <c r="J82" s="106"/>
      <c r="K82" s="107">
        <v>45645</v>
      </c>
      <c r="L82" s="113"/>
      <c r="M82" s="106">
        <v>9.8000000000000004E-2</v>
      </c>
      <c r="N82" s="108"/>
      <c r="O82" s="109">
        <f t="shared" si="3"/>
        <v>-20.000000000000018</v>
      </c>
      <c r="P82" s="113"/>
      <c r="Q82" s="106" t="s">
        <v>46</v>
      </c>
      <c r="R82" s="113"/>
      <c r="S82" s="106">
        <v>8.6300000000000002E-2</v>
      </c>
      <c r="T82" s="114"/>
      <c r="U82" s="110">
        <v>0.52759999999999996</v>
      </c>
      <c r="V82" s="115"/>
      <c r="W82" s="114">
        <f t="shared" si="6"/>
        <v>5.1704799999999995E-2</v>
      </c>
      <c r="X82" s="113"/>
      <c r="Y82" s="113"/>
    </row>
    <row r="83" spans="1:25" x14ac:dyDescent="0.25">
      <c r="A83" s="104" t="s">
        <v>58</v>
      </c>
      <c r="B83" s="104"/>
      <c r="C83" s="104" t="s">
        <v>65</v>
      </c>
      <c r="D83" s="104"/>
      <c r="E83" s="104" t="s">
        <v>64</v>
      </c>
      <c r="F83" s="116"/>
      <c r="G83" s="105" t="s">
        <v>489</v>
      </c>
      <c r="H83" s="106"/>
      <c r="I83" s="106">
        <v>0.1</v>
      </c>
      <c r="J83" s="106"/>
      <c r="K83" s="107">
        <v>45645</v>
      </c>
      <c r="L83" s="113"/>
      <c r="M83" s="106">
        <v>9.8000000000000004E-2</v>
      </c>
      <c r="N83" s="108"/>
      <c r="O83" s="109">
        <f t="shared" si="3"/>
        <v>-20.000000000000018</v>
      </c>
      <c r="P83" s="113"/>
      <c r="Q83" s="106" t="s">
        <v>46</v>
      </c>
      <c r="R83" s="113"/>
      <c r="S83" s="106">
        <v>7.9500000000000001E-2</v>
      </c>
      <c r="T83" s="114"/>
      <c r="U83" s="110">
        <v>0.54169999999999996</v>
      </c>
      <c r="V83" s="115"/>
      <c r="W83" s="114">
        <f t="shared" si="6"/>
        <v>5.3086599999999998E-2</v>
      </c>
      <c r="X83" s="113"/>
      <c r="Y83" s="113"/>
    </row>
    <row r="84" spans="1:25" x14ac:dyDescent="0.25">
      <c r="A84" s="104" t="s">
        <v>98</v>
      </c>
      <c r="B84" s="104"/>
      <c r="C84" s="104" t="s">
        <v>69</v>
      </c>
      <c r="D84" s="104"/>
      <c r="E84" s="104" t="s">
        <v>70</v>
      </c>
      <c r="F84" s="116"/>
      <c r="G84" s="105" t="s">
        <v>490</v>
      </c>
      <c r="H84" s="106"/>
      <c r="I84" s="106">
        <v>0.104</v>
      </c>
      <c r="J84" s="106"/>
      <c r="K84" s="107">
        <v>45646</v>
      </c>
      <c r="L84" s="113"/>
      <c r="M84" s="106">
        <v>9.8000000000000004E-2</v>
      </c>
      <c r="N84" s="108"/>
      <c r="O84" s="109">
        <f t="shared" si="3"/>
        <v>-59.999999999999915</v>
      </c>
      <c r="P84" s="113"/>
      <c r="Q84" s="106" t="s">
        <v>46</v>
      </c>
      <c r="R84" s="113"/>
      <c r="S84" s="106">
        <v>7.3200000000000001E-2</v>
      </c>
      <c r="T84" s="114"/>
      <c r="U84" s="110">
        <v>0.48499999999999999</v>
      </c>
      <c r="V84" s="115"/>
      <c r="W84" s="114">
        <f t="shared" si="6"/>
        <v>4.7530000000000003E-2</v>
      </c>
      <c r="X84" s="113"/>
      <c r="Y84" s="113"/>
    </row>
    <row r="85" spans="1:25" x14ac:dyDescent="0.25">
      <c r="A85" s="140" t="s">
        <v>47</v>
      </c>
      <c r="B85" s="140"/>
      <c r="C85" s="140" t="s">
        <v>491</v>
      </c>
      <c r="D85" s="140"/>
      <c r="E85" s="140" t="s">
        <v>74</v>
      </c>
      <c r="F85" s="141"/>
      <c r="G85" s="142" t="s">
        <v>492</v>
      </c>
      <c r="H85" s="143"/>
      <c r="I85" s="143">
        <v>0.108</v>
      </c>
      <c r="J85" s="143"/>
      <c r="K85" s="144">
        <v>45656</v>
      </c>
      <c r="L85" s="145"/>
      <c r="M85" s="143">
        <v>9.7500000000000003E-2</v>
      </c>
      <c r="N85" s="146"/>
      <c r="O85" s="147">
        <f t="shared" si="3"/>
        <v>-104.99999999999996</v>
      </c>
      <c r="P85" s="145"/>
      <c r="Q85" s="143" t="s">
        <v>33</v>
      </c>
      <c r="R85" s="145"/>
      <c r="S85" s="143">
        <v>7.4099999999999999E-2</v>
      </c>
      <c r="T85" s="148"/>
      <c r="U85" s="149">
        <v>0.52639999999999998</v>
      </c>
      <c r="V85" s="150"/>
      <c r="W85" s="148">
        <f t="shared" si="6"/>
        <v>5.1324000000000002E-2</v>
      </c>
      <c r="X85" s="113"/>
      <c r="Y85" s="113"/>
    </row>
    <row r="86" spans="1:25" x14ac:dyDescent="0.25">
      <c r="A86" s="104" t="s">
        <v>96</v>
      </c>
      <c r="B86" s="104"/>
      <c r="C86" s="104" t="s">
        <v>356</v>
      </c>
      <c r="D86" s="104"/>
      <c r="E86" s="104" t="s">
        <v>53</v>
      </c>
      <c r="F86" s="116"/>
      <c r="G86" s="105" t="s">
        <v>493</v>
      </c>
      <c r="H86" s="106"/>
      <c r="I86" s="106">
        <v>0.105</v>
      </c>
      <c r="J86" s="106"/>
      <c r="K86" s="107">
        <v>45664</v>
      </c>
      <c r="L86" s="113"/>
      <c r="M86" s="106">
        <v>9.8000000000000004E-2</v>
      </c>
      <c r="N86" s="108"/>
      <c r="O86" s="109">
        <f t="shared" si="3"/>
        <v>-69.999999999999929</v>
      </c>
      <c r="P86" s="113"/>
      <c r="Q86" s="106" t="s">
        <v>33</v>
      </c>
      <c r="R86" s="113"/>
      <c r="S86" s="106">
        <v>7.1599999999999997E-2</v>
      </c>
      <c r="T86" s="114"/>
      <c r="U86" s="110">
        <v>0.52300000000000002</v>
      </c>
      <c r="V86" s="115"/>
      <c r="W86" s="114">
        <f t="shared" si="6"/>
        <v>5.1254000000000001E-2</v>
      </c>
      <c r="X86" s="113"/>
      <c r="Y86" s="113"/>
    </row>
    <row r="87" spans="1:25" x14ac:dyDescent="0.25">
      <c r="A87" s="104" t="s">
        <v>98</v>
      </c>
      <c r="B87" s="104"/>
      <c r="C87" s="104" t="s">
        <v>103</v>
      </c>
      <c r="D87" s="104"/>
      <c r="E87" s="104"/>
      <c r="F87" s="116"/>
      <c r="G87" s="105" t="s">
        <v>494</v>
      </c>
      <c r="H87" s="106"/>
      <c r="I87" s="106">
        <v>0.105</v>
      </c>
      <c r="J87" s="106"/>
      <c r="K87" s="107">
        <v>45672</v>
      </c>
      <c r="L87" s="113"/>
      <c r="M87" s="106">
        <v>9.9000000000000005E-2</v>
      </c>
      <c r="N87" s="108"/>
      <c r="O87" s="109">
        <f t="shared" si="3"/>
        <v>-59.999999999999915</v>
      </c>
      <c r="P87" s="113"/>
      <c r="Q87" s="106" t="s">
        <v>46</v>
      </c>
      <c r="R87" s="113"/>
      <c r="S87" s="106">
        <v>7.6399999999999996E-2</v>
      </c>
      <c r="T87" s="114"/>
      <c r="U87" s="110">
        <v>0.5</v>
      </c>
      <c r="V87" s="115"/>
      <c r="W87" s="114">
        <f t="shared" si="6"/>
        <v>4.9500000000000002E-2</v>
      </c>
      <c r="X87" s="113"/>
      <c r="Y87" s="113"/>
    </row>
    <row r="88" spans="1:25" x14ac:dyDescent="0.25">
      <c r="A88" s="104" t="s">
        <v>158</v>
      </c>
      <c r="B88" s="104"/>
      <c r="C88" s="104" t="s">
        <v>122</v>
      </c>
      <c r="D88" s="104"/>
      <c r="E88" s="104" t="s">
        <v>59</v>
      </c>
      <c r="F88" s="116"/>
      <c r="G88" s="105" t="s">
        <v>495</v>
      </c>
      <c r="H88" s="106"/>
      <c r="I88" s="106">
        <v>0.10199999999999999</v>
      </c>
      <c r="J88" s="106"/>
      <c r="K88" s="107">
        <v>45701</v>
      </c>
      <c r="L88" s="113"/>
      <c r="M88" s="106">
        <v>9.6000000000000002E-2</v>
      </c>
      <c r="N88" s="108"/>
      <c r="O88" s="109">
        <f t="shared" si="3"/>
        <v>-59.999999999999915</v>
      </c>
      <c r="P88" s="113"/>
      <c r="Q88" s="106" t="s">
        <v>33</v>
      </c>
      <c r="R88" s="113"/>
      <c r="S88" s="106">
        <v>7.1599999999999997E-2</v>
      </c>
      <c r="T88" s="114"/>
      <c r="U88" s="110">
        <v>0.52500000000000002</v>
      </c>
      <c r="V88" s="115"/>
      <c r="W88" s="114">
        <f t="shared" si="6"/>
        <v>5.04E-2</v>
      </c>
      <c r="X88" s="113"/>
      <c r="Y88" s="113"/>
    </row>
    <row r="89" spans="1:25" x14ac:dyDescent="0.25">
      <c r="A89" s="104" t="s">
        <v>98</v>
      </c>
      <c r="B89" s="104"/>
      <c r="C89" s="104" t="s">
        <v>367</v>
      </c>
      <c r="D89" s="104"/>
      <c r="E89" s="104" t="s">
        <v>177</v>
      </c>
      <c r="F89" s="116"/>
      <c r="G89" s="105" t="s">
        <v>496</v>
      </c>
      <c r="H89" s="106"/>
      <c r="I89" s="106">
        <v>0.105</v>
      </c>
      <c r="J89" s="106"/>
      <c r="K89" s="107">
        <v>45712</v>
      </c>
      <c r="L89" s="113"/>
      <c r="M89" s="106">
        <v>9.5000000000000001E-2</v>
      </c>
      <c r="N89" s="108"/>
      <c r="O89" s="109">
        <f t="shared" si="3"/>
        <v>-99.999999999999943</v>
      </c>
      <c r="P89" s="113"/>
      <c r="Q89" s="106" t="s">
        <v>33</v>
      </c>
      <c r="R89" s="113"/>
      <c r="S89" s="106">
        <v>7.1900000000000006E-2</v>
      </c>
      <c r="T89" s="114"/>
      <c r="U89" s="110">
        <v>0.495</v>
      </c>
      <c r="V89" s="115"/>
      <c r="W89" s="114">
        <f t="shared" si="6"/>
        <v>4.7024999999999997E-2</v>
      </c>
      <c r="X89" s="113"/>
      <c r="Y89" s="113"/>
    </row>
    <row r="90" spans="1:25" x14ac:dyDescent="0.25">
      <c r="A90" s="104" t="s">
        <v>41</v>
      </c>
      <c r="B90" s="104"/>
      <c r="C90" s="104" t="s">
        <v>360</v>
      </c>
      <c r="D90" s="104"/>
      <c r="E90" s="104" t="s">
        <v>42</v>
      </c>
      <c r="F90" s="116"/>
      <c r="G90" s="105" t="s">
        <v>497</v>
      </c>
      <c r="H90" s="106"/>
      <c r="I90" s="106">
        <v>0.10249999999999999</v>
      </c>
      <c r="J90" s="106"/>
      <c r="K90" s="107">
        <v>45736</v>
      </c>
      <c r="L90" s="113"/>
      <c r="M90" s="106">
        <v>9.7500000000000003E-2</v>
      </c>
      <c r="N90" s="108"/>
      <c r="O90" s="109">
        <f t="shared" si="3"/>
        <v>-49.999999999999908</v>
      </c>
      <c r="P90" s="113"/>
      <c r="Q90" s="106" t="s">
        <v>33</v>
      </c>
      <c r="R90" s="113"/>
      <c r="S90" s="106">
        <v>7.2499999999999995E-2</v>
      </c>
      <c r="T90" s="114"/>
      <c r="U90" s="110">
        <v>0.48</v>
      </c>
      <c r="V90" s="115"/>
      <c r="W90" s="114">
        <f t="shared" si="6"/>
        <v>4.6800000000000001E-2</v>
      </c>
      <c r="X90" s="113"/>
      <c r="Y90" s="113"/>
    </row>
    <row r="91" spans="1:25" x14ac:dyDescent="0.25">
      <c r="A91" s="104" t="s">
        <v>111</v>
      </c>
      <c r="B91" s="104"/>
      <c r="C91" s="104" t="s">
        <v>358</v>
      </c>
      <c r="D91" s="104"/>
      <c r="E91" s="104" t="s">
        <v>359</v>
      </c>
      <c r="F91" s="116"/>
      <c r="G91" s="105" t="s">
        <v>498</v>
      </c>
      <c r="H91" s="106"/>
      <c r="I91" s="106">
        <v>9.6500000000000002E-2</v>
      </c>
      <c r="J91" s="106"/>
      <c r="K91" s="107">
        <v>45743</v>
      </c>
      <c r="L91" s="113"/>
      <c r="M91" s="106">
        <v>9.8400000000000001E-2</v>
      </c>
      <c r="N91" s="108"/>
      <c r="O91" s="109">
        <f t="shared" si="3"/>
        <v>18.999999999999989</v>
      </c>
      <c r="P91" s="113"/>
      <c r="Q91" s="106" t="s">
        <v>33</v>
      </c>
      <c r="R91" s="113"/>
      <c r="S91" s="106">
        <v>7.0300000000000001E-2</v>
      </c>
      <c r="T91" s="114"/>
      <c r="U91" s="106">
        <v>0.48499999999999999</v>
      </c>
      <c r="V91" s="115"/>
      <c r="W91" s="114">
        <f t="shared" si="6"/>
        <v>4.7724000000000003E-2</v>
      </c>
      <c r="X91" s="113"/>
      <c r="Y91" s="113"/>
    </row>
    <row r="92" spans="1:25" x14ac:dyDescent="0.25">
      <c r="A92" s="104" t="s">
        <v>106</v>
      </c>
      <c r="B92" s="104"/>
      <c r="C92" s="104" t="s">
        <v>499</v>
      </c>
      <c r="D92" s="104"/>
      <c r="E92" s="104" t="s">
        <v>500</v>
      </c>
      <c r="F92" s="116"/>
      <c r="G92" s="105" t="s">
        <v>501</v>
      </c>
      <c r="H92" s="106"/>
      <c r="I92" s="106">
        <v>0.10349999999999999</v>
      </c>
      <c r="J92" s="106"/>
      <c r="K92" s="107">
        <v>45757</v>
      </c>
      <c r="L92" s="113"/>
      <c r="M92" s="106">
        <v>9.9000000000000005E-2</v>
      </c>
      <c r="N92" s="108"/>
      <c r="O92" s="109">
        <f t="shared" si="3"/>
        <v>-44.999999999999901</v>
      </c>
      <c r="P92" s="113"/>
      <c r="Q92" s="106" t="s">
        <v>33</v>
      </c>
      <c r="R92" s="113"/>
      <c r="S92" s="106">
        <v>7.4399999999999994E-2</v>
      </c>
      <c r="T92" s="114"/>
      <c r="U92" s="106">
        <v>0.58179999999999998</v>
      </c>
      <c r="V92" s="115"/>
      <c r="W92" s="114">
        <f t="shared" si="6"/>
        <v>5.7598200000000002E-2</v>
      </c>
      <c r="X92" s="113"/>
      <c r="Y92" s="113"/>
    </row>
    <row r="93" spans="1:25" x14ac:dyDescent="0.25">
      <c r="A93" s="104" t="s">
        <v>44</v>
      </c>
      <c r="B93" s="104"/>
      <c r="C93" s="104" t="s">
        <v>372</v>
      </c>
      <c r="D93" s="104"/>
      <c r="E93" s="104" t="s">
        <v>74</v>
      </c>
      <c r="F93" s="116"/>
      <c r="G93" s="105">
        <v>9754</v>
      </c>
      <c r="H93" s="106"/>
      <c r="I93" s="106">
        <v>0.1105</v>
      </c>
      <c r="J93" s="106"/>
      <c r="K93" s="107">
        <v>45769</v>
      </c>
      <c r="L93" s="113"/>
      <c r="M93" s="106">
        <v>9.8000000000000004E-2</v>
      </c>
      <c r="N93" s="108"/>
      <c r="O93" s="109">
        <f t="shared" si="3"/>
        <v>-124.99999999999997</v>
      </c>
      <c r="P93" s="113"/>
      <c r="Q93" s="106" t="s">
        <v>46</v>
      </c>
      <c r="R93" s="113"/>
      <c r="S93" s="106">
        <v>7.3499999999999996E-2</v>
      </c>
      <c r="T93" s="114"/>
      <c r="U93" s="106">
        <v>0.52170000000000005</v>
      </c>
      <c r="V93" s="115"/>
      <c r="W93" s="114">
        <f t="shared" si="6"/>
        <v>5.1126600000000008E-2</v>
      </c>
      <c r="X93" s="113"/>
      <c r="Y93" s="113"/>
    </row>
    <row r="94" spans="1:25" x14ac:dyDescent="0.25">
      <c r="A94" s="104" t="s">
        <v>92</v>
      </c>
      <c r="B94" s="104"/>
      <c r="C94" s="104" t="s">
        <v>361</v>
      </c>
      <c r="D94" s="104"/>
      <c r="E94" s="104" t="s">
        <v>70</v>
      </c>
      <c r="F94" s="116"/>
      <c r="G94" s="105" t="s">
        <v>502</v>
      </c>
      <c r="H94" s="106"/>
      <c r="I94" s="106">
        <v>0.104</v>
      </c>
      <c r="J94" s="106"/>
      <c r="K94" s="107">
        <v>45800</v>
      </c>
      <c r="L94" s="113"/>
      <c r="M94" s="106">
        <v>9.5000000000000001E-2</v>
      </c>
      <c r="N94" s="108"/>
      <c r="O94" s="109">
        <f t="shared" si="3"/>
        <v>-89.999999999999943</v>
      </c>
      <c r="P94" s="113"/>
      <c r="Q94" s="106" t="s">
        <v>33</v>
      </c>
      <c r="R94" s="113"/>
      <c r="S94" s="106">
        <v>7.22E-2</v>
      </c>
      <c r="T94" s="114"/>
      <c r="U94" s="106">
        <v>0.5</v>
      </c>
      <c r="V94" s="115"/>
      <c r="W94" s="114">
        <f t="shared" si="6"/>
        <v>4.7500000000000001E-2</v>
      </c>
      <c r="X94" s="113"/>
      <c r="Y94" s="113"/>
    </row>
    <row r="95" spans="1:25" x14ac:dyDescent="0.25">
      <c r="A95" s="104" t="s">
        <v>106</v>
      </c>
      <c r="B95" s="104"/>
      <c r="C95" s="104" t="s">
        <v>503</v>
      </c>
      <c r="D95" s="104"/>
      <c r="E95" s="104" t="s">
        <v>74</v>
      </c>
      <c r="F95" s="116"/>
      <c r="G95" s="105" t="s">
        <v>504</v>
      </c>
      <c r="H95" s="106"/>
      <c r="I95" s="106">
        <v>0.1085</v>
      </c>
      <c r="J95" s="106"/>
      <c r="K95" s="107">
        <v>45792</v>
      </c>
      <c r="L95" s="113"/>
      <c r="M95" s="106">
        <v>9.7500000000000003E-2</v>
      </c>
      <c r="N95" s="108"/>
      <c r="O95" s="109">
        <f t="shared" si="3"/>
        <v>-109.99999999999996</v>
      </c>
      <c r="P95" s="113"/>
      <c r="Q95" s="106" t="s">
        <v>33</v>
      </c>
      <c r="R95" s="113"/>
      <c r="S95" s="106">
        <v>6.9900000000000004E-2</v>
      </c>
      <c r="T95" s="114"/>
      <c r="U95" s="106">
        <v>0.43169999999999997</v>
      </c>
      <c r="V95" s="115"/>
      <c r="W95" s="114">
        <f t="shared" si="6"/>
        <v>4.2090749999999996E-2</v>
      </c>
      <c r="X95" s="113"/>
      <c r="Y95" s="113"/>
    </row>
    <row r="96" spans="1:25" x14ac:dyDescent="0.25">
      <c r="A96" s="104" t="s">
        <v>110</v>
      </c>
      <c r="B96" s="104"/>
      <c r="C96" s="104" t="s">
        <v>69</v>
      </c>
      <c r="D96" s="104"/>
      <c r="E96" s="104" t="s">
        <v>70</v>
      </c>
      <c r="F96" s="116"/>
      <c r="G96" s="105" t="s">
        <v>502</v>
      </c>
      <c r="H96" s="106"/>
      <c r="I96" s="106">
        <v>0.104</v>
      </c>
      <c r="J96" s="106"/>
      <c r="K96" s="107">
        <v>45800</v>
      </c>
      <c r="L96" s="113"/>
      <c r="M96" s="106">
        <v>9.5000000000000001E-2</v>
      </c>
      <c r="N96" s="108"/>
      <c r="O96" s="109">
        <f t="shared" si="3"/>
        <v>-89.999999999999943</v>
      </c>
      <c r="P96" s="113"/>
      <c r="Q96" s="106" t="s">
        <v>33</v>
      </c>
      <c r="R96" s="113"/>
      <c r="S96" s="106">
        <v>7.22E-2</v>
      </c>
      <c r="T96" s="114"/>
      <c r="U96" s="106">
        <v>0.5</v>
      </c>
      <c r="V96" s="115"/>
      <c r="W96" s="114">
        <f t="shared" si="6"/>
        <v>4.7500000000000001E-2</v>
      </c>
      <c r="X96" s="113"/>
      <c r="Y96" s="113"/>
    </row>
    <row r="97" spans="1:25" x14ac:dyDescent="0.25">
      <c r="A97" s="104" t="s">
        <v>41</v>
      </c>
      <c r="B97" s="104"/>
      <c r="C97" s="104" t="s">
        <v>363</v>
      </c>
      <c r="D97" s="104"/>
      <c r="E97" s="104"/>
      <c r="F97" s="116"/>
      <c r="G97" s="105" t="s">
        <v>505</v>
      </c>
      <c r="H97" s="106"/>
      <c r="I97" s="106">
        <v>0.104</v>
      </c>
      <c r="J97" s="106"/>
      <c r="K97" s="107">
        <v>45820</v>
      </c>
      <c r="L97" s="113"/>
      <c r="M97" s="106">
        <v>9.5000000000000001E-2</v>
      </c>
      <c r="N97" s="108"/>
      <c r="O97" s="109">
        <f t="shared" si="3"/>
        <v>-89.999999999999943</v>
      </c>
      <c r="P97" s="113"/>
      <c r="Q97" s="106" t="s">
        <v>33</v>
      </c>
      <c r="R97" s="113"/>
      <c r="S97" s="106">
        <v>8.0299999999999996E-2</v>
      </c>
      <c r="T97" s="114"/>
      <c r="U97" s="106">
        <v>0.48</v>
      </c>
      <c r="V97" s="115"/>
      <c r="W97" s="114">
        <f t="shared" si="6"/>
        <v>4.5600000000000002E-2</v>
      </c>
      <c r="X97" s="113"/>
      <c r="Y97" s="113"/>
    </row>
    <row r="98" spans="1:25" x14ac:dyDescent="0.25">
      <c r="A98" s="104" t="s">
        <v>92</v>
      </c>
      <c r="B98" s="104"/>
      <c r="C98" s="104" t="s">
        <v>361</v>
      </c>
      <c r="D98" s="104"/>
      <c r="E98" s="104" t="s">
        <v>362</v>
      </c>
      <c r="F98" s="116"/>
      <c r="G98" s="105" t="s">
        <v>506</v>
      </c>
      <c r="H98" s="106"/>
      <c r="I98" s="106">
        <v>0.1085</v>
      </c>
      <c r="J98" s="106"/>
      <c r="K98" s="107">
        <v>45825</v>
      </c>
      <c r="L98" s="113"/>
      <c r="M98" s="106">
        <v>9.8000000000000004E-2</v>
      </c>
      <c r="N98" s="108"/>
      <c r="O98" s="109">
        <f t="shared" si="3"/>
        <v>-104.99999999999996</v>
      </c>
      <c r="P98" s="113"/>
      <c r="Q98" s="106" t="s">
        <v>33</v>
      </c>
      <c r="R98" s="113"/>
      <c r="S98" s="106">
        <v>7.5899999999999995E-2</v>
      </c>
      <c r="T98" s="114"/>
      <c r="U98" s="106">
        <v>0.60970000000000002</v>
      </c>
      <c r="V98" s="115"/>
      <c r="W98" s="114">
        <f t="shared" si="6"/>
        <v>5.9750600000000001E-2</v>
      </c>
      <c r="X98" s="113"/>
      <c r="Y98" s="113"/>
    </row>
    <row r="99" spans="1:25" x14ac:dyDescent="0.25">
      <c r="A99" s="104" t="s">
        <v>120</v>
      </c>
      <c r="B99" s="104"/>
      <c r="C99" s="104" t="s">
        <v>507</v>
      </c>
      <c r="D99" s="104"/>
      <c r="E99" s="104" t="s">
        <v>302</v>
      </c>
      <c r="F99" s="116"/>
      <c r="G99" s="105" t="s">
        <v>508</v>
      </c>
      <c r="H99" s="106"/>
      <c r="I99" s="106">
        <v>0.115</v>
      </c>
      <c r="J99" s="106"/>
      <c r="K99" s="107">
        <v>45826</v>
      </c>
      <c r="L99" s="113"/>
      <c r="M99" s="106">
        <v>9.6000000000000002E-2</v>
      </c>
      <c r="N99" s="108"/>
      <c r="O99" s="109">
        <f t="shared" si="3"/>
        <v>-190.00000000000003</v>
      </c>
      <c r="P99" s="113"/>
      <c r="Q99" s="106" t="s">
        <v>33</v>
      </c>
      <c r="R99" s="113"/>
      <c r="S99" s="106">
        <v>6.9800000000000001E-2</v>
      </c>
      <c r="T99" s="114"/>
      <c r="U99" s="106">
        <v>0.52</v>
      </c>
      <c r="V99" s="115"/>
      <c r="W99" s="114">
        <f t="shared" si="6"/>
        <v>4.9920000000000006E-2</v>
      </c>
      <c r="X99" s="113"/>
      <c r="Y99" s="113"/>
    </row>
    <row r="100" spans="1:25" x14ac:dyDescent="0.25">
      <c r="A100" s="104" t="s">
        <v>509</v>
      </c>
      <c r="B100" s="104"/>
      <c r="C100" s="104" t="s">
        <v>204</v>
      </c>
      <c r="D100" s="104"/>
      <c r="E100" s="104" t="s">
        <v>404</v>
      </c>
      <c r="F100" s="116"/>
      <c r="G100" s="105" t="s">
        <v>510</v>
      </c>
      <c r="H100" s="106"/>
      <c r="I100" s="106">
        <v>0.107</v>
      </c>
      <c r="J100" s="106"/>
      <c r="K100" s="107">
        <v>45832</v>
      </c>
      <c r="L100" s="113"/>
      <c r="M100" s="106">
        <v>9.5500000000000002E-2</v>
      </c>
      <c r="N100" s="108"/>
      <c r="O100" s="109">
        <f t="shared" si="3"/>
        <v>-114.99999999999996</v>
      </c>
      <c r="P100" s="113"/>
      <c r="Q100" s="106" t="s">
        <v>33</v>
      </c>
      <c r="R100" s="113"/>
      <c r="S100" s="118" t="s">
        <v>118</v>
      </c>
      <c r="T100" s="114"/>
      <c r="U100" s="118" t="s">
        <v>118</v>
      </c>
      <c r="V100" s="115"/>
      <c r="W100" s="119" t="s">
        <v>118</v>
      </c>
      <c r="X100" s="113"/>
      <c r="Y100" s="113"/>
    </row>
    <row r="101" spans="1:25" x14ac:dyDescent="0.25">
      <c r="A101" s="104" t="s">
        <v>117</v>
      </c>
      <c r="B101" s="104"/>
      <c r="C101" s="104" t="s">
        <v>176</v>
      </c>
      <c r="D101" s="104"/>
      <c r="E101" s="104" t="s">
        <v>177</v>
      </c>
      <c r="F101" s="116"/>
      <c r="G101" s="105" t="s">
        <v>511</v>
      </c>
      <c r="H101" s="106"/>
      <c r="I101" s="106">
        <v>0.108</v>
      </c>
      <c r="J101" s="106"/>
      <c r="K101" s="107">
        <v>45832</v>
      </c>
      <c r="L101" s="113"/>
      <c r="M101" s="106">
        <v>9.6500000000000002E-2</v>
      </c>
      <c r="N101" s="108"/>
      <c r="O101" s="109">
        <f t="shared" si="3"/>
        <v>-114.99999999999996</v>
      </c>
      <c r="P101" s="113"/>
      <c r="Q101" s="106" t="s">
        <v>33</v>
      </c>
      <c r="R101" s="113"/>
      <c r="S101" s="110">
        <v>7.2499999999999995E-2</v>
      </c>
      <c r="T101" s="120"/>
      <c r="U101" s="110">
        <v>0.50180000000000002</v>
      </c>
      <c r="V101" s="115"/>
      <c r="W101" s="114">
        <f t="shared" si="6"/>
        <v>4.84237E-2</v>
      </c>
      <c r="X101" s="113"/>
      <c r="Y101" s="113"/>
    </row>
    <row r="102" spans="1:25" x14ac:dyDescent="0.25">
      <c r="A102" s="104" t="s">
        <v>381</v>
      </c>
      <c r="B102" s="104"/>
      <c r="C102" s="104" t="s">
        <v>512</v>
      </c>
      <c r="D102" s="104"/>
      <c r="E102" s="104" t="s">
        <v>513</v>
      </c>
      <c r="F102" s="116"/>
      <c r="G102" s="105" t="s">
        <v>514</v>
      </c>
      <c r="H102" s="106"/>
      <c r="I102" s="106">
        <v>9.8500000000000004E-2</v>
      </c>
      <c r="J102" s="106"/>
      <c r="K102" s="107">
        <v>45834</v>
      </c>
      <c r="L102" s="113"/>
      <c r="M102" s="106">
        <v>9.7900000000000001E-2</v>
      </c>
      <c r="N102" s="108"/>
      <c r="O102" s="109">
        <f t="shared" si="3"/>
        <v>-6.0000000000000329</v>
      </c>
      <c r="P102" s="113"/>
      <c r="Q102" s="106" t="s">
        <v>46</v>
      </c>
      <c r="R102" s="113"/>
      <c r="S102" s="110">
        <v>6.6000000000000003E-2</v>
      </c>
      <c r="T102" s="120"/>
      <c r="U102" s="110">
        <v>0.51870000000000005</v>
      </c>
      <c r="V102" s="115"/>
      <c r="W102" s="114">
        <f t="shared" si="6"/>
        <v>5.0780730000000003E-2</v>
      </c>
      <c r="X102" s="113"/>
      <c r="Y102" s="113"/>
    </row>
    <row r="103" spans="1:25" x14ac:dyDescent="0.25">
      <c r="A103" s="140" t="s">
        <v>47</v>
      </c>
      <c r="B103" s="140"/>
      <c r="C103" s="140" t="s">
        <v>354</v>
      </c>
      <c r="D103" s="140"/>
      <c r="E103" s="140" t="s">
        <v>355</v>
      </c>
      <c r="F103" s="141"/>
      <c r="G103" s="142" t="s">
        <v>515</v>
      </c>
      <c r="H103" s="143"/>
      <c r="I103" s="143">
        <v>0.1095</v>
      </c>
      <c r="J103" s="143"/>
      <c r="K103" s="144">
        <v>45839</v>
      </c>
      <c r="L103" s="145"/>
      <c r="M103" s="143">
        <v>9.7500000000000003E-2</v>
      </c>
      <c r="N103" s="146"/>
      <c r="O103" s="147">
        <f t="shared" si="3"/>
        <v>-119.99999999999997</v>
      </c>
      <c r="P103" s="145"/>
      <c r="Q103" s="143" t="s">
        <v>33</v>
      </c>
      <c r="R103" s="145"/>
      <c r="S103" s="149">
        <v>7.2700000000000001E-2</v>
      </c>
      <c r="T103" s="151"/>
      <c r="U103" s="149">
        <v>0.52759999999999996</v>
      </c>
      <c r="V103" s="150"/>
      <c r="W103" s="148">
        <f t="shared" si="6"/>
        <v>5.1441000000000001E-2</v>
      </c>
      <c r="X103" s="113"/>
      <c r="Y103" s="113"/>
    </row>
    <row r="104" spans="1:25" x14ac:dyDescent="0.25">
      <c r="A104" s="140" t="s">
        <v>47</v>
      </c>
      <c r="B104" s="140"/>
      <c r="C104" s="140" t="s">
        <v>361</v>
      </c>
      <c r="D104" s="140"/>
      <c r="E104" s="140" t="s">
        <v>362</v>
      </c>
      <c r="F104" s="141"/>
      <c r="G104" s="142" t="s">
        <v>516</v>
      </c>
      <c r="H104" s="143"/>
      <c r="I104" s="143">
        <v>0.1095</v>
      </c>
      <c r="J104" s="143"/>
      <c r="K104" s="144">
        <v>45880</v>
      </c>
      <c r="L104" s="145"/>
      <c r="M104" s="143">
        <v>9.7500000000000003E-2</v>
      </c>
      <c r="N104" s="146"/>
      <c r="O104" s="147">
        <f t="shared" si="3"/>
        <v>-119.99999999999997</v>
      </c>
      <c r="P104" s="145"/>
      <c r="Q104" s="143" t="s">
        <v>46</v>
      </c>
      <c r="R104" s="145"/>
      <c r="S104" s="149">
        <v>7.1499999999999994E-2</v>
      </c>
      <c r="T104" s="151"/>
      <c r="U104" s="149">
        <v>0.53500000000000003</v>
      </c>
      <c r="V104" s="150"/>
      <c r="W104" s="148">
        <f t="shared" si="6"/>
        <v>5.2162500000000007E-2</v>
      </c>
      <c r="X104" s="113"/>
      <c r="Y104" s="113"/>
    </row>
    <row r="105" spans="1:25" x14ac:dyDescent="0.25">
      <c r="A105" s="104" t="s">
        <v>41</v>
      </c>
      <c r="B105" s="104"/>
      <c r="C105" s="104" t="s">
        <v>127</v>
      </c>
      <c r="D105" s="104"/>
      <c r="E105" s="104" t="s">
        <v>113</v>
      </c>
      <c r="F105" s="116"/>
      <c r="G105" s="105" t="s">
        <v>517</v>
      </c>
      <c r="H105" s="106"/>
      <c r="I105" s="106">
        <v>0.1</v>
      </c>
      <c r="J105" s="106"/>
      <c r="K105" s="107">
        <v>45883</v>
      </c>
      <c r="L105" s="113"/>
      <c r="M105" s="106">
        <v>9.5000000000000001E-2</v>
      </c>
      <c r="N105" s="108"/>
      <c r="O105" s="109">
        <f t="shared" si="3"/>
        <v>-50.000000000000043</v>
      </c>
      <c r="P105" s="113"/>
      <c r="Q105" s="106" t="s">
        <v>33</v>
      </c>
      <c r="R105" s="113"/>
      <c r="S105" s="110">
        <v>6.9699999999999998E-2</v>
      </c>
      <c r="T105" s="120"/>
      <c r="U105" s="110">
        <v>0.48</v>
      </c>
      <c r="V105" s="115"/>
      <c r="W105" s="114">
        <f t="shared" si="6"/>
        <v>4.5600000000000002E-2</v>
      </c>
      <c r="X105" s="113"/>
      <c r="Y105" s="113"/>
    </row>
    <row r="106" spans="1:25" x14ac:dyDescent="0.25">
      <c r="A106" s="104" t="s">
        <v>41</v>
      </c>
      <c r="B106" s="104"/>
      <c r="C106" s="104" t="s">
        <v>357</v>
      </c>
      <c r="D106" s="104"/>
      <c r="E106" s="104" t="s">
        <v>260</v>
      </c>
      <c r="F106" s="116"/>
      <c r="G106" s="105" t="s">
        <v>518</v>
      </c>
      <c r="H106" s="106"/>
      <c r="I106" s="106">
        <v>0.1</v>
      </c>
      <c r="J106" s="106"/>
      <c r="K106" s="107">
        <v>45883</v>
      </c>
      <c r="L106" s="113"/>
      <c r="M106" s="106">
        <v>9.5000000000000001E-2</v>
      </c>
      <c r="N106" s="108"/>
      <c r="O106" s="109">
        <f t="shared" ref="O106" si="7">(M106-I106)*10000</f>
        <v>-50.000000000000043</v>
      </c>
      <c r="P106" s="113"/>
      <c r="Q106" s="106" t="s">
        <v>33</v>
      </c>
      <c r="R106" s="113"/>
      <c r="S106" s="110">
        <v>6.8699999999999997E-2</v>
      </c>
      <c r="T106" s="120"/>
      <c r="U106" s="110">
        <v>0.48</v>
      </c>
      <c r="V106" s="115"/>
      <c r="W106" s="114">
        <f t="shared" si="6"/>
        <v>4.5600000000000002E-2</v>
      </c>
      <c r="X106" s="113"/>
      <c r="Y106" s="113"/>
    </row>
    <row r="108" spans="1:25" x14ac:dyDescent="0.25">
      <c r="A108" s="121" t="s">
        <v>131</v>
      </c>
      <c r="B108" s="122"/>
      <c r="C108" s="122"/>
      <c r="D108" s="122"/>
      <c r="E108" s="122"/>
      <c r="F108" s="122"/>
      <c r="G108" s="123"/>
      <c r="H108" s="122"/>
      <c r="I108" s="122"/>
      <c r="J108" s="124"/>
      <c r="K108" s="122"/>
      <c r="L108" s="122"/>
      <c r="M108" s="122"/>
      <c r="N108" s="124"/>
      <c r="O108" s="122"/>
      <c r="P108" s="122"/>
      <c r="Q108" s="122"/>
      <c r="R108" s="122"/>
      <c r="S108" s="122"/>
      <c r="T108" s="122"/>
      <c r="U108" s="122"/>
      <c r="V108" s="122"/>
      <c r="W108" s="122"/>
    </row>
    <row r="109" spans="1:25" x14ac:dyDescent="0.25">
      <c r="A109" s="125" t="s">
        <v>132</v>
      </c>
      <c r="B109" s="126"/>
      <c r="C109" s="126"/>
      <c r="D109" s="126"/>
      <c r="E109" s="126"/>
      <c r="F109" s="126"/>
      <c r="G109" s="127">
        <f>COUNT(K11:K107)</f>
        <v>96</v>
      </c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</row>
    <row r="110" spans="1:25" x14ac:dyDescent="0.25">
      <c r="A110" s="126" t="s">
        <v>133</v>
      </c>
      <c r="B110" s="126"/>
      <c r="C110" s="126" t="s">
        <v>134</v>
      </c>
      <c r="D110" s="126"/>
      <c r="E110" s="126"/>
      <c r="F110" s="126"/>
      <c r="G110" s="127"/>
      <c r="H110" s="126"/>
      <c r="I110" s="128">
        <f>AVERAGE(I11:I107)</f>
        <v>0.10394999999999999</v>
      </c>
      <c r="J110" s="126"/>
      <c r="K110" s="126"/>
      <c r="L110" s="126"/>
      <c r="M110" s="128">
        <f>AVERAGE(M11:M107)</f>
        <v>9.6557291666666697E-2</v>
      </c>
      <c r="N110" s="126"/>
      <c r="O110" s="129">
        <f>(M110-I110)*10000</f>
        <v>-73.927083333332888</v>
      </c>
      <c r="P110" s="126"/>
      <c r="Q110" s="126"/>
      <c r="R110" s="126"/>
      <c r="S110" s="128">
        <f>AVERAGE(S11:S107)</f>
        <v>7.155543478260866E-2</v>
      </c>
      <c r="T110" s="126"/>
      <c r="U110" s="128">
        <f>AVERAGE(U11:U107)</f>
        <v>0.51274666666666657</v>
      </c>
      <c r="V110" s="126"/>
      <c r="W110" s="128" t="e">
        <f>AVERAGE(#REF!)</f>
        <v>#REF!</v>
      </c>
    </row>
    <row r="111" spans="1:25" x14ac:dyDescent="0.25">
      <c r="A111" s="126" t="s">
        <v>137</v>
      </c>
      <c r="B111" s="126"/>
      <c r="C111" s="126" t="s">
        <v>134</v>
      </c>
      <c r="D111" s="126"/>
      <c r="E111" s="126"/>
      <c r="F111" s="126"/>
      <c r="G111" s="127"/>
      <c r="H111" s="126"/>
      <c r="I111" s="128">
        <f>MEDIAN(I11:I107)</f>
        <v>0.10349999999999999</v>
      </c>
      <c r="J111" s="126"/>
      <c r="K111" s="126"/>
      <c r="L111" s="126"/>
      <c r="M111" s="128">
        <f>MEDIAN(M11:M107)</f>
        <v>9.6250000000000002E-2</v>
      </c>
      <c r="N111" s="126"/>
      <c r="O111" s="126"/>
      <c r="P111" s="126"/>
      <c r="Q111" s="126"/>
      <c r="R111" s="126"/>
      <c r="S111" s="128">
        <f>MEDIAN(S11:S107)</f>
        <v>7.1149999999999991E-2</v>
      </c>
      <c r="T111" s="128"/>
      <c r="U111" s="128">
        <f>MEDIAN(U11:U107)</f>
        <v>0.51885000000000003</v>
      </c>
      <c r="V111" s="126"/>
      <c r="W111" s="128">
        <f>MEDIAN(W11:W17)</f>
        <v>5.0242500000000009E-2</v>
      </c>
    </row>
    <row r="112" spans="1:25" x14ac:dyDescent="0.25">
      <c r="A112" s="126" t="s">
        <v>138</v>
      </c>
      <c r="B112" s="126"/>
      <c r="C112" s="126" t="s">
        <v>134</v>
      </c>
      <c r="D112" s="126"/>
      <c r="E112" s="126"/>
      <c r="F112" s="126"/>
      <c r="G112" s="127"/>
      <c r="H112" s="126"/>
      <c r="I112" s="128">
        <f>MAX(I11:I107)</f>
        <v>0.1295</v>
      </c>
      <c r="J112" s="126"/>
      <c r="K112" s="126"/>
      <c r="L112" s="128"/>
      <c r="M112" s="128">
        <f>MAX(M11:M107)</f>
        <v>0.1188</v>
      </c>
      <c r="N112" s="126"/>
      <c r="O112" s="126"/>
      <c r="P112" s="126"/>
      <c r="Q112" s="126"/>
      <c r="R112" s="126"/>
      <c r="S112" s="128">
        <f>MAX(S11:S107)</f>
        <v>8.7999999999999995E-2</v>
      </c>
      <c r="T112" s="126"/>
      <c r="U112" s="128">
        <f>MAX(U11:U107)</f>
        <v>0.83179999999999998</v>
      </c>
      <c r="V112" s="126"/>
      <c r="W112" s="128">
        <f>MAX(W11:W17)</f>
        <v>5.7350400000000003E-2</v>
      </c>
    </row>
    <row r="113" spans="1:27" x14ac:dyDescent="0.25">
      <c r="A113" s="126" t="s">
        <v>139</v>
      </c>
      <c r="B113" s="126"/>
      <c r="C113" s="126" t="s">
        <v>134</v>
      </c>
      <c r="D113" s="126"/>
      <c r="E113" s="126"/>
      <c r="F113" s="126"/>
      <c r="G113" s="127"/>
      <c r="H113" s="126"/>
      <c r="I113" s="128">
        <f>MIN(I11:I107)</f>
        <v>9.2999999999999999E-2</v>
      </c>
      <c r="J113" s="126"/>
      <c r="K113" s="126"/>
      <c r="L113" s="126"/>
      <c r="M113" s="128">
        <f>MIN(M11:M107)</f>
        <v>9.1499999999999998E-2</v>
      </c>
      <c r="N113" s="126"/>
      <c r="O113" s="126"/>
      <c r="P113" s="126"/>
      <c r="Q113" s="126"/>
      <c r="R113" s="126"/>
      <c r="S113" s="128">
        <f>MIN(S11:S107)</f>
        <v>5.8000000000000003E-2</v>
      </c>
      <c r="T113" s="126"/>
      <c r="U113" s="128">
        <f>MIN(U11:U107)</f>
        <v>9.6500000000000002E-2</v>
      </c>
      <c r="V113" s="126"/>
      <c r="W113" s="128">
        <f>MIN(W11:W17)</f>
        <v>4.628899999999999E-2</v>
      </c>
    </row>
    <row r="114" spans="1:27" x14ac:dyDescent="0.25">
      <c r="A114" s="126" t="s">
        <v>47</v>
      </c>
      <c r="B114" s="126"/>
      <c r="C114" s="126"/>
      <c r="D114" s="126"/>
      <c r="E114" s="126"/>
      <c r="F114" s="126"/>
      <c r="G114" s="127">
        <f>COUNTIF(A11:A107,A114)</f>
        <v>3</v>
      </c>
      <c r="H114" s="126"/>
      <c r="I114" s="130">
        <f>AVERAGEIF($A$11:$A$107,$A114,I11:I107)</f>
        <v>0.109</v>
      </c>
      <c r="J114" s="126"/>
      <c r="K114" s="126"/>
      <c r="L114" s="126"/>
      <c r="M114" s="130">
        <f>AVERAGEIF($A$11:$A$107,$A114,M11:M107)</f>
        <v>9.7499999999999989E-2</v>
      </c>
      <c r="N114" s="130"/>
      <c r="O114" s="129">
        <f>(M114-I114)*10000</f>
        <v>-115.0000000000001</v>
      </c>
      <c r="P114" s="126"/>
      <c r="Q114" s="126"/>
      <c r="R114" s="126"/>
      <c r="S114" s="130">
        <f>AVERAGEIF($A$11:$A$107,$A114,S11:S107)</f>
        <v>7.276666666666666E-2</v>
      </c>
      <c r="T114" s="126"/>
      <c r="U114" s="130">
        <f>AVERAGEIF($A$11:$A$107,$A114,U11:U107)</f>
        <v>0.52966666666666662</v>
      </c>
      <c r="V114" s="126"/>
      <c r="W114" s="130">
        <f>AVERAGEIF($A$11:$A$107,$A114,W11:W107)</f>
        <v>5.1642500000000001E-2</v>
      </c>
      <c r="X114" s="130"/>
    </row>
    <row r="115" spans="1:27" hidden="1" x14ac:dyDescent="0.25">
      <c r="A115" s="126" t="s">
        <v>519</v>
      </c>
      <c r="B115" s="126"/>
      <c r="C115" s="126"/>
      <c r="D115" s="126"/>
      <c r="E115" s="126"/>
      <c r="F115" s="126"/>
      <c r="G115" s="127"/>
      <c r="H115" s="126"/>
      <c r="I115" s="130" t="e">
        <f>AVERAGEIF(#REF!,"Y",I11:I17)</f>
        <v>#REF!</v>
      </c>
      <c r="J115" s="130"/>
      <c r="K115" s="130"/>
      <c r="L115" s="130"/>
      <c r="M115" s="130" t="e">
        <f>AVERAGEIF(#REF!,"Y",M11:M17)</f>
        <v>#REF!</v>
      </c>
      <c r="N115" s="126"/>
      <c r="O115" s="129" t="e">
        <f>(M115-I115)*10000</f>
        <v>#REF!</v>
      </c>
      <c r="P115" s="126"/>
      <c r="Q115" s="126"/>
      <c r="R115" s="126"/>
      <c r="S115" s="130" t="e">
        <f>AVERAGEIF(#REF!,"Y",S11:S17)</f>
        <v>#REF!</v>
      </c>
      <c r="T115" s="130"/>
      <c r="U115" s="130" t="e">
        <f>AVERAGEIF(#REF!,"Y",U11:U17)</f>
        <v>#REF!</v>
      </c>
      <c r="V115" s="130"/>
      <c r="W115" s="130" t="e">
        <f>AVERAGEIF(#REF!,"Y",W11:W17)</f>
        <v>#REF!</v>
      </c>
    </row>
    <row r="116" spans="1:27" x14ac:dyDescent="0.25">
      <c r="A116" s="126" t="s">
        <v>33</v>
      </c>
      <c r="B116" s="126"/>
      <c r="C116" s="126"/>
      <c r="D116" s="126"/>
      <c r="E116" s="126"/>
      <c r="F116" s="126"/>
      <c r="G116" s="127"/>
      <c r="H116" s="126"/>
      <c r="I116" s="130">
        <f>AVERAGEIF($Q$11:$Q$107,$A116,I11:I107)</f>
        <v>0.10372698412698415</v>
      </c>
      <c r="J116" s="131"/>
      <c r="K116" s="131"/>
      <c r="L116" s="131"/>
      <c r="M116" s="130">
        <f>AVERAGEIF($Q$11:$Q$107,$A116,M11:M107)</f>
        <v>9.6069841269841277E-2</v>
      </c>
      <c r="N116" s="126"/>
      <c r="O116" s="129">
        <f>(M116-I116)*10000</f>
        <v>-76.571428571428768</v>
      </c>
      <c r="P116" s="126"/>
      <c r="Q116" s="126"/>
      <c r="R116" s="126"/>
      <c r="S116" s="131">
        <f>AVERAGEIF($Q$11:$Q$107,$A116,S11:S107)</f>
        <v>7.1251666666666671E-2</v>
      </c>
      <c r="T116" s="131"/>
      <c r="U116" s="131">
        <f>AVERAGEIF($Q$11:$Q$107,$A116,U11:U107)</f>
        <v>0.50929152542372869</v>
      </c>
      <c r="V116" s="131"/>
      <c r="W116" s="131">
        <f>AVERAGEIF($Q$11:$Q$107,$A116,W11:W107)</f>
        <v>4.889961474576271E-2</v>
      </c>
    </row>
    <row r="117" spans="1:27" x14ac:dyDescent="0.25">
      <c r="A117" s="126" t="s">
        <v>46</v>
      </c>
      <c r="B117" s="98"/>
      <c r="C117" s="98"/>
      <c r="D117" s="98"/>
      <c r="E117" s="98"/>
      <c r="F117" s="98"/>
      <c r="G117" s="132"/>
      <c r="H117" s="98"/>
      <c r="I117" s="130">
        <f>AVERAGEIF($Q$11:$Q$107,$A117,I11:I107)</f>
        <v>0.10437575757575758</v>
      </c>
      <c r="K117" s="98"/>
      <c r="L117" s="98"/>
      <c r="M117" s="130">
        <f>AVERAGEIF($Q$11:$Q$107,$A117,M11:M107)</f>
        <v>9.748787878787879E-2</v>
      </c>
      <c r="O117" s="129">
        <f>(M117-I117)*10000</f>
        <v>-68.878787878787904</v>
      </c>
      <c r="P117" s="98"/>
      <c r="Q117" s="98"/>
      <c r="R117" s="98"/>
      <c r="S117" s="131">
        <f>AVERAGEIF($Q$11:$Q$107,$A117,S11:S107)</f>
        <v>7.2124999999999995E-2</v>
      </c>
      <c r="T117" s="98"/>
      <c r="U117" s="131">
        <f>AVERAGEIF($Q$11:$Q$107,$A117,U11:U107)</f>
        <v>0.51932258064516124</v>
      </c>
      <c r="V117" s="98"/>
      <c r="W117" s="131">
        <f>AVERAGEIF($Q$11:$Q$107,$A117,W11:W107)</f>
        <v>5.0492431290322583E-2</v>
      </c>
    </row>
    <row r="118" spans="1:27" x14ac:dyDescent="0.25">
      <c r="A118" s="98"/>
      <c r="B118" s="98"/>
      <c r="C118" s="98"/>
      <c r="D118" s="98"/>
      <c r="E118" s="98"/>
      <c r="F118" s="98"/>
      <c r="G118" s="132"/>
      <c r="H118" s="98"/>
      <c r="I118" s="98"/>
      <c r="K118" s="98"/>
      <c r="L118" s="98"/>
      <c r="M118" s="98"/>
      <c r="O118" s="98"/>
      <c r="P118" s="98"/>
      <c r="Q118" s="98"/>
      <c r="R118" s="98"/>
      <c r="S118" s="98"/>
      <c r="T118" s="98"/>
      <c r="U118" s="98"/>
      <c r="V118" s="98"/>
      <c r="W118" s="98"/>
    </row>
    <row r="119" spans="1:27" x14ac:dyDescent="0.25">
      <c r="A119" s="133">
        <v>2023</v>
      </c>
      <c r="B119" s="124"/>
      <c r="C119" s="124"/>
      <c r="D119" s="124"/>
      <c r="E119" s="124"/>
      <c r="F119" s="124"/>
      <c r="G119" s="134"/>
      <c r="H119" s="124"/>
      <c r="I119" s="135"/>
      <c r="J119" s="135"/>
      <c r="K119" s="135"/>
      <c r="L119" s="135"/>
      <c r="M119" s="135"/>
      <c r="N119" s="124"/>
      <c r="O119" s="124"/>
      <c r="P119" s="124"/>
      <c r="Q119" s="124"/>
      <c r="R119" s="124"/>
      <c r="S119" s="135"/>
      <c r="T119" s="135"/>
      <c r="U119" s="135"/>
      <c r="V119" s="135"/>
      <c r="W119" s="135"/>
    </row>
    <row r="120" spans="1:27" x14ac:dyDescent="0.25">
      <c r="A120" s="126" t="s">
        <v>132</v>
      </c>
      <c r="B120" s="98"/>
      <c r="C120" s="98"/>
      <c r="D120" s="98"/>
      <c r="E120" s="98"/>
      <c r="F120" s="98"/>
      <c r="G120" s="127" cm="1">
        <f t="array" ref="G120">SUMPRODUCT(--(YEAR($K$11:$K$107)=A119))</f>
        <v>35</v>
      </c>
      <c r="H120" s="98"/>
      <c r="I120" s="128"/>
      <c r="J120" s="128"/>
      <c r="K120" s="128"/>
      <c r="L120" s="128"/>
      <c r="M120" s="128"/>
      <c r="O120" s="98"/>
      <c r="P120" s="98"/>
      <c r="Q120" s="98"/>
      <c r="R120" s="98"/>
      <c r="S120" s="128"/>
      <c r="T120" s="128"/>
      <c r="U120" s="128"/>
      <c r="V120" s="128"/>
      <c r="W120" s="128"/>
    </row>
    <row r="121" spans="1:27" x14ac:dyDescent="0.25">
      <c r="A121" s="126" t="s">
        <v>133</v>
      </c>
      <c r="B121" s="98"/>
      <c r="C121" s="126" t="s">
        <v>134</v>
      </c>
      <c r="D121" s="98"/>
      <c r="E121" s="98"/>
      <c r="F121" s="98"/>
      <c r="G121" s="132"/>
      <c r="H121" s="98"/>
      <c r="I121" s="128">
        <f>AVERAGEIFS($I$11:$I$107,$K$11:$K$107,"&gt;="&amp;DATE(2023,1,1),$K$11:$K$107,"&lt;="&amp;DATE(2023,12,31))</f>
        <v>0.10323714285714287</v>
      </c>
      <c r="J121" s="128"/>
      <c r="K121" s="128"/>
      <c r="L121" s="128"/>
      <c r="M121" s="128">
        <f>AVERAGEIFS($M$11:$M$107,$K$11:$K$107,"&gt;="&amp;DATE(2023,1,1),$K$11:$K$107,"&lt;="&amp;DATE(2023,12,31))</f>
        <v>9.5819999999999989E-2</v>
      </c>
      <c r="O121" s="129">
        <f>(M121-I121)*10000</f>
        <v>-74.171428571428862</v>
      </c>
      <c r="P121" s="98"/>
      <c r="Q121" s="98"/>
      <c r="R121" s="98"/>
      <c r="S121" s="128">
        <f>AVERAGEIFS($S$11:$S$107,$K$11:$K$107,"&gt;="&amp;DATE(2023,1,1),$K$11:$K$107,"&lt;="&amp;DATE(2023,12,31))</f>
        <v>6.9937142857142851E-2</v>
      </c>
      <c r="T121" s="128"/>
      <c r="U121" s="128">
        <f>AVERAGEIFS($U$11:$U$107,$K$11:$K$107,"&gt;="&amp;DATE(2023,1,1),$K$11:$K$107,"&lt;="&amp;DATE(2023,12,31))</f>
        <v>0.50443030303030301</v>
      </c>
      <c r="V121" s="128"/>
      <c r="W121" s="128">
        <f>AVERAGEIFS($W$11:$W$107,$K$11:$K$107,"&gt;="&amp;DATE(2023,1,1),$K$11:$K$107,"&lt;="&amp;DATE(2023,12,31))</f>
        <v>4.8206278181818177E-2</v>
      </c>
      <c r="Y121" s="136"/>
      <c r="AA121" s="137"/>
    </row>
    <row r="122" spans="1:27" x14ac:dyDescent="0.25">
      <c r="A122" s="126"/>
      <c r="B122" s="98"/>
      <c r="C122" s="126"/>
      <c r="D122" s="98"/>
      <c r="E122" s="98"/>
      <c r="F122" s="98"/>
      <c r="G122" s="132"/>
      <c r="H122" s="98"/>
      <c r="I122" s="138"/>
      <c r="J122" s="128"/>
      <c r="K122" s="128"/>
      <c r="L122" s="128"/>
      <c r="M122" s="138"/>
      <c r="O122" s="129"/>
      <c r="P122" s="98"/>
      <c r="Q122" s="98"/>
      <c r="R122" s="98"/>
      <c r="S122" s="138"/>
      <c r="T122" s="128"/>
      <c r="U122" s="138"/>
      <c r="V122" s="128"/>
      <c r="W122" s="138"/>
    </row>
    <row r="123" spans="1:27" x14ac:dyDescent="0.25">
      <c r="A123" s="133">
        <v>2024</v>
      </c>
      <c r="B123" s="124"/>
      <c r="C123" s="124"/>
      <c r="D123" s="124"/>
      <c r="E123" s="124"/>
      <c r="F123" s="124"/>
      <c r="G123" s="134"/>
      <c r="H123" s="124"/>
      <c r="I123" s="135"/>
      <c r="J123" s="135"/>
      <c r="K123" s="135"/>
      <c r="L123" s="135"/>
      <c r="M123" s="135"/>
      <c r="N123" s="124"/>
      <c r="O123" s="124"/>
      <c r="P123" s="124"/>
      <c r="Q123" s="124"/>
      <c r="R123" s="124"/>
      <c r="S123" s="135"/>
      <c r="T123" s="135"/>
      <c r="U123" s="135"/>
      <c r="V123" s="135"/>
      <c r="W123" s="135"/>
    </row>
    <row r="124" spans="1:27" x14ac:dyDescent="0.25">
      <c r="A124" s="126" t="s">
        <v>132</v>
      </c>
      <c r="B124" s="98"/>
      <c r="C124" s="98"/>
      <c r="D124" s="98"/>
      <c r="E124" s="98"/>
      <c r="F124" s="98"/>
      <c r="G124" s="127" cm="1">
        <f t="array" ref="G124">SUMPRODUCT(--(YEAR($K$11:$K$107)=A123))</f>
        <v>40</v>
      </c>
      <c r="H124" s="98"/>
      <c r="I124" s="128"/>
      <c r="J124" s="128"/>
      <c r="K124" s="128"/>
      <c r="L124" s="128"/>
      <c r="M124" s="128"/>
      <c r="O124" s="98"/>
      <c r="P124" s="98"/>
      <c r="Q124" s="98"/>
      <c r="R124" s="98"/>
      <c r="S124" s="128"/>
      <c r="T124" s="128"/>
      <c r="U124" s="128"/>
      <c r="V124" s="128"/>
      <c r="W124" s="128"/>
    </row>
    <row r="125" spans="1:27" x14ac:dyDescent="0.25">
      <c r="A125" s="126" t="s">
        <v>133</v>
      </c>
      <c r="B125" s="98"/>
      <c r="C125" s="126" t="s">
        <v>134</v>
      </c>
      <c r="D125" s="98"/>
      <c r="E125" s="98"/>
      <c r="F125" s="98"/>
      <c r="G125" s="132"/>
      <c r="H125" s="98"/>
      <c r="I125" s="128">
        <f>AVERAGEIFS($I$11:$I$107,$K$11:$K$107,"&gt;="&amp;DATE(2024,1,1),$K$11:$K$107,"&lt;="&amp;DATE(2024,12,31))</f>
        <v>0.10398499999999997</v>
      </c>
      <c r="J125" s="128"/>
      <c r="K125" s="128"/>
      <c r="L125" s="128"/>
      <c r="M125" s="128">
        <f>AVERAGEIFS($M$11:$M$107,$K$11:$K$107,"&gt;="&amp;DATE(2024,1,1),$K$11:$K$107,"&lt;="&amp;DATE(2024,12,31))</f>
        <v>9.7087499999999993E-2</v>
      </c>
      <c r="O125" s="129">
        <f>(M125-I125)*10000</f>
        <v>-68.974999999999724</v>
      </c>
      <c r="P125" s="98"/>
      <c r="Q125" s="98"/>
      <c r="R125" s="98"/>
      <c r="S125" s="128">
        <f>AVERAGEIFS($S$11:$S$107,$K$11:$K$107,"&gt;="&amp;DATE(2024,1,1),$K$11:$K$107,"&lt;="&amp;DATE(2024,12,31))</f>
        <v>7.2748648648648662E-2</v>
      </c>
      <c r="T125" s="128"/>
      <c r="U125" s="128">
        <f>AVERAGEIFS($U$11:$U$107,$K$11:$K$107,"&gt;="&amp;DATE(2024,1,1),$K$11:$K$107,"&lt;="&amp;DATE(2024,12,31))</f>
        <v>0.5217567567567567</v>
      </c>
      <c r="V125" s="128"/>
      <c r="W125" s="128">
        <f>AVERAGEIFS($W$11:$W$107,$K$11:$K$107,"&gt;="&amp;DATE(2024,1,1),$K$11:$K$107,"&lt;="&amp;DATE(2024,12,31))</f>
        <v>5.058752378378379E-2</v>
      </c>
    </row>
    <row r="126" spans="1:27" x14ac:dyDescent="0.25">
      <c r="A126" s="98"/>
      <c r="B126" s="98"/>
      <c r="C126" s="98"/>
      <c r="D126" s="98"/>
      <c r="E126" s="98"/>
      <c r="F126" s="98"/>
      <c r="G126" s="132"/>
      <c r="H126" s="98"/>
      <c r="I126" s="128"/>
      <c r="J126" s="128"/>
      <c r="K126" s="128"/>
      <c r="L126" s="128"/>
      <c r="M126" s="128"/>
      <c r="O126" s="98"/>
      <c r="P126" s="98"/>
      <c r="Q126" s="98"/>
      <c r="R126" s="98"/>
      <c r="S126" s="128"/>
      <c r="T126" s="128"/>
      <c r="U126" s="128"/>
      <c r="V126" s="128"/>
      <c r="W126" s="128"/>
    </row>
    <row r="127" spans="1:27" x14ac:dyDescent="0.25">
      <c r="A127" s="133">
        <v>2025</v>
      </c>
      <c r="B127" s="124"/>
      <c r="C127" s="124"/>
      <c r="D127" s="124"/>
      <c r="E127" s="124"/>
      <c r="F127" s="124"/>
      <c r="G127" s="134"/>
      <c r="H127" s="124"/>
      <c r="I127" s="135"/>
      <c r="J127" s="135"/>
      <c r="K127" s="135"/>
      <c r="L127" s="135"/>
      <c r="M127" s="135"/>
      <c r="N127" s="124"/>
      <c r="O127" s="124"/>
      <c r="P127" s="124"/>
      <c r="Q127" s="124"/>
      <c r="R127" s="124"/>
      <c r="S127" s="135"/>
      <c r="T127" s="135"/>
      <c r="U127" s="135"/>
      <c r="V127" s="135"/>
      <c r="W127" s="135"/>
    </row>
    <row r="128" spans="1:27" x14ac:dyDescent="0.25">
      <c r="A128" s="126" t="s">
        <v>132</v>
      </c>
      <c r="B128" s="98"/>
      <c r="C128" s="98"/>
      <c r="D128" s="98"/>
      <c r="E128" s="98"/>
      <c r="F128" s="98"/>
      <c r="G128" s="127" cm="1">
        <f t="array" ref="G128">SUMPRODUCT(--(YEAR($K$11:$K$107)=A127))</f>
        <v>21</v>
      </c>
      <c r="H128" s="98"/>
      <c r="I128" s="128"/>
      <c r="J128" s="128"/>
      <c r="K128" s="128"/>
      <c r="L128" s="128"/>
      <c r="M128" s="128"/>
      <c r="O128" s="98"/>
      <c r="P128" s="98"/>
      <c r="Q128" s="98"/>
      <c r="R128" s="98"/>
      <c r="S128" s="128"/>
      <c r="T128" s="128"/>
      <c r="U128" s="128"/>
      <c r="V128" s="128"/>
      <c r="W128" s="128"/>
    </row>
    <row r="129" spans="1:23" x14ac:dyDescent="0.25">
      <c r="A129" s="126" t="s">
        <v>133</v>
      </c>
      <c r="B129" s="98"/>
      <c r="C129" s="126" t="s">
        <v>134</v>
      </c>
      <c r="D129" s="98"/>
      <c r="E129" s="98"/>
      <c r="F129" s="98"/>
      <c r="G129" s="132"/>
      <c r="H129" s="98"/>
      <c r="I129" s="128">
        <f>AVERAGEIFS($I$11:$I$107,$K$11:$K$107,"&gt;="&amp;DATE(2025,1,1),$K$11:$K$107,"&lt;="&amp;DATE(2025,12,31))</f>
        <v>0.10507142857142859</v>
      </c>
      <c r="J129" s="128"/>
      <c r="K129" s="128"/>
      <c r="L129" s="128"/>
      <c r="M129" s="128">
        <f>AVERAGEIFS($M$11:$M$107,$K$11:$K$107,"&gt;="&amp;DATE(2025,1,1),$K$11:$K$107,"&lt;="&amp;DATE(2025,12,31))</f>
        <v>9.6776190476190488E-2</v>
      </c>
      <c r="O129" s="129">
        <f>(M129-I129)*10000</f>
        <v>-82.952380952381048</v>
      </c>
      <c r="P129" s="98"/>
      <c r="Q129" s="98"/>
      <c r="R129" s="98"/>
      <c r="S129" s="128">
        <f>AVERAGEIFS($S$11:$S$107,$K$11:$K$107,"&gt;="&amp;DATE(2025,1,1),$K$11:$K$107,"&lt;="&amp;DATE(2025,12,31))</f>
        <v>7.2180000000000008E-2</v>
      </c>
      <c r="T129" s="128"/>
      <c r="U129" s="128">
        <f>AVERAGEIFS($U$11:$U$107,$K$11:$K$107,"&gt;="&amp;DATE(2025,1,1),$K$11:$K$107,"&lt;="&amp;DATE(2025,12,31))</f>
        <v>0.50980000000000003</v>
      </c>
      <c r="V129" s="128"/>
      <c r="W129" s="128">
        <f>AVERAGEIFS($W$11:$W$107,$K$11:$K$107,"&gt;="&amp;DATE(2025,1,1),$K$11:$K$107,"&lt;="&amp;DATE(2025,12,31))</f>
        <v>4.9389853999999997E-2</v>
      </c>
    </row>
    <row r="130" spans="1:23" x14ac:dyDescent="0.25">
      <c r="A130" s="126"/>
      <c r="B130" s="98"/>
      <c r="C130" s="126"/>
      <c r="D130" s="98"/>
      <c r="E130" s="98"/>
      <c r="F130" s="98"/>
      <c r="G130" s="132"/>
      <c r="H130" s="98"/>
      <c r="I130" s="128"/>
      <c r="J130" s="128"/>
      <c r="K130" s="128"/>
      <c r="L130" s="128"/>
      <c r="M130" s="128"/>
      <c r="O130" s="129"/>
      <c r="P130" s="98"/>
      <c r="Q130" s="98"/>
      <c r="R130" s="98"/>
      <c r="S130" s="128"/>
      <c r="T130" s="128"/>
      <c r="U130" s="128"/>
      <c r="V130" s="128"/>
      <c r="W130" s="128"/>
    </row>
    <row r="131" spans="1:23" x14ac:dyDescent="0.25">
      <c r="A131" s="125" t="s">
        <v>141</v>
      </c>
      <c r="B131" s="125"/>
      <c r="C131" s="125"/>
      <c r="D131" s="98"/>
      <c r="E131" s="98"/>
      <c r="F131" s="98"/>
      <c r="G131" s="132"/>
      <c r="H131" s="98"/>
      <c r="I131" s="128"/>
      <c r="J131" s="128"/>
      <c r="K131" s="128"/>
      <c r="L131" s="128"/>
      <c r="M131" s="128"/>
      <c r="O131" s="98"/>
      <c r="P131" s="98"/>
      <c r="Q131" s="98"/>
      <c r="R131" s="98"/>
      <c r="S131" s="128"/>
      <c r="T131" s="128"/>
      <c r="U131" s="128"/>
      <c r="V131" s="128"/>
      <c r="W131" s="128"/>
    </row>
    <row r="132" spans="1:23" x14ac:dyDescent="0.25">
      <c r="A132" s="125" t="s">
        <v>142</v>
      </c>
      <c r="B132" s="125"/>
      <c r="C132" s="139" t="s">
        <v>520</v>
      </c>
      <c r="D132" s="98"/>
      <c r="E132" s="98"/>
      <c r="F132" s="98"/>
      <c r="G132" s="132"/>
      <c r="H132" s="98"/>
      <c r="I132" s="128"/>
      <c r="J132" s="128"/>
      <c r="K132" s="128"/>
      <c r="L132" s="128"/>
      <c r="M132" s="128"/>
      <c r="O132" s="98"/>
      <c r="P132" s="98"/>
      <c r="Q132" s="98"/>
      <c r="R132" s="98"/>
      <c r="S132" s="128"/>
      <c r="T132" s="128"/>
      <c r="U132" s="128"/>
      <c r="V132" s="128"/>
      <c r="W132" s="128"/>
    </row>
    <row r="133" spans="1:23" x14ac:dyDescent="0.25">
      <c r="A133" s="126"/>
      <c r="B133" s="98"/>
      <c r="C133" s="98"/>
      <c r="D133" s="98"/>
      <c r="E133" s="98"/>
      <c r="F133" s="98"/>
      <c r="G133" s="132"/>
      <c r="H133" s="98"/>
      <c r="I133" s="128"/>
      <c r="J133" s="128"/>
      <c r="K133" s="128"/>
      <c r="L133" s="128"/>
      <c r="M133" s="128"/>
      <c r="O133" s="98"/>
      <c r="P133" s="98"/>
      <c r="Q133" s="98"/>
      <c r="R133" s="98"/>
      <c r="S133" s="128"/>
      <c r="T133" s="128"/>
      <c r="U133" s="128"/>
      <c r="V133" s="128"/>
      <c r="W133" s="128"/>
    </row>
    <row r="134" spans="1:23" x14ac:dyDescent="0.25">
      <c r="A134" s="126"/>
      <c r="B134" s="98"/>
      <c r="C134" s="98"/>
      <c r="D134" s="98"/>
      <c r="E134" s="98"/>
      <c r="F134" s="98"/>
      <c r="G134" s="132"/>
      <c r="H134" s="98"/>
      <c r="I134" s="128"/>
      <c r="J134" s="128"/>
      <c r="K134" s="128"/>
      <c r="L134" s="128"/>
      <c r="M134" s="128"/>
      <c r="O134" s="98"/>
      <c r="P134" s="98"/>
      <c r="Q134" s="98"/>
      <c r="R134" s="98"/>
      <c r="S134" s="128"/>
      <c r="T134" s="128"/>
      <c r="U134" s="128"/>
      <c r="V134" s="128"/>
      <c r="W134" s="128"/>
    </row>
    <row r="135" spans="1:23" x14ac:dyDescent="0.25">
      <c r="A135" s="126"/>
      <c r="B135" s="98"/>
      <c r="C135" s="98"/>
      <c r="D135" s="98"/>
      <c r="E135" s="98"/>
      <c r="F135" s="98"/>
      <c r="G135" s="132"/>
      <c r="H135" s="98"/>
      <c r="I135" s="128"/>
      <c r="J135" s="128"/>
      <c r="K135" s="128"/>
      <c r="L135" s="128"/>
      <c r="M135" s="128"/>
      <c r="O135" s="98"/>
      <c r="P135" s="98"/>
      <c r="Q135" s="98"/>
      <c r="R135" s="98"/>
      <c r="S135" s="98"/>
      <c r="T135" s="98"/>
      <c r="U135" s="98"/>
      <c r="V135" s="98"/>
      <c r="W135" s="98"/>
    </row>
    <row r="136" spans="1:23" x14ac:dyDescent="0.25">
      <c r="A136" s="98"/>
      <c r="B136" s="98"/>
      <c r="C136" s="98"/>
      <c r="D136" s="98"/>
      <c r="E136" s="98"/>
      <c r="F136" s="98"/>
      <c r="G136" s="132"/>
      <c r="H136" s="98"/>
      <c r="I136" s="98"/>
      <c r="K136" s="98"/>
      <c r="L136" s="98"/>
      <c r="M136" s="98"/>
      <c r="O136" s="98"/>
      <c r="P136" s="98"/>
      <c r="Q136" s="98"/>
      <c r="R136" s="98"/>
      <c r="S136" s="98"/>
      <c r="T136" s="98"/>
      <c r="U136" s="98"/>
      <c r="V136" s="98"/>
      <c r="W136" s="98"/>
    </row>
    <row r="137" spans="1:23" x14ac:dyDescent="0.25">
      <c r="A137" s="98"/>
      <c r="B137" s="98"/>
      <c r="C137" s="98"/>
      <c r="D137" s="98"/>
      <c r="E137" s="98"/>
      <c r="F137" s="98"/>
      <c r="G137" s="132"/>
      <c r="H137" s="98"/>
      <c r="I137" s="98"/>
      <c r="K137" s="98"/>
      <c r="L137" s="98"/>
      <c r="M137" s="98"/>
      <c r="O137" s="98"/>
      <c r="P137" s="98"/>
      <c r="Q137" s="98"/>
      <c r="R137" s="98"/>
      <c r="S137" s="98"/>
      <c r="T137" s="98"/>
      <c r="U137" s="98"/>
      <c r="V137" s="98"/>
      <c r="W137" s="98"/>
    </row>
    <row r="138" spans="1:23" x14ac:dyDescent="0.25">
      <c r="A138" s="98"/>
      <c r="B138" s="98"/>
      <c r="C138" s="98"/>
      <c r="D138" s="98"/>
      <c r="E138" s="98"/>
      <c r="F138" s="98"/>
      <c r="G138" s="132"/>
      <c r="H138" s="98"/>
      <c r="I138" s="98"/>
      <c r="K138" s="98"/>
      <c r="L138" s="98"/>
      <c r="M138" s="98"/>
      <c r="O138" s="98"/>
      <c r="P138" s="98"/>
      <c r="Q138" s="98"/>
      <c r="R138" s="98"/>
      <c r="S138" s="98"/>
      <c r="T138" s="98"/>
      <c r="U138" s="98"/>
      <c r="V138" s="98"/>
      <c r="W138" s="98"/>
    </row>
    <row r="139" spans="1:23" x14ac:dyDescent="0.25">
      <c r="A139" s="98"/>
      <c r="B139" s="98"/>
      <c r="C139" s="98"/>
      <c r="D139" s="98"/>
      <c r="E139" s="98"/>
      <c r="F139" s="98"/>
      <c r="G139" s="132"/>
      <c r="H139" s="98"/>
      <c r="I139" s="98"/>
      <c r="K139" s="98"/>
      <c r="L139" s="98"/>
      <c r="M139" s="98"/>
      <c r="O139" s="98"/>
      <c r="P139" s="98"/>
      <c r="Q139" s="98"/>
      <c r="R139" s="98"/>
      <c r="S139" s="98"/>
      <c r="T139" s="98"/>
      <c r="U139" s="98"/>
      <c r="V139" s="98"/>
      <c r="W139" s="98"/>
    </row>
    <row r="140" spans="1:23" x14ac:dyDescent="0.25">
      <c r="A140" s="98"/>
      <c r="B140" s="98"/>
      <c r="C140" s="98"/>
      <c r="D140" s="98"/>
      <c r="E140" s="98"/>
      <c r="F140" s="98"/>
      <c r="G140" s="132"/>
      <c r="H140" s="98"/>
      <c r="I140" s="98"/>
      <c r="K140" s="98"/>
      <c r="L140" s="98"/>
      <c r="M140" s="98"/>
      <c r="O140" s="98"/>
      <c r="P140" s="98"/>
      <c r="Q140" s="98"/>
      <c r="R140" s="98"/>
      <c r="S140" s="98"/>
      <c r="T140" s="98"/>
      <c r="U140" s="98"/>
      <c r="V140" s="98"/>
      <c r="W140" s="98"/>
    </row>
    <row r="141" spans="1:23" x14ac:dyDescent="0.25">
      <c r="A141" s="98"/>
      <c r="B141" s="98"/>
      <c r="C141" s="98"/>
      <c r="D141" s="98"/>
      <c r="E141" s="98"/>
      <c r="F141" s="98"/>
      <c r="G141" s="132"/>
      <c r="H141" s="98"/>
      <c r="I141" s="98"/>
      <c r="K141" s="98"/>
      <c r="L141" s="98"/>
      <c r="M141" s="98"/>
      <c r="O141" s="98"/>
      <c r="P141" s="98"/>
      <c r="Q141" s="98"/>
      <c r="R141" s="98"/>
      <c r="S141" s="98"/>
      <c r="T141" s="98"/>
      <c r="U141" s="98"/>
      <c r="V141" s="98"/>
      <c r="W141" s="98"/>
    </row>
    <row r="142" spans="1:23" x14ac:dyDescent="0.25">
      <c r="A142" s="98"/>
      <c r="B142" s="98"/>
      <c r="C142" s="98"/>
      <c r="D142" s="98"/>
      <c r="E142" s="98"/>
      <c r="F142" s="98"/>
      <c r="G142" s="132"/>
      <c r="H142" s="98"/>
      <c r="I142" s="98"/>
      <c r="K142" s="98"/>
      <c r="L142" s="98"/>
      <c r="M142" s="98"/>
      <c r="O142" s="98"/>
      <c r="P142" s="98"/>
      <c r="Q142" s="98"/>
      <c r="R142" s="98"/>
      <c r="S142" s="98"/>
      <c r="T142" s="98"/>
      <c r="U142" s="98"/>
      <c r="V142" s="98"/>
      <c r="W142" s="98"/>
    </row>
    <row r="143" spans="1:23" x14ac:dyDescent="0.25">
      <c r="A143" s="98"/>
      <c r="B143" s="98"/>
      <c r="C143" s="98"/>
      <c r="D143" s="98"/>
      <c r="E143" s="98"/>
      <c r="F143" s="98"/>
      <c r="G143" s="132"/>
      <c r="H143" s="98"/>
      <c r="I143" s="98"/>
      <c r="K143" s="98"/>
      <c r="L143" s="98"/>
      <c r="M143" s="98"/>
      <c r="O143" s="98"/>
      <c r="P143" s="98"/>
      <c r="Q143" s="98"/>
      <c r="R143" s="98"/>
      <c r="S143" s="98"/>
      <c r="T143" s="98"/>
      <c r="U143" s="98"/>
      <c r="V143" s="98"/>
      <c r="W143" s="98"/>
    </row>
    <row r="144" spans="1:23" x14ac:dyDescent="0.25">
      <c r="A144" s="98"/>
      <c r="B144" s="98"/>
      <c r="C144" s="98"/>
      <c r="D144" s="98"/>
      <c r="E144" s="98"/>
      <c r="F144" s="98"/>
      <c r="G144" s="132"/>
      <c r="H144" s="98"/>
      <c r="I144" s="98"/>
      <c r="K144" s="98"/>
      <c r="L144" s="98"/>
      <c r="M144" s="98"/>
      <c r="O144" s="98"/>
      <c r="P144" s="98"/>
      <c r="Q144" s="98"/>
      <c r="R144" s="98"/>
      <c r="S144" s="98"/>
      <c r="T144" s="98"/>
      <c r="U144" s="98"/>
      <c r="V144" s="98"/>
      <c r="W144" s="98"/>
    </row>
    <row r="145" spans="1:23" x14ac:dyDescent="0.25">
      <c r="A145" s="98"/>
      <c r="B145" s="98"/>
      <c r="C145" s="98"/>
      <c r="D145" s="98"/>
      <c r="E145" s="98"/>
      <c r="F145" s="98"/>
      <c r="G145" s="132"/>
      <c r="H145" s="98"/>
      <c r="I145" s="98"/>
      <c r="K145" s="98"/>
      <c r="L145" s="98"/>
      <c r="M145" s="98"/>
      <c r="O145" s="98"/>
      <c r="P145" s="98"/>
      <c r="Q145" s="98"/>
      <c r="R145" s="98"/>
      <c r="S145" s="98"/>
      <c r="T145" s="98"/>
      <c r="U145" s="98"/>
      <c r="V145" s="98"/>
      <c r="W145" s="98"/>
    </row>
    <row r="146" spans="1:23" x14ac:dyDescent="0.25">
      <c r="A146" s="98"/>
      <c r="B146" s="98"/>
      <c r="C146" s="98"/>
      <c r="D146" s="98"/>
      <c r="E146" s="98"/>
      <c r="F146" s="98"/>
      <c r="G146" s="132"/>
      <c r="H146" s="98"/>
      <c r="I146" s="98"/>
      <c r="K146" s="98"/>
      <c r="L146" s="98"/>
      <c r="M146" s="98"/>
      <c r="O146" s="98"/>
      <c r="P146" s="98"/>
      <c r="Q146" s="98"/>
      <c r="R146" s="98"/>
      <c r="S146" s="98"/>
      <c r="T146" s="98"/>
      <c r="U146" s="98"/>
      <c r="V146" s="98"/>
      <c r="W146" s="98"/>
    </row>
    <row r="147" spans="1:23" x14ac:dyDescent="0.25">
      <c r="A147" s="98"/>
      <c r="B147" s="98"/>
      <c r="C147" s="98"/>
      <c r="D147" s="98"/>
      <c r="E147" s="98"/>
      <c r="F147" s="98"/>
      <c r="G147" s="132"/>
      <c r="H147" s="98"/>
      <c r="I147" s="98"/>
      <c r="K147" s="98"/>
      <c r="L147" s="98"/>
      <c r="M147" s="98"/>
      <c r="O147" s="98"/>
      <c r="P147" s="98"/>
      <c r="Q147" s="98"/>
      <c r="R147" s="98"/>
      <c r="S147" s="98"/>
      <c r="T147" s="98"/>
      <c r="U147" s="98"/>
      <c r="V147" s="98"/>
      <c r="W147" s="98"/>
    </row>
    <row r="148" spans="1:23" x14ac:dyDescent="0.25">
      <c r="A148" s="98"/>
      <c r="B148" s="98"/>
      <c r="C148" s="98"/>
      <c r="D148" s="98"/>
      <c r="E148" s="98"/>
      <c r="F148" s="98"/>
      <c r="G148" s="132"/>
      <c r="H148" s="98"/>
      <c r="I148" s="98"/>
      <c r="K148" s="98"/>
      <c r="L148" s="98"/>
      <c r="M148" s="98"/>
      <c r="O148" s="98"/>
      <c r="P148" s="98"/>
      <c r="Q148" s="98"/>
      <c r="R148" s="98"/>
      <c r="S148" s="98"/>
      <c r="T148" s="98"/>
      <c r="U148" s="98"/>
      <c r="V148" s="98"/>
      <c r="W148" s="98"/>
    </row>
    <row r="149" spans="1:23" x14ac:dyDescent="0.25">
      <c r="A149" s="98"/>
      <c r="B149" s="98"/>
      <c r="C149" s="98"/>
      <c r="D149" s="98"/>
      <c r="E149" s="98"/>
      <c r="F149" s="98"/>
      <c r="G149" s="132"/>
      <c r="H149" s="98"/>
      <c r="I149" s="98"/>
      <c r="K149" s="98"/>
      <c r="L149" s="98"/>
      <c r="M149" s="98"/>
      <c r="O149" s="98"/>
      <c r="P149" s="98"/>
      <c r="Q149" s="98"/>
      <c r="R149" s="98"/>
      <c r="S149" s="98"/>
      <c r="T149" s="98"/>
      <c r="U149" s="98"/>
      <c r="V149" s="98"/>
      <c r="W149" s="98"/>
    </row>
    <row r="150" spans="1:23" x14ac:dyDescent="0.25">
      <c r="A150" s="98"/>
      <c r="B150" s="98"/>
      <c r="C150" s="98"/>
      <c r="D150" s="98"/>
      <c r="E150" s="98"/>
      <c r="F150" s="98"/>
      <c r="G150" s="132"/>
      <c r="H150" s="98"/>
      <c r="I150" s="98"/>
      <c r="K150" s="98"/>
      <c r="L150" s="98"/>
      <c r="M150" s="98"/>
      <c r="O150" s="98"/>
      <c r="P150" s="98"/>
      <c r="Q150" s="98"/>
      <c r="R150" s="98"/>
      <c r="S150" s="98"/>
      <c r="T150" s="98"/>
      <c r="U150" s="98"/>
      <c r="V150" s="98"/>
      <c r="W150" s="98"/>
    </row>
    <row r="151" spans="1:23" x14ac:dyDescent="0.25">
      <c r="A151" s="98"/>
      <c r="B151" s="98"/>
      <c r="C151" s="98"/>
      <c r="D151" s="98"/>
      <c r="E151" s="98"/>
      <c r="F151" s="98"/>
      <c r="G151" s="132"/>
      <c r="H151" s="98"/>
      <c r="I151" s="98"/>
      <c r="K151" s="98"/>
      <c r="L151" s="98"/>
      <c r="M151" s="98"/>
      <c r="O151" s="98"/>
      <c r="P151" s="98"/>
      <c r="Q151" s="98"/>
      <c r="R151" s="98"/>
      <c r="S151" s="98"/>
      <c r="T151" s="98"/>
      <c r="U151" s="98"/>
      <c r="V151" s="98"/>
      <c r="W151" s="98"/>
    </row>
    <row r="152" spans="1:23" x14ac:dyDescent="0.25">
      <c r="A152" s="98"/>
      <c r="B152" s="98"/>
      <c r="C152" s="98"/>
      <c r="D152" s="98"/>
      <c r="E152" s="98"/>
      <c r="F152" s="98"/>
      <c r="G152" s="132"/>
      <c r="H152" s="98"/>
      <c r="I152" s="98"/>
      <c r="K152" s="98"/>
      <c r="L152" s="98"/>
      <c r="M152" s="98"/>
      <c r="O152" s="98"/>
      <c r="P152" s="98"/>
      <c r="Q152" s="98"/>
      <c r="R152" s="98"/>
      <c r="S152" s="98"/>
      <c r="T152" s="98"/>
      <c r="U152" s="98"/>
      <c r="V152" s="98"/>
      <c r="W152" s="98"/>
    </row>
    <row r="153" spans="1:23" x14ac:dyDescent="0.25">
      <c r="A153" s="98"/>
      <c r="B153" s="98"/>
      <c r="C153" s="98"/>
      <c r="D153" s="98"/>
      <c r="E153" s="98"/>
      <c r="F153" s="98"/>
      <c r="G153" s="132"/>
      <c r="H153" s="98"/>
      <c r="I153" s="98"/>
      <c r="K153" s="98"/>
      <c r="L153" s="98"/>
      <c r="M153" s="98"/>
      <c r="O153" s="98"/>
      <c r="P153" s="98"/>
      <c r="Q153" s="98"/>
      <c r="R153" s="98"/>
      <c r="S153" s="98"/>
      <c r="T153" s="98"/>
      <c r="U153" s="98"/>
      <c r="V153" s="98"/>
      <c r="W153" s="98"/>
    </row>
    <row r="154" spans="1:23" x14ac:dyDescent="0.25">
      <c r="A154" s="98"/>
      <c r="B154" s="98"/>
      <c r="C154" s="98"/>
      <c r="D154" s="98"/>
      <c r="E154" s="98"/>
      <c r="F154" s="98"/>
      <c r="G154" s="132"/>
      <c r="H154" s="98"/>
      <c r="I154" s="98"/>
      <c r="K154" s="98"/>
      <c r="L154" s="98"/>
      <c r="M154" s="98"/>
      <c r="O154" s="98"/>
      <c r="P154" s="98"/>
      <c r="Q154" s="98"/>
      <c r="R154" s="98"/>
      <c r="S154" s="98"/>
      <c r="T154" s="98"/>
      <c r="U154" s="98"/>
      <c r="V154" s="98"/>
      <c r="W154" s="98"/>
    </row>
    <row r="155" spans="1:23" x14ac:dyDescent="0.25">
      <c r="A155" s="98"/>
      <c r="B155" s="98"/>
      <c r="C155" s="98"/>
      <c r="D155" s="98"/>
      <c r="E155" s="98"/>
      <c r="F155" s="98"/>
      <c r="G155" s="132"/>
      <c r="H155" s="98"/>
      <c r="I155" s="98"/>
      <c r="K155" s="98"/>
      <c r="L155" s="98"/>
      <c r="M155" s="98"/>
      <c r="O155" s="98"/>
      <c r="P155" s="98"/>
      <c r="Q155" s="98"/>
      <c r="R155" s="98"/>
      <c r="S155" s="98"/>
      <c r="T155" s="98"/>
      <c r="U155" s="98"/>
      <c r="V155" s="98"/>
      <c r="W155" s="98"/>
    </row>
    <row r="156" spans="1:23" x14ac:dyDescent="0.25">
      <c r="A156" s="98"/>
      <c r="B156" s="98"/>
      <c r="C156" s="98"/>
      <c r="D156" s="98"/>
      <c r="E156" s="98"/>
      <c r="F156" s="98"/>
      <c r="G156" s="132"/>
      <c r="H156" s="98"/>
      <c r="I156" s="98"/>
      <c r="K156" s="98"/>
      <c r="L156" s="98"/>
      <c r="M156" s="98"/>
      <c r="O156" s="98"/>
      <c r="P156" s="98"/>
      <c r="Q156" s="98"/>
      <c r="R156" s="98"/>
      <c r="S156" s="98"/>
      <c r="T156" s="98"/>
      <c r="U156" s="98"/>
      <c r="V156" s="98"/>
      <c r="W156" s="98"/>
    </row>
    <row r="157" spans="1:23" x14ac:dyDescent="0.25">
      <c r="A157" s="98"/>
      <c r="B157" s="98"/>
      <c r="C157" s="98"/>
      <c r="D157" s="98"/>
      <c r="E157" s="98"/>
      <c r="F157" s="98"/>
      <c r="G157" s="132"/>
      <c r="H157" s="98"/>
      <c r="I157" s="98"/>
      <c r="K157" s="98"/>
      <c r="L157" s="98"/>
      <c r="M157" s="98"/>
      <c r="O157" s="98"/>
      <c r="P157" s="98"/>
      <c r="Q157" s="98"/>
      <c r="R157" s="98"/>
      <c r="S157" s="98"/>
      <c r="T157" s="98"/>
      <c r="U157" s="98"/>
      <c r="V157" s="98"/>
      <c r="W157" s="98"/>
    </row>
    <row r="158" spans="1:23" x14ac:dyDescent="0.25">
      <c r="A158" s="98"/>
      <c r="B158" s="98"/>
      <c r="C158" s="98"/>
      <c r="D158" s="98"/>
      <c r="E158" s="98"/>
      <c r="F158" s="98"/>
      <c r="G158" s="132"/>
      <c r="H158" s="98"/>
      <c r="I158" s="98"/>
      <c r="K158" s="98"/>
      <c r="L158" s="98"/>
      <c r="M158" s="98"/>
      <c r="O158" s="98"/>
      <c r="P158" s="98"/>
      <c r="Q158" s="98"/>
      <c r="R158" s="98"/>
      <c r="S158" s="98"/>
      <c r="T158" s="98"/>
      <c r="U158" s="98"/>
      <c r="V158" s="98"/>
      <c r="W158" s="98"/>
    </row>
    <row r="159" spans="1:23" x14ac:dyDescent="0.25">
      <c r="A159" s="98"/>
      <c r="B159" s="98"/>
      <c r="C159" s="98"/>
      <c r="D159" s="98"/>
      <c r="E159" s="98"/>
      <c r="F159" s="98"/>
      <c r="G159" s="132"/>
      <c r="H159" s="98"/>
      <c r="I159" s="98"/>
      <c r="K159" s="98"/>
      <c r="L159" s="98"/>
      <c r="M159" s="98"/>
      <c r="O159" s="98"/>
      <c r="P159" s="98"/>
      <c r="Q159" s="98"/>
      <c r="R159" s="98"/>
      <c r="S159" s="98"/>
      <c r="T159" s="98"/>
      <c r="U159" s="98"/>
      <c r="V159" s="98"/>
      <c r="W159" s="98"/>
    </row>
    <row r="160" spans="1:23" x14ac:dyDescent="0.25">
      <c r="A160" s="98"/>
      <c r="B160" s="98"/>
      <c r="C160" s="98"/>
      <c r="D160" s="98"/>
      <c r="E160" s="98"/>
      <c r="F160" s="98"/>
      <c r="G160" s="132"/>
      <c r="H160" s="98"/>
      <c r="I160" s="98"/>
      <c r="K160" s="98"/>
      <c r="L160" s="98"/>
      <c r="M160" s="98"/>
      <c r="O160" s="98"/>
      <c r="P160" s="98"/>
      <c r="Q160" s="98"/>
      <c r="R160" s="98"/>
      <c r="S160" s="98"/>
      <c r="T160" s="98"/>
      <c r="U160" s="98"/>
      <c r="V160" s="98"/>
      <c r="W160" s="98"/>
    </row>
    <row r="161" spans="1:23" x14ac:dyDescent="0.25">
      <c r="A161" s="98"/>
      <c r="B161" s="98"/>
      <c r="C161" s="98"/>
      <c r="D161" s="98"/>
      <c r="E161" s="98"/>
      <c r="F161" s="98"/>
      <c r="G161" s="132"/>
      <c r="H161" s="98"/>
      <c r="I161" s="98"/>
      <c r="K161" s="98"/>
      <c r="L161" s="98"/>
      <c r="M161" s="98"/>
      <c r="O161" s="98"/>
      <c r="P161" s="98"/>
      <c r="Q161" s="98"/>
      <c r="R161" s="98"/>
      <c r="S161" s="98"/>
      <c r="T161" s="98"/>
      <c r="U161" s="98"/>
      <c r="V161" s="98"/>
      <c r="W161" s="98"/>
    </row>
    <row r="162" spans="1:23" x14ac:dyDescent="0.25">
      <c r="A162" s="98"/>
      <c r="B162" s="98"/>
      <c r="C162" s="98"/>
      <c r="D162" s="98"/>
      <c r="E162" s="98"/>
      <c r="F162" s="98"/>
      <c r="G162" s="132"/>
      <c r="H162" s="98"/>
      <c r="I162" s="98"/>
      <c r="K162" s="98"/>
      <c r="L162" s="98"/>
      <c r="M162" s="98"/>
      <c r="O162" s="98"/>
      <c r="P162" s="98"/>
      <c r="Q162" s="98"/>
      <c r="R162" s="98"/>
      <c r="S162" s="98"/>
      <c r="T162" s="98"/>
      <c r="U162" s="98"/>
      <c r="V162" s="98"/>
      <c r="W162" s="98"/>
    </row>
    <row r="163" spans="1:23" x14ac:dyDescent="0.25">
      <c r="A163" s="98"/>
      <c r="B163" s="98"/>
      <c r="C163" s="98"/>
      <c r="D163" s="98"/>
      <c r="E163" s="98"/>
      <c r="F163" s="98"/>
      <c r="G163" s="132"/>
      <c r="H163" s="98"/>
      <c r="I163" s="98"/>
      <c r="K163" s="98"/>
      <c r="L163" s="98"/>
      <c r="M163" s="98"/>
      <c r="O163" s="98"/>
      <c r="P163" s="98"/>
      <c r="Q163" s="98"/>
      <c r="R163" s="98"/>
      <c r="S163" s="98"/>
      <c r="T163" s="98"/>
      <c r="U163" s="98"/>
      <c r="V163" s="98"/>
      <c r="W163" s="98"/>
    </row>
    <row r="164" spans="1:23" x14ac:dyDescent="0.25">
      <c r="A164" s="98"/>
      <c r="B164" s="98"/>
      <c r="C164" s="98"/>
      <c r="D164" s="98"/>
      <c r="E164" s="98"/>
      <c r="F164" s="98"/>
      <c r="G164" s="132"/>
      <c r="H164" s="98"/>
      <c r="I164" s="98"/>
      <c r="K164" s="98"/>
      <c r="L164" s="98"/>
      <c r="M164" s="98"/>
      <c r="O164" s="98"/>
      <c r="P164" s="98"/>
      <c r="Q164" s="98"/>
      <c r="R164" s="98"/>
      <c r="S164" s="98"/>
      <c r="T164" s="98"/>
      <c r="U164" s="98"/>
      <c r="V164" s="98"/>
      <c r="W164" s="98"/>
    </row>
    <row r="165" spans="1:23" x14ac:dyDescent="0.25">
      <c r="A165" s="98"/>
      <c r="B165" s="98"/>
      <c r="C165" s="98"/>
      <c r="D165" s="98"/>
      <c r="E165" s="98"/>
      <c r="F165" s="98"/>
      <c r="G165" s="132"/>
      <c r="H165" s="98"/>
      <c r="I165" s="98"/>
      <c r="K165" s="98"/>
      <c r="L165" s="98"/>
      <c r="M165" s="98"/>
      <c r="O165" s="98"/>
      <c r="P165" s="98"/>
      <c r="Q165" s="98"/>
      <c r="R165" s="98"/>
      <c r="S165" s="98"/>
      <c r="T165" s="98"/>
      <c r="U165" s="98"/>
      <c r="V165" s="98"/>
      <c r="W165" s="98"/>
    </row>
    <row r="166" spans="1:23" x14ac:dyDescent="0.25">
      <c r="A166" s="98"/>
      <c r="B166" s="98"/>
      <c r="C166" s="98"/>
      <c r="D166" s="98"/>
      <c r="E166" s="98"/>
      <c r="F166" s="98"/>
      <c r="G166" s="132"/>
      <c r="H166" s="98"/>
      <c r="I166" s="98"/>
      <c r="K166" s="98"/>
      <c r="L166" s="98"/>
      <c r="M166" s="98"/>
      <c r="O166" s="98"/>
      <c r="P166" s="98"/>
      <c r="Q166" s="98"/>
      <c r="R166" s="98"/>
      <c r="S166" s="98"/>
      <c r="T166" s="98"/>
      <c r="U166" s="98"/>
      <c r="V166" s="98"/>
      <c r="W166" s="98"/>
    </row>
    <row r="167" spans="1:23" x14ac:dyDescent="0.25">
      <c r="A167" s="98"/>
      <c r="B167" s="98"/>
      <c r="C167" s="98"/>
      <c r="D167" s="98"/>
      <c r="E167" s="98"/>
      <c r="F167" s="98"/>
      <c r="G167" s="132"/>
      <c r="H167" s="98"/>
      <c r="I167" s="98"/>
      <c r="K167" s="98"/>
      <c r="L167" s="98"/>
      <c r="M167" s="98"/>
      <c r="O167" s="98"/>
      <c r="P167" s="98"/>
      <c r="Q167" s="98"/>
      <c r="R167" s="98"/>
      <c r="S167" s="98"/>
      <c r="T167" s="98"/>
      <c r="U167" s="98"/>
      <c r="V167" s="98"/>
      <c r="W167" s="98"/>
    </row>
    <row r="168" spans="1:23" x14ac:dyDescent="0.25">
      <c r="A168" s="98"/>
      <c r="B168" s="98"/>
      <c r="C168" s="98"/>
      <c r="D168" s="98"/>
      <c r="E168" s="98"/>
      <c r="F168" s="98"/>
      <c r="G168" s="132"/>
      <c r="H168" s="98"/>
      <c r="I168" s="98"/>
      <c r="K168" s="98"/>
      <c r="L168" s="98"/>
      <c r="M168" s="98"/>
      <c r="O168" s="98"/>
      <c r="P168" s="98"/>
      <c r="Q168" s="98"/>
      <c r="R168" s="98"/>
      <c r="S168" s="98"/>
      <c r="T168" s="98"/>
      <c r="U168" s="98"/>
      <c r="V168" s="98"/>
      <c r="W168" s="98"/>
    </row>
    <row r="169" spans="1:23" x14ac:dyDescent="0.25">
      <c r="A169" s="98"/>
      <c r="B169" s="98"/>
      <c r="C169" s="98"/>
      <c r="D169" s="98"/>
      <c r="E169" s="98"/>
      <c r="F169" s="98"/>
      <c r="G169" s="132"/>
      <c r="H169" s="98"/>
      <c r="I169" s="98"/>
      <c r="K169" s="98"/>
      <c r="L169" s="98"/>
      <c r="M169" s="98"/>
      <c r="O169" s="98"/>
      <c r="P169" s="98"/>
      <c r="Q169" s="98"/>
      <c r="R169" s="98"/>
      <c r="S169" s="98"/>
      <c r="T169" s="98"/>
      <c r="U169" s="98"/>
      <c r="V169" s="98"/>
      <c r="W169" s="98"/>
    </row>
    <row r="170" spans="1:23" x14ac:dyDescent="0.25">
      <c r="A170" s="98"/>
      <c r="B170" s="98"/>
      <c r="C170" s="98"/>
      <c r="D170" s="98"/>
      <c r="E170" s="98"/>
      <c r="F170" s="98"/>
      <c r="G170" s="132"/>
      <c r="H170" s="98"/>
      <c r="I170" s="98"/>
      <c r="K170" s="98"/>
      <c r="L170" s="98"/>
      <c r="M170" s="98"/>
      <c r="O170" s="98"/>
      <c r="P170" s="98"/>
      <c r="Q170" s="98"/>
      <c r="R170" s="98"/>
      <c r="S170" s="98"/>
      <c r="T170" s="98"/>
      <c r="U170" s="98"/>
      <c r="V170" s="98"/>
      <c r="W170" s="98"/>
    </row>
    <row r="171" spans="1:23" x14ac:dyDescent="0.25">
      <c r="A171" s="98"/>
      <c r="B171" s="98"/>
      <c r="C171" s="98"/>
      <c r="D171" s="98"/>
      <c r="E171" s="98"/>
      <c r="F171" s="98"/>
      <c r="G171" s="132"/>
      <c r="H171" s="98"/>
      <c r="I171" s="98"/>
      <c r="K171" s="98"/>
      <c r="L171" s="98"/>
      <c r="M171" s="98"/>
      <c r="O171" s="98"/>
      <c r="P171" s="98"/>
      <c r="Q171" s="98"/>
      <c r="R171" s="98"/>
      <c r="S171" s="98"/>
      <c r="T171" s="98"/>
      <c r="U171" s="98"/>
      <c r="V171" s="98"/>
      <c r="W171" s="98"/>
    </row>
    <row r="172" spans="1:23" x14ac:dyDescent="0.25">
      <c r="A172" s="98"/>
      <c r="B172" s="98"/>
      <c r="C172" s="98"/>
      <c r="D172" s="98"/>
      <c r="E172" s="98"/>
      <c r="F172" s="98"/>
      <c r="G172" s="132"/>
      <c r="H172" s="98"/>
      <c r="I172" s="98"/>
      <c r="K172" s="98"/>
      <c r="L172" s="98"/>
      <c r="M172" s="98"/>
      <c r="O172" s="98"/>
      <c r="P172" s="98"/>
      <c r="Q172" s="98"/>
      <c r="R172" s="98"/>
      <c r="S172" s="98"/>
      <c r="T172" s="98"/>
      <c r="U172" s="98"/>
      <c r="V172" s="98"/>
      <c r="W172" s="98"/>
    </row>
    <row r="173" spans="1:23" x14ac:dyDescent="0.25">
      <c r="A173" s="98"/>
      <c r="B173" s="98"/>
      <c r="C173" s="98"/>
      <c r="D173" s="98"/>
      <c r="E173" s="98"/>
      <c r="F173" s="98"/>
      <c r="G173" s="132"/>
      <c r="H173" s="98"/>
      <c r="I173" s="98"/>
      <c r="K173" s="98"/>
      <c r="L173" s="98"/>
      <c r="M173" s="98"/>
      <c r="O173" s="98"/>
      <c r="P173" s="98"/>
      <c r="Q173" s="98"/>
      <c r="R173" s="98"/>
      <c r="S173" s="98"/>
      <c r="T173" s="98"/>
      <c r="U173" s="98"/>
      <c r="V173" s="98"/>
      <c r="W173" s="98"/>
    </row>
    <row r="174" spans="1:23" x14ac:dyDescent="0.25">
      <c r="A174" s="98"/>
      <c r="B174" s="98"/>
      <c r="C174" s="98"/>
      <c r="D174" s="98"/>
      <c r="E174" s="98"/>
      <c r="F174" s="98"/>
      <c r="G174" s="132"/>
      <c r="H174" s="98"/>
      <c r="I174" s="98"/>
      <c r="K174" s="98"/>
      <c r="L174" s="98"/>
      <c r="M174" s="98"/>
      <c r="O174" s="98"/>
      <c r="P174" s="98"/>
      <c r="Q174" s="98"/>
      <c r="R174" s="98"/>
      <c r="S174" s="98"/>
      <c r="T174" s="98"/>
      <c r="U174" s="98"/>
      <c r="V174" s="98"/>
      <c r="W174" s="98"/>
    </row>
    <row r="175" spans="1:23" x14ac:dyDescent="0.25">
      <c r="A175" s="98"/>
      <c r="B175" s="98"/>
      <c r="C175" s="98"/>
      <c r="D175" s="98"/>
      <c r="E175" s="98"/>
      <c r="F175" s="98"/>
      <c r="G175" s="132"/>
      <c r="H175" s="98"/>
      <c r="I175" s="98"/>
      <c r="K175" s="98"/>
      <c r="L175" s="98"/>
      <c r="M175" s="98"/>
      <c r="O175" s="98"/>
      <c r="P175" s="98"/>
      <c r="Q175" s="98"/>
      <c r="R175" s="98"/>
      <c r="S175" s="98"/>
      <c r="T175" s="98"/>
      <c r="U175" s="98"/>
      <c r="V175" s="98"/>
      <c r="W175" s="98"/>
    </row>
    <row r="176" spans="1:23" x14ac:dyDescent="0.25">
      <c r="A176" s="98"/>
      <c r="B176" s="98"/>
      <c r="C176" s="98"/>
      <c r="D176" s="98"/>
      <c r="E176" s="98"/>
      <c r="F176" s="98"/>
      <c r="G176" s="132"/>
      <c r="H176" s="98"/>
      <c r="I176" s="98"/>
      <c r="K176" s="98"/>
      <c r="L176" s="98"/>
      <c r="M176" s="98"/>
      <c r="O176" s="98"/>
      <c r="P176" s="98"/>
      <c r="Q176" s="98"/>
      <c r="R176" s="98"/>
      <c r="S176" s="98"/>
      <c r="T176" s="98"/>
      <c r="U176" s="98"/>
      <c r="V176" s="98"/>
      <c r="W176" s="98"/>
    </row>
    <row r="177" spans="1:23" x14ac:dyDescent="0.25">
      <c r="A177" s="98"/>
      <c r="B177" s="98"/>
      <c r="C177" s="98"/>
      <c r="D177" s="98"/>
      <c r="E177" s="98"/>
      <c r="F177" s="98"/>
      <c r="G177" s="132"/>
      <c r="H177" s="98"/>
      <c r="I177" s="98"/>
      <c r="K177" s="98"/>
      <c r="L177" s="98"/>
      <c r="M177" s="98"/>
      <c r="O177" s="98"/>
      <c r="P177" s="98"/>
      <c r="Q177" s="98"/>
      <c r="R177" s="98"/>
      <c r="S177" s="98"/>
      <c r="T177" s="98"/>
      <c r="U177" s="98"/>
      <c r="V177" s="98"/>
      <c r="W177" s="98"/>
    </row>
    <row r="178" spans="1:23" x14ac:dyDescent="0.25">
      <c r="A178" s="98"/>
      <c r="B178" s="98"/>
      <c r="C178" s="98"/>
      <c r="D178" s="98"/>
      <c r="E178" s="98"/>
      <c r="F178" s="98"/>
      <c r="G178" s="132"/>
      <c r="H178" s="98"/>
      <c r="I178" s="98"/>
      <c r="K178" s="98"/>
      <c r="L178" s="98"/>
      <c r="M178" s="98"/>
      <c r="O178" s="98"/>
      <c r="P178" s="98"/>
      <c r="Q178" s="98"/>
      <c r="R178" s="98"/>
      <c r="S178" s="98"/>
      <c r="T178" s="98"/>
      <c r="U178" s="98"/>
      <c r="V178" s="98"/>
      <c r="W178" s="98"/>
    </row>
    <row r="179" spans="1:23" x14ac:dyDescent="0.25">
      <c r="A179" s="98"/>
      <c r="B179" s="98"/>
      <c r="C179" s="98"/>
      <c r="D179" s="98"/>
      <c r="E179" s="98"/>
      <c r="F179" s="98"/>
      <c r="G179" s="132"/>
      <c r="H179" s="98"/>
      <c r="I179" s="98"/>
      <c r="K179" s="98"/>
      <c r="L179" s="98"/>
      <c r="M179" s="98"/>
      <c r="O179" s="98"/>
      <c r="P179" s="98"/>
      <c r="Q179" s="98"/>
      <c r="R179" s="98"/>
      <c r="S179" s="98"/>
      <c r="T179" s="98"/>
      <c r="U179" s="98"/>
      <c r="V179" s="98"/>
      <c r="W179" s="98"/>
    </row>
    <row r="180" spans="1:23" x14ac:dyDescent="0.25">
      <c r="A180" s="98"/>
      <c r="B180" s="98"/>
      <c r="C180" s="98"/>
      <c r="D180" s="98"/>
      <c r="E180" s="98"/>
      <c r="F180" s="98"/>
      <c r="G180" s="132"/>
      <c r="H180" s="98"/>
      <c r="I180" s="98"/>
      <c r="K180" s="98"/>
      <c r="L180" s="98"/>
      <c r="M180" s="98"/>
      <c r="O180" s="98"/>
      <c r="P180" s="98"/>
      <c r="Q180" s="98"/>
      <c r="R180" s="98"/>
      <c r="S180" s="98"/>
      <c r="T180" s="98"/>
      <c r="U180" s="98"/>
      <c r="V180" s="98"/>
      <c r="W180" s="98"/>
    </row>
    <row r="181" spans="1:23" x14ac:dyDescent="0.25">
      <c r="A181" s="98"/>
      <c r="B181" s="98"/>
      <c r="C181" s="98"/>
      <c r="D181" s="98"/>
      <c r="E181" s="98"/>
      <c r="F181" s="98"/>
      <c r="G181" s="132"/>
      <c r="H181" s="98"/>
      <c r="I181" s="98"/>
      <c r="K181" s="98"/>
      <c r="L181" s="98"/>
      <c r="M181" s="98"/>
      <c r="O181" s="98"/>
      <c r="P181" s="98"/>
      <c r="Q181" s="98"/>
      <c r="R181" s="98"/>
      <c r="S181" s="98"/>
      <c r="T181" s="98"/>
      <c r="U181" s="98"/>
      <c r="V181" s="98"/>
      <c r="W181" s="98"/>
    </row>
    <row r="182" spans="1:23" x14ac:dyDescent="0.25">
      <c r="A182" s="98"/>
      <c r="B182" s="98"/>
      <c r="C182" s="98"/>
      <c r="D182" s="98"/>
      <c r="E182" s="98"/>
      <c r="F182" s="98"/>
      <c r="G182" s="132"/>
      <c r="H182" s="98"/>
      <c r="I182" s="98"/>
      <c r="K182" s="98"/>
      <c r="L182" s="98"/>
      <c r="M182" s="98"/>
      <c r="O182" s="98"/>
      <c r="P182" s="98"/>
      <c r="Q182" s="98"/>
      <c r="R182" s="98"/>
      <c r="S182" s="98"/>
      <c r="T182" s="98"/>
      <c r="U182" s="98"/>
      <c r="V182" s="98"/>
      <c r="W182" s="98"/>
    </row>
    <row r="183" spans="1:23" x14ac:dyDescent="0.25">
      <c r="A183" s="98"/>
      <c r="B183" s="98"/>
      <c r="C183" s="98"/>
      <c r="D183" s="98"/>
      <c r="E183" s="98"/>
      <c r="F183" s="98"/>
      <c r="G183" s="132"/>
      <c r="H183" s="98"/>
      <c r="I183" s="98"/>
      <c r="K183" s="98"/>
      <c r="L183" s="98"/>
      <c r="M183" s="98"/>
      <c r="O183" s="98"/>
      <c r="P183" s="98"/>
      <c r="Q183" s="98"/>
      <c r="R183" s="98"/>
      <c r="S183" s="98"/>
      <c r="T183" s="98"/>
      <c r="U183" s="98"/>
      <c r="V183" s="98"/>
      <c r="W183" s="98"/>
    </row>
    <row r="184" spans="1:23" x14ac:dyDescent="0.25">
      <c r="A184" s="98"/>
      <c r="B184" s="98"/>
      <c r="C184" s="98"/>
      <c r="D184" s="98"/>
      <c r="E184" s="98"/>
      <c r="F184" s="98"/>
      <c r="G184" s="132"/>
      <c r="H184" s="98"/>
      <c r="I184" s="98"/>
      <c r="K184" s="98"/>
      <c r="L184" s="98"/>
      <c r="M184" s="98"/>
      <c r="O184" s="98"/>
      <c r="P184" s="98"/>
      <c r="Q184" s="98"/>
      <c r="R184" s="98"/>
      <c r="S184" s="98"/>
      <c r="T184" s="98"/>
      <c r="U184" s="98"/>
      <c r="V184" s="98"/>
      <c r="W184" s="98"/>
    </row>
    <row r="185" spans="1:23" x14ac:dyDescent="0.25">
      <c r="A185" s="98"/>
      <c r="B185" s="98"/>
      <c r="C185" s="98"/>
      <c r="D185" s="98"/>
      <c r="E185" s="98"/>
      <c r="F185" s="98"/>
      <c r="G185" s="132"/>
      <c r="H185" s="98"/>
      <c r="I185" s="98"/>
      <c r="K185" s="98"/>
      <c r="L185" s="98"/>
      <c r="M185" s="98"/>
      <c r="O185" s="98"/>
      <c r="P185" s="98"/>
      <c r="Q185" s="98"/>
      <c r="R185" s="98"/>
      <c r="S185" s="98"/>
      <c r="T185" s="98"/>
      <c r="U185" s="98"/>
      <c r="V185" s="98"/>
      <c r="W185" s="98"/>
    </row>
    <row r="186" spans="1:23" x14ac:dyDescent="0.25">
      <c r="A186" s="98"/>
      <c r="B186" s="98"/>
      <c r="C186" s="98"/>
      <c r="D186" s="98"/>
      <c r="E186" s="98"/>
      <c r="F186" s="98"/>
      <c r="G186" s="132"/>
      <c r="H186" s="98"/>
      <c r="I186" s="98"/>
      <c r="K186" s="98"/>
      <c r="L186" s="98"/>
      <c r="M186" s="98"/>
      <c r="O186" s="98"/>
      <c r="P186" s="98"/>
      <c r="Q186" s="98"/>
      <c r="R186" s="98"/>
      <c r="S186" s="98"/>
      <c r="T186" s="98"/>
      <c r="U186" s="98"/>
      <c r="V186" s="98"/>
      <c r="W186" s="98"/>
    </row>
    <row r="187" spans="1:23" x14ac:dyDescent="0.25">
      <c r="A187" s="98"/>
      <c r="B187" s="98"/>
      <c r="C187" s="98"/>
      <c r="D187" s="98"/>
      <c r="E187" s="98"/>
      <c r="F187" s="98"/>
      <c r="G187" s="132"/>
      <c r="H187" s="98"/>
      <c r="I187" s="98"/>
      <c r="K187" s="98"/>
      <c r="L187" s="98"/>
      <c r="M187" s="98"/>
      <c r="O187" s="98"/>
      <c r="P187" s="98"/>
      <c r="Q187" s="98"/>
      <c r="R187" s="98"/>
      <c r="S187" s="98"/>
      <c r="T187" s="98"/>
      <c r="U187" s="98"/>
      <c r="V187" s="98"/>
      <c r="W187" s="98"/>
    </row>
    <row r="188" spans="1:23" x14ac:dyDescent="0.25">
      <c r="A188" s="98"/>
      <c r="B188" s="98"/>
      <c r="C188" s="98"/>
      <c r="D188" s="98"/>
      <c r="E188" s="98"/>
      <c r="F188" s="98"/>
      <c r="G188" s="132"/>
      <c r="H188" s="98"/>
      <c r="I188" s="98"/>
      <c r="K188" s="98"/>
      <c r="L188" s="98"/>
      <c r="M188" s="98"/>
      <c r="O188" s="98"/>
      <c r="P188" s="98"/>
      <c r="Q188" s="98"/>
      <c r="R188" s="98"/>
      <c r="S188" s="98"/>
      <c r="T188" s="98"/>
      <c r="U188" s="98"/>
      <c r="V188" s="98"/>
      <c r="W188" s="98"/>
    </row>
    <row r="189" spans="1:23" x14ac:dyDescent="0.25">
      <c r="A189" s="98"/>
      <c r="B189" s="98"/>
      <c r="C189" s="98"/>
      <c r="D189" s="98"/>
      <c r="E189" s="98"/>
      <c r="F189" s="98"/>
      <c r="G189" s="132"/>
      <c r="H189" s="98"/>
      <c r="I189" s="98"/>
      <c r="K189" s="98"/>
      <c r="L189" s="98"/>
      <c r="M189" s="98"/>
      <c r="O189" s="98"/>
      <c r="P189" s="98"/>
      <c r="Q189" s="98"/>
      <c r="R189" s="98"/>
      <c r="S189" s="98"/>
      <c r="T189" s="98"/>
      <c r="U189" s="98"/>
      <c r="V189" s="98"/>
      <c r="W189" s="98"/>
    </row>
    <row r="190" spans="1:23" x14ac:dyDescent="0.25">
      <c r="A190" s="98"/>
      <c r="B190" s="98"/>
      <c r="C190" s="98"/>
      <c r="D190" s="98"/>
      <c r="E190" s="98"/>
      <c r="F190" s="98"/>
      <c r="G190" s="132"/>
      <c r="H190" s="98"/>
      <c r="I190" s="98"/>
      <c r="K190" s="98"/>
      <c r="L190" s="98"/>
      <c r="M190" s="98"/>
      <c r="O190" s="98"/>
      <c r="P190" s="98"/>
      <c r="Q190" s="98"/>
      <c r="R190" s="98"/>
      <c r="S190" s="98"/>
      <c r="T190" s="98"/>
      <c r="U190" s="98"/>
      <c r="V190" s="98"/>
      <c r="W190" s="98"/>
    </row>
    <row r="191" spans="1:23" x14ac:dyDescent="0.25">
      <c r="A191" s="98"/>
      <c r="B191" s="98"/>
      <c r="C191" s="98"/>
      <c r="D191" s="98"/>
      <c r="E191" s="98"/>
      <c r="F191" s="98"/>
      <c r="G191" s="132"/>
      <c r="H191" s="98"/>
      <c r="I191" s="98"/>
      <c r="K191" s="98"/>
      <c r="L191" s="98"/>
      <c r="M191" s="98"/>
      <c r="O191" s="98"/>
      <c r="P191" s="98"/>
      <c r="Q191" s="98"/>
      <c r="R191" s="98"/>
      <c r="S191" s="98"/>
      <c r="T191" s="98"/>
      <c r="U191" s="98"/>
      <c r="V191" s="98"/>
      <c r="W191" s="98"/>
    </row>
    <row r="192" spans="1:23" x14ac:dyDescent="0.25">
      <c r="A192" s="98"/>
      <c r="B192" s="98"/>
      <c r="C192" s="98"/>
      <c r="D192" s="98"/>
      <c r="E192" s="98"/>
      <c r="F192" s="98"/>
      <c r="G192" s="132"/>
      <c r="H192" s="98"/>
      <c r="I192" s="98"/>
      <c r="K192" s="98"/>
      <c r="L192" s="98"/>
      <c r="M192" s="98"/>
      <c r="O192" s="98"/>
      <c r="P192" s="98"/>
      <c r="Q192" s="98"/>
      <c r="R192" s="98"/>
      <c r="S192" s="98"/>
      <c r="T192" s="98"/>
      <c r="U192" s="98"/>
      <c r="V192" s="98"/>
      <c r="W192" s="98"/>
    </row>
    <row r="193" spans="1:23" x14ac:dyDescent="0.25">
      <c r="A193" s="98"/>
      <c r="B193" s="98"/>
      <c r="C193" s="98"/>
      <c r="D193" s="98"/>
      <c r="E193" s="98"/>
      <c r="F193" s="98"/>
      <c r="G193" s="132"/>
      <c r="H193" s="98"/>
      <c r="I193" s="98"/>
      <c r="K193" s="98"/>
      <c r="L193" s="98"/>
      <c r="M193" s="98"/>
      <c r="O193" s="98"/>
      <c r="P193" s="98"/>
      <c r="Q193" s="98"/>
      <c r="R193" s="98"/>
      <c r="S193" s="98"/>
      <c r="T193" s="98"/>
      <c r="U193" s="98"/>
      <c r="V193" s="98"/>
      <c r="W193" s="98"/>
    </row>
    <row r="194" spans="1:23" x14ac:dyDescent="0.25">
      <c r="A194" s="98"/>
      <c r="B194" s="98"/>
      <c r="C194" s="98"/>
      <c r="D194" s="98"/>
      <c r="E194" s="98"/>
      <c r="F194" s="98"/>
      <c r="G194" s="132"/>
      <c r="H194" s="98"/>
      <c r="I194" s="98"/>
      <c r="K194" s="98"/>
      <c r="L194" s="98"/>
      <c r="M194" s="98"/>
      <c r="O194" s="98"/>
      <c r="P194" s="98"/>
      <c r="Q194" s="98"/>
      <c r="R194" s="98"/>
      <c r="S194" s="98"/>
      <c r="T194" s="98"/>
      <c r="U194" s="98"/>
      <c r="V194" s="98"/>
      <c r="W194" s="98"/>
    </row>
    <row r="195" spans="1:23" x14ac:dyDescent="0.25">
      <c r="A195" s="98"/>
      <c r="B195" s="98"/>
      <c r="C195" s="98"/>
      <c r="D195" s="98"/>
      <c r="E195" s="98"/>
      <c r="F195" s="98"/>
      <c r="G195" s="132"/>
      <c r="H195" s="98"/>
      <c r="I195" s="98"/>
      <c r="K195" s="98"/>
      <c r="L195" s="98"/>
      <c r="M195" s="98"/>
      <c r="O195" s="98"/>
      <c r="P195" s="98"/>
      <c r="Q195" s="98"/>
      <c r="R195" s="98"/>
      <c r="S195" s="98"/>
      <c r="T195" s="98"/>
      <c r="U195" s="98"/>
      <c r="V195" s="98"/>
      <c r="W195" s="98"/>
    </row>
    <row r="196" spans="1:23" x14ac:dyDescent="0.25">
      <c r="A196" s="98"/>
      <c r="B196" s="98"/>
      <c r="C196" s="98"/>
      <c r="D196" s="98"/>
      <c r="E196" s="98"/>
      <c r="F196" s="98"/>
      <c r="G196" s="132"/>
      <c r="H196" s="98"/>
      <c r="I196" s="98"/>
      <c r="K196" s="98"/>
      <c r="L196" s="98"/>
      <c r="M196" s="98"/>
      <c r="O196" s="98"/>
      <c r="P196" s="98"/>
      <c r="Q196" s="98"/>
      <c r="R196" s="98"/>
      <c r="S196" s="98"/>
      <c r="T196" s="98"/>
      <c r="U196" s="98"/>
      <c r="V196" s="98"/>
      <c r="W196" s="98"/>
    </row>
    <row r="197" spans="1:23" x14ac:dyDescent="0.25">
      <c r="A197" s="98"/>
      <c r="B197" s="98"/>
      <c r="C197" s="98"/>
      <c r="D197" s="98"/>
      <c r="E197" s="98"/>
      <c r="F197" s="98"/>
      <c r="G197" s="132"/>
      <c r="H197" s="98"/>
      <c r="I197" s="98"/>
      <c r="K197" s="98"/>
      <c r="L197" s="98"/>
      <c r="M197" s="98"/>
      <c r="O197" s="98"/>
      <c r="P197" s="98"/>
      <c r="Q197" s="98"/>
      <c r="R197" s="98"/>
      <c r="S197" s="98"/>
      <c r="T197" s="98"/>
      <c r="U197" s="98"/>
      <c r="V197" s="98"/>
      <c r="W197" s="98"/>
    </row>
    <row r="198" spans="1:23" x14ac:dyDescent="0.25">
      <c r="A198" s="98"/>
      <c r="B198" s="98"/>
      <c r="C198" s="98"/>
      <c r="D198" s="98"/>
      <c r="E198" s="98"/>
      <c r="F198" s="98"/>
      <c r="G198" s="132"/>
      <c r="H198" s="98"/>
      <c r="I198" s="98"/>
      <c r="K198" s="98"/>
      <c r="L198" s="98"/>
      <c r="M198" s="98"/>
      <c r="O198" s="98"/>
      <c r="P198" s="98"/>
      <c r="Q198" s="98"/>
      <c r="R198" s="98"/>
      <c r="S198" s="98"/>
      <c r="T198" s="98"/>
      <c r="U198" s="98"/>
      <c r="V198" s="98"/>
      <c r="W198" s="98"/>
    </row>
    <row r="199" spans="1:23" x14ac:dyDescent="0.25">
      <c r="A199" s="98"/>
      <c r="B199" s="98"/>
      <c r="C199" s="98"/>
      <c r="D199" s="98"/>
      <c r="E199" s="98"/>
      <c r="F199" s="98"/>
      <c r="G199" s="132"/>
      <c r="H199" s="98"/>
      <c r="I199" s="98"/>
      <c r="K199" s="98"/>
      <c r="L199" s="98"/>
      <c r="M199" s="98"/>
      <c r="O199" s="98"/>
      <c r="P199" s="98"/>
      <c r="Q199" s="98"/>
      <c r="R199" s="98"/>
      <c r="S199" s="98"/>
      <c r="T199" s="98"/>
      <c r="U199" s="98"/>
      <c r="V199" s="98"/>
      <c r="W199" s="98"/>
    </row>
    <row r="200" spans="1:23" x14ac:dyDescent="0.25">
      <c r="A200" s="98"/>
      <c r="B200" s="98"/>
      <c r="C200" s="98"/>
      <c r="D200" s="98"/>
      <c r="E200" s="98"/>
      <c r="F200" s="98"/>
      <c r="G200" s="132"/>
      <c r="H200" s="98"/>
      <c r="I200" s="98"/>
      <c r="K200" s="98"/>
      <c r="L200" s="98"/>
      <c r="M200" s="98"/>
      <c r="O200" s="98"/>
      <c r="P200" s="98"/>
      <c r="Q200" s="98"/>
      <c r="R200" s="98"/>
      <c r="S200" s="98"/>
      <c r="T200" s="98"/>
      <c r="U200" s="98"/>
      <c r="V200" s="98"/>
      <c r="W200" s="98"/>
    </row>
    <row r="201" spans="1:23" x14ac:dyDescent="0.25">
      <c r="A201" s="98"/>
      <c r="B201" s="98"/>
      <c r="C201" s="98"/>
      <c r="D201" s="98"/>
      <c r="E201" s="98"/>
      <c r="F201" s="98"/>
      <c r="G201" s="132"/>
      <c r="H201" s="98"/>
      <c r="I201" s="98"/>
      <c r="K201" s="98"/>
      <c r="L201" s="98"/>
      <c r="M201" s="98"/>
      <c r="O201" s="98"/>
      <c r="P201" s="98"/>
      <c r="Q201" s="98"/>
      <c r="R201" s="98"/>
      <c r="S201" s="98"/>
      <c r="T201" s="98"/>
      <c r="U201" s="98"/>
      <c r="V201" s="98"/>
      <c r="W201" s="98"/>
    </row>
    <row r="202" spans="1:23" x14ac:dyDescent="0.25">
      <c r="A202" s="98"/>
      <c r="B202" s="98"/>
      <c r="C202" s="98"/>
      <c r="D202" s="98"/>
      <c r="E202" s="98"/>
      <c r="F202" s="98"/>
      <c r="G202" s="132"/>
      <c r="H202" s="98"/>
      <c r="I202" s="98"/>
      <c r="K202" s="98"/>
      <c r="L202" s="98"/>
      <c r="M202" s="98"/>
      <c r="O202" s="98"/>
      <c r="P202" s="98"/>
      <c r="Q202" s="98"/>
      <c r="R202" s="98"/>
      <c r="S202" s="98"/>
      <c r="T202" s="98"/>
      <c r="U202" s="98"/>
      <c r="V202" s="98"/>
      <c r="W202" s="98"/>
    </row>
    <row r="203" spans="1:23" x14ac:dyDescent="0.25">
      <c r="A203" s="98"/>
      <c r="B203" s="98"/>
      <c r="C203" s="98"/>
      <c r="D203" s="98"/>
      <c r="E203" s="98"/>
      <c r="F203" s="98"/>
      <c r="G203" s="132"/>
      <c r="H203" s="98"/>
      <c r="I203" s="98"/>
      <c r="K203" s="98"/>
      <c r="L203" s="98"/>
      <c r="M203" s="98"/>
      <c r="O203" s="98"/>
      <c r="P203" s="98"/>
      <c r="Q203" s="98"/>
      <c r="R203" s="98"/>
      <c r="S203" s="98"/>
      <c r="T203" s="98"/>
      <c r="U203" s="98"/>
      <c r="V203" s="98"/>
      <c r="W203" s="98"/>
    </row>
    <row r="204" spans="1:23" x14ac:dyDescent="0.25">
      <c r="A204" s="98"/>
      <c r="B204" s="98"/>
      <c r="C204" s="98"/>
      <c r="D204" s="98"/>
      <c r="E204" s="98"/>
      <c r="F204" s="98"/>
      <c r="G204" s="132"/>
      <c r="H204" s="98"/>
      <c r="I204" s="98"/>
      <c r="K204" s="98"/>
      <c r="L204" s="98"/>
      <c r="M204" s="98"/>
      <c r="O204" s="98"/>
      <c r="P204" s="98"/>
      <c r="Q204" s="98"/>
      <c r="R204" s="98"/>
      <c r="S204" s="98"/>
      <c r="T204" s="98"/>
      <c r="U204" s="98"/>
      <c r="V204" s="98"/>
      <c r="W204" s="98"/>
    </row>
    <row r="205" spans="1:23" x14ac:dyDescent="0.25">
      <c r="A205" s="98"/>
      <c r="B205" s="98"/>
      <c r="C205" s="98"/>
      <c r="D205" s="98"/>
      <c r="E205" s="98"/>
      <c r="F205" s="98"/>
      <c r="G205" s="132"/>
      <c r="H205" s="98"/>
      <c r="I205" s="98"/>
      <c r="K205" s="98"/>
      <c r="L205" s="98"/>
      <c r="M205" s="98"/>
      <c r="O205" s="98"/>
      <c r="P205" s="98"/>
      <c r="Q205" s="98"/>
      <c r="R205" s="98"/>
      <c r="S205" s="98"/>
      <c r="T205" s="98"/>
      <c r="U205" s="98"/>
      <c r="V205" s="98"/>
      <c r="W205" s="98"/>
    </row>
    <row r="206" spans="1:23" x14ac:dyDescent="0.25">
      <c r="A206" s="98"/>
      <c r="B206" s="98"/>
      <c r="C206" s="98"/>
      <c r="D206" s="98"/>
      <c r="E206" s="98"/>
      <c r="F206" s="98"/>
      <c r="G206" s="132"/>
      <c r="H206" s="98"/>
      <c r="I206" s="98"/>
      <c r="K206" s="98"/>
      <c r="L206" s="98"/>
      <c r="M206" s="98"/>
      <c r="O206" s="98"/>
      <c r="P206" s="98"/>
      <c r="Q206" s="98"/>
      <c r="R206" s="98"/>
      <c r="S206" s="98"/>
      <c r="T206" s="98"/>
      <c r="U206" s="98"/>
      <c r="V206" s="98"/>
      <c r="W206" s="98"/>
    </row>
    <row r="207" spans="1:23" x14ac:dyDescent="0.25">
      <c r="A207" s="98"/>
      <c r="B207" s="98"/>
      <c r="C207" s="98"/>
      <c r="D207" s="98"/>
      <c r="E207" s="98"/>
      <c r="F207" s="98"/>
      <c r="G207" s="132"/>
      <c r="H207" s="98"/>
      <c r="I207" s="98"/>
      <c r="K207" s="98"/>
      <c r="L207" s="98"/>
      <c r="M207" s="98"/>
      <c r="O207" s="98"/>
      <c r="P207" s="98"/>
      <c r="Q207" s="98"/>
      <c r="R207" s="98"/>
      <c r="S207" s="98"/>
      <c r="T207" s="98"/>
      <c r="U207" s="98"/>
      <c r="V207" s="98"/>
      <c r="W207" s="98"/>
    </row>
    <row r="208" spans="1:23" x14ac:dyDescent="0.25">
      <c r="A208" s="98"/>
      <c r="B208" s="98"/>
      <c r="C208" s="98"/>
      <c r="D208" s="98"/>
      <c r="E208" s="98"/>
      <c r="F208" s="98"/>
      <c r="G208" s="132"/>
      <c r="H208" s="98"/>
      <c r="I208" s="98"/>
      <c r="K208" s="98"/>
      <c r="L208" s="98"/>
      <c r="M208" s="98"/>
      <c r="O208" s="98"/>
      <c r="P208" s="98"/>
      <c r="Q208" s="98"/>
      <c r="R208" s="98"/>
      <c r="S208" s="98"/>
      <c r="T208" s="98"/>
      <c r="U208" s="98"/>
      <c r="V208" s="98"/>
      <c r="W208" s="98"/>
    </row>
    <row r="209" spans="1:23" x14ac:dyDescent="0.25">
      <c r="A209" s="98"/>
      <c r="B209" s="98"/>
      <c r="C209" s="98"/>
      <c r="D209" s="98"/>
      <c r="E209" s="98"/>
      <c r="F209" s="98"/>
      <c r="G209" s="132"/>
      <c r="H209" s="98"/>
      <c r="I209" s="98"/>
      <c r="K209" s="98"/>
      <c r="L209" s="98"/>
      <c r="M209" s="98"/>
      <c r="O209" s="98"/>
      <c r="P209" s="98"/>
      <c r="Q209" s="98"/>
      <c r="R209" s="98"/>
      <c r="S209" s="98"/>
      <c r="T209" s="98"/>
      <c r="U209" s="98"/>
      <c r="V209" s="98"/>
      <c r="W209" s="98"/>
    </row>
    <row r="210" spans="1:23" x14ac:dyDescent="0.25">
      <c r="A210" s="98"/>
      <c r="B210" s="98"/>
      <c r="C210" s="98"/>
      <c r="D210" s="98"/>
      <c r="E210" s="98"/>
      <c r="F210" s="98"/>
      <c r="G210" s="132"/>
      <c r="H210" s="98"/>
      <c r="I210" s="98"/>
      <c r="K210" s="98"/>
      <c r="L210" s="98"/>
      <c r="M210" s="98"/>
      <c r="O210" s="98"/>
      <c r="P210" s="98"/>
      <c r="Q210" s="98"/>
      <c r="R210" s="98"/>
      <c r="S210" s="98"/>
      <c r="T210" s="98"/>
      <c r="U210" s="98"/>
      <c r="V210" s="98"/>
      <c r="W210" s="98"/>
    </row>
    <row r="211" spans="1:23" x14ac:dyDescent="0.25">
      <c r="A211" s="98"/>
      <c r="B211" s="98"/>
      <c r="C211" s="98"/>
      <c r="D211" s="98"/>
      <c r="E211" s="98"/>
      <c r="F211" s="98"/>
      <c r="G211" s="132"/>
      <c r="H211" s="98"/>
      <c r="I211" s="98"/>
      <c r="K211" s="98"/>
      <c r="L211" s="98"/>
      <c r="M211" s="98"/>
      <c r="O211" s="98"/>
      <c r="P211" s="98"/>
      <c r="Q211" s="98"/>
      <c r="R211" s="98"/>
      <c r="S211" s="98"/>
      <c r="T211" s="98"/>
      <c r="U211" s="98"/>
      <c r="V211" s="98"/>
      <c r="W211" s="98"/>
    </row>
    <row r="212" spans="1:23" x14ac:dyDescent="0.25">
      <c r="A212" s="98"/>
      <c r="B212" s="98"/>
      <c r="C212" s="98"/>
      <c r="D212" s="98"/>
      <c r="E212" s="98"/>
      <c r="F212" s="98"/>
      <c r="G212" s="132"/>
      <c r="H212" s="98"/>
      <c r="I212" s="98"/>
      <c r="K212" s="98"/>
      <c r="L212" s="98"/>
      <c r="M212" s="98"/>
      <c r="O212" s="98"/>
      <c r="P212" s="98"/>
      <c r="Q212" s="98"/>
      <c r="R212" s="98"/>
      <c r="S212" s="98"/>
      <c r="T212" s="98"/>
      <c r="U212" s="98"/>
      <c r="V212" s="98"/>
      <c r="W212" s="98"/>
    </row>
    <row r="213" spans="1:23" x14ac:dyDescent="0.25">
      <c r="A213" s="98"/>
      <c r="B213" s="98"/>
      <c r="C213" s="98"/>
      <c r="D213" s="98"/>
      <c r="E213" s="98"/>
      <c r="F213" s="98"/>
      <c r="G213" s="132"/>
      <c r="H213" s="98"/>
      <c r="I213" s="98"/>
      <c r="K213" s="98"/>
      <c r="L213" s="98"/>
      <c r="M213" s="98"/>
      <c r="O213" s="98"/>
      <c r="P213" s="98"/>
      <c r="Q213" s="98"/>
      <c r="R213" s="98"/>
      <c r="S213" s="98"/>
      <c r="T213" s="98"/>
      <c r="U213" s="98"/>
      <c r="V213" s="98"/>
      <c r="W213" s="98"/>
    </row>
    <row r="214" spans="1:23" x14ac:dyDescent="0.25">
      <c r="A214" s="98"/>
      <c r="B214" s="98"/>
      <c r="C214" s="98"/>
      <c r="D214" s="98"/>
      <c r="E214" s="98"/>
      <c r="F214" s="98"/>
      <c r="G214" s="132"/>
      <c r="H214" s="98"/>
      <c r="I214" s="98"/>
      <c r="K214" s="98"/>
      <c r="L214" s="98"/>
      <c r="M214" s="98"/>
      <c r="O214" s="98"/>
      <c r="P214" s="98"/>
      <c r="Q214" s="98"/>
      <c r="R214" s="98"/>
      <c r="S214" s="98"/>
      <c r="T214" s="98"/>
      <c r="U214" s="98"/>
      <c r="V214" s="98"/>
      <c r="W214" s="98"/>
    </row>
    <row r="215" spans="1:23" x14ac:dyDescent="0.25">
      <c r="A215" s="98"/>
      <c r="B215" s="98"/>
      <c r="C215" s="98"/>
      <c r="D215" s="98"/>
      <c r="E215" s="98"/>
      <c r="F215" s="98"/>
      <c r="G215" s="132"/>
      <c r="H215" s="98"/>
      <c r="I215" s="98"/>
      <c r="K215" s="98"/>
      <c r="L215" s="98"/>
      <c r="M215" s="98"/>
      <c r="O215" s="98"/>
      <c r="P215" s="98"/>
      <c r="Q215" s="98"/>
      <c r="R215" s="98"/>
      <c r="S215" s="98"/>
      <c r="T215" s="98"/>
      <c r="U215" s="98"/>
      <c r="V215" s="98"/>
      <c r="W215" s="98"/>
    </row>
    <row r="216" spans="1:23" x14ac:dyDescent="0.25">
      <c r="A216" s="98"/>
      <c r="B216" s="98"/>
      <c r="C216" s="98"/>
      <c r="D216" s="98"/>
      <c r="E216" s="98"/>
      <c r="F216" s="98"/>
      <c r="G216" s="132"/>
      <c r="H216" s="98"/>
      <c r="I216" s="98"/>
      <c r="K216" s="98"/>
      <c r="L216" s="98"/>
      <c r="M216" s="98"/>
      <c r="O216" s="98"/>
      <c r="P216" s="98"/>
      <c r="Q216" s="98"/>
      <c r="R216" s="98"/>
      <c r="S216" s="98"/>
      <c r="T216" s="98"/>
      <c r="U216" s="98"/>
      <c r="V216" s="98"/>
      <c r="W216" s="98"/>
    </row>
    <row r="217" spans="1:23" x14ac:dyDescent="0.25">
      <c r="A217" s="98"/>
      <c r="B217" s="98"/>
      <c r="C217" s="98"/>
      <c r="D217" s="98"/>
      <c r="E217" s="98"/>
      <c r="F217" s="98"/>
      <c r="G217" s="132"/>
      <c r="H217" s="98"/>
      <c r="I217" s="98"/>
      <c r="K217" s="98"/>
      <c r="L217" s="98"/>
      <c r="M217" s="98"/>
      <c r="O217" s="98"/>
      <c r="P217" s="98"/>
      <c r="Q217" s="98"/>
      <c r="R217" s="98"/>
      <c r="S217" s="98"/>
      <c r="T217" s="98"/>
      <c r="U217" s="98"/>
      <c r="V217" s="98"/>
      <c r="W217" s="98"/>
    </row>
    <row r="218" spans="1:23" x14ac:dyDescent="0.25">
      <c r="A218" s="98"/>
      <c r="B218" s="98"/>
      <c r="C218" s="98"/>
      <c r="D218" s="98"/>
      <c r="E218" s="98"/>
      <c r="F218" s="98"/>
      <c r="G218" s="132"/>
      <c r="H218" s="98"/>
      <c r="I218" s="98"/>
      <c r="K218" s="98"/>
      <c r="L218" s="98"/>
      <c r="M218" s="98"/>
      <c r="O218" s="98"/>
      <c r="P218" s="98"/>
      <c r="Q218" s="98"/>
      <c r="R218" s="98"/>
      <c r="S218" s="98"/>
      <c r="T218" s="98"/>
      <c r="U218" s="98"/>
      <c r="V218" s="98"/>
      <c r="W218" s="98"/>
    </row>
    <row r="219" spans="1:23" x14ac:dyDescent="0.25">
      <c r="A219" s="98"/>
      <c r="B219" s="98"/>
      <c r="C219" s="98"/>
      <c r="D219" s="98"/>
      <c r="E219" s="98"/>
      <c r="F219" s="98"/>
      <c r="G219" s="132"/>
      <c r="H219" s="98"/>
      <c r="I219" s="98"/>
      <c r="K219" s="98"/>
      <c r="L219" s="98"/>
      <c r="M219" s="98"/>
      <c r="O219" s="98"/>
      <c r="P219" s="98"/>
      <c r="Q219" s="98"/>
      <c r="R219" s="98"/>
      <c r="S219" s="98"/>
      <c r="T219" s="98"/>
      <c r="U219" s="98"/>
      <c r="V219" s="98"/>
      <c r="W219" s="98"/>
    </row>
    <row r="220" spans="1:23" x14ac:dyDescent="0.25">
      <c r="A220" s="98"/>
      <c r="B220" s="98"/>
      <c r="C220" s="98"/>
      <c r="D220" s="98"/>
      <c r="E220" s="98"/>
      <c r="F220" s="98"/>
      <c r="G220" s="132"/>
      <c r="H220" s="98"/>
      <c r="I220" s="98"/>
      <c r="K220" s="98"/>
      <c r="L220" s="98"/>
      <c r="M220" s="98"/>
      <c r="O220" s="98"/>
      <c r="P220" s="98"/>
      <c r="Q220" s="98"/>
      <c r="R220" s="98"/>
      <c r="S220" s="98"/>
      <c r="T220" s="98"/>
      <c r="U220" s="98"/>
      <c r="V220" s="98"/>
      <c r="W220" s="98"/>
    </row>
    <row r="221" spans="1:23" x14ac:dyDescent="0.25">
      <c r="A221" s="98"/>
      <c r="B221" s="98"/>
      <c r="C221" s="98"/>
      <c r="D221" s="98"/>
      <c r="E221" s="98"/>
      <c r="F221" s="98"/>
      <c r="G221" s="132"/>
      <c r="H221" s="98"/>
      <c r="I221" s="98"/>
      <c r="K221" s="98"/>
      <c r="L221" s="98"/>
      <c r="M221" s="98"/>
      <c r="O221" s="98"/>
      <c r="P221" s="98"/>
      <c r="Q221" s="98"/>
      <c r="R221" s="98"/>
      <c r="S221" s="98"/>
      <c r="T221" s="98"/>
      <c r="U221" s="98"/>
      <c r="V221" s="98"/>
      <c r="W221" s="98"/>
    </row>
    <row r="222" spans="1:23" x14ac:dyDescent="0.25">
      <c r="A222" s="98"/>
      <c r="B222" s="98"/>
      <c r="C222" s="98"/>
      <c r="D222" s="98"/>
      <c r="E222" s="98"/>
      <c r="F222" s="98"/>
      <c r="G222" s="132"/>
      <c r="H222" s="98"/>
      <c r="I222" s="98"/>
      <c r="K222" s="98"/>
      <c r="L222" s="98"/>
      <c r="M222" s="98"/>
      <c r="O222" s="98"/>
      <c r="P222" s="98"/>
      <c r="Q222" s="98"/>
      <c r="R222" s="98"/>
      <c r="S222" s="98"/>
      <c r="T222" s="98"/>
      <c r="U222" s="98"/>
      <c r="V222" s="98"/>
      <c r="W222" s="98"/>
    </row>
    <row r="223" spans="1:23" x14ac:dyDescent="0.25">
      <c r="A223" s="98"/>
      <c r="B223" s="98"/>
      <c r="C223" s="98"/>
      <c r="D223" s="98"/>
      <c r="E223" s="98"/>
      <c r="F223" s="98"/>
      <c r="G223" s="132"/>
      <c r="H223" s="98"/>
      <c r="I223" s="98"/>
      <c r="K223" s="98"/>
      <c r="L223" s="98"/>
      <c r="M223" s="98"/>
      <c r="O223" s="98"/>
      <c r="P223" s="98"/>
      <c r="Q223" s="98"/>
      <c r="R223" s="98"/>
      <c r="S223" s="98"/>
      <c r="T223" s="98"/>
      <c r="U223" s="98"/>
      <c r="V223" s="98"/>
      <c r="W223" s="98"/>
    </row>
    <row r="224" spans="1:23" x14ac:dyDescent="0.25">
      <c r="A224" s="98"/>
      <c r="B224" s="98"/>
      <c r="C224" s="98"/>
      <c r="D224" s="98"/>
      <c r="E224" s="98"/>
      <c r="F224" s="98"/>
      <c r="G224" s="132"/>
      <c r="H224" s="98"/>
      <c r="I224" s="98"/>
      <c r="K224" s="98"/>
      <c r="L224" s="98"/>
      <c r="M224" s="98"/>
      <c r="O224" s="98"/>
      <c r="P224" s="98"/>
      <c r="Q224" s="98"/>
      <c r="R224" s="98"/>
      <c r="S224" s="98"/>
      <c r="T224" s="98"/>
      <c r="U224" s="98"/>
      <c r="V224" s="98"/>
      <c r="W224" s="98"/>
    </row>
    <row r="225" spans="1:23" x14ac:dyDescent="0.25">
      <c r="A225" s="98"/>
      <c r="B225" s="98"/>
      <c r="C225" s="98"/>
      <c r="D225" s="98"/>
      <c r="E225" s="98"/>
      <c r="F225" s="98"/>
      <c r="G225" s="132"/>
      <c r="H225" s="98"/>
      <c r="I225" s="98"/>
      <c r="K225" s="98"/>
      <c r="L225" s="98"/>
      <c r="M225" s="98"/>
      <c r="O225" s="98"/>
      <c r="P225" s="98"/>
      <c r="Q225" s="98"/>
      <c r="R225" s="98"/>
      <c r="S225" s="98"/>
      <c r="T225" s="98"/>
      <c r="U225" s="98"/>
      <c r="V225" s="98"/>
      <c r="W225" s="98"/>
    </row>
    <row r="226" spans="1:23" x14ac:dyDescent="0.25">
      <c r="A226" s="98"/>
      <c r="B226" s="98"/>
      <c r="C226" s="98"/>
      <c r="D226" s="98"/>
      <c r="E226" s="98"/>
      <c r="F226" s="98"/>
      <c r="G226" s="132"/>
      <c r="H226" s="98"/>
      <c r="I226" s="98"/>
      <c r="K226" s="98"/>
      <c r="L226" s="98"/>
      <c r="M226" s="98"/>
      <c r="O226" s="98"/>
      <c r="P226" s="98"/>
      <c r="Q226" s="98"/>
      <c r="R226" s="98"/>
      <c r="S226" s="98"/>
      <c r="T226" s="98"/>
      <c r="U226" s="98"/>
      <c r="V226" s="98"/>
      <c r="W226" s="98"/>
    </row>
    <row r="227" spans="1:23" x14ac:dyDescent="0.25">
      <c r="A227" s="98"/>
      <c r="B227" s="98"/>
      <c r="C227" s="98"/>
      <c r="D227" s="98"/>
      <c r="E227" s="98"/>
      <c r="F227" s="98"/>
      <c r="G227" s="132"/>
      <c r="H227" s="98"/>
      <c r="I227" s="98"/>
      <c r="K227" s="98"/>
      <c r="L227" s="98"/>
      <c r="M227" s="98"/>
      <c r="O227" s="98"/>
      <c r="P227" s="98"/>
      <c r="Q227" s="98"/>
      <c r="R227" s="98"/>
      <c r="S227" s="98"/>
      <c r="T227" s="98"/>
      <c r="U227" s="98"/>
      <c r="V227" s="98"/>
      <c r="W227" s="98"/>
    </row>
    <row r="228" spans="1:23" x14ac:dyDescent="0.25">
      <c r="A228" s="98"/>
      <c r="B228" s="98"/>
      <c r="C228" s="98"/>
      <c r="D228" s="98"/>
      <c r="E228" s="98"/>
      <c r="F228" s="98"/>
      <c r="G228" s="132"/>
      <c r="H228" s="98"/>
      <c r="I228" s="98"/>
      <c r="K228" s="98"/>
      <c r="L228" s="98"/>
      <c r="M228" s="98"/>
      <c r="O228" s="98"/>
      <c r="P228" s="98"/>
      <c r="Q228" s="98"/>
      <c r="R228" s="98"/>
      <c r="S228" s="98"/>
      <c r="T228" s="98"/>
      <c r="U228" s="98"/>
      <c r="V228" s="98"/>
      <c r="W228" s="98"/>
    </row>
    <row r="229" spans="1:23" x14ac:dyDescent="0.25">
      <c r="A229" s="98"/>
      <c r="B229" s="98"/>
      <c r="C229" s="98"/>
      <c r="D229" s="98"/>
      <c r="E229" s="98"/>
      <c r="F229" s="98"/>
      <c r="G229" s="132"/>
      <c r="H229" s="98"/>
      <c r="I229" s="98"/>
      <c r="K229" s="98"/>
      <c r="L229" s="98"/>
      <c r="M229" s="98"/>
      <c r="O229" s="98"/>
      <c r="P229" s="98"/>
      <c r="Q229" s="98"/>
      <c r="R229" s="98"/>
      <c r="S229" s="98"/>
      <c r="T229" s="98"/>
      <c r="U229" s="98"/>
      <c r="V229" s="98"/>
      <c r="W229" s="98"/>
    </row>
    <row r="230" spans="1:23" x14ac:dyDescent="0.25">
      <c r="A230" s="98"/>
      <c r="B230" s="98"/>
      <c r="C230" s="98"/>
      <c r="D230" s="98"/>
      <c r="E230" s="98"/>
      <c r="F230" s="98"/>
      <c r="G230" s="132"/>
      <c r="H230" s="98"/>
      <c r="I230" s="98"/>
      <c r="K230" s="98"/>
      <c r="L230" s="98"/>
      <c r="M230" s="98"/>
      <c r="O230" s="98"/>
      <c r="P230" s="98"/>
      <c r="Q230" s="98"/>
      <c r="R230" s="98"/>
      <c r="S230" s="98"/>
      <c r="T230" s="98"/>
      <c r="U230" s="98"/>
      <c r="V230" s="98"/>
      <c r="W230" s="98"/>
    </row>
    <row r="231" spans="1:23" x14ac:dyDescent="0.25">
      <c r="A231" s="98"/>
      <c r="B231" s="98"/>
      <c r="C231" s="98"/>
      <c r="D231" s="98"/>
      <c r="E231" s="98"/>
      <c r="F231" s="98"/>
      <c r="G231" s="132"/>
      <c r="H231" s="98"/>
      <c r="I231" s="98"/>
      <c r="K231" s="98"/>
      <c r="L231" s="98"/>
      <c r="M231" s="98"/>
      <c r="O231" s="98"/>
      <c r="P231" s="98"/>
      <c r="Q231" s="98"/>
      <c r="R231" s="98"/>
      <c r="S231" s="98"/>
      <c r="T231" s="98"/>
      <c r="U231" s="98"/>
      <c r="V231" s="98"/>
      <c r="W231" s="98"/>
    </row>
    <row r="232" spans="1:23" x14ac:dyDescent="0.25">
      <c r="A232" s="98"/>
      <c r="B232" s="98"/>
      <c r="C232" s="98"/>
      <c r="D232" s="98"/>
      <c r="E232" s="98"/>
      <c r="F232" s="98"/>
      <c r="G232" s="132"/>
      <c r="H232" s="98"/>
      <c r="I232" s="98"/>
      <c r="K232" s="98"/>
      <c r="L232" s="98"/>
      <c r="M232" s="98"/>
      <c r="O232" s="98"/>
      <c r="P232" s="98"/>
      <c r="Q232" s="98"/>
      <c r="R232" s="98"/>
      <c r="S232" s="98"/>
      <c r="T232" s="98"/>
      <c r="U232" s="98"/>
      <c r="V232" s="98"/>
      <c r="W232" s="98"/>
    </row>
    <row r="233" spans="1:23" x14ac:dyDescent="0.25">
      <c r="A233" s="98"/>
      <c r="B233" s="98"/>
      <c r="C233" s="98"/>
      <c r="D233" s="98"/>
      <c r="E233" s="98"/>
      <c r="F233" s="98"/>
      <c r="G233" s="132"/>
      <c r="H233" s="98"/>
      <c r="I233" s="98"/>
      <c r="K233" s="98"/>
      <c r="L233" s="98"/>
      <c r="M233" s="98"/>
      <c r="O233" s="98"/>
      <c r="P233" s="98"/>
      <c r="Q233" s="98"/>
      <c r="R233" s="98"/>
      <c r="S233" s="98"/>
      <c r="T233" s="98"/>
      <c r="U233" s="98"/>
      <c r="V233" s="98"/>
      <c r="W233" s="98"/>
    </row>
    <row r="234" spans="1:23" x14ac:dyDescent="0.25">
      <c r="A234" s="98"/>
      <c r="B234" s="98"/>
      <c r="C234" s="98"/>
      <c r="D234" s="98"/>
      <c r="E234" s="98"/>
      <c r="F234" s="98"/>
      <c r="G234" s="132"/>
      <c r="H234" s="98"/>
      <c r="I234" s="98"/>
      <c r="K234" s="98"/>
      <c r="L234" s="98"/>
      <c r="M234" s="98"/>
      <c r="O234" s="98"/>
      <c r="P234" s="98"/>
      <c r="Q234" s="98"/>
      <c r="R234" s="98"/>
      <c r="S234" s="98"/>
      <c r="T234" s="98"/>
      <c r="U234" s="98"/>
      <c r="V234" s="98"/>
      <c r="W234" s="98"/>
    </row>
    <row r="235" spans="1:23" x14ac:dyDescent="0.25">
      <c r="A235" s="98"/>
      <c r="B235" s="98"/>
      <c r="C235" s="98"/>
      <c r="D235" s="98"/>
      <c r="E235" s="98"/>
      <c r="F235" s="98"/>
      <c r="G235" s="132"/>
      <c r="H235" s="98"/>
      <c r="I235" s="98"/>
      <c r="K235" s="98"/>
      <c r="L235" s="98"/>
      <c r="M235" s="98"/>
      <c r="O235" s="98"/>
      <c r="P235" s="98"/>
      <c r="Q235" s="98"/>
      <c r="R235" s="98"/>
      <c r="S235" s="98"/>
      <c r="T235" s="98"/>
      <c r="U235" s="98"/>
      <c r="V235" s="98"/>
      <c r="W235" s="98"/>
    </row>
    <row r="236" spans="1:23" x14ac:dyDescent="0.25">
      <c r="A236" s="98"/>
      <c r="B236" s="98"/>
      <c r="C236" s="98"/>
      <c r="D236" s="98"/>
      <c r="E236" s="98"/>
      <c r="F236" s="98"/>
      <c r="G236" s="132"/>
      <c r="H236" s="98"/>
      <c r="I236" s="98"/>
      <c r="K236" s="98"/>
      <c r="L236" s="98"/>
      <c r="M236" s="98"/>
      <c r="O236" s="98"/>
      <c r="P236" s="98"/>
      <c r="Q236" s="98"/>
      <c r="R236" s="98"/>
      <c r="S236" s="98"/>
      <c r="T236" s="98"/>
      <c r="U236" s="98"/>
      <c r="V236" s="98"/>
      <c r="W236" s="98"/>
    </row>
    <row r="237" spans="1:23" x14ac:dyDescent="0.25">
      <c r="A237" s="98"/>
      <c r="B237" s="98"/>
      <c r="C237" s="98"/>
      <c r="D237" s="98"/>
      <c r="E237" s="98"/>
      <c r="F237" s="98"/>
      <c r="G237" s="132"/>
      <c r="H237" s="98"/>
      <c r="I237" s="98"/>
      <c r="K237" s="98"/>
      <c r="L237" s="98"/>
      <c r="M237" s="98"/>
      <c r="O237" s="98"/>
      <c r="P237" s="98"/>
      <c r="Q237" s="98"/>
      <c r="R237" s="98"/>
      <c r="S237" s="98"/>
      <c r="T237" s="98"/>
      <c r="U237" s="98"/>
      <c r="V237" s="98"/>
      <c r="W237" s="98"/>
    </row>
    <row r="238" spans="1:23" x14ac:dyDescent="0.25">
      <c r="A238" s="98"/>
      <c r="B238" s="98"/>
      <c r="C238" s="98"/>
      <c r="D238" s="98"/>
      <c r="E238" s="98"/>
      <c r="F238" s="98"/>
      <c r="G238" s="132"/>
      <c r="H238" s="98"/>
      <c r="I238" s="98"/>
      <c r="K238" s="98"/>
      <c r="L238" s="98"/>
      <c r="M238" s="98"/>
      <c r="O238" s="98"/>
      <c r="P238" s="98"/>
      <c r="Q238" s="98"/>
      <c r="R238" s="98"/>
      <c r="S238" s="98"/>
      <c r="T238" s="98"/>
      <c r="U238" s="98"/>
      <c r="V238" s="98"/>
      <c r="W238" s="98"/>
    </row>
    <row r="239" spans="1:23" x14ac:dyDescent="0.25">
      <c r="A239" s="98"/>
      <c r="B239" s="98"/>
      <c r="C239" s="98"/>
      <c r="D239" s="98"/>
      <c r="E239" s="98"/>
      <c r="F239" s="98"/>
      <c r="G239" s="132"/>
      <c r="H239" s="98"/>
      <c r="I239" s="98"/>
      <c r="K239" s="98"/>
      <c r="L239" s="98"/>
      <c r="M239" s="98"/>
      <c r="O239" s="98"/>
      <c r="P239" s="98"/>
      <c r="Q239" s="98"/>
      <c r="R239" s="98"/>
      <c r="S239" s="98"/>
      <c r="T239" s="98"/>
      <c r="U239" s="98"/>
      <c r="V239" s="98"/>
      <c r="W239" s="98"/>
    </row>
    <row r="240" spans="1:23" x14ac:dyDescent="0.25">
      <c r="A240" s="98"/>
      <c r="B240" s="98"/>
      <c r="C240" s="98"/>
      <c r="D240" s="98"/>
      <c r="E240" s="98"/>
      <c r="F240" s="98"/>
      <c r="G240" s="132"/>
      <c r="H240" s="98"/>
      <c r="I240" s="98"/>
      <c r="K240" s="98"/>
      <c r="L240" s="98"/>
      <c r="M240" s="98"/>
      <c r="O240" s="98"/>
      <c r="P240" s="98"/>
      <c r="Q240" s="98"/>
      <c r="R240" s="98"/>
      <c r="S240" s="98"/>
      <c r="T240" s="98"/>
      <c r="U240" s="98"/>
      <c r="V240" s="98"/>
      <c r="W240" s="98"/>
    </row>
    <row r="241" spans="1:23" x14ac:dyDescent="0.25">
      <c r="A241" s="98"/>
      <c r="B241" s="98"/>
      <c r="C241" s="98"/>
      <c r="D241" s="98"/>
      <c r="E241" s="98"/>
      <c r="F241" s="98"/>
      <c r="G241" s="132"/>
      <c r="H241" s="98"/>
      <c r="I241" s="98"/>
      <c r="K241" s="98"/>
      <c r="L241" s="98"/>
      <c r="M241" s="98"/>
      <c r="O241" s="98"/>
      <c r="P241" s="98"/>
      <c r="Q241" s="98"/>
      <c r="R241" s="98"/>
      <c r="S241" s="98"/>
      <c r="T241" s="98"/>
      <c r="U241" s="98"/>
      <c r="V241" s="98"/>
      <c r="W241" s="98"/>
    </row>
    <row r="242" spans="1:23" x14ac:dyDescent="0.25">
      <c r="A242" s="98"/>
      <c r="B242" s="98"/>
      <c r="C242" s="98"/>
      <c r="D242" s="98"/>
      <c r="E242" s="98"/>
      <c r="F242" s="98"/>
      <c r="G242" s="132"/>
      <c r="H242" s="98"/>
      <c r="I242" s="98"/>
      <c r="K242" s="98"/>
      <c r="L242" s="98"/>
      <c r="M242" s="98"/>
      <c r="O242" s="98"/>
      <c r="P242" s="98"/>
      <c r="Q242" s="98"/>
      <c r="R242" s="98"/>
      <c r="S242" s="98"/>
      <c r="T242" s="98"/>
      <c r="U242" s="98"/>
      <c r="V242" s="98"/>
      <c r="W242" s="98"/>
    </row>
    <row r="243" spans="1:23" x14ac:dyDescent="0.25">
      <c r="A243" s="98"/>
      <c r="B243" s="98"/>
      <c r="C243" s="98"/>
      <c r="D243" s="98"/>
      <c r="E243" s="98"/>
      <c r="F243" s="98"/>
      <c r="G243" s="132"/>
      <c r="H243" s="98"/>
      <c r="I243" s="98"/>
      <c r="K243" s="98"/>
      <c r="L243" s="98"/>
      <c r="M243" s="98"/>
      <c r="O243" s="98"/>
      <c r="P243" s="98"/>
      <c r="Q243" s="98"/>
      <c r="R243" s="98"/>
      <c r="S243" s="98"/>
      <c r="T243" s="98"/>
      <c r="U243" s="98"/>
      <c r="V243" s="98"/>
      <c r="W243" s="98"/>
    </row>
    <row r="244" spans="1:23" x14ac:dyDescent="0.25">
      <c r="A244" s="98"/>
      <c r="B244" s="98"/>
      <c r="C244" s="98"/>
      <c r="D244" s="98"/>
      <c r="E244" s="98"/>
      <c r="F244" s="98"/>
      <c r="G244" s="132"/>
      <c r="H244" s="98"/>
      <c r="I244" s="98"/>
      <c r="K244" s="98"/>
      <c r="L244" s="98"/>
      <c r="M244" s="98"/>
      <c r="O244" s="98"/>
      <c r="P244" s="98"/>
      <c r="Q244" s="98"/>
      <c r="R244" s="98"/>
      <c r="S244" s="98"/>
      <c r="T244" s="98"/>
      <c r="U244" s="98"/>
      <c r="V244" s="98"/>
      <c r="W244" s="98"/>
    </row>
    <row r="245" spans="1:23" x14ac:dyDescent="0.25">
      <c r="A245" s="98"/>
      <c r="B245" s="98"/>
      <c r="C245" s="98"/>
      <c r="D245" s="98"/>
      <c r="E245" s="98"/>
      <c r="F245" s="98"/>
      <c r="G245" s="132"/>
      <c r="H245" s="98"/>
      <c r="I245" s="98"/>
      <c r="K245" s="98"/>
      <c r="L245" s="98"/>
      <c r="M245" s="98"/>
      <c r="O245" s="98"/>
      <c r="P245" s="98"/>
      <c r="Q245" s="98"/>
      <c r="R245" s="98"/>
      <c r="S245" s="98"/>
      <c r="T245" s="98"/>
      <c r="U245" s="98"/>
      <c r="V245" s="98"/>
      <c r="W245" s="98"/>
    </row>
    <row r="246" spans="1:23" x14ac:dyDescent="0.25">
      <c r="A246" s="98"/>
      <c r="B246" s="98"/>
      <c r="C246" s="98"/>
      <c r="D246" s="98"/>
      <c r="E246" s="98"/>
      <c r="F246" s="98"/>
      <c r="G246" s="132"/>
      <c r="H246" s="98"/>
      <c r="I246" s="98"/>
      <c r="K246" s="98"/>
      <c r="L246" s="98"/>
      <c r="M246" s="98"/>
      <c r="O246" s="98"/>
      <c r="P246" s="98"/>
      <c r="Q246" s="98"/>
      <c r="R246" s="98"/>
      <c r="S246" s="98"/>
      <c r="T246" s="98"/>
      <c r="U246" s="98"/>
      <c r="V246" s="98"/>
      <c r="W246" s="98"/>
    </row>
    <row r="247" spans="1:23" x14ac:dyDescent="0.25">
      <c r="A247" s="98"/>
      <c r="B247" s="98"/>
      <c r="C247" s="98"/>
      <c r="D247" s="98"/>
      <c r="E247" s="98"/>
      <c r="F247" s="98"/>
      <c r="G247" s="132"/>
      <c r="H247" s="98"/>
      <c r="I247" s="98"/>
      <c r="K247" s="98"/>
      <c r="L247" s="98"/>
      <c r="M247" s="98"/>
      <c r="O247" s="98"/>
      <c r="P247" s="98"/>
      <c r="Q247" s="98"/>
      <c r="R247" s="98"/>
      <c r="S247" s="98"/>
      <c r="T247" s="98"/>
      <c r="U247" s="98"/>
      <c r="V247" s="98"/>
      <c r="W247" s="98"/>
    </row>
    <row r="248" spans="1:23" x14ac:dyDescent="0.25">
      <c r="A248" s="98"/>
      <c r="B248" s="98"/>
      <c r="C248" s="98"/>
      <c r="D248" s="98"/>
      <c r="E248" s="98"/>
      <c r="F248" s="98"/>
      <c r="G248" s="132"/>
      <c r="H248" s="98"/>
      <c r="I248" s="98"/>
      <c r="K248" s="98"/>
      <c r="L248" s="98"/>
      <c r="M248" s="98"/>
      <c r="O248" s="98"/>
      <c r="P248" s="98"/>
      <c r="Q248" s="98"/>
      <c r="R248" s="98"/>
      <c r="S248" s="98"/>
      <c r="T248" s="98"/>
      <c r="U248" s="98"/>
      <c r="V248" s="98"/>
      <c r="W248" s="98"/>
    </row>
    <row r="249" spans="1:23" x14ac:dyDescent="0.25">
      <c r="A249" s="98"/>
      <c r="B249" s="98"/>
      <c r="C249" s="98"/>
      <c r="D249" s="98"/>
      <c r="E249" s="98"/>
      <c r="F249" s="98"/>
      <c r="G249" s="132"/>
      <c r="H249" s="98"/>
      <c r="I249" s="98"/>
      <c r="K249" s="98"/>
      <c r="L249" s="98"/>
      <c r="M249" s="98"/>
      <c r="O249" s="98"/>
      <c r="P249" s="98"/>
      <c r="Q249" s="98"/>
      <c r="R249" s="98"/>
      <c r="S249" s="98"/>
      <c r="T249" s="98"/>
      <c r="U249" s="98"/>
      <c r="V249" s="98"/>
      <c r="W249" s="98"/>
    </row>
    <row r="250" spans="1:23" x14ac:dyDescent="0.25">
      <c r="A250" s="98"/>
      <c r="B250" s="98"/>
      <c r="C250" s="98"/>
      <c r="D250" s="98"/>
      <c r="E250" s="98"/>
      <c r="F250" s="98"/>
      <c r="G250" s="132"/>
      <c r="H250" s="98"/>
      <c r="I250" s="98"/>
      <c r="K250" s="98"/>
      <c r="L250" s="98"/>
      <c r="M250" s="98"/>
      <c r="O250" s="98"/>
      <c r="P250" s="98"/>
      <c r="Q250" s="98"/>
      <c r="R250" s="98"/>
      <c r="S250" s="98"/>
      <c r="T250" s="98"/>
      <c r="U250" s="98"/>
      <c r="V250" s="98"/>
      <c r="W250" s="98"/>
    </row>
    <row r="251" spans="1:23" x14ac:dyDescent="0.25">
      <c r="A251" s="98"/>
      <c r="B251" s="98"/>
      <c r="C251" s="98"/>
      <c r="D251" s="98"/>
      <c r="E251" s="98"/>
      <c r="F251" s="98"/>
      <c r="G251" s="132"/>
      <c r="H251" s="98"/>
      <c r="I251" s="98"/>
      <c r="K251" s="98"/>
      <c r="L251" s="98"/>
      <c r="M251" s="98"/>
      <c r="O251" s="98"/>
      <c r="P251" s="98"/>
      <c r="Q251" s="98"/>
      <c r="R251" s="98"/>
      <c r="S251" s="98"/>
      <c r="T251" s="98"/>
      <c r="U251" s="98"/>
      <c r="V251" s="98"/>
      <c r="W251" s="98"/>
    </row>
    <row r="252" spans="1:23" x14ac:dyDescent="0.25">
      <c r="A252" s="98"/>
      <c r="B252" s="98"/>
      <c r="C252" s="98"/>
      <c r="D252" s="98"/>
      <c r="E252" s="98"/>
      <c r="F252" s="98"/>
      <c r="G252" s="132"/>
      <c r="H252" s="98"/>
      <c r="I252" s="98"/>
      <c r="K252" s="98"/>
      <c r="L252" s="98"/>
      <c r="M252" s="98"/>
      <c r="O252" s="98"/>
      <c r="P252" s="98"/>
      <c r="Q252" s="98"/>
      <c r="R252" s="98"/>
      <c r="S252" s="98"/>
      <c r="T252" s="98"/>
      <c r="U252" s="98"/>
      <c r="V252" s="98"/>
      <c r="W252" s="98"/>
    </row>
    <row r="253" spans="1:23" x14ac:dyDescent="0.25">
      <c r="A253" s="98"/>
      <c r="B253" s="98"/>
      <c r="C253" s="98"/>
      <c r="D253" s="98"/>
      <c r="E253" s="98"/>
      <c r="F253" s="98"/>
      <c r="G253" s="132"/>
      <c r="H253" s="98"/>
      <c r="I253" s="98"/>
      <c r="K253" s="98"/>
      <c r="L253" s="98"/>
      <c r="M253" s="98"/>
      <c r="O253" s="98"/>
      <c r="P253" s="98"/>
      <c r="Q253" s="98"/>
      <c r="R253" s="98"/>
      <c r="S253" s="98"/>
      <c r="T253" s="98"/>
      <c r="U253" s="98"/>
      <c r="V253" s="98"/>
      <c r="W253" s="98"/>
    </row>
    <row r="254" spans="1:23" x14ac:dyDescent="0.25">
      <c r="A254" s="98"/>
      <c r="B254" s="98"/>
      <c r="C254" s="98"/>
      <c r="D254" s="98"/>
      <c r="E254" s="98"/>
      <c r="F254" s="98"/>
      <c r="G254" s="132"/>
      <c r="H254" s="98"/>
      <c r="I254" s="98"/>
      <c r="K254" s="98"/>
      <c r="L254" s="98"/>
      <c r="M254" s="98"/>
      <c r="O254" s="98"/>
      <c r="P254" s="98"/>
      <c r="Q254" s="98"/>
      <c r="R254" s="98"/>
      <c r="S254" s="98"/>
      <c r="T254" s="98"/>
      <c r="U254" s="98"/>
      <c r="V254" s="98"/>
      <c r="W254" s="98"/>
    </row>
    <row r="255" spans="1:23" x14ac:dyDescent="0.25">
      <c r="A255" s="98"/>
      <c r="B255" s="98"/>
      <c r="C255" s="98"/>
      <c r="D255" s="98"/>
      <c r="E255" s="98"/>
      <c r="F255" s="98"/>
      <c r="G255" s="132"/>
      <c r="H255" s="98"/>
      <c r="I255" s="98"/>
      <c r="K255" s="98"/>
      <c r="L255" s="98"/>
      <c r="M255" s="98"/>
      <c r="O255" s="98"/>
      <c r="P255" s="98"/>
      <c r="Q255" s="98"/>
      <c r="R255" s="98"/>
      <c r="S255" s="98"/>
      <c r="T255" s="98"/>
      <c r="U255" s="98"/>
      <c r="V255" s="98"/>
      <c r="W255" s="98"/>
    </row>
    <row r="256" spans="1:23" x14ac:dyDescent="0.25">
      <c r="A256" s="98"/>
      <c r="B256" s="98"/>
      <c r="C256" s="98"/>
      <c r="D256" s="98"/>
      <c r="E256" s="98"/>
      <c r="F256" s="98"/>
      <c r="G256" s="132"/>
      <c r="H256" s="98"/>
      <c r="I256" s="98"/>
      <c r="K256" s="98"/>
      <c r="L256" s="98"/>
      <c r="M256" s="98"/>
      <c r="O256" s="98"/>
      <c r="P256" s="98"/>
      <c r="Q256" s="98"/>
      <c r="R256" s="98"/>
      <c r="S256" s="98"/>
      <c r="T256" s="98"/>
      <c r="U256" s="98"/>
      <c r="V256" s="98"/>
      <c r="W256" s="98"/>
    </row>
    <row r="257" spans="1:23" x14ac:dyDescent="0.25">
      <c r="A257" s="98"/>
      <c r="B257" s="98"/>
      <c r="C257" s="98"/>
      <c r="D257" s="98"/>
      <c r="E257" s="98"/>
      <c r="F257" s="98"/>
      <c r="G257" s="132"/>
      <c r="H257" s="98"/>
      <c r="I257" s="98"/>
      <c r="K257" s="98"/>
      <c r="L257" s="98"/>
      <c r="M257" s="98"/>
      <c r="O257" s="98"/>
      <c r="P257" s="98"/>
      <c r="Q257" s="98"/>
      <c r="R257" s="98"/>
      <c r="S257" s="98"/>
      <c r="T257" s="98"/>
      <c r="U257" s="98"/>
      <c r="V257" s="98"/>
      <c r="W257" s="98"/>
    </row>
    <row r="258" spans="1:23" x14ac:dyDescent="0.25">
      <c r="A258" s="98"/>
      <c r="B258" s="98"/>
      <c r="C258" s="98"/>
      <c r="D258" s="98"/>
      <c r="E258" s="98"/>
      <c r="F258" s="98"/>
      <c r="G258" s="132"/>
      <c r="H258" s="98"/>
      <c r="I258" s="98"/>
      <c r="K258" s="98"/>
      <c r="L258" s="98"/>
      <c r="M258" s="98"/>
      <c r="O258" s="98"/>
      <c r="P258" s="98"/>
      <c r="Q258" s="98"/>
      <c r="R258" s="98"/>
      <c r="S258" s="98"/>
      <c r="T258" s="98"/>
      <c r="U258" s="98"/>
      <c r="V258" s="98"/>
      <c r="W258" s="98"/>
    </row>
    <row r="259" spans="1:23" x14ac:dyDescent="0.25">
      <c r="A259" s="98"/>
      <c r="B259" s="98"/>
      <c r="C259" s="98"/>
      <c r="D259" s="98"/>
      <c r="E259" s="98"/>
      <c r="F259" s="98"/>
      <c r="G259" s="132"/>
      <c r="H259" s="98"/>
      <c r="I259" s="98"/>
      <c r="K259" s="98"/>
      <c r="L259" s="98"/>
      <c r="M259" s="98"/>
      <c r="O259" s="98"/>
      <c r="P259" s="98"/>
      <c r="Q259" s="98"/>
      <c r="R259" s="98"/>
      <c r="S259" s="98"/>
      <c r="T259" s="98"/>
      <c r="U259" s="98"/>
      <c r="V259" s="98"/>
      <c r="W259" s="98"/>
    </row>
    <row r="260" spans="1:23" x14ac:dyDescent="0.25">
      <c r="A260" s="98"/>
      <c r="B260" s="98"/>
      <c r="C260" s="98"/>
      <c r="D260" s="98"/>
      <c r="E260" s="98"/>
      <c r="F260" s="98"/>
      <c r="G260" s="132"/>
      <c r="H260" s="98"/>
      <c r="I260" s="98"/>
      <c r="K260" s="98"/>
      <c r="L260" s="98"/>
      <c r="M260" s="98"/>
      <c r="O260" s="98"/>
      <c r="P260" s="98"/>
      <c r="Q260" s="98"/>
      <c r="R260" s="98"/>
      <c r="S260" s="98"/>
      <c r="T260" s="98"/>
      <c r="U260" s="98"/>
      <c r="V260" s="98"/>
      <c r="W260" s="98"/>
    </row>
    <row r="261" spans="1:23" x14ac:dyDescent="0.25">
      <c r="A261" s="98"/>
      <c r="B261" s="98"/>
      <c r="C261" s="98"/>
      <c r="D261" s="98"/>
      <c r="E261" s="98"/>
      <c r="F261" s="98"/>
      <c r="G261" s="132"/>
      <c r="H261" s="98"/>
      <c r="I261" s="98"/>
      <c r="K261" s="98"/>
      <c r="L261" s="98"/>
      <c r="M261" s="98"/>
      <c r="O261" s="98"/>
      <c r="P261" s="98"/>
      <c r="Q261" s="98"/>
      <c r="R261" s="98"/>
      <c r="S261" s="98"/>
      <c r="T261" s="98"/>
      <c r="U261" s="98"/>
      <c r="V261" s="98"/>
      <c r="W261" s="98"/>
    </row>
    <row r="262" spans="1:23" x14ac:dyDescent="0.25">
      <c r="A262" s="98"/>
      <c r="B262" s="98"/>
      <c r="C262" s="98"/>
      <c r="D262" s="98"/>
      <c r="E262" s="98"/>
      <c r="F262" s="98"/>
      <c r="G262" s="132"/>
      <c r="H262" s="98"/>
      <c r="I262" s="98"/>
      <c r="K262" s="98"/>
      <c r="L262" s="98"/>
      <c r="M262" s="98"/>
      <c r="O262" s="98"/>
      <c r="P262" s="98"/>
      <c r="Q262" s="98"/>
      <c r="R262" s="98"/>
      <c r="S262" s="98"/>
      <c r="T262" s="98"/>
      <c r="U262" s="98"/>
      <c r="V262" s="98"/>
      <c r="W262" s="98"/>
    </row>
    <row r="263" spans="1:23" x14ac:dyDescent="0.25">
      <c r="A263" s="98"/>
      <c r="B263" s="98"/>
      <c r="C263" s="98"/>
      <c r="D263" s="98"/>
      <c r="E263" s="98"/>
      <c r="F263" s="98"/>
      <c r="G263" s="132"/>
      <c r="H263" s="98"/>
      <c r="I263" s="98"/>
      <c r="K263" s="98"/>
      <c r="L263" s="98"/>
      <c r="M263" s="98"/>
      <c r="O263" s="98"/>
      <c r="P263" s="98"/>
      <c r="Q263" s="98"/>
      <c r="R263" s="98"/>
      <c r="S263" s="98"/>
      <c r="T263" s="98"/>
      <c r="U263" s="98"/>
      <c r="V263" s="98"/>
      <c r="W263" s="98"/>
    </row>
    <row r="264" spans="1:23" x14ac:dyDescent="0.25">
      <c r="A264" s="98"/>
      <c r="B264" s="98"/>
      <c r="C264" s="98"/>
      <c r="D264" s="98"/>
      <c r="E264" s="98"/>
      <c r="F264" s="98"/>
      <c r="G264" s="132"/>
      <c r="H264" s="98"/>
      <c r="I264" s="98"/>
      <c r="K264" s="98"/>
      <c r="L264" s="98"/>
      <c r="M264" s="98"/>
      <c r="O264" s="98"/>
      <c r="P264" s="98"/>
      <c r="Q264" s="98"/>
      <c r="R264" s="98"/>
      <c r="S264" s="98"/>
      <c r="T264" s="98"/>
      <c r="U264" s="98"/>
      <c r="V264" s="98"/>
      <c r="W264" s="98"/>
    </row>
    <row r="265" spans="1:23" x14ac:dyDescent="0.25">
      <c r="A265" s="98"/>
      <c r="B265" s="98"/>
      <c r="C265" s="98"/>
      <c r="D265" s="98"/>
      <c r="E265" s="98"/>
      <c r="F265" s="98"/>
      <c r="G265" s="132"/>
      <c r="H265" s="98"/>
      <c r="I265" s="98"/>
      <c r="K265" s="98"/>
      <c r="L265" s="98"/>
      <c r="M265" s="98"/>
      <c r="O265" s="98"/>
      <c r="P265" s="98"/>
      <c r="Q265" s="98"/>
      <c r="R265" s="98"/>
      <c r="S265" s="98"/>
      <c r="T265" s="98"/>
      <c r="U265" s="98"/>
      <c r="V265" s="98"/>
      <c r="W265" s="98"/>
    </row>
    <row r="266" spans="1:23" x14ac:dyDescent="0.25">
      <c r="A266" s="98"/>
      <c r="B266" s="98"/>
      <c r="C266" s="98"/>
      <c r="D266" s="98"/>
      <c r="E266" s="98"/>
      <c r="F266" s="98"/>
      <c r="G266" s="132"/>
      <c r="H266" s="98"/>
      <c r="I266" s="98"/>
      <c r="K266" s="98"/>
      <c r="L266" s="98"/>
      <c r="M266" s="98"/>
      <c r="O266" s="98"/>
      <c r="P266" s="98"/>
      <c r="Q266" s="98"/>
      <c r="R266" s="98"/>
      <c r="S266" s="98"/>
      <c r="T266" s="98"/>
      <c r="U266" s="98"/>
      <c r="V266" s="98"/>
      <c r="W266" s="98"/>
    </row>
    <row r="267" spans="1:23" x14ac:dyDescent="0.25">
      <c r="A267" s="98"/>
      <c r="B267" s="98"/>
      <c r="C267" s="98"/>
      <c r="D267" s="98"/>
      <c r="E267" s="98"/>
      <c r="F267" s="98"/>
      <c r="G267" s="132"/>
      <c r="H267" s="98"/>
      <c r="I267" s="98"/>
      <c r="K267" s="98"/>
      <c r="L267" s="98"/>
      <c r="M267" s="98"/>
      <c r="O267" s="98"/>
      <c r="P267" s="98"/>
      <c r="Q267" s="98"/>
      <c r="R267" s="98"/>
      <c r="S267" s="98"/>
      <c r="T267" s="98"/>
      <c r="U267" s="98"/>
      <c r="V267" s="98"/>
      <c r="W267" s="98"/>
    </row>
    <row r="268" spans="1:23" x14ac:dyDescent="0.25">
      <c r="A268" s="98"/>
      <c r="B268" s="98"/>
      <c r="C268" s="98"/>
      <c r="D268" s="98"/>
      <c r="E268" s="98"/>
      <c r="F268" s="98"/>
      <c r="G268" s="132"/>
      <c r="H268" s="98"/>
      <c r="I268" s="98"/>
      <c r="K268" s="98"/>
      <c r="L268" s="98"/>
      <c r="M268" s="98"/>
      <c r="O268" s="98"/>
      <c r="P268" s="98"/>
      <c r="Q268" s="98"/>
      <c r="R268" s="98"/>
      <c r="S268" s="98"/>
      <c r="T268" s="98"/>
      <c r="U268" s="98"/>
      <c r="V268" s="98"/>
      <c r="W268" s="98"/>
    </row>
    <row r="269" spans="1:23" x14ac:dyDescent="0.25">
      <c r="A269" s="98"/>
      <c r="B269" s="98"/>
      <c r="C269" s="98"/>
      <c r="D269" s="98"/>
      <c r="E269" s="98"/>
      <c r="F269" s="98"/>
      <c r="G269" s="132"/>
      <c r="H269" s="98"/>
      <c r="I269" s="98"/>
      <c r="K269" s="98"/>
      <c r="L269" s="98"/>
      <c r="M269" s="98"/>
      <c r="O269" s="98"/>
      <c r="P269" s="98"/>
      <c r="Q269" s="98"/>
      <c r="R269" s="98"/>
      <c r="S269" s="98"/>
      <c r="T269" s="98"/>
      <c r="U269" s="98"/>
      <c r="V269" s="98"/>
      <c r="W269" s="98"/>
    </row>
    <row r="270" spans="1:23" x14ac:dyDescent="0.25">
      <c r="A270" s="98"/>
      <c r="B270" s="98"/>
      <c r="C270" s="98"/>
      <c r="D270" s="98"/>
      <c r="E270" s="98"/>
      <c r="F270" s="98"/>
      <c r="G270" s="132"/>
      <c r="H270" s="98"/>
      <c r="I270" s="98"/>
      <c r="K270" s="98"/>
      <c r="L270" s="98"/>
      <c r="M270" s="98"/>
      <c r="O270" s="98"/>
      <c r="P270" s="98"/>
      <c r="Q270" s="98"/>
      <c r="R270" s="98"/>
      <c r="S270" s="98"/>
      <c r="T270" s="98"/>
      <c r="U270" s="98"/>
      <c r="V270" s="98"/>
      <c r="W270" s="98"/>
    </row>
    <row r="271" spans="1:23" x14ac:dyDescent="0.25">
      <c r="A271" s="98"/>
      <c r="B271" s="98"/>
      <c r="C271" s="98"/>
      <c r="D271" s="98"/>
      <c r="E271" s="98"/>
      <c r="F271" s="98"/>
      <c r="G271" s="132"/>
      <c r="H271" s="98"/>
      <c r="I271" s="98"/>
      <c r="K271" s="98"/>
      <c r="L271" s="98"/>
      <c r="M271" s="98"/>
      <c r="O271" s="98"/>
      <c r="P271" s="98"/>
      <c r="Q271" s="98"/>
      <c r="R271" s="98"/>
      <c r="S271" s="98"/>
      <c r="T271" s="98"/>
      <c r="U271" s="98"/>
      <c r="V271" s="98"/>
      <c r="W271" s="98"/>
    </row>
    <row r="272" spans="1:23" x14ac:dyDescent="0.25">
      <c r="A272" s="98"/>
      <c r="B272" s="98"/>
      <c r="C272" s="98"/>
      <c r="D272" s="98"/>
      <c r="E272" s="98"/>
      <c r="F272" s="98"/>
      <c r="G272" s="132"/>
      <c r="H272" s="98"/>
      <c r="I272" s="98"/>
      <c r="K272" s="98"/>
      <c r="L272" s="98"/>
      <c r="M272" s="98"/>
      <c r="O272" s="98"/>
      <c r="P272" s="98"/>
      <c r="Q272" s="98"/>
      <c r="R272" s="98"/>
      <c r="S272" s="98"/>
      <c r="T272" s="98"/>
      <c r="U272" s="98"/>
      <c r="V272" s="98"/>
      <c r="W272" s="98"/>
    </row>
    <row r="273" spans="1:23" x14ac:dyDescent="0.25">
      <c r="A273" s="98"/>
      <c r="B273" s="98"/>
      <c r="C273" s="98"/>
      <c r="D273" s="98"/>
      <c r="E273" s="98"/>
      <c r="F273" s="98"/>
      <c r="G273" s="132"/>
      <c r="H273" s="98"/>
      <c r="I273" s="98"/>
      <c r="K273" s="98"/>
      <c r="L273" s="98"/>
      <c r="M273" s="98"/>
      <c r="O273" s="98"/>
      <c r="P273" s="98"/>
      <c r="Q273" s="98"/>
      <c r="R273" s="98"/>
      <c r="S273" s="98"/>
      <c r="T273" s="98"/>
      <c r="U273" s="98"/>
      <c r="V273" s="98"/>
      <c r="W273" s="98"/>
    </row>
    <row r="274" spans="1:23" x14ac:dyDescent="0.25">
      <c r="A274" s="98"/>
      <c r="B274" s="98"/>
      <c r="C274" s="98"/>
      <c r="D274" s="98"/>
      <c r="E274" s="98"/>
      <c r="F274" s="98"/>
      <c r="G274" s="132"/>
      <c r="H274" s="98"/>
      <c r="I274" s="98"/>
      <c r="K274" s="98"/>
      <c r="L274" s="98"/>
      <c r="M274" s="98"/>
      <c r="O274" s="98"/>
      <c r="P274" s="98"/>
      <c r="Q274" s="98"/>
      <c r="R274" s="98"/>
      <c r="S274" s="98"/>
      <c r="T274" s="98"/>
      <c r="U274" s="98"/>
      <c r="V274" s="98"/>
      <c r="W274" s="98"/>
    </row>
    <row r="275" spans="1:23" x14ac:dyDescent="0.25">
      <c r="A275" s="98"/>
      <c r="B275" s="98"/>
      <c r="C275" s="98"/>
      <c r="D275" s="98"/>
      <c r="E275" s="98"/>
      <c r="F275" s="98"/>
      <c r="G275" s="132"/>
      <c r="H275" s="98"/>
      <c r="I275" s="98"/>
      <c r="K275" s="98"/>
      <c r="L275" s="98"/>
      <c r="M275" s="98"/>
      <c r="O275" s="98"/>
      <c r="P275" s="98"/>
      <c r="Q275" s="98"/>
      <c r="R275" s="98"/>
      <c r="S275" s="98"/>
      <c r="T275" s="98"/>
      <c r="U275" s="98"/>
      <c r="V275" s="98"/>
      <c r="W275" s="98"/>
    </row>
    <row r="276" spans="1:23" x14ac:dyDescent="0.25">
      <c r="A276" s="98"/>
      <c r="B276" s="98"/>
      <c r="C276" s="98"/>
      <c r="D276" s="98"/>
      <c r="E276" s="98"/>
      <c r="F276" s="98"/>
      <c r="G276" s="132"/>
      <c r="H276" s="98"/>
      <c r="I276" s="98"/>
      <c r="K276" s="98"/>
      <c r="L276" s="98"/>
      <c r="M276" s="98"/>
      <c r="O276" s="98"/>
      <c r="P276" s="98"/>
      <c r="Q276" s="98"/>
      <c r="R276" s="98"/>
      <c r="S276" s="98"/>
      <c r="T276" s="98"/>
      <c r="U276" s="98"/>
      <c r="V276" s="98"/>
      <c r="W276" s="98"/>
    </row>
    <row r="277" spans="1:23" x14ac:dyDescent="0.25">
      <c r="A277" s="98"/>
      <c r="B277" s="98"/>
      <c r="C277" s="98"/>
      <c r="D277" s="98"/>
      <c r="E277" s="98"/>
      <c r="F277" s="98"/>
      <c r="G277" s="132"/>
      <c r="H277" s="98"/>
      <c r="I277" s="98"/>
      <c r="K277" s="98"/>
      <c r="L277" s="98"/>
      <c r="M277" s="98"/>
      <c r="O277" s="98"/>
      <c r="P277" s="98"/>
      <c r="Q277" s="98"/>
      <c r="R277" s="98"/>
      <c r="S277" s="98"/>
      <c r="T277" s="98"/>
      <c r="U277" s="98"/>
      <c r="V277" s="98"/>
      <c r="W277" s="98"/>
    </row>
    <row r="278" spans="1:23" x14ac:dyDescent="0.25">
      <c r="A278" s="98"/>
      <c r="B278" s="98"/>
      <c r="C278" s="98"/>
      <c r="D278" s="98"/>
      <c r="E278" s="98"/>
      <c r="F278" s="98"/>
      <c r="G278" s="132"/>
      <c r="H278" s="98"/>
      <c r="I278" s="98"/>
      <c r="K278" s="98"/>
      <c r="L278" s="98"/>
      <c r="M278" s="98"/>
      <c r="O278" s="98"/>
      <c r="P278" s="98"/>
      <c r="Q278" s="98"/>
      <c r="R278" s="98"/>
      <c r="S278" s="98"/>
      <c r="T278" s="98"/>
      <c r="U278" s="98"/>
      <c r="V278" s="98"/>
      <c r="W278" s="98"/>
    </row>
    <row r="279" spans="1:23" x14ac:dyDescent="0.25">
      <c r="A279" s="98"/>
      <c r="B279" s="98"/>
      <c r="C279" s="98"/>
      <c r="D279" s="98"/>
      <c r="E279" s="98"/>
      <c r="F279" s="98"/>
      <c r="G279" s="132"/>
      <c r="H279" s="98"/>
      <c r="I279" s="98"/>
      <c r="K279" s="98"/>
      <c r="L279" s="98"/>
      <c r="M279" s="98"/>
      <c r="O279" s="98"/>
      <c r="P279" s="98"/>
      <c r="Q279" s="98"/>
      <c r="R279" s="98"/>
      <c r="S279" s="98"/>
      <c r="T279" s="98"/>
      <c r="U279" s="98"/>
      <c r="V279" s="98"/>
      <c r="W279" s="98"/>
    </row>
    <row r="280" spans="1:23" x14ac:dyDescent="0.25">
      <c r="A280" s="98"/>
      <c r="B280" s="98"/>
      <c r="C280" s="98"/>
      <c r="D280" s="98"/>
      <c r="E280" s="98"/>
      <c r="F280" s="98"/>
      <c r="G280" s="132"/>
      <c r="H280" s="98"/>
      <c r="I280" s="98"/>
      <c r="K280" s="98"/>
      <c r="L280" s="98"/>
      <c r="M280" s="98"/>
      <c r="O280" s="98"/>
      <c r="P280" s="98"/>
      <c r="Q280" s="98"/>
      <c r="R280" s="98"/>
      <c r="S280" s="98"/>
      <c r="T280" s="98"/>
      <c r="U280" s="98"/>
      <c r="V280" s="98"/>
      <c r="W280" s="98"/>
    </row>
    <row r="281" spans="1:23" x14ac:dyDescent="0.25">
      <c r="A281" s="98"/>
      <c r="B281" s="98"/>
      <c r="C281" s="98"/>
      <c r="D281" s="98"/>
      <c r="E281" s="98"/>
      <c r="F281" s="98"/>
      <c r="G281" s="132"/>
      <c r="H281" s="98"/>
      <c r="I281" s="98"/>
      <c r="K281" s="98"/>
      <c r="L281" s="98"/>
      <c r="M281" s="98"/>
      <c r="O281" s="98"/>
      <c r="P281" s="98"/>
      <c r="Q281" s="98"/>
      <c r="R281" s="98"/>
      <c r="S281" s="98"/>
      <c r="T281" s="98"/>
      <c r="U281" s="98"/>
      <c r="V281" s="98"/>
      <c r="W281" s="98"/>
    </row>
    <row r="282" spans="1:23" x14ac:dyDescent="0.25">
      <c r="A282" s="98"/>
      <c r="B282" s="98"/>
      <c r="C282" s="98"/>
      <c r="D282" s="98"/>
      <c r="E282" s="98"/>
      <c r="F282" s="98"/>
      <c r="G282" s="132"/>
      <c r="H282" s="98"/>
      <c r="I282" s="98"/>
      <c r="K282" s="98"/>
      <c r="L282" s="98"/>
      <c r="M282" s="98"/>
      <c r="O282" s="98"/>
      <c r="P282" s="98"/>
      <c r="Q282" s="98"/>
      <c r="R282" s="98"/>
      <c r="S282" s="98"/>
      <c r="T282" s="98"/>
      <c r="U282" s="98"/>
      <c r="V282" s="98"/>
      <c r="W282" s="98"/>
    </row>
    <row r="283" spans="1:23" x14ac:dyDescent="0.25">
      <c r="A283" s="98"/>
      <c r="B283" s="98"/>
      <c r="C283" s="98"/>
      <c r="D283" s="98"/>
      <c r="E283" s="98"/>
      <c r="F283" s="98"/>
      <c r="G283" s="132"/>
      <c r="H283" s="98"/>
      <c r="I283" s="98"/>
      <c r="K283" s="98"/>
      <c r="L283" s="98"/>
      <c r="M283" s="98"/>
      <c r="O283" s="98"/>
      <c r="P283" s="98"/>
      <c r="Q283" s="98"/>
      <c r="R283" s="98"/>
      <c r="S283" s="98"/>
      <c r="T283" s="98"/>
      <c r="U283" s="98"/>
      <c r="V283" s="98"/>
      <c r="W283" s="98"/>
    </row>
    <row r="284" spans="1:23" x14ac:dyDescent="0.25">
      <c r="A284" s="98"/>
      <c r="B284" s="98"/>
      <c r="C284" s="98"/>
      <c r="D284" s="98"/>
      <c r="E284" s="98"/>
      <c r="F284" s="98"/>
      <c r="G284" s="132"/>
      <c r="H284" s="98"/>
      <c r="I284" s="98"/>
      <c r="K284" s="98"/>
      <c r="L284" s="98"/>
      <c r="M284" s="98"/>
      <c r="O284" s="98"/>
      <c r="P284" s="98"/>
      <c r="Q284" s="98"/>
      <c r="R284" s="98"/>
      <c r="S284" s="98"/>
      <c r="T284" s="98"/>
      <c r="U284" s="98"/>
      <c r="V284" s="98"/>
      <c r="W284" s="98"/>
    </row>
    <row r="285" spans="1:23" x14ac:dyDescent="0.25">
      <c r="A285" s="98"/>
      <c r="B285" s="98"/>
      <c r="C285" s="98"/>
      <c r="D285" s="98"/>
      <c r="E285" s="98"/>
      <c r="F285" s="98"/>
      <c r="G285" s="132"/>
      <c r="H285" s="98"/>
      <c r="I285" s="98"/>
      <c r="K285" s="98"/>
      <c r="L285" s="98"/>
      <c r="M285" s="98"/>
      <c r="O285" s="98"/>
      <c r="P285" s="98"/>
      <c r="Q285" s="98"/>
      <c r="R285" s="98"/>
      <c r="S285" s="98"/>
      <c r="T285" s="98"/>
      <c r="U285" s="98"/>
      <c r="V285" s="98"/>
      <c r="W285" s="98"/>
    </row>
    <row r="286" spans="1:23" x14ac:dyDescent="0.25">
      <c r="A286" s="98"/>
      <c r="B286" s="98"/>
      <c r="C286" s="98"/>
      <c r="D286" s="98"/>
      <c r="E286" s="98"/>
      <c r="F286" s="98"/>
      <c r="G286" s="132"/>
      <c r="H286" s="98"/>
      <c r="I286" s="98"/>
      <c r="K286" s="98"/>
      <c r="L286" s="98"/>
      <c r="M286" s="98"/>
      <c r="O286" s="98"/>
      <c r="P286" s="98"/>
      <c r="Q286" s="98"/>
      <c r="R286" s="98"/>
      <c r="S286" s="98"/>
      <c r="T286" s="98"/>
      <c r="U286" s="98"/>
      <c r="V286" s="98"/>
      <c r="W286" s="98"/>
    </row>
    <row r="287" spans="1:23" x14ac:dyDescent="0.25">
      <c r="A287" s="98"/>
      <c r="B287" s="98"/>
      <c r="C287" s="98"/>
      <c r="D287" s="98"/>
      <c r="E287" s="98"/>
      <c r="F287" s="98"/>
      <c r="G287" s="132"/>
      <c r="H287" s="98"/>
      <c r="I287" s="98"/>
      <c r="K287" s="98"/>
      <c r="L287" s="98"/>
      <c r="M287" s="98"/>
      <c r="O287" s="98"/>
      <c r="P287" s="98"/>
      <c r="Q287" s="98"/>
      <c r="R287" s="98"/>
      <c r="S287" s="98"/>
      <c r="T287" s="98"/>
      <c r="U287" s="98"/>
      <c r="V287" s="98"/>
      <c r="W287" s="98"/>
    </row>
    <row r="288" spans="1:23" x14ac:dyDescent="0.25">
      <c r="A288" s="98"/>
      <c r="B288" s="98"/>
      <c r="C288" s="98"/>
      <c r="D288" s="98"/>
      <c r="E288" s="98"/>
      <c r="F288" s="98"/>
      <c r="G288" s="132"/>
      <c r="H288" s="98"/>
      <c r="I288" s="98"/>
      <c r="K288" s="98"/>
      <c r="L288" s="98"/>
      <c r="M288" s="98"/>
      <c r="O288" s="98"/>
      <c r="P288" s="98"/>
      <c r="Q288" s="98"/>
      <c r="R288" s="98"/>
      <c r="S288" s="98"/>
      <c r="T288" s="98"/>
      <c r="U288" s="98"/>
      <c r="V288" s="98"/>
      <c r="W288" s="98"/>
    </row>
    <row r="289" spans="1:23" x14ac:dyDescent="0.25">
      <c r="A289" s="98"/>
      <c r="B289" s="98"/>
      <c r="C289" s="98"/>
      <c r="D289" s="98"/>
      <c r="E289" s="98"/>
      <c r="F289" s="98"/>
      <c r="G289" s="132"/>
      <c r="H289" s="98"/>
      <c r="I289" s="98"/>
      <c r="K289" s="98"/>
      <c r="L289" s="98"/>
      <c r="M289" s="98"/>
      <c r="O289" s="98"/>
      <c r="P289" s="98"/>
      <c r="Q289" s="98"/>
      <c r="R289" s="98"/>
      <c r="S289" s="98"/>
      <c r="T289" s="98"/>
      <c r="U289" s="98"/>
      <c r="V289" s="98"/>
      <c r="W289" s="98"/>
    </row>
    <row r="290" spans="1:23" x14ac:dyDescent="0.25">
      <c r="A290" s="98"/>
      <c r="B290" s="98"/>
      <c r="C290" s="98"/>
      <c r="D290" s="98"/>
      <c r="E290" s="98"/>
      <c r="F290" s="98"/>
      <c r="G290" s="132"/>
      <c r="H290" s="98"/>
      <c r="I290" s="98"/>
      <c r="K290" s="98"/>
      <c r="L290" s="98"/>
      <c r="M290" s="98"/>
      <c r="O290" s="98"/>
      <c r="P290" s="98"/>
      <c r="Q290" s="98"/>
      <c r="R290" s="98"/>
      <c r="S290" s="98"/>
      <c r="T290" s="98"/>
      <c r="U290" s="98"/>
      <c r="V290" s="98"/>
      <c r="W290" s="98"/>
    </row>
    <row r="291" spans="1:23" x14ac:dyDescent="0.25">
      <c r="A291" s="98"/>
      <c r="B291" s="98"/>
      <c r="C291" s="98"/>
      <c r="D291" s="98"/>
      <c r="E291" s="98"/>
      <c r="F291" s="98"/>
      <c r="G291" s="132"/>
      <c r="H291" s="98"/>
      <c r="I291" s="98"/>
      <c r="K291" s="98"/>
      <c r="L291" s="98"/>
      <c r="M291" s="98"/>
      <c r="O291" s="98"/>
      <c r="P291" s="98"/>
      <c r="Q291" s="98"/>
      <c r="R291" s="98"/>
      <c r="S291" s="98"/>
      <c r="T291" s="98"/>
      <c r="U291" s="98"/>
      <c r="V291" s="98"/>
      <c r="W291" s="98"/>
    </row>
    <row r="292" spans="1:23" x14ac:dyDescent="0.25">
      <c r="A292" s="98"/>
      <c r="B292" s="98"/>
      <c r="C292" s="98"/>
      <c r="D292" s="98"/>
      <c r="E292" s="98"/>
      <c r="F292" s="98"/>
      <c r="G292" s="132"/>
      <c r="H292" s="98"/>
      <c r="I292" s="98"/>
      <c r="K292" s="98"/>
      <c r="L292" s="98"/>
      <c r="M292" s="98"/>
      <c r="O292" s="98"/>
      <c r="P292" s="98"/>
      <c r="Q292" s="98"/>
      <c r="R292" s="98"/>
      <c r="S292" s="98"/>
      <c r="T292" s="98"/>
      <c r="U292" s="98"/>
      <c r="V292" s="98"/>
      <c r="W292" s="98"/>
    </row>
    <row r="293" spans="1:23" x14ac:dyDescent="0.25">
      <c r="A293" s="98"/>
      <c r="B293" s="98"/>
      <c r="C293" s="98"/>
      <c r="D293" s="98"/>
      <c r="E293" s="98"/>
      <c r="F293" s="98"/>
      <c r="G293" s="132"/>
      <c r="H293" s="98"/>
      <c r="I293" s="98"/>
      <c r="K293" s="98"/>
      <c r="L293" s="98"/>
      <c r="M293" s="98"/>
      <c r="O293" s="98"/>
      <c r="P293" s="98"/>
      <c r="Q293" s="98"/>
      <c r="R293" s="98"/>
      <c r="S293" s="98"/>
      <c r="T293" s="98"/>
      <c r="U293" s="98"/>
      <c r="V293" s="98"/>
      <c r="W293" s="98"/>
    </row>
    <row r="294" spans="1:23" x14ac:dyDescent="0.25">
      <c r="A294" s="98"/>
      <c r="B294" s="98"/>
      <c r="C294" s="98"/>
      <c r="D294" s="98"/>
      <c r="E294" s="98"/>
      <c r="F294" s="98"/>
      <c r="G294" s="132"/>
      <c r="H294" s="98"/>
      <c r="I294" s="98"/>
      <c r="K294" s="98"/>
      <c r="L294" s="98"/>
      <c r="M294" s="98"/>
      <c r="O294" s="98"/>
      <c r="P294" s="98"/>
      <c r="Q294" s="98"/>
      <c r="R294" s="98"/>
      <c r="S294" s="98"/>
      <c r="T294" s="98"/>
      <c r="U294" s="98"/>
      <c r="V294" s="98"/>
      <c r="W294" s="98"/>
    </row>
    <row r="295" spans="1:23" x14ac:dyDescent="0.25">
      <c r="A295" s="98"/>
      <c r="B295" s="98"/>
      <c r="C295" s="98"/>
      <c r="D295" s="98"/>
      <c r="E295" s="98"/>
      <c r="F295" s="98"/>
      <c r="G295" s="132"/>
      <c r="H295" s="98"/>
      <c r="I295" s="98"/>
      <c r="K295" s="98"/>
      <c r="L295" s="98"/>
      <c r="M295" s="98"/>
      <c r="O295" s="98"/>
      <c r="P295" s="98"/>
      <c r="Q295" s="98"/>
      <c r="R295" s="98"/>
      <c r="S295" s="98"/>
      <c r="T295" s="98"/>
      <c r="U295" s="98"/>
      <c r="V295" s="98"/>
      <c r="W295" s="98"/>
    </row>
    <row r="296" spans="1:23" x14ac:dyDescent="0.25">
      <c r="A296" s="98"/>
      <c r="B296" s="98"/>
      <c r="C296" s="98"/>
      <c r="D296" s="98"/>
      <c r="E296" s="98"/>
      <c r="F296" s="98"/>
      <c r="G296" s="132"/>
      <c r="H296" s="98"/>
      <c r="I296" s="98"/>
      <c r="K296" s="98"/>
      <c r="L296" s="98"/>
      <c r="M296" s="98"/>
      <c r="O296" s="98"/>
      <c r="P296" s="98"/>
      <c r="Q296" s="98"/>
      <c r="R296" s="98"/>
      <c r="S296" s="98"/>
      <c r="T296" s="98"/>
      <c r="U296" s="98"/>
      <c r="V296" s="98"/>
      <c r="W296" s="98"/>
    </row>
    <row r="297" spans="1:23" x14ac:dyDescent="0.25">
      <c r="A297" s="98"/>
      <c r="B297" s="98"/>
      <c r="C297" s="98"/>
      <c r="D297" s="98"/>
      <c r="E297" s="98"/>
      <c r="F297" s="98"/>
      <c r="G297" s="132"/>
      <c r="H297" s="98"/>
      <c r="I297" s="98"/>
      <c r="K297" s="98"/>
      <c r="L297" s="98"/>
      <c r="M297" s="98"/>
      <c r="O297" s="98"/>
      <c r="P297" s="98"/>
      <c r="Q297" s="98"/>
      <c r="R297" s="98"/>
      <c r="S297" s="98"/>
      <c r="T297" s="98"/>
      <c r="U297" s="98"/>
      <c r="V297" s="98"/>
      <c r="W297" s="98"/>
    </row>
    <row r="298" spans="1:23" x14ac:dyDescent="0.25">
      <c r="A298" s="98"/>
      <c r="B298" s="98"/>
      <c r="C298" s="98"/>
      <c r="D298" s="98"/>
      <c r="E298" s="98"/>
      <c r="F298" s="98"/>
      <c r="G298" s="132"/>
      <c r="H298" s="98"/>
      <c r="I298" s="98"/>
      <c r="K298" s="98"/>
      <c r="L298" s="98"/>
      <c r="M298" s="98"/>
      <c r="O298" s="98"/>
      <c r="P298" s="98"/>
      <c r="Q298" s="98"/>
      <c r="R298" s="98"/>
      <c r="S298" s="98"/>
      <c r="T298" s="98"/>
      <c r="U298" s="98"/>
      <c r="V298" s="98"/>
      <c r="W298" s="98"/>
    </row>
    <row r="299" spans="1:23" x14ac:dyDescent="0.25">
      <c r="A299" s="98"/>
      <c r="B299" s="98"/>
      <c r="C299" s="98"/>
      <c r="D299" s="98"/>
      <c r="E299" s="98"/>
      <c r="F299" s="98"/>
      <c r="G299" s="132"/>
      <c r="H299" s="98"/>
      <c r="I299" s="98"/>
      <c r="K299" s="98"/>
      <c r="L299" s="98"/>
      <c r="M299" s="98"/>
      <c r="O299" s="98"/>
      <c r="P299" s="98"/>
      <c r="Q299" s="98"/>
      <c r="R299" s="98"/>
      <c r="S299" s="98"/>
      <c r="T299" s="98"/>
      <c r="U299" s="98"/>
      <c r="V299" s="98"/>
      <c r="W299" s="98"/>
    </row>
    <row r="300" spans="1:23" x14ac:dyDescent="0.25">
      <c r="A300" s="98"/>
      <c r="B300" s="98"/>
      <c r="C300" s="98"/>
      <c r="D300" s="98"/>
      <c r="E300" s="98"/>
      <c r="F300" s="98"/>
      <c r="G300" s="132"/>
      <c r="H300" s="98"/>
      <c r="I300" s="98"/>
      <c r="K300" s="98"/>
      <c r="L300" s="98"/>
      <c r="M300" s="98"/>
      <c r="O300" s="98"/>
      <c r="P300" s="98"/>
      <c r="Q300" s="98"/>
      <c r="R300" s="98"/>
      <c r="S300" s="98"/>
      <c r="T300" s="98"/>
      <c r="U300" s="98"/>
      <c r="V300" s="98"/>
      <c r="W300" s="98"/>
    </row>
    <row r="301" spans="1:23" x14ac:dyDescent="0.25">
      <c r="A301" s="98"/>
      <c r="B301" s="98"/>
      <c r="C301" s="98"/>
      <c r="D301" s="98"/>
      <c r="E301" s="98"/>
      <c r="F301" s="98"/>
      <c r="G301" s="132"/>
      <c r="H301" s="98"/>
      <c r="I301" s="98"/>
      <c r="K301" s="98"/>
      <c r="L301" s="98"/>
      <c r="M301" s="98"/>
      <c r="O301" s="98"/>
      <c r="P301" s="98"/>
      <c r="Q301" s="98"/>
      <c r="R301" s="98"/>
      <c r="S301" s="98"/>
      <c r="T301" s="98"/>
      <c r="U301" s="98"/>
      <c r="V301" s="98"/>
      <c r="W301" s="98"/>
    </row>
    <row r="302" spans="1:23" x14ac:dyDescent="0.25">
      <c r="A302" s="98"/>
      <c r="B302" s="98"/>
      <c r="C302" s="98"/>
      <c r="D302" s="98"/>
      <c r="E302" s="98"/>
      <c r="F302" s="98"/>
      <c r="G302" s="132"/>
      <c r="H302" s="98"/>
      <c r="I302" s="98"/>
      <c r="K302" s="98"/>
      <c r="L302" s="98"/>
      <c r="M302" s="98"/>
      <c r="O302" s="98"/>
      <c r="P302" s="98"/>
      <c r="Q302" s="98"/>
      <c r="R302" s="98"/>
      <c r="S302" s="98"/>
      <c r="T302" s="98"/>
      <c r="U302" s="98"/>
      <c r="V302" s="98"/>
      <c r="W302" s="98"/>
    </row>
    <row r="303" spans="1:23" x14ac:dyDescent="0.25">
      <c r="A303" s="98"/>
      <c r="B303" s="98"/>
      <c r="C303" s="98"/>
      <c r="D303" s="98"/>
      <c r="E303" s="98"/>
      <c r="F303" s="98"/>
      <c r="G303" s="132"/>
      <c r="H303" s="98"/>
      <c r="I303" s="98"/>
      <c r="K303" s="98"/>
      <c r="L303" s="98"/>
      <c r="M303" s="98"/>
      <c r="O303" s="98"/>
      <c r="P303" s="98"/>
      <c r="Q303" s="98"/>
      <c r="R303" s="98"/>
      <c r="S303" s="98"/>
      <c r="T303" s="98"/>
      <c r="U303" s="98"/>
      <c r="V303" s="98"/>
      <c r="W303" s="98"/>
    </row>
    <row r="304" spans="1:23" x14ac:dyDescent="0.25">
      <c r="A304" s="98"/>
      <c r="B304" s="98"/>
      <c r="C304" s="98"/>
      <c r="D304" s="98"/>
      <c r="E304" s="98"/>
      <c r="F304" s="98"/>
      <c r="G304" s="132"/>
      <c r="H304" s="98"/>
      <c r="I304" s="98"/>
      <c r="K304" s="98"/>
      <c r="L304" s="98"/>
      <c r="M304" s="98"/>
      <c r="O304" s="98"/>
      <c r="P304" s="98"/>
      <c r="Q304" s="98"/>
      <c r="R304" s="98"/>
      <c r="S304" s="98"/>
      <c r="T304" s="98"/>
      <c r="U304" s="98"/>
      <c r="V304" s="98"/>
      <c r="W304" s="98"/>
    </row>
    <row r="305" spans="1:23" x14ac:dyDescent="0.25">
      <c r="A305" s="98"/>
      <c r="B305" s="98"/>
      <c r="C305" s="98"/>
      <c r="D305" s="98"/>
      <c r="E305" s="98"/>
      <c r="F305" s="98"/>
      <c r="G305" s="132"/>
      <c r="H305" s="98"/>
      <c r="I305" s="98"/>
      <c r="K305" s="98"/>
      <c r="L305" s="98"/>
      <c r="M305" s="98"/>
      <c r="O305" s="98"/>
      <c r="P305" s="98"/>
      <c r="Q305" s="98"/>
      <c r="R305" s="98"/>
      <c r="S305" s="98"/>
      <c r="T305" s="98"/>
      <c r="U305" s="98"/>
      <c r="V305" s="98"/>
      <c r="W305" s="98"/>
    </row>
    <row r="306" spans="1:23" x14ac:dyDescent="0.25">
      <c r="A306" s="98"/>
      <c r="B306" s="98"/>
      <c r="C306" s="98"/>
      <c r="D306" s="98"/>
      <c r="E306" s="98"/>
      <c r="F306" s="98"/>
      <c r="G306" s="132"/>
      <c r="H306" s="98"/>
      <c r="I306" s="98"/>
      <c r="K306" s="98"/>
      <c r="L306" s="98"/>
      <c r="M306" s="98"/>
      <c r="O306" s="98"/>
      <c r="P306" s="98"/>
      <c r="Q306" s="98"/>
      <c r="R306" s="98"/>
      <c r="S306" s="98"/>
      <c r="T306" s="98"/>
      <c r="U306" s="98"/>
      <c r="V306" s="98"/>
      <c r="W306" s="98"/>
    </row>
    <row r="307" spans="1:23" x14ac:dyDescent="0.25">
      <c r="A307" s="98"/>
      <c r="B307" s="98"/>
      <c r="C307" s="98"/>
      <c r="D307" s="98"/>
      <c r="E307" s="98"/>
      <c r="F307" s="98"/>
      <c r="G307" s="132"/>
      <c r="H307" s="98"/>
      <c r="I307" s="98"/>
      <c r="K307" s="98"/>
      <c r="L307" s="98"/>
      <c r="M307" s="98"/>
      <c r="O307" s="98"/>
      <c r="P307" s="98"/>
      <c r="Q307" s="98"/>
      <c r="R307" s="98"/>
      <c r="S307" s="98"/>
      <c r="T307" s="98"/>
      <c r="U307" s="98"/>
      <c r="V307" s="98"/>
      <c r="W307" s="98"/>
    </row>
    <row r="308" spans="1:23" x14ac:dyDescent="0.25">
      <c r="A308" s="98"/>
      <c r="B308" s="98"/>
      <c r="C308" s="98"/>
      <c r="D308" s="98"/>
      <c r="E308" s="98"/>
      <c r="F308" s="98"/>
      <c r="G308" s="132"/>
      <c r="H308" s="98"/>
      <c r="I308" s="98"/>
      <c r="K308" s="98"/>
      <c r="L308" s="98"/>
      <c r="M308" s="98"/>
      <c r="O308" s="98"/>
      <c r="P308" s="98"/>
      <c r="Q308" s="98"/>
      <c r="R308" s="98"/>
      <c r="S308" s="98"/>
      <c r="T308" s="98"/>
      <c r="U308" s="98"/>
      <c r="V308" s="98"/>
      <c r="W308" s="98"/>
    </row>
    <row r="309" spans="1:23" x14ac:dyDescent="0.25">
      <c r="A309" s="98"/>
      <c r="B309" s="98"/>
      <c r="C309" s="98"/>
      <c r="D309" s="98"/>
      <c r="E309" s="98"/>
      <c r="F309" s="98"/>
      <c r="G309" s="132"/>
      <c r="H309" s="98"/>
      <c r="I309" s="98"/>
      <c r="K309" s="98"/>
      <c r="L309" s="98"/>
      <c r="M309" s="98"/>
      <c r="O309" s="98"/>
      <c r="P309" s="98"/>
      <c r="Q309" s="98"/>
      <c r="R309" s="98"/>
      <c r="S309" s="98"/>
      <c r="T309" s="98"/>
      <c r="U309" s="98"/>
      <c r="V309" s="98"/>
      <c r="W309" s="98"/>
    </row>
    <row r="310" spans="1:23" x14ac:dyDescent="0.25">
      <c r="A310" s="98"/>
      <c r="B310" s="98"/>
      <c r="C310" s="98"/>
      <c r="D310" s="98"/>
      <c r="E310" s="98"/>
      <c r="F310" s="98"/>
      <c r="G310" s="132"/>
      <c r="H310" s="98"/>
      <c r="I310" s="98"/>
      <c r="K310" s="98"/>
      <c r="L310" s="98"/>
      <c r="M310" s="98"/>
      <c r="O310" s="98"/>
      <c r="P310" s="98"/>
      <c r="Q310" s="98"/>
      <c r="R310" s="98"/>
      <c r="S310" s="98"/>
      <c r="T310" s="98"/>
      <c r="U310" s="98"/>
      <c r="V310" s="98"/>
      <c r="W310" s="98"/>
    </row>
    <row r="311" spans="1:23" x14ac:dyDescent="0.25">
      <c r="A311" s="98"/>
      <c r="B311" s="98"/>
      <c r="C311" s="98"/>
      <c r="D311" s="98"/>
      <c r="E311" s="98"/>
      <c r="F311" s="98"/>
      <c r="G311" s="132"/>
      <c r="H311" s="98"/>
      <c r="I311" s="98"/>
      <c r="K311" s="98"/>
      <c r="L311" s="98"/>
      <c r="M311" s="98"/>
      <c r="O311" s="98"/>
      <c r="P311" s="98"/>
      <c r="Q311" s="98"/>
      <c r="R311" s="98"/>
      <c r="S311" s="98"/>
      <c r="T311" s="98"/>
      <c r="U311" s="98"/>
      <c r="V311" s="98"/>
      <c r="W311" s="98"/>
    </row>
    <row r="312" spans="1:23" x14ac:dyDescent="0.25">
      <c r="A312" s="98"/>
      <c r="B312" s="98"/>
      <c r="C312" s="98"/>
      <c r="D312" s="98"/>
      <c r="E312" s="98"/>
      <c r="F312" s="98"/>
      <c r="G312" s="132"/>
      <c r="H312" s="98"/>
      <c r="I312" s="98"/>
      <c r="K312" s="98"/>
      <c r="L312" s="98"/>
      <c r="M312" s="98"/>
      <c r="O312" s="98"/>
      <c r="P312" s="98"/>
      <c r="Q312" s="98"/>
      <c r="R312" s="98"/>
      <c r="S312" s="98"/>
      <c r="T312" s="98"/>
      <c r="U312" s="98"/>
      <c r="V312" s="98"/>
      <c r="W312" s="98"/>
    </row>
    <row r="313" spans="1:23" x14ac:dyDescent="0.25">
      <c r="A313" s="98"/>
      <c r="B313" s="98"/>
      <c r="C313" s="98"/>
      <c r="D313" s="98"/>
      <c r="E313" s="98"/>
      <c r="F313" s="98"/>
      <c r="G313" s="132"/>
      <c r="H313" s="98"/>
      <c r="I313" s="98"/>
      <c r="K313" s="98"/>
      <c r="L313" s="98"/>
      <c r="M313" s="98"/>
      <c r="O313" s="98"/>
      <c r="P313" s="98"/>
      <c r="Q313" s="98"/>
      <c r="R313" s="98"/>
      <c r="S313" s="98"/>
      <c r="T313" s="98"/>
      <c r="U313" s="98"/>
      <c r="V313" s="98"/>
      <c r="W313" s="98"/>
    </row>
    <row r="314" spans="1:23" x14ac:dyDescent="0.25">
      <c r="A314" s="98"/>
      <c r="B314" s="98"/>
      <c r="C314" s="98"/>
      <c r="D314" s="98"/>
      <c r="E314" s="98"/>
      <c r="F314" s="98"/>
      <c r="G314" s="132"/>
      <c r="H314" s="98"/>
      <c r="I314" s="98"/>
      <c r="K314" s="98"/>
      <c r="L314" s="98"/>
      <c r="M314" s="98"/>
      <c r="O314" s="98"/>
      <c r="P314" s="98"/>
      <c r="Q314" s="98"/>
      <c r="R314" s="98"/>
      <c r="S314" s="98"/>
      <c r="T314" s="98"/>
      <c r="U314" s="98"/>
      <c r="V314" s="98"/>
      <c r="W314" s="98"/>
    </row>
    <row r="315" spans="1:23" x14ac:dyDescent="0.25">
      <c r="A315" s="98"/>
      <c r="B315" s="98"/>
      <c r="C315" s="98"/>
      <c r="D315" s="98"/>
      <c r="E315" s="98"/>
      <c r="F315" s="98"/>
      <c r="G315" s="132"/>
      <c r="H315" s="98"/>
      <c r="I315" s="98"/>
      <c r="K315" s="98"/>
      <c r="L315" s="98"/>
      <c r="M315" s="98"/>
      <c r="O315" s="98"/>
      <c r="P315" s="98"/>
      <c r="Q315" s="98"/>
      <c r="R315" s="98"/>
      <c r="S315" s="98"/>
      <c r="T315" s="98"/>
      <c r="U315" s="98"/>
      <c r="V315" s="98"/>
      <c r="W315" s="98"/>
    </row>
    <row r="316" spans="1:23" x14ac:dyDescent="0.25">
      <c r="A316" s="98"/>
      <c r="B316" s="98"/>
      <c r="C316" s="98"/>
      <c r="D316" s="98"/>
      <c r="E316" s="98"/>
      <c r="F316" s="98"/>
      <c r="G316" s="132"/>
      <c r="H316" s="98"/>
      <c r="I316" s="98"/>
      <c r="K316" s="98"/>
      <c r="L316" s="98"/>
      <c r="M316" s="98"/>
      <c r="O316" s="98"/>
      <c r="P316" s="98"/>
      <c r="Q316" s="98"/>
      <c r="R316" s="98"/>
      <c r="S316" s="98"/>
      <c r="T316" s="98"/>
      <c r="U316" s="98"/>
      <c r="V316" s="98"/>
      <c r="W316" s="98"/>
    </row>
    <row r="317" spans="1:23" x14ac:dyDescent="0.25">
      <c r="A317" s="98"/>
      <c r="B317" s="98"/>
      <c r="C317" s="98"/>
      <c r="D317" s="98"/>
      <c r="E317" s="98"/>
      <c r="F317" s="98"/>
      <c r="G317" s="132"/>
      <c r="H317" s="98"/>
      <c r="I317" s="98"/>
      <c r="K317" s="98"/>
      <c r="L317" s="98"/>
      <c r="M317" s="98"/>
      <c r="O317" s="98"/>
      <c r="P317" s="98"/>
      <c r="Q317" s="98"/>
      <c r="R317" s="98"/>
      <c r="S317" s="98"/>
      <c r="T317" s="98"/>
      <c r="U317" s="98"/>
      <c r="V317" s="98"/>
      <c r="W317" s="98"/>
    </row>
    <row r="318" spans="1:23" x14ac:dyDescent="0.25">
      <c r="A318" s="98"/>
      <c r="B318" s="98"/>
      <c r="C318" s="98"/>
      <c r="D318" s="98"/>
      <c r="E318" s="98"/>
      <c r="F318" s="98"/>
      <c r="G318" s="132"/>
      <c r="H318" s="98"/>
      <c r="I318" s="98"/>
      <c r="K318" s="98"/>
      <c r="L318" s="98"/>
      <c r="M318" s="98"/>
      <c r="O318" s="98"/>
      <c r="P318" s="98"/>
      <c r="Q318" s="98"/>
      <c r="R318" s="98"/>
      <c r="S318" s="98"/>
      <c r="T318" s="98"/>
      <c r="U318" s="98"/>
      <c r="V318" s="98"/>
      <c r="W318" s="98"/>
    </row>
    <row r="319" spans="1:23" x14ac:dyDescent="0.25">
      <c r="A319" s="98"/>
      <c r="B319" s="98"/>
      <c r="C319" s="98"/>
      <c r="D319" s="98"/>
      <c r="E319" s="98"/>
      <c r="F319" s="98"/>
      <c r="G319" s="132"/>
      <c r="H319" s="98"/>
      <c r="I319" s="98"/>
      <c r="K319" s="98"/>
      <c r="L319" s="98"/>
      <c r="M319" s="98"/>
      <c r="O319" s="98"/>
      <c r="P319" s="98"/>
      <c r="Q319" s="98"/>
      <c r="R319" s="98"/>
      <c r="S319" s="98"/>
      <c r="T319" s="98"/>
      <c r="U319" s="98"/>
      <c r="V319" s="98"/>
      <c r="W319" s="98"/>
    </row>
    <row r="320" spans="1:23" x14ac:dyDescent="0.25">
      <c r="A320" s="98"/>
      <c r="B320" s="98"/>
      <c r="C320" s="98"/>
      <c r="D320" s="98"/>
      <c r="E320" s="98"/>
      <c r="F320" s="98"/>
      <c r="G320" s="132"/>
      <c r="H320" s="98"/>
      <c r="I320" s="98"/>
      <c r="K320" s="98"/>
      <c r="L320" s="98"/>
      <c r="M320" s="98"/>
      <c r="O320" s="98"/>
      <c r="P320" s="98"/>
      <c r="Q320" s="98"/>
      <c r="R320" s="98"/>
      <c r="S320" s="98"/>
      <c r="T320" s="98"/>
      <c r="U320" s="98"/>
      <c r="V320" s="98"/>
      <c r="W320" s="98"/>
    </row>
    <row r="321" spans="1:23" x14ac:dyDescent="0.25">
      <c r="A321" s="98"/>
      <c r="B321" s="98"/>
      <c r="C321" s="98"/>
      <c r="D321" s="98"/>
      <c r="E321" s="98"/>
      <c r="F321" s="98"/>
      <c r="G321" s="132"/>
      <c r="H321" s="98"/>
      <c r="I321" s="98"/>
      <c r="K321" s="98"/>
      <c r="L321" s="98"/>
      <c r="M321" s="98"/>
      <c r="O321" s="98"/>
      <c r="P321" s="98"/>
      <c r="Q321" s="98"/>
      <c r="R321" s="98"/>
      <c r="S321" s="98"/>
      <c r="T321" s="98"/>
      <c r="U321" s="98"/>
      <c r="V321" s="98"/>
      <c r="W321" s="98"/>
    </row>
    <row r="322" spans="1:23" x14ac:dyDescent="0.25">
      <c r="A322" s="98"/>
      <c r="B322" s="98"/>
      <c r="C322" s="98"/>
      <c r="D322" s="98"/>
      <c r="E322" s="98"/>
      <c r="F322" s="98"/>
      <c r="G322" s="132"/>
      <c r="H322" s="98"/>
      <c r="I322" s="98"/>
      <c r="K322" s="98"/>
      <c r="L322" s="98"/>
      <c r="M322" s="98"/>
      <c r="O322" s="98"/>
      <c r="P322" s="98"/>
      <c r="Q322" s="98"/>
      <c r="R322" s="98"/>
      <c r="S322" s="98"/>
      <c r="T322" s="98"/>
      <c r="U322" s="98"/>
      <c r="V322" s="98"/>
      <c r="W322" s="98"/>
    </row>
    <row r="323" spans="1:23" x14ac:dyDescent="0.25">
      <c r="A323" s="98"/>
      <c r="B323" s="98"/>
      <c r="C323" s="98"/>
      <c r="D323" s="98"/>
      <c r="E323" s="98"/>
      <c r="F323" s="98"/>
      <c r="G323" s="132"/>
      <c r="H323" s="98"/>
      <c r="I323" s="98"/>
      <c r="K323" s="98"/>
      <c r="L323" s="98"/>
      <c r="M323" s="98"/>
      <c r="O323" s="98"/>
      <c r="P323" s="98"/>
      <c r="Q323" s="98"/>
      <c r="R323" s="98"/>
      <c r="S323" s="98"/>
      <c r="T323" s="98"/>
      <c r="U323" s="98"/>
      <c r="V323" s="98"/>
      <c r="W323" s="98"/>
    </row>
    <row r="324" spans="1:23" x14ac:dyDescent="0.25">
      <c r="A324" s="98"/>
      <c r="B324" s="98"/>
      <c r="C324" s="98"/>
      <c r="D324" s="98"/>
      <c r="E324" s="98"/>
      <c r="F324" s="98"/>
      <c r="G324" s="132"/>
      <c r="H324" s="98"/>
      <c r="I324" s="98"/>
      <c r="K324" s="98"/>
      <c r="L324" s="98"/>
      <c r="M324" s="98"/>
      <c r="O324" s="98"/>
      <c r="P324" s="98"/>
      <c r="Q324" s="98"/>
      <c r="R324" s="98"/>
      <c r="S324" s="98"/>
      <c r="T324" s="98"/>
      <c r="U324" s="98"/>
      <c r="V324" s="98"/>
      <c r="W324" s="98"/>
    </row>
    <row r="325" spans="1:23" x14ac:dyDescent="0.25">
      <c r="A325" s="98"/>
      <c r="B325" s="98"/>
      <c r="C325" s="98"/>
      <c r="D325" s="98"/>
      <c r="E325" s="98"/>
      <c r="F325" s="98"/>
      <c r="G325" s="132"/>
      <c r="H325" s="98"/>
      <c r="I325" s="98"/>
      <c r="K325" s="98"/>
      <c r="L325" s="98"/>
      <c r="M325" s="98"/>
      <c r="O325" s="98"/>
      <c r="P325" s="98"/>
      <c r="Q325" s="98"/>
      <c r="R325" s="98"/>
      <c r="S325" s="98"/>
      <c r="T325" s="98"/>
      <c r="U325" s="98"/>
      <c r="V325" s="98"/>
      <c r="W325" s="98"/>
    </row>
    <row r="326" spans="1:23" x14ac:dyDescent="0.25">
      <c r="A326" s="98"/>
      <c r="B326" s="98"/>
      <c r="C326" s="98"/>
      <c r="D326" s="98"/>
      <c r="E326" s="98"/>
      <c r="F326" s="98"/>
      <c r="G326" s="132"/>
      <c r="H326" s="98"/>
      <c r="I326" s="98"/>
      <c r="K326" s="98"/>
      <c r="L326" s="98"/>
      <c r="M326" s="98"/>
      <c r="O326" s="98"/>
      <c r="P326" s="98"/>
      <c r="Q326" s="98"/>
      <c r="R326" s="98"/>
      <c r="S326" s="98"/>
      <c r="T326" s="98"/>
      <c r="U326" s="98"/>
      <c r="V326" s="98"/>
      <c r="W326" s="98"/>
    </row>
    <row r="327" spans="1:23" x14ac:dyDescent="0.25">
      <c r="A327" s="98"/>
      <c r="B327" s="98"/>
      <c r="C327" s="98"/>
      <c r="D327" s="98"/>
      <c r="E327" s="98"/>
      <c r="F327" s="98"/>
      <c r="G327" s="132"/>
      <c r="H327" s="98"/>
      <c r="I327" s="98"/>
      <c r="K327" s="98"/>
      <c r="L327" s="98"/>
      <c r="M327" s="98"/>
      <c r="O327" s="98"/>
      <c r="P327" s="98"/>
      <c r="Q327" s="98"/>
      <c r="R327" s="98"/>
      <c r="S327" s="98"/>
      <c r="T327" s="98"/>
      <c r="U327" s="98"/>
      <c r="V327" s="98"/>
      <c r="W327" s="98"/>
    </row>
    <row r="328" spans="1:23" x14ac:dyDescent="0.25">
      <c r="A328" s="98"/>
      <c r="B328" s="98"/>
      <c r="C328" s="98"/>
      <c r="D328" s="98"/>
      <c r="E328" s="98"/>
      <c r="F328" s="98"/>
      <c r="G328" s="132"/>
      <c r="H328" s="98"/>
      <c r="I328" s="98"/>
      <c r="K328" s="98"/>
      <c r="L328" s="98"/>
      <c r="M328" s="98"/>
      <c r="O328" s="98"/>
      <c r="P328" s="98"/>
      <c r="Q328" s="98"/>
      <c r="R328" s="98"/>
      <c r="S328" s="98"/>
      <c r="T328" s="98"/>
      <c r="U328" s="98"/>
      <c r="V328" s="98"/>
      <c r="W328" s="98"/>
    </row>
    <row r="329" spans="1:23" x14ac:dyDescent="0.25">
      <c r="A329" s="98"/>
      <c r="B329" s="98"/>
      <c r="C329" s="98"/>
      <c r="D329" s="98"/>
      <c r="E329" s="98"/>
      <c r="F329" s="98"/>
      <c r="G329" s="132"/>
      <c r="H329" s="98"/>
      <c r="I329" s="98"/>
      <c r="K329" s="98"/>
      <c r="L329" s="98"/>
      <c r="M329" s="98"/>
      <c r="O329" s="98"/>
      <c r="P329" s="98"/>
      <c r="Q329" s="98"/>
      <c r="R329" s="98"/>
      <c r="S329" s="98"/>
      <c r="T329" s="98"/>
      <c r="U329" s="98"/>
      <c r="V329" s="98"/>
      <c r="W329" s="98"/>
    </row>
    <row r="330" spans="1:23" x14ac:dyDescent="0.25">
      <c r="A330" s="98"/>
      <c r="B330" s="98"/>
      <c r="C330" s="98"/>
      <c r="D330" s="98"/>
      <c r="E330" s="98"/>
      <c r="F330" s="98"/>
      <c r="G330" s="132"/>
      <c r="H330" s="98"/>
      <c r="I330" s="98"/>
      <c r="K330" s="98"/>
      <c r="L330" s="98"/>
      <c r="M330" s="98"/>
      <c r="O330" s="98"/>
      <c r="P330" s="98"/>
      <c r="Q330" s="98"/>
      <c r="R330" s="98"/>
      <c r="S330" s="98"/>
      <c r="T330" s="98"/>
      <c r="U330" s="98"/>
      <c r="V330" s="98"/>
      <c r="W330" s="98"/>
    </row>
    <row r="331" spans="1:23" x14ac:dyDescent="0.25">
      <c r="A331" s="98"/>
      <c r="B331" s="98"/>
      <c r="C331" s="98"/>
      <c r="D331" s="98"/>
      <c r="E331" s="98"/>
      <c r="F331" s="98"/>
      <c r="G331" s="132"/>
      <c r="H331" s="98"/>
      <c r="I331" s="98"/>
      <c r="K331" s="98"/>
      <c r="L331" s="98"/>
      <c r="M331" s="98"/>
      <c r="O331" s="98"/>
      <c r="P331" s="98"/>
      <c r="Q331" s="98"/>
      <c r="R331" s="98"/>
      <c r="S331" s="98"/>
      <c r="T331" s="98"/>
      <c r="U331" s="98"/>
      <c r="V331" s="98"/>
      <c r="W331" s="98"/>
    </row>
    <row r="332" spans="1:23" x14ac:dyDescent="0.25">
      <c r="A332" s="98"/>
      <c r="B332" s="98"/>
      <c r="C332" s="98"/>
      <c r="D332" s="98"/>
      <c r="E332" s="98"/>
      <c r="F332" s="98"/>
      <c r="G332" s="132"/>
      <c r="H332" s="98"/>
      <c r="I332" s="98"/>
      <c r="K332" s="98"/>
      <c r="L332" s="98"/>
      <c r="M332" s="98"/>
      <c r="O332" s="98"/>
      <c r="P332" s="98"/>
      <c r="Q332" s="98"/>
      <c r="R332" s="98"/>
      <c r="S332" s="98"/>
      <c r="T332" s="98"/>
      <c r="U332" s="98"/>
      <c r="V332" s="98"/>
      <c r="W332" s="98"/>
    </row>
    <row r="333" spans="1:23" x14ac:dyDescent="0.25">
      <c r="A333" s="98"/>
      <c r="B333" s="98"/>
      <c r="C333" s="98"/>
      <c r="D333" s="98"/>
      <c r="E333" s="98"/>
      <c r="F333" s="98"/>
      <c r="G333" s="132"/>
      <c r="H333" s="98"/>
      <c r="I333" s="98"/>
      <c r="K333" s="98"/>
      <c r="L333" s="98"/>
      <c r="M333" s="98"/>
      <c r="O333" s="98"/>
      <c r="P333" s="98"/>
      <c r="Q333" s="98"/>
      <c r="R333" s="98"/>
      <c r="S333" s="98"/>
      <c r="T333" s="98"/>
      <c r="U333" s="98"/>
      <c r="V333" s="98"/>
      <c r="W333" s="98"/>
    </row>
    <row r="334" spans="1:23" x14ac:dyDescent="0.25">
      <c r="A334" s="98"/>
      <c r="B334" s="98"/>
      <c r="C334" s="98"/>
      <c r="D334" s="98"/>
      <c r="E334" s="98"/>
      <c r="F334" s="98"/>
      <c r="G334" s="132"/>
      <c r="H334" s="98"/>
      <c r="I334" s="98"/>
      <c r="K334" s="98"/>
      <c r="L334" s="98"/>
      <c r="M334" s="98"/>
      <c r="O334" s="98"/>
      <c r="P334" s="98"/>
      <c r="Q334" s="98"/>
      <c r="R334" s="98"/>
      <c r="S334" s="98"/>
      <c r="T334" s="98"/>
      <c r="U334" s="98"/>
      <c r="V334" s="98"/>
      <c r="W334" s="98"/>
    </row>
    <row r="335" spans="1:23" x14ac:dyDescent="0.25">
      <c r="A335" s="98"/>
      <c r="B335" s="98"/>
      <c r="C335" s="98"/>
      <c r="D335" s="98"/>
      <c r="E335" s="98"/>
      <c r="F335" s="98"/>
      <c r="G335" s="132"/>
      <c r="H335" s="98"/>
      <c r="I335" s="98"/>
      <c r="K335" s="98"/>
      <c r="L335" s="98"/>
      <c r="M335" s="98"/>
      <c r="O335" s="98"/>
      <c r="P335" s="98"/>
      <c r="Q335" s="98"/>
      <c r="R335" s="98"/>
      <c r="S335" s="98"/>
      <c r="T335" s="98"/>
      <c r="U335" s="98"/>
      <c r="V335" s="98"/>
      <c r="W335" s="98"/>
    </row>
    <row r="336" spans="1:23" x14ac:dyDescent="0.25">
      <c r="A336" s="98"/>
      <c r="B336" s="98"/>
      <c r="C336" s="98"/>
      <c r="D336" s="98"/>
      <c r="E336" s="98"/>
      <c r="F336" s="98"/>
      <c r="G336" s="132"/>
      <c r="H336" s="98"/>
      <c r="I336" s="98"/>
      <c r="K336" s="98"/>
      <c r="L336" s="98"/>
      <c r="M336" s="98"/>
      <c r="O336" s="98"/>
      <c r="P336" s="98"/>
      <c r="Q336" s="98"/>
      <c r="R336" s="98"/>
      <c r="S336" s="98"/>
      <c r="T336" s="98"/>
      <c r="U336" s="98"/>
      <c r="V336" s="98"/>
      <c r="W336" s="98"/>
    </row>
    <row r="337" spans="1:23" x14ac:dyDescent="0.25">
      <c r="A337" s="98"/>
      <c r="B337" s="98"/>
      <c r="C337" s="98"/>
      <c r="D337" s="98"/>
      <c r="E337" s="98"/>
      <c r="F337" s="98"/>
      <c r="G337" s="132"/>
      <c r="H337" s="98"/>
      <c r="I337" s="98"/>
      <c r="K337" s="98"/>
      <c r="L337" s="98"/>
      <c r="M337" s="98"/>
      <c r="O337" s="98"/>
      <c r="P337" s="98"/>
      <c r="Q337" s="98"/>
      <c r="R337" s="98"/>
      <c r="S337" s="98"/>
      <c r="T337" s="98"/>
      <c r="U337" s="98"/>
      <c r="V337" s="98"/>
      <c r="W337" s="98"/>
    </row>
    <row r="338" spans="1:23" x14ac:dyDescent="0.25">
      <c r="A338" s="98"/>
      <c r="B338" s="98"/>
      <c r="C338" s="98"/>
      <c r="D338" s="98"/>
      <c r="E338" s="98"/>
      <c r="F338" s="98"/>
      <c r="G338" s="132"/>
      <c r="H338" s="98"/>
      <c r="I338" s="98"/>
      <c r="K338" s="98"/>
      <c r="L338" s="98"/>
      <c r="M338" s="98"/>
      <c r="O338" s="98"/>
      <c r="P338" s="98"/>
      <c r="Q338" s="98"/>
      <c r="R338" s="98"/>
      <c r="S338" s="98"/>
      <c r="T338" s="98"/>
      <c r="U338" s="98"/>
      <c r="V338" s="98"/>
      <c r="W338" s="98"/>
    </row>
    <row r="339" spans="1:23" x14ac:dyDescent="0.25">
      <c r="A339" s="98"/>
      <c r="B339" s="98"/>
      <c r="C339" s="98"/>
      <c r="D339" s="98"/>
      <c r="E339" s="98"/>
      <c r="F339" s="98"/>
      <c r="G339" s="132"/>
      <c r="H339" s="98"/>
      <c r="I339" s="98"/>
      <c r="K339" s="98"/>
      <c r="L339" s="98"/>
      <c r="M339" s="98"/>
      <c r="O339" s="98"/>
      <c r="P339" s="98"/>
      <c r="Q339" s="98"/>
      <c r="R339" s="98"/>
      <c r="S339" s="98"/>
      <c r="T339" s="98"/>
      <c r="U339" s="98"/>
      <c r="V339" s="98"/>
      <c r="W339" s="98"/>
    </row>
    <row r="340" spans="1:23" x14ac:dyDescent="0.25">
      <c r="A340" s="98"/>
      <c r="B340" s="98"/>
      <c r="C340" s="98"/>
      <c r="D340" s="98"/>
      <c r="E340" s="98"/>
      <c r="F340" s="98"/>
      <c r="G340" s="132"/>
      <c r="H340" s="98"/>
      <c r="I340" s="98"/>
      <c r="K340" s="98"/>
      <c r="L340" s="98"/>
      <c r="M340" s="98"/>
      <c r="O340" s="98"/>
      <c r="P340" s="98"/>
      <c r="Q340" s="98"/>
      <c r="R340" s="98"/>
      <c r="S340" s="98"/>
      <c r="T340" s="98"/>
      <c r="U340" s="98"/>
      <c r="V340" s="98"/>
      <c r="W340" s="98"/>
    </row>
    <row r="341" spans="1:23" x14ac:dyDescent="0.25">
      <c r="A341" s="98"/>
      <c r="B341" s="98"/>
      <c r="C341" s="98"/>
      <c r="D341" s="98"/>
      <c r="E341" s="98"/>
      <c r="F341" s="98"/>
      <c r="G341" s="132"/>
      <c r="H341" s="98"/>
      <c r="I341" s="98"/>
      <c r="K341" s="98"/>
      <c r="L341" s="98"/>
      <c r="M341" s="98"/>
      <c r="O341" s="98"/>
      <c r="P341" s="98"/>
      <c r="Q341" s="98"/>
      <c r="R341" s="98"/>
      <c r="S341" s="98"/>
      <c r="T341" s="98"/>
      <c r="U341" s="98"/>
      <c r="V341" s="98"/>
      <c r="W341" s="98"/>
    </row>
    <row r="342" spans="1:23" x14ac:dyDescent="0.25">
      <c r="A342" s="98"/>
      <c r="B342" s="98"/>
      <c r="C342" s="98"/>
      <c r="D342" s="98"/>
      <c r="E342" s="98"/>
      <c r="F342" s="98"/>
      <c r="G342" s="132"/>
      <c r="H342" s="98"/>
      <c r="I342" s="98"/>
      <c r="K342" s="98"/>
      <c r="L342" s="98"/>
      <c r="M342" s="98"/>
      <c r="O342" s="98"/>
      <c r="P342" s="98"/>
      <c r="Q342" s="98"/>
      <c r="R342" s="98"/>
      <c r="S342" s="98"/>
      <c r="T342" s="98"/>
      <c r="U342" s="98"/>
      <c r="V342" s="98"/>
      <c r="W342" s="98"/>
    </row>
    <row r="343" spans="1:23" x14ac:dyDescent="0.25">
      <c r="A343" s="98"/>
      <c r="B343" s="98"/>
      <c r="C343" s="98"/>
      <c r="D343" s="98"/>
      <c r="E343" s="98"/>
      <c r="F343" s="98"/>
      <c r="G343" s="132"/>
      <c r="H343" s="98"/>
      <c r="I343" s="98"/>
      <c r="K343" s="98"/>
      <c r="L343" s="98"/>
      <c r="M343" s="98"/>
      <c r="O343" s="98"/>
      <c r="P343" s="98"/>
      <c r="Q343" s="98"/>
      <c r="R343" s="98"/>
      <c r="S343" s="98"/>
      <c r="T343" s="98"/>
      <c r="U343" s="98"/>
      <c r="V343" s="98"/>
      <c r="W343" s="98"/>
    </row>
    <row r="344" spans="1:23" x14ac:dyDescent="0.25">
      <c r="A344" s="98"/>
      <c r="B344" s="98"/>
      <c r="C344" s="98"/>
      <c r="D344" s="98"/>
      <c r="E344" s="98"/>
      <c r="F344" s="98"/>
      <c r="G344" s="132"/>
      <c r="H344" s="98"/>
      <c r="I344" s="98"/>
      <c r="K344" s="98"/>
      <c r="L344" s="98"/>
      <c r="M344" s="98"/>
      <c r="O344" s="98"/>
      <c r="P344" s="98"/>
      <c r="Q344" s="98"/>
      <c r="R344" s="98"/>
      <c r="S344" s="98"/>
      <c r="T344" s="98"/>
      <c r="U344" s="98"/>
      <c r="V344" s="98"/>
      <c r="W344" s="98"/>
    </row>
    <row r="345" spans="1:23" x14ac:dyDescent="0.25">
      <c r="A345" s="98"/>
      <c r="B345" s="98"/>
      <c r="C345" s="98"/>
      <c r="D345" s="98"/>
      <c r="E345" s="98"/>
      <c r="F345" s="98"/>
      <c r="G345" s="132"/>
      <c r="H345" s="98"/>
      <c r="I345" s="98"/>
      <c r="K345" s="98"/>
      <c r="L345" s="98"/>
      <c r="M345" s="98"/>
      <c r="O345" s="98"/>
      <c r="P345" s="98"/>
      <c r="Q345" s="98"/>
      <c r="R345" s="98"/>
      <c r="S345" s="98"/>
      <c r="T345" s="98"/>
      <c r="U345" s="98"/>
      <c r="V345" s="98"/>
      <c r="W345" s="98"/>
    </row>
    <row r="346" spans="1:23" x14ac:dyDescent="0.25">
      <c r="A346" s="98"/>
      <c r="B346" s="98"/>
      <c r="C346" s="98"/>
      <c r="D346" s="98"/>
      <c r="E346" s="98"/>
      <c r="F346" s="98"/>
      <c r="G346" s="132"/>
      <c r="H346" s="98"/>
      <c r="I346" s="98"/>
      <c r="K346" s="98"/>
      <c r="L346" s="98"/>
      <c r="M346" s="98"/>
      <c r="O346" s="98"/>
      <c r="P346" s="98"/>
      <c r="Q346" s="98"/>
      <c r="R346" s="98"/>
      <c r="S346" s="98"/>
      <c r="T346" s="98"/>
      <c r="U346" s="98"/>
      <c r="V346" s="98"/>
      <c r="W346" s="98"/>
    </row>
    <row r="347" spans="1:23" x14ac:dyDescent="0.25">
      <c r="A347" s="98"/>
      <c r="B347" s="98"/>
      <c r="C347" s="98"/>
      <c r="D347" s="98"/>
      <c r="E347" s="98"/>
      <c r="F347" s="98"/>
      <c r="G347" s="132"/>
      <c r="H347" s="98"/>
      <c r="I347" s="98"/>
      <c r="K347" s="98"/>
      <c r="L347" s="98"/>
      <c r="M347" s="98"/>
      <c r="O347" s="98"/>
      <c r="P347" s="98"/>
      <c r="Q347" s="98"/>
      <c r="R347" s="98"/>
      <c r="S347" s="98"/>
      <c r="T347" s="98"/>
      <c r="U347" s="98"/>
      <c r="V347" s="98"/>
      <c r="W347" s="98"/>
    </row>
    <row r="348" spans="1:23" x14ac:dyDescent="0.25">
      <c r="A348" s="98"/>
      <c r="B348" s="98"/>
      <c r="C348" s="98"/>
      <c r="D348" s="98"/>
      <c r="E348" s="98"/>
      <c r="F348" s="98"/>
      <c r="G348" s="132"/>
      <c r="H348" s="98"/>
      <c r="I348" s="98"/>
      <c r="K348" s="98"/>
      <c r="L348" s="98"/>
      <c r="M348" s="98"/>
      <c r="O348" s="98"/>
      <c r="P348" s="98"/>
      <c r="Q348" s="98"/>
      <c r="R348" s="98"/>
      <c r="S348" s="98"/>
      <c r="T348" s="98"/>
      <c r="U348" s="98"/>
      <c r="V348" s="98"/>
      <c r="W348" s="98"/>
    </row>
    <row r="349" spans="1:23" x14ac:dyDescent="0.25">
      <c r="A349" s="98"/>
      <c r="B349" s="98"/>
      <c r="C349" s="98"/>
      <c r="D349" s="98"/>
      <c r="E349" s="98"/>
      <c r="F349" s="98"/>
      <c r="G349" s="132"/>
      <c r="H349" s="98"/>
      <c r="I349" s="98"/>
      <c r="K349" s="98"/>
      <c r="L349" s="98"/>
      <c r="M349" s="98"/>
      <c r="O349" s="98"/>
      <c r="P349" s="98"/>
      <c r="Q349" s="98"/>
      <c r="R349" s="98"/>
      <c r="S349" s="98"/>
      <c r="T349" s="98"/>
      <c r="U349" s="98"/>
      <c r="V349" s="98"/>
      <c r="W349" s="98"/>
    </row>
    <row r="350" spans="1:23" x14ac:dyDescent="0.25">
      <c r="A350" s="98"/>
      <c r="B350" s="98"/>
      <c r="C350" s="98"/>
      <c r="D350" s="98"/>
      <c r="E350" s="98"/>
      <c r="F350" s="98"/>
      <c r="G350" s="132"/>
      <c r="H350" s="98"/>
      <c r="I350" s="98"/>
      <c r="K350" s="98"/>
      <c r="L350" s="98"/>
      <c r="M350" s="98"/>
      <c r="O350" s="98"/>
      <c r="P350" s="98"/>
      <c r="Q350" s="98"/>
      <c r="R350" s="98"/>
      <c r="S350" s="98"/>
      <c r="T350" s="98"/>
      <c r="U350" s="98"/>
      <c r="V350" s="98"/>
      <c r="W350" s="98"/>
    </row>
    <row r="351" spans="1:23" x14ac:dyDescent="0.25">
      <c r="A351" s="98"/>
      <c r="B351" s="98"/>
      <c r="C351" s="98"/>
      <c r="D351" s="98"/>
      <c r="E351" s="98"/>
      <c r="F351" s="98"/>
      <c r="G351" s="132"/>
      <c r="H351" s="98"/>
      <c r="I351" s="98"/>
      <c r="K351" s="98"/>
      <c r="L351" s="98"/>
      <c r="M351" s="98"/>
      <c r="O351" s="98"/>
      <c r="P351" s="98"/>
      <c r="Q351" s="98"/>
      <c r="R351" s="98"/>
      <c r="S351" s="98"/>
      <c r="T351" s="98"/>
      <c r="U351" s="98"/>
      <c r="V351" s="98"/>
      <c r="W351" s="98"/>
    </row>
    <row r="352" spans="1:23" x14ac:dyDescent="0.25">
      <c r="A352" s="98"/>
      <c r="B352" s="98"/>
      <c r="C352" s="98"/>
      <c r="D352" s="98"/>
      <c r="E352" s="98"/>
      <c r="F352" s="98"/>
      <c r="G352" s="132"/>
      <c r="H352" s="98"/>
      <c r="I352" s="98"/>
      <c r="K352" s="98"/>
      <c r="L352" s="98"/>
      <c r="M352" s="98"/>
      <c r="O352" s="98"/>
      <c r="P352" s="98"/>
      <c r="Q352" s="98"/>
      <c r="R352" s="98"/>
      <c r="S352" s="98"/>
      <c r="T352" s="98"/>
      <c r="U352" s="98"/>
      <c r="V352" s="98"/>
      <c r="W352" s="98"/>
    </row>
    <row r="353" spans="1:23" x14ac:dyDescent="0.25">
      <c r="A353" s="98"/>
      <c r="B353" s="98"/>
      <c r="C353" s="98"/>
      <c r="D353" s="98"/>
      <c r="E353" s="98"/>
      <c r="F353" s="98"/>
      <c r="G353" s="132"/>
      <c r="H353" s="98"/>
      <c r="I353" s="98"/>
      <c r="K353" s="98"/>
      <c r="L353" s="98"/>
      <c r="M353" s="98"/>
      <c r="O353" s="98"/>
      <c r="P353" s="98"/>
      <c r="Q353" s="98"/>
      <c r="R353" s="98"/>
      <c r="S353" s="98"/>
      <c r="T353" s="98"/>
      <c r="U353" s="98"/>
      <c r="V353" s="98"/>
      <c r="W353" s="98"/>
    </row>
    <row r="354" spans="1:23" x14ac:dyDescent="0.25">
      <c r="A354" s="98"/>
      <c r="B354" s="98"/>
      <c r="C354" s="98"/>
      <c r="D354" s="98"/>
      <c r="E354" s="98"/>
      <c r="F354" s="98"/>
      <c r="G354" s="132"/>
      <c r="H354" s="98"/>
      <c r="I354" s="98"/>
      <c r="K354" s="98"/>
      <c r="L354" s="98"/>
      <c r="M354" s="98"/>
      <c r="O354" s="98"/>
      <c r="P354" s="98"/>
      <c r="Q354" s="98"/>
      <c r="R354" s="98"/>
      <c r="S354" s="98"/>
      <c r="T354" s="98"/>
      <c r="U354" s="98"/>
      <c r="V354" s="98"/>
      <c r="W354" s="98"/>
    </row>
    <row r="355" spans="1:23" x14ac:dyDescent="0.25">
      <c r="A355" s="98"/>
      <c r="B355" s="98"/>
      <c r="C355" s="98"/>
      <c r="D355" s="98"/>
      <c r="E355" s="98"/>
      <c r="F355" s="98"/>
      <c r="G355" s="132"/>
      <c r="H355" s="98"/>
      <c r="I355" s="98"/>
      <c r="K355" s="98"/>
      <c r="L355" s="98"/>
      <c r="M355" s="98"/>
      <c r="O355" s="98"/>
      <c r="P355" s="98"/>
      <c r="Q355" s="98"/>
      <c r="R355" s="98"/>
      <c r="S355" s="98"/>
      <c r="T355" s="98"/>
      <c r="U355" s="98"/>
      <c r="V355" s="98"/>
      <c r="W355" s="98"/>
    </row>
    <row r="356" spans="1:23" x14ac:dyDescent="0.25">
      <c r="A356" s="98"/>
      <c r="B356" s="98"/>
      <c r="C356" s="98"/>
      <c r="D356" s="98"/>
      <c r="E356" s="98"/>
      <c r="F356" s="98"/>
      <c r="G356" s="132"/>
      <c r="H356" s="98"/>
      <c r="I356" s="98"/>
      <c r="K356" s="98"/>
      <c r="L356" s="98"/>
      <c r="M356" s="98"/>
      <c r="O356" s="98"/>
      <c r="P356" s="98"/>
      <c r="Q356" s="98"/>
      <c r="R356" s="98"/>
      <c r="S356" s="98"/>
      <c r="T356" s="98"/>
      <c r="U356" s="98"/>
      <c r="V356" s="98"/>
      <c r="W356" s="98"/>
    </row>
    <row r="357" spans="1:23" x14ac:dyDescent="0.25">
      <c r="A357" s="98"/>
      <c r="B357" s="98"/>
      <c r="C357" s="98"/>
      <c r="D357" s="98"/>
      <c r="E357" s="98"/>
      <c r="F357" s="98"/>
      <c r="G357" s="132"/>
      <c r="H357" s="98"/>
      <c r="I357" s="98"/>
      <c r="K357" s="98"/>
      <c r="L357" s="98"/>
      <c r="M357" s="98"/>
      <c r="O357" s="98"/>
      <c r="P357" s="98"/>
      <c r="Q357" s="98"/>
      <c r="R357" s="98"/>
      <c r="S357" s="98"/>
      <c r="T357" s="98"/>
      <c r="U357" s="98"/>
      <c r="V357" s="98"/>
      <c r="W357" s="98"/>
    </row>
    <row r="358" spans="1:23" x14ac:dyDescent="0.25">
      <c r="A358" s="98"/>
      <c r="B358" s="98"/>
      <c r="C358" s="98"/>
      <c r="D358" s="98"/>
      <c r="E358" s="98"/>
      <c r="F358" s="98"/>
      <c r="G358" s="132"/>
      <c r="H358" s="98"/>
      <c r="I358" s="98"/>
      <c r="K358" s="98"/>
      <c r="L358" s="98"/>
      <c r="M358" s="98"/>
      <c r="O358" s="98"/>
      <c r="P358" s="98"/>
      <c r="Q358" s="98"/>
      <c r="R358" s="98"/>
      <c r="S358" s="98"/>
      <c r="T358" s="98"/>
      <c r="U358" s="98"/>
      <c r="V358" s="98"/>
      <c r="W358" s="98"/>
    </row>
    <row r="359" spans="1:23" x14ac:dyDescent="0.25">
      <c r="A359" s="98"/>
      <c r="B359" s="98"/>
      <c r="C359" s="98"/>
      <c r="D359" s="98"/>
      <c r="E359" s="98"/>
      <c r="F359" s="98"/>
      <c r="G359" s="132"/>
      <c r="H359" s="98"/>
      <c r="I359" s="98"/>
      <c r="K359" s="98"/>
      <c r="L359" s="98"/>
      <c r="M359" s="98"/>
      <c r="O359" s="98"/>
      <c r="P359" s="98"/>
      <c r="Q359" s="98"/>
      <c r="R359" s="98"/>
      <c r="S359" s="98"/>
      <c r="T359" s="98"/>
      <c r="U359" s="98"/>
      <c r="V359" s="98"/>
      <c r="W359" s="98"/>
    </row>
    <row r="360" spans="1:23" x14ac:dyDescent="0.25">
      <c r="A360" s="98"/>
      <c r="B360" s="98"/>
      <c r="C360" s="98"/>
      <c r="D360" s="98"/>
      <c r="E360" s="98"/>
      <c r="F360" s="98"/>
      <c r="G360" s="132"/>
      <c r="H360" s="98"/>
      <c r="I360" s="98"/>
      <c r="K360" s="98"/>
      <c r="L360" s="98"/>
      <c r="M360" s="98"/>
      <c r="O360" s="98"/>
      <c r="P360" s="98"/>
      <c r="Q360" s="98"/>
      <c r="R360" s="98"/>
      <c r="S360" s="98"/>
      <c r="T360" s="98"/>
      <c r="U360" s="98"/>
      <c r="V360" s="98"/>
      <c r="W360" s="98"/>
    </row>
    <row r="361" spans="1:23" x14ac:dyDescent="0.25">
      <c r="A361" s="98"/>
      <c r="B361" s="98"/>
      <c r="C361" s="98"/>
      <c r="D361" s="98"/>
      <c r="E361" s="98"/>
      <c r="F361" s="98"/>
      <c r="G361" s="132"/>
      <c r="H361" s="98"/>
      <c r="I361" s="98"/>
      <c r="K361" s="98"/>
      <c r="L361" s="98"/>
      <c r="M361" s="98"/>
      <c r="O361" s="98"/>
      <c r="P361" s="98"/>
      <c r="Q361" s="98"/>
      <c r="R361" s="98"/>
      <c r="S361" s="98"/>
      <c r="T361" s="98"/>
      <c r="U361" s="98"/>
      <c r="V361" s="98"/>
      <c r="W361" s="98"/>
    </row>
    <row r="362" spans="1:23" x14ac:dyDescent="0.25">
      <c r="A362" s="98"/>
      <c r="B362" s="98"/>
      <c r="C362" s="98"/>
      <c r="D362" s="98"/>
      <c r="E362" s="98"/>
      <c r="F362" s="98"/>
      <c r="G362" s="132"/>
      <c r="H362" s="98"/>
      <c r="I362" s="98"/>
      <c r="K362" s="98"/>
      <c r="L362" s="98"/>
      <c r="M362" s="98"/>
      <c r="O362" s="98"/>
      <c r="P362" s="98"/>
      <c r="Q362" s="98"/>
      <c r="R362" s="98"/>
      <c r="S362" s="98"/>
      <c r="T362" s="98"/>
      <c r="U362" s="98"/>
      <c r="V362" s="98"/>
      <c r="W362" s="98"/>
    </row>
    <row r="363" spans="1:23" x14ac:dyDescent="0.25">
      <c r="A363" s="98"/>
      <c r="B363" s="98"/>
      <c r="C363" s="98"/>
      <c r="D363" s="98"/>
      <c r="E363" s="98"/>
      <c r="F363" s="98"/>
      <c r="G363" s="132"/>
      <c r="H363" s="98"/>
      <c r="I363" s="98"/>
      <c r="K363" s="98"/>
      <c r="L363" s="98"/>
      <c r="M363" s="98"/>
      <c r="O363" s="98"/>
      <c r="P363" s="98"/>
      <c r="Q363" s="98"/>
      <c r="R363" s="98"/>
      <c r="S363" s="98"/>
      <c r="T363" s="98"/>
      <c r="U363" s="98"/>
      <c r="V363" s="98"/>
      <c r="W363" s="98"/>
    </row>
    <row r="364" spans="1:23" x14ac:dyDescent="0.25">
      <c r="A364" s="98"/>
      <c r="B364" s="98"/>
      <c r="C364" s="98"/>
      <c r="D364" s="98"/>
      <c r="E364" s="98"/>
      <c r="F364" s="98"/>
      <c r="G364" s="132"/>
      <c r="H364" s="98"/>
      <c r="I364" s="98"/>
      <c r="K364" s="98"/>
      <c r="L364" s="98"/>
      <c r="M364" s="98"/>
      <c r="O364" s="98"/>
      <c r="P364" s="98"/>
      <c r="Q364" s="98"/>
      <c r="R364" s="98"/>
      <c r="S364" s="98"/>
      <c r="T364" s="98"/>
      <c r="U364" s="98"/>
      <c r="V364" s="98"/>
      <c r="W364" s="98"/>
    </row>
    <row r="365" spans="1:23" x14ac:dyDescent="0.25">
      <c r="A365" s="98"/>
      <c r="B365" s="98"/>
      <c r="C365" s="98"/>
      <c r="D365" s="98"/>
      <c r="E365" s="98"/>
      <c r="F365" s="98"/>
      <c r="G365" s="132"/>
      <c r="H365" s="98"/>
      <c r="I365" s="98"/>
      <c r="K365" s="98"/>
      <c r="L365" s="98"/>
      <c r="M365" s="98"/>
      <c r="O365" s="98"/>
      <c r="P365" s="98"/>
      <c r="Q365" s="98"/>
      <c r="R365" s="98"/>
      <c r="S365" s="98"/>
      <c r="T365" s="98"/>
      <c r="U365" s="98"/>
      <c r="V365" s="98"/>
      <c r="W365" s="98"/>
    </row>
    <row r="366" spans="1:23" x14ac:dyDescent="0.25">
      <c r="A366" s="98"/>
      <c r="B366" s="98"/>
      <c r="C366" s="98"/>
      <c r="D366" s="98"/>
      <c r="E366" s="98"/>
      <c r="F366" s="98"/>
      <c r="G366" s="132"/>
      <c r="H366" s="98"/>
      <c r="I366" s="98"/>
      <c r="K366" s="98"/>
      <c r="L366" s="98"/>
      <c r="M366" s="98"/>
      <c r="O366" s="98"/>
      <c r="P366" s="98"/>
      <c r="Q366" s="98"/>
      <c r="R366" s="98"/>
      <c r="S366" s="98"/>
      <c r="T366" s="98"/>
      <c r="U366" s="98"/>
      <c r="V366" s="98"/>
      <c r="W366" s="98"/>
    </row>
    <row r="367" spans="1:23" x14ac:dyDescent="0.25">
      <c r="A367" s="98"/>
      <c r="B367" s="98"/>
      <c r="C367" s="98"/>
      <c r="D367" s="98"/>
      <c r="E367" s="98"/>
      <c r="F367" s="98"/>
      <c r="G367" s="132"/>
      <c r="H367" s="98"/>
      <c r="I367" s="98"/>
      <c r="K367" s="98"/>
      <c r="L367" s="98"/>
      <c r="M367" s="98"/>
      <c r="O367" s="98"/>
      <c r="P367" s="98"/>
      <c r="Q367" s="98"/>
      <c r="R367" s="98"/>
      <c r="S367" s="98"/>
      <c r="T367" s="98"/>
      <c r="U367" s="98"/>
      <c r="V367" s="98"/>
      <c r="W367" s="98"/>
    </row>
    <row r="368" spans="1:23" x14ac:dyDescent="0.25">
      <c r="A368" s="98"/>
      <c r="B368" s="98"/>
      <c r="C368" s="98"/>
      <c r="D368" s="98"/>
      <c r="E368" s="98"/>
      <c r="F368" s="98"/>
      <c r="G368" s="132"/>
      <c r="H368" s="98"/>
      <c r="I368" s="98"/>
      <c r="K368" s="98"/>
      <c r="L368" s="98"/>
      <c r="M368" s="98"/>
      <c r="O368" s="98"/>
      <c r="P368" s="98"/>
      <c r="Q368" s="98"/>
      <c r="R368" s="98"/>
      <c r="S368" s="98"/>
      <c r="T368" s="98"/>
      <c r="U368" s="98"/>
      <c r="V368" s="98"/>
      <c r="W368" s="98"/>
    </row>
    <row r="369" spans="1:23" x14ac:dyDescent="0.25">
      <c r="A369" s="98"/>
      <c r="B369" s="98"/>
      <c r="C369" s="98"/>
      <c r="D369" s="98"/>
      <c r="E369" s="98"/>
      <c r="F369" s="98"/>
      <c r="G369" s="132"/>
      <c r="H369" s="98"/>
      <c r="I369" s="98"/>
      <c r="K369" s="98"/>
      <c r="L369" s="98"/>
      <c r="M369" s="98"/>
      <c r="O369" s="98"/>
      <c r="P369" s="98"/>
      <c r="Q369" s="98"/>
      <c r="R369" s="98"/>
      <c r="S369" s="98"/>
      <c r="T369" s="98"/>
      <c r="U369" s="98"/>
      <c r="V369" s="98"/>
      <c r="W369" s="98"/>
    </row>
    <row r="370" spans="1:23" x14ac:dyDescent="0.25">
      <c r="A370" s="98"/>
      <c r="B370" s="98"/>
      <c r="C370" s="98"/>
      <c r="D370" s="98"/>
      <c r="E370" s="98"/>
      <c r="F370" s="98"/>
      <c r="G370" s="132"/>
      <c r="H370" s="98"/>
      <c r="I370" s="98"/>
      <c r="K370" s="98"/>
      <c r="L370" s="98"/>
      <c r="M370" s="98"/>
      <c r="O370" s="98"/>
      <c r="P370" s="98"/>
      <c r="Q370" s="98"/>
      <c r="R370" s="98"/>
      <c r="S370" s="98"/>
      <c r="T370" s="98"/>
      <c r="U370" s="98"/>
      <c r="V370" s="98"/>
      <c r="W370" s="98"/>
    </row>
    <row r="371" spans="1:23" x14ac:dyDescent="0.25">
      <c r="A371" s="98"/>
      <c r="B371" s="98"/>
      <c r="C371" s="98"/>
      <c r="D371" s="98"/>
      <c r="E371" s="98"/>
      <c r="F371" s="98"/>
      <c r="G371" s="132"/>
      <c r="H371" s="98"/>
      <c r="I371" s="98"/>
      <c r="K371" s="98"/>
      <c r="L371" s="98"/>
      <c r="M371" s="98"/>
      <c r="O371" s="98"/>
      <c r="P371" s="98"/>
      <c r="Q371" s="98"/>
      <c r="R371" s="98"/>
      <c r="S371" s="98"/>
      <c r="T371" s="98"/>
      <c r="U371" s="98"/>
      <c r="V371" s="98"/>
      <c r="W371" s="98"/>
    </row>
    <row r="372" spans="1:23" x14ac:dyDescent="0.25">
      <c r="A372" s="98"/>
      <c r="B372" s="98"/>
      <c r="C372" s="98"/>
      <c r="D372" s="98"/>
      <c r="E372" s="98"/>
      <c r="F372" s="98"/>
      <c r="G372" s="132"/>
      <c r="H372" s="98"/>
      <c r="I372" s="98"/>
      <c r="K372" s="98"/>
      <c r="L372" s="98"/>
      <c r="M372" s="98"/>
      <c r="O372" s="98"/>
      <c r="P372" s="98"/>
      <c r="Q372" s="98"/>
      <c r="R372" s="98"/>
      <c r="S372" s="98"/>
      <c r="T372" s="98"/>
      <c r="U372" s="98"/>
      <c r="V372" s="98"/>
      <c r="W372" s="98"/>
    </row>
    <row r="373" spans="1:23" x14ac:dyDescent="0.25">
      <c r="A373" s="98"/>
      <c r="B373" s="98"/>
      <c r="C373" s="98"/>
      <c r="D373" s="98"/>
      <c r="E373" s="98"/>
      <c r="F373" s="98"/>
      <c r="G373" s="132"/>
      <c r="H373" s="98"/>
      <c r="I373" s="98"/>
      <c r="K373" s="98"/>
      <c r="L373" s="98"/>
      <c r="M373" s="98"/>
      <c r="O373" s="98"/>
      <c r="P373" s="98"/>
      <c r="Q373" s="98"/>
      <c r="R373" s="98"/>
      <c r="S373" s="98"/>
      <c r="T373" s="98"/>
      <c r="U373" s="98"/>
      <c r="V373" s="98"/>
      <c r="W373" s="98"/>
    </row>
    <row r="374" spans="1:23" x14ac:dyDescent="0.25">
      <c r="A374" s="98"/>
      <c r="B374" s="98"/>
      <c r="C374" s="98"/>
      <c r="D374" s="98"/>
      <c r="E374" s="98"/>
      <c r="F374" s="98"/>
      <c r="G374" s="132"/>
      <c r="H374" s="98"/>
      <c r="I374" s="98"/>
      <c r="K374" s="98"/>
      <c r="L374" s="98"/>
      <c r="M374" s="98"/>
      <c r="O374" s="98"/>
      <c r="P374" s="98"/>
      <c r="Q374" s="98"/>
      <c r="R374" s="98"/>
      <c r="S374" s="98"/>
      <c r="T374" s="98"/>
      <c r="U374" s="98"/>
      <c r="V374" s="98"/>
      <c r="W374" s="98"/>
    </row>
    <row r="375" spans="1:23" x14ac:dyDescent="0.25">
      <c r="A375" s="98"/>
      <c r="B375" s="98"/>
      <c r="C375" s="98"/>
      <c r="D375" s="98"/>
      <c r="E375" s="98"/>
      <c r="F375" s="98"/>
      <c r="G375" s="132"/>
      <c r="H375" s="98"/>
      <c r="I375" s="98"/>
      <c r="K375" s="98"/>
      <c r="L375" s="98"/>
      <c r="M375" s="98"/>
      <c r="O375" s="98"/>
      <c r="P375" s="98"/>
      <c r="Q375" s="98"/>
      <c r="R375" s="98"/>
      <c r="S375" s="98"/>
      <c r="T375" s="98"/>
      <c r="U375" s="98"/>
      <c r="V375" s="98"/>
      <c r="W375" s="98"/>
    </row>
    <row r="376" spans="1:23" x14ac:dyDescent="0.25">
      <c r="A376" s="98"/>
      <c r="B376" s="98"/>
      <c r="C376" s="98"/>
      <c r="D376" s="98"/>
      <c r="E376" s="98"/>
      <c r="F376" s="98"/>
      <c r="G376" s="132"/>
      <c r="H376" s="98"/>
      <c r="I376" s="98"/>
      <c r="K376" s="98"/>
      <c r="L376" s="98"/>
      <c r="M376" s="98"/>
      <c r="O376" s="98"/>
      <c r="P376" s="98"/>
      <c r="Q376" s="98"/>
      <c r="R376" s="98"/>
      <c r="S376" s="98"/>
      <c r="T376" s="98"/>
      <c r="U376" s="98"/>
      <c r="V376" s="98"/>
      <c r="W376" s="98"/>
    </row>
    <row r="377" spans="1:23" x14ac:dyDescent="0.25">
      <c r="A377" s="98"/>
      <c r="B377" s="98"/>
      <c r="C377" s="98"/>
      <c r="D377" s="98"/>
      <c r="E377" s="98"/>
      <c r="F377" s="98"/>
      <c r="G377" s="132"/>
      <c r="H377" s="98"/>
      <c r="I377" s="98"/>
      <c r="K377" s="98"/>
      <c r="L377" s="98"/>
      <c r="M377" s="98"/>
      <c r="O377" s="98"/>
      <c r="P377" s="98"/>
      <c r="Q377" s="98"/>
      <c r="R377" s="98"/>
      <c r="S377" s="98"/>
      <c r="T377" s="98"/>
      <c r="U377" s="98"/>
      <c r="V377" s="98"/>
      <c r="W377" s="98"/>
    </row>
    <row r="378" spans="1:23" x14ac:dyDescent="0.25">
      <c r="A378" s="98"/>
      <c r="B378" s="98"/>
      <c r="C378" s="98"/>
      <c r="D378" s="98"/>
      <c r="E378" s="98"/>
      <c r="F378" s="98"/>
      <c r="G378" s="132"/>
      <c r="H378" s="98"/>
      <c r="I378" s="98"/>
      <c r="K378" s="98"/>
      <c r="L378" s="98"/>
      <c r="M378" s="98"/>
      <c r="O378" s="98"/>
      <c r="P378" s="98"/>
      <c r="Q378" s="98"/>
      <c r="R378" s="98"/>
      <c r="S378" s="98"/>
      <c r="T378" s="98"/>
      <c r="U378" s="98"/>
      <c r="V378" s="98"/>
      <c r="W378" s="98"/>
    </row>
    <row r="379" spans="1:23" x14ac:dyDescent="0.25">
      <c r="A379" s="98"/>
      <c r="B379" s="98"/>
      <c r="C379" s="98"/>
      <c r="D379" s="98"/>
      <c r="E379" s="98"/>
      <c r="F379" s="98"/>
      <c r="G379" s="132"/>
      <c r="H379" s="98"/>
      <c r="I379" s="98"/>
      <c r="K379" s="98"/>
      <c r="L379" s="98"/>
      <c r="M379" s="98"/>
      <c r="O379" s="98"/>
      <c r="P379" s="98"/>
      <c r="Q379" s="98"/>
      <c r="R379" s="98"/>
      <c r="S379" s="98"/>
      <c r="T379" s="98"/>
      <c r="U379" s="98"/>
      <c r="V379" s="98"/>
      <c r="W379" s="98"/>
    </row>
    <row r="380" spans="1:23" x14ac:dyDescent="0.25">
      <c r="A380" s="98"/>
      <c r="B380" s="98"/>
      <c r="C380" s="98"/>
      <c r="D380" s="98"/>
      <c r="E380" s="98"/>
      <c r="F380" s="98"/>
      <c r="G380" s="132"/>
      <c r="H380" s="98"/>
      <c r="I380" s="98"/>
      <c r="K380" s="98"/>
      <c r="L380" s="98"/>
      <c r="M380" s="98"/>
      <c r="O380" s="98"/>
      <c r="P380" s="98"/>
      <c r="Q380" s="98"/>
      <c r="R380" s="98"/>
      <c r="S380" s="98"/>
      <c r="T380" s="98"/>
      <c r="U380" s="98"/>
      <c r="V380" s="98"/>
      <c r="W380" s="98"/>
    </row>
    <row r="381" spans="1:23" x14ac:dyDescent="0.25">
      <c r="A381" s="98"/>
      <c r="B381" s="98"/>
      <c r="C381" s="98"/>
      <c r="D381" s="98"/>
      <c r="E381" s="98"/>
      <c r="F381" s="98"/>
      <c r="G381" s="132"/>
      <c r="H381" s="98"/>
      <c r="I381" s="98"/>
      <c r="K381" s="98"/>
      <c r="L381" s="98"/>
      <c r="M381" s="98"/>
      <c r="O381" s="98"/>
      <c r="P381" s="98"/>
      <c r="Q381" s="98"/>
      <c r="R381" s="98"/>
      <c r="S381" s="98"/>
      <c r="T381" s="98"/>
      <c r="U381" s="98"/>
      <c r="V381" s="98"/>
      <c r="W381" s="98"/>
    </row>
    <row r="382" spans="1:23" x14ac:dyDescent="0.25">
      <c r="A382" s="98"/>
      <c r="B382" s="98"/>
      <c r="C382" s="98"/>
      <c r="D382" s="98"/>
      <c r="E382" s="98"/>
      <c r="F382" s="98"/>
      <c r="G382" s="132"/>
      <c r="H382" s="98"/>
      <c r="I382" s="98"/>
      <c r="K382" s="98"/>
      <c r="L382" s="98"/>
      <c r="M382" s="98"/>
      <c r="O382" s="98"/>
      <c r="P382" s="98"/>
      <c r="Q382" s="98"/>
      <c r="R382" s="98"/>
      <c r="S382" s="98"/>
      <c r="T382" s="98"/>
      <c r="U382" s="98"/>
      <c r="V382" s="98"/>
      <c r="W382" s="98"/>
    </row>
    <row r="383" spans="1:23" x14ac:dyDescent="0.25">
      <c r="A383" s="98"/>
      <c r="B383" s="98"/>
      <c r="C383" s="98"/>
      <c r="D383" s="98"/>
      <c r="E383" s="98"/>
      <c r="F383" s="98"/>
      <c r="G383" s="132"/>
      <c r="H383" s="98"/>
      <c r="I383" s="98"/>
      <c r="K383" s="98"/>
      <c r="L383" s="98"/>
      <c r="M383" s="98"/>
      <c r="O383" s="98"/>
      <c r="P383" s="98"/>
      <c r="Q383" s="98"/>
      <c r="R383" s="98"/>
      <c r="S383" s="98"/>
      <c r="T383" s="98"/>
      <c r="U383" s="98"/>
      <c r="V383" s="98"/>
      <c r="W383" s="98"/>
    </row>
    <row r="384" spans="1:23" x14ac:dyDescent="0.25">
      <c r="A384" s="98"/>
      <c r="B384" s="98"/>
      <c r="C384" s="98"/>
      <c r="D384" s="98"/>
      <c r="E384" s="98"/>
      <c r="F384" s="98"/>
      <c r="G384" s="132"/>
      <c r="H384" s="98"/>
      <c r="I384" s="98"/>
      <c r="K384" s="98"/>
      <c r="L384" s="98"/>
      <c r="M384" s="98"/>
      <c r="O384" s="98"/>
      <c r="P384" s="98"/>
      <c r="Q384" s="98"/>
      <c r="R384" s="98"/>
      <c r="S384" s="98"/>
      <c r="T384" s="98"/>
      <c r="U384" s="98"/>
      <c r="V384" s="98"/>
      <c r="W384" s="98"/>
    </row>
    <row r="385" spans="1:23" x14ac:dyDescent="0.25">
      <c r="A385" s="98"/>
      <c r="B385" s="98"/>
      <c r="C385" s="98"/>
      <c r="D385" s="98"/>
      <c r="E385" s="98"/>
      <c r="F385" s="98"/>
      <c r="G385" s="132"/>
      <c r="H385" s="98"/>
      <c r="I385" s="98"/>
      <c r="K385" s="98"/>
      <c r="L385" s="98"/>
      <c r="M385" s="98"/>
      <c r="O385" s="98"/>
      <c r="P385" s="98"/>
      <c r="Q385" s="98"/>
      <c r="R385" s="98"/>
      <c r="S385" s="98"/>
      <c r="T385" s="98"/>
      <c r="U385" s="98"/>
      <c r="V385" s="98"/>
      <c r="W385" s="98"/>
    </row>
    <row r="386" spans="1:23" x14ac:dyDescent="0.25">
      <c r="A386" s="98"/>
      <c r="B386" s="98"/>
      <c r="C386" s="98"/>
      <c r="D386" s="98"/>
      <c r="E386" s="98"/>
      <c r="F386" s="98"/>
      <c r="G386" s="132"/>
      <c r="H386" s="98"/>
      <c r="I386" s="98"/>
      <c r="K386" s="98"/>
      <c r="L386" s="98"/>
      <c r="M386" s="98"/>
      <c r="O386" s="98"/>
      <c r="P386" s="98"/>
      <c r="Q386" s="98"/>
      <c r="R386" s="98"/>
      <c r="S386" s="98"/>
      <c r="T386" s="98"/>
      <c r="U386" s="98"/>
      <c r="V386" s="98"/>
      <c r="W386" s="98"/>
    </row>
    <row r="387" spans="1:23" x14ac:dyDescent="0.25">
      <c r="A387" s="98"/>
      <c r="B387" s="98"/>
      <c r="C387" s="98"/>
      <c r="D387" s="98"/>
      <c r="E387" s="98"/>
      <c r="F387" s="98"/>
      <c r="G387" s="132"/>
      <c r="H387" s="98"/>
      <c r="I387" s="98"/>
      <c r="K387" s="98"/>
      <c r="L387" s="98"/>
      <c r="M387" s="98"/>
      <c r="O387" s="98"/>
      <c r="P387" s="98"/>
      <c r="Q387" s="98"/>
      <c r="R387" s="98"/>
      <c r="S387" s="98"/>
      <c r="T387" s="98"/>
      <c r="U387" s="98"/>
      <c r="V387" s="98"/>
      <c r="W387" s="98"/>
    </row>
    <row r="388" spans="1:23" x14ac:dyDescent="0.25">
      <c r="A388" s="98"/>
      <c r="B388" s="98"/>
      <c r="C388" s="98"/>
      <c r="D388" s="98"/>
      <c r="E388" s="98"/>
      <c r="F388" s="98"/>
      <c r="G388" s="132"/>
      <c r="H388" s="98"/>
      <c r="I388" s="98"/>
      <c r="K388" s="98"/>
      <c r="L388" s="98"/>
      <c r="M388" s="98"/>
      <c r="O388" s="98"/>
      <c r="P388" s="98"/>
      <c r="Q388" s="98"/>
      <c r="R388" s="98"/>
      <c r="S388" s="98"/>
      <c r="T388" s="98"/>
      <c r="U388" s="98"/>
      <c r="V388" s="98"/>
      <c r="W388" s="98"/>
    </row>
    <row r="389" spans="1:23" x14ac:dyDescent="0.25">
      <c r="A389" s="98"/>
      <c r="B389" s="98"/>
      <c r="C389" s="98"/>
      <c r="D389" s="98"/>
      <c r="E389" s="98"/>
      <c r="F389" s="98"/>
      <c r="G389" s="132"/>
      <c r="H389" s="98"/>
      <c r="I389" s="98"/>
      <c r="K389" s="98"/>
      <c r="L389" s="98"/>
      <c r="M389" s="98"/>
      <c r="O389" s="98"/>
      <c r="P389" s="98"/>
      <c r="Q389" s="98"/>
      <c r="R389" s="98"/>
      <c r="S389" s="98"/>
      <c r="T389" s="98"/>
      <c r="U389" s="98"/>
      <c r="V389" s="98"/>
      <c r="W389" s="98"/>
    </row>
    <row r="390" spans="1:23" x14ac:dyDescent="0.25">
      <c r="A390" s="98"/>
      <c r="B390" s="98"/>
      <c r="C390" s="98"/>
      <c r="D390" s="98"/>
      <c r="E390" s="98"/>
      <c r="F390" s="98"/>
      <c r="G390" s="132"/>
      <c r="H390" s="98"/>
      <c r="I390" s="98"/>
      <c r="K390" s="98"/>
      <c r="L390" s="98"/>
      <c r="M390" s="98"/>
      <c r="O390" s="98"/>
      <c r="P390" s="98"/>
      <c r="Q390" s="98"/>
      <c r="R390" s="98"/>
      <c r="S390" s="98"/>
      <c r="T390" s="98"/>
      <c r="U390" s="98"/>
      <c r="V390" s="98"/>
      <c r="W390" s="98"/>
    </row>
    <row r="391" spans="1:23" x14ac:dyDescent="0.25">
      <c r="A391" s="98"/>
      <c r="B391" s="98"/>
      <c r="C391" s="98"/>
      <c r="D391" s="98"/>
      <c r="E391" s="98"/>
      <c r="F391" s="98"/>
      <c r="G391" s="132"/>
      <c r="H391" s="98"/>
      <c r="I391" s="98"/>
      <c r="K391" s="98"/>
      <c r="L391" s="98"/>
      <c r="M391" s="98"/>
      <c r="O391" s="98"/>
      <c r="P391" s="98"/>
      <c r="Q391" s="98"/>
      <c r="R391" s="98"/>
      <c r="S391" s="98"/>
      <c r="T391" s="98"/>
      <c r="U391" s="98"/>
      <c r="V391" s="98"/>
      <c r="W391" s="98"/>
    </row>
    <row r="392" spans="1:23" x14ac:dyDescent="0.25">
      <c r="A392" s="98"/>
      <c r="B392" s="98"/>
      <c r="C392" s="98"/>
      <c r="D392" s="98"/>
      <c r="E392" s="98"/>
      <c r="F392" s="98"/>
      <c r="G392" s="132"/>
      <c r="H392" s="98"/>
      <c r="I392" s="98"/>
      <c r="K392" s="98"/>
      <c r="L392" s="98"/>
      <c r="M392" s="98"/>
      <c r="O392" s="98"/>
      <c r="P392" s="98"/>
      <c r="Q392" s="98"/>
      <c r="R392" s="98"/>
      <c r="S392" s="98"/>
      <c r="T392" s="98"/>
      <c r="U392" s="98"/>
      <c r="V392" s="98"/>
      <c r="W392" s="98"/>
    </row>
    <row r="393" spans="1:23" x14ac:dyDescent="0.25">
      <c r="A393" s="98"/>
      <c r="B393" s="98"/>
      <c r="C393" s="98"/>
      <c r="D393" s="98"/>
      <c r="E393" s="98"/>
      <c r="F393" s="98"/>
      <c r="G393" s="132"/>
      <c r="H393" s="98"/>
      <c r="I393" s="98"/>
      <c r="K393" s="98"/>
      <c r="L393" s="98"/>
      <c r="M393" s="98"/>
      <c r="O393" s="98"/>
      <c r="P393" s="98"/>
      <c r="Q393" s="98"/>
      <c r="R393" s="98"/>
      <c r="S393" s="98"/>
      <c r="T393" s="98"/>
      <c r="U393" s="98"/>
      <c r="V393" s="98"/>
      <c r="W393" s="98"/>
    </row>
    <row r="394" spans="1:23" x14ac:dyDescent="0.25">
      <c r="A394" s="98"/>
      <c r="B394" s="98"/>
      <c r="C394" s="98"/>
      <c r="D394" s="98"/>
      <c r="E394" s="98"/>
      <c r="F394" s="98"/>
      <c r="G394" s="132"/>
      <c r="H394" s="98"/>
      <c r="I394" s="98"/>
      <c r="K394" s="98"/>
      <c r="L394" s="98"/>
      <c r="M394" s="98"/>
      <c r="O394" s="98"/>
      <c r="P394" s="98"/>
      <c r="Q394" s="98"/>
      <c r="R394" s="98"/>
      <c r="S394" s="98"/>
      <c r="T394" s="98"/>
      <c r="U394" s="98"/>
      <c r="V394" s="98"/>
      <c r="W394" s="98"/>
    </row>
    <row r="395" spans="1:23" x14ac:dyDescent="0.25">
      <c r="A395" s="98"/>
      <c r="B395" s="98"/>
      <c r="C395" s="98"/>
      <c r="D395" s="98"/>
      <c r="E395" s="98"/>
      <c r="F395" s="98"/>
      <c r="G395" s="132"/>
      <c r="H395" s="98"/>
      <c r="I395" s="98"/>
      <c r="K395" s="98"/>
      <c r="L395" s="98"/>
      <c r="M395" s="98"/>
      <c r="O395" s="98"/>
      <c r="P395" s="98"/>
      <c r="Q395" s="98"/>
      <c r="R395" s="98"/>
      <c r="S395" s="98"/>
      <c r="T395" s="98"/>
      <c r="U395" s="98"/>
      <c r="V395" s="98"/>
      <c r="W395" s="98"/>
    </row>
    <row r="396" spans="1:23" x14ac:dyDescent="0.25">
      <c r="A396" s="98"/>
      <c r="B396" s="98"/>
      <c r="C396" s="98"/>
      <c r="D396" s="98"/>
      <c r="E396" s="98"/>
      <c r="F396" s="98"/>
      <c r="G396" s="132"/>
      <c r="H396" s="98"/>
      <c r="I396" s="98"/>
      <c r="K396" s="98"/>
      <c r="L396" s="98"/>
      <c r="M396" s="98"/>
      <c r="O396" s="98"/>
      <c r="P396" s="98"/>
      <c r="Q396" s="98"/>
      <c r="R396" s="98"/>
      <c r="S396" s="98"/>
      <c r="T396" s="98"/>
      <c r="U396" s="98"/>
      <c r="V396" s="98"/>
      <c r="W396" s="98"/>
    </row>
    <row r="397" spans="1:23" x14ac:dyDescent="0.25">
      <c r="A397" s="98"/>
      <c r="B397" s="98"/>
      <c r="C397" s="98"/>
      <c r="D397" s="98"/>
      <c r="E397" s="98"/>
      <c r="F397" s="98"/>
      <c r="G397" s="132"/>
      <c r="H397" s="98"/>
      <c r="I397" s="98"/>
      <c r="K397" s="98"/>
      <c r="L397" s="98"/>
      <c r="M397" s="98"/>
      <c r="O397" s="98"/>
      <c r="P397" s="98"/>
      <c r="Q397" s="98"/>
      <c r="R397" s="98"/>
      <c r="S397" s="98"/>
      <c r="T397" s="98"/>
      <c r="U397" s="98"/>
      <c r="V397" s="98"/>
      <c r="W397" s="98"/>
    </row>
    <row r="398" spans="1:23" x14ac:dyDescent="0.25">
      <c r="A398" s="98"/>
      <c r="B398" s="98"/>
      <c r="C398" s="98"/>
      <c r="D398" s="98"/>
      <c r="E398" s="98"/>
      <c r="F398" s="98"/>
      <c r="G398" s="132"/>
      <c r="H398" s="98"/>
      <c r="I398" s="98"/>
      <c r="K398" s="98"/>
      <c r="L398" s="98"/>
      <c r="M398" s="98"/>
      <c r="O398" s="98"/>
      <c r="P398" s="98"/>
      <c r="Q398" s="98"/>
      <c r="R398" s="98"/>
      <c r="S398" s="98"/>
      <c r="T398" s="98"/>
      <c r="U398" s="98"/>
      <c r="V398" s="98"/>
      <c r="W398" s="98"/>
    </row>
    <row r="399" spans="1:23" x14ac:dyDescent="0.25">
      <c r="A399" s="98"/>
      <c r="B399" s="98"/>
      <c r="C399" s="98"/>
      <c r="D399" s="98"/>
      <c r="E399" s="98"/>
      <c r="F399" s="98"/>
      <c r="G399" s="132"/>
      <c r="H399" s="98"/>
      <c r="I399" s="98"/>
      <c r="K399" s="98"/>
      <c r="L399" s="98"/>
      <c r="M399" s="98"/>
      <c r="O399" s="98"/>
      <c r="P399" s="98"/>
      <c r="Q399" s="98"/>
      <c r="R399" s="98"/>
      <c r="S399" s="98"/>
      <c r="T399" s="98"/>
      <c r="U399" s="98"/>
      <c r="V399" s="98"/>
      <c r="W399" s="98"/>
    </row>
    <row r="400" spans="1:23" x14ac:dyDescent="0.25">
      <c r="A400" s="98"/>
      <c r="B400" s="98"/>
      <c r="C400" s="98"/>
      <c r="D400" s="98"/>
      <c r="E400" s="98"/>
      <c r="F400" s="98"/>
      <c r="G400" s="132"/>
      <c r="H400" s="98"/>
      <c r="I400" s="98"/>
      <c r="K400" s="98"/>
      <c r="L400" s="98"/>
      <c r="M400" s="98"/>
      <c r="O400" s="98"/>
      <c r="P400" s="98"/>
      <c r="Q400" s="98"/>
      <c r="R400" s="98"/>
      <c r="S400" s="98"/>
      <c r="T400" s="98"/>
      <c r="U400" s="98"/>
      <c r="V400" s="98"/>
      <c r="W400" s="98"/>
    </row>
    <row r="401" spans="1:23" x14ac:dyDescent="0.25">
      <c r="A401" s="98"/>
      <c r="B401" s="98"/>
      <c r="C401" s="98"/>
      <c r="D401" s="98"/>
      <c r="E401" s="98"/>
      <c r="F401" s="98"/>
      <c r="G401" s="132"/>
      <c r="H401" s="98"/>
      <c r="I401" s="98"/>
      <c r="K401" s="98"/>
      <c r="L401" s="98"/>
      <c r="M401" s="98"/>
      <c r="O401" s="98"/>
      <c r="P401" s="98"/>
      <c r="Q401" s="98"/>
      <c r="R401" s="98"/>
      <c r="S401" s="98"/>
      <c r="T401" s="98"/>
      <c r="U401" s="98"/>
      <c r="V401" s="98"/>
      <c r="W401" s="98"/>
    </row>
    <row r="402" spans="1:23" x14ac:dyDescent="0.25">
      <c r="A402" s="98"/>
      <c r="B402" s="98"/>
      <c r="C402" s="98"/>
      <c r="D402" s="98"/>
      <c r="E402" s="98"/>
      <c r="F402" s="98"/>
      <c r="G402" s="132"/>
      <c r="H402" s="98"/>
      <c r="I402" s="98"/>
      <c r="K402" s="98"/>
      <c r="L402" s="98"/>
      <c r="M402" s="98"/>
      <c r="O402" s="98"/>
      <c r="P402" s="98"/>
      <c r="Q402" s="98"/>
      <c r="R402" s="98"/>
      <c r="S402" s="98"/>
      <c r="T402" s="98"/>
      <c r="U402" s="98"/>
      <c r="V402" s="98"/>
      <c r="W402" s="98"/>
    </row>
    <row r="403" spans="1:23" x14ac:dyDescent="0.25">
      <c r="A403" s="98"/>
      <c r="B403" s="98"/>
      <c r="C403" s="98"/>
      <c r="D403" s="98"/>
      <c r="E403" s="98"/>
      <c r="F403" s="98"/>
      <c r="G403" s="132"/>
      <c r="H403" s="98"/>
      <c r="I403" s="98"/>
      <c r="K403" s="98"/>
      <c r="L403" s="98"/>
      <c r="M403" s="98"/>
      <c r="O403" s="98"/>
      <c r="P403" s="98"/>
      <c r="Q403" s="98"/>
      <c r="R403" s="98"/>
      <c r="S403" s="98"/>
      <c r="T403" s="98"/>
      <c r="U403" s="98"/>
      <c r="V403" s="98"/>
      <c r="W403" s="98"/>
    </row>
    <row r="404" spans="1:23" x14ac:dyDescent="0.25">
      <c r="A404" s="98"/>
      <c r="B404" s="98"/>
      <c r="C404" s="98"/>
      <c r="D404" s="98"/>
      <c r="E404" s="98"/>
      <c r="F404" s="98"/>
      <c r="G404" s="132"/>
      <c r="H404" s="98"/>
      <c r="I404" s="98"/>
      <c r="K404" s="98"/>
      <c r="L404" s="98"/>
      <c r="M404" s="98"/>
      <c r="O404" s="98"/>
      <c r="P404" s="98"/>
      <c r="Q404" s="98"/>
      <c r="R404" s="98"/>
      <c r="S404" s="98"/>
      <c r="T404" s="98"/>
      <c r="U404" s="98"/>
      <c r="V404" s="98"/>
      <c r="W404" s="98"/>
    </row>
    <row r="405" spans="1:23" x14ac:dyDescent="0.25">
      <c r="A405" s="98"/>
      <c r="B405" s="98"/>
      <c r="C405" s="98"/>
      <c r="D405" s="98"/>
      <c r="E405" s="98"/>
      <c r="F405" s="98"/>
      <c r="G405" s="132"/>
      <c r="H405" s="98"/>
      <c r="I405" s="98"/>
      <c r="K405" s="98"/>
      <c r="L405" s="98"/>
      <c r="M405" s="98"/>
      <c r="O405" s="98"/>
      <c r="P405" s="98"/>
      <c r="Q405" s="98"/>
      <c r="R405" s="98"/>
      <c r="S405" s="98"/>
      <c r="T405" s="98"/>
      <c r="U405" s="98"/>
      <c r="V405" s="98"/>
      <c r="W405" s="98"/>
    </row>
    <row r="406" spans="1:23" x14ac:dyDescent="0.25">
      <c r="A406" s="98"/>
      <c r="B406" s="98"/>
      <c r="C406" s="98"/>
      <c r="D406" s="98"/>
      <c r="E406" s="98"/>
      <c r="F406" s="98"/>
      <c r="G406" s="132"/>
      <c r="H406" s="98"/>
      <c r="I406" s="98"/>
      <c r="K406" s="98"/>
      <c r="L406" s="98"/>
      <c r="M406" s="98"/>
      <c r="O406" s="98"/>
      <c r="P406" s="98"/>
      <c r="Q406" s="98"/>
      <c r="R406" s="98"/>
      <c r="S406" s="98"/>
      <c r="T406" s="98"/>
      <c r="U406" s="98"/>
      <c r="V406" s="98"/>
      <c r="W406" s="98"/>
    </row>
    <row r="407" spans="1:23" x14ac:dyDescent="0.25">
      <c r="A407" s="98"/>
      <c r="B407" s="98"/>
      <c r="C407" s="98"/>
      <c r="D407" s="98"/>
      <c r="E407" s="98"/>
      <c r="F407" s="98"/>
      <c r="G407" s="132"/>
      <c r="H407" s="98"/>
      <c r="I407" s="98"/>
      <c r="K407" s="98"/>
      <c r="L407" s="98"/>
      <c r="M407" s="98"/>
      <c r="O407" s="98"/>
      <c r="P407" s="98"/>
      <c r="Q407" s="98"/>
      <c r="R407" s="98"/>
      <c r="S407" s="98"/>
      <c r="T407" s="98"/>
      <c r="U407" s="98"/>
      <c r="V407" s="98"/>
      <c r="W407" s="98"/>
    </row>
    <row r="408" spans="1:23" x14ac:dyDescent="0.25">
      <c r="A408" s="98"/>
      <c r="B408" s="98"/>
      <c r="C408" s="98"/>
      <c r="D408" s="98"/>
      <c r="E408" s="98"/>
      <c r="F408" s="98"/>
      <c r="G408" s="132"/>
      <c r="H408" s="98"/>
      <c r="I408" s="98"/>
      <c r="K408" s="98"/>
      <c r="L408" s="98"/>
      <c r="M408" s="98"/>
      <c r="O408" s="98"/>
      <c r="P408" s="98"/>
      <c r="Q408" s="98"/>
      <c r="R408" s="98"/>
      <c r="S408" s="98"/>
      <c r="T408" s="98"/>
      <c r="U408" s="98"/>
      <c r="V408" s="98"/>
      <c r="W408" s="98"/>
    </row>
    <row r="409" spans="1:23" x14ac:dyDescent="0.25">
      <c r="A409" s="98"/>
      <c r="B409" s="98"/>
      <c r="C409" s="98"/>
      <c r="D409" s="98"/>
      <c r="E409" s="98"/>
      <c r="F409" s="98"/>
      <c r="G409" s="132"/>
      <c r="H409" s="98"/>
      <c r="I409" s="98"/>
      <c r="K409" s="98"/>
      <c r="L409" s="98"/>
      <c r="M409" s="98"/>
      <c r="O409" s="98"/>
      <c r="P409" s="98"/>
      <c r="Q409" s="98"/>
      <c r="R409" s="98"/>
      <c r="S409" s="98"/>
      <c r="T409" s="98"/>
      <c r="U409" s="98"/>
      <c r="V409" s="98"/>
      <c r="W409" s="98"/>
    </row>
    <row r="410" spans="1:23" x14ac:dyDescent="0.25">
      <c r="A410" s="98"/>
      <c r="B410" s="98"/>
      <c r="C410" s="98"/>
      <c r="D410" s="98"/>
      <c r="E410" s="98"/>
      <c r="F410" s="98"/>
      <c r="G410" s="132"/>
      <c r="H410" s="98"/>
      <c r="I410" s="98"/>
      <c r="K410" s="98"/>
      <c r="L410" s="98"/>
      <c r="M410" s="98"/>
      <c r="O410" s="98"/>
      <c r="P410" s="98"/>
      <c r="Q410" s="98"/>
      <c r="R410" s="98"/>
      <c r="S410" s="98"/>
      <c r="T410" s="98"/>
      <c r="U410" s="98"/>
      <c r="V410" s="98"/>
      <c r="W410" s="98"/>
    </row>
    <row r="411" spans="1:23" x14ac:dyDescent="0.25">
      <c r="A411" s="98"/>
      <c r="B411" s="98"/>
      <c r="C411" s="98"/>
      <c r="D411" s="98"/>
      <c r="E411" s="98"/>
      <c r="F411" s="98"/>
      <c r="G411" s="132"/>
      <c r="H411" s="98"/>
      <c r="I411" s="98"/>
      <c r="K411" s="98"/>
      <c r="L411" s="98"/>
      <c r="M411" s="98"/>
      <c r="O411" s="98"/>
      <c r="P411" s="98"/>
      <c r="Q411" s="98"/>
      <c r="R411" s="98"/>
      <c r="S411" s="98"/>
      <c r="T411" s="98"/>
      <c r="U411" s="98"/>
      <c r="V411" s="98"/>
      <c r="W411" s="98"/>
    </row>
    <row r="412" spans="1:23" x14ac:dyDescent="0.25">
      <c r="A412" s="98"/>
      <c r="B412" s="98"/>
      <c r="C412" s="98"/>
      <c r="D412" s="98"/>
      <c r="E412" s="98"/>
      <c r="F412" s="98"/>
      <c r="G412" s="132"/>
      <c r="H412" s="98"/>
      <c r="I412" s="98"/>
      <c r="K412" s="98"/>
      <c r="L412" s="98"/>
      <c r="M412" s="98"/>
      <c r="O412" s="98"/>
      <c r="P412" s="98"/>
      <c r="Q412" s="98"/>
      <c r="R412" s="98"/>
      <c r="S412" s="98"/>
      <c r="T412" s="98"/>
      <c r="U412" s="98"/>
      <c r="V412" s="98"/>
      <c r="W412" s="98"/>
    </row>
    <row r="413" spans="1:23" x14ac:dyDescent="0.25">
      <c r="A413" s="98"/>
      <c r="B413" s="98"/>
      <c r="C413" s="98"/>
      <c r="D413" s="98"/>
      <c r="E413" s="98"/>
      <c r="F413" s="98"/>
      <c r="G413" s="132"/>
      <c r="H413" s="98"/>
      <c r="I413" s="98"/>
      <c r="K413" s="98"/>
      <c r="L413" s="98"/>
      <c r="M413" s="98"/>
      <c r="O413" s="98"/>
      <c r="P413" s="98"/>
      <c r="Q413" s="98"/>
      <c r="R413" s="98"/>
      <c r="S413" s="98"/>
      <c r="T413" s="98"/>
      <c r="U413" s="98"/>
      <c r="V413" s="98"/>
      <c r="W413" s="98"/>
    </row>
    <row r="414" spans="1:23" x14ac:dyDescent="0.25">
      <c r="A414" s="98"/>
      <c r="B414" s="98"/>
      <c r="C414" s="98"/>
      <c r="D414" s="98"/>
      <c r="E414" s="98"/>
      <c r="F414" s="98"/>
      <c r="G414" s="132"/>
      <c r="H414" s="98"/>
      <c r="I414" s="98"/>
      <c r="K414" s="98"/>
      <c r="L414" s="98"/>
      <c r="M414" s="98"/>
      <c r="O414" s="98"/>
      <c r="P414" s="98"/>
      <c r="Q414" s="98"/>
      <c r="R414" s="98"/>
      <c r="S414" s="98"/>
      <c r="T414" s="98"/>
      <c r="U414" s="98"/>
      <c r="V414" s="98"/>
      <c r="W414" s="98"/>
    </row>
    <row r="415" spans="1:23" x14ac:dyDescent="0.25">
      <c r="A415" s="98"/>
      <c r="B415" s="98"/>
      <c r="C415" s="98"/>
      <c r="D415" s="98"/>
      <c r="E415" s="98"/>
      <c r="F415" s="98"/>
      <c r="G415" s="132"/>
      <c r="H415" s="98"/>
      <c r="I415" s="98"/>
      <c r="K415" s="98"/>
      <c r="L415" s="98"/>
      <c r="M415" s="98"/>
      <c r="O415" s="98"/>
      <c r="P415" s="98"/>
      <c r="Q415" s="98"/>
      <c r="R415" s="98"/>
      <c r="S415" s="98"/>
      <c r="T415" s="98"/>
      <c r="U415" s="98"/>
      <c r="V415" s="98"/>
      <c r="W415" s="98"/>
    </row>
    <row r="416" spans="1:23" x14ac:dyDescent="0.25">
      <c r="A416" s="98"/>
      <c r="B416" s="98"/>
      <c r="C416" s="98"/>
      <c r="D416" s="98"/>
      <c r="E416" s="98"/>
      <c r="F416" s="98"/>
      <c r="G416" s="132"/>
      <c r="H416" s="98"/>
      <c r="I416" s="98"/>
      <c r="K416" s="98"/>
      <c r="L416" s="98"/>
      <c r="M416" s="98"/>
      <c r="O416" s="98"/>
      <c r="P416" s="98"/>
      <c r="Q416" s="98"/>
      <c r="R416" s="98"/>
      <c r="S416" s="98"/>
      <c r="T416" s="98"/>
      <c r="U416" s="98"/>
      <c r="V416" s="98"/>
      <c r="W416" s="98"/>
    </row>
    <row r="417" spans="1:23" x14ac:dyDescent="0.25">
      <c r="A417" s="98"/>
      <c r="B417" s="98"/>
      <c r="C417" s="98"/>
      <c r="D417" s="98"/>
      <c r="E417" s="98"/>
      <c r="F417" s="98"/>
      <c r="G417" s="132"/>
      <c r="H417" s="98"/>
      <c r="I417" s="98"/>
      <c r="K417" s="98"/>
      <c r="L417" s="98"/>
      <c r="M417" s="98"/>
      <c r="O417" s="98"/>
      <c r="P417" s="98"/>
      <c r="Q417" s="98"/>
      <c r="R417" s="98"/>
      <c r="S417" s="98"/>
      <c r="T417" s="98"/>
      <c r="U417" s="98"/>
      <c r="V417" s="98"/>
      <c r="W417" s="98"/>
    </row>
    <row r="418" spans="1:23" x14ac:dyDescent="0.25">
      <c r="A418" s="98"/>
      <c r="B418" s="98"/>
      <c r="C418" s="98"/>
      <c r="D418" s="98"/>
      <c r="E418" s="98"/>
      <c r="F418" s="98"/>
      <c r="G418" s="132"/>
      <c r="H418" s="98"/>
      <c r="I418" s="98"/>
      <c r="K418" s="98"/>
      <c r="L418" s="98"/>
      <c r="M418" s="98"/>
      <c r="O418" s="98"/>
      <c r="P418" s="98"/>
      <c r="Q418" s="98"/>
      <c r="R418" s="98"/>
      <c r="S418" s="98"/>
      <c r="T418" s="98"/>
      <c r="U418" s="98"/>
      <c r="V418" s="98"/>
      <c r="W418" s="98"/>
    </row>
    <row r="419" spans="1:23" x14ac:dyDescent="0.25">
      <c r="A419" s="98"/>
      <c r="B419" s="98"/>
      <c r="C419" s="98"/>
      <c r="D419" s="98"/>
      <c r="E419" s="98"/>
      <c r="F419" s="98"/>
      <c r="G419" s="132"/>
      <c r="H419" s="98"/>
      <c r="I419" s="98"/>
      <c r="K419" s="98"/>
      <c r="L419" s="98"/>
      <c r="M419" s="98"/>
      <c r="O419" s="98"/>
      <c r="P419" s="98"/>
      <c r="Q419" s="98"/>
      <c r="R419" s="98"/>
      <c r="S419" s="98"/>
      <c r="T419" s="98"/>
      <c r="U419" s="98"/>
      <c r="V419" s="98"/>
      <c r="W419" s="98"/>
    </row>
    <row r="420" spans="1:23" x14ac:dyDescent="0.25">
      <c r="A420" s="98"/>
      <c r="B420" s="98"/>
      <c r="C420" s="98"/>
      <c r="D420" s="98"/>
      <c r="E420" s="98"/>
      <c r="F420" s="98"/>
      <c r="G420" s="132"/>
      <c r="H420" s="98"/>
      <c r="I420" s="98"/>
      <c r="K420" s="98"/>
      <c r="L420" s="98"/>
      <c r="M420" s="98"/>
      <c r="O420" s="98"/>
      <c r="P420" s="98"/>
      <c r="Q420" s="98"/>
      <c r="R420" s="98"/>
      <c r="S420" s="98"/>
      <c r="T420" s="98"/>
      <c r="U420" s="98"/>
      <c r="V420" s="98"/>
      <c r="W420" s="98"/>
    </row>
    <row r="421" spans="1:23" x14ac:dyDescent="0.25">
      <c r="A421" s="98"/>
      <c r="B421" s="98"/>
      <c r="C421" s="98"/>
      <c r="D421" s="98"/>
      <c r="E421" s="98"/>
      <c r="F421" s="98"/>
      <c r="G421" s="132"/>
      <c r="H421" s="98"/>
      <c r="I421" s="98"/>
      <c r="K421" s="98"/>
      <c r="L421" s="98"/>
      <c r="M421" s="98"/>
      <c r="O421" s="98"/>
      <c r="P421" s="98"/>
      <c r="Q421" s="98"/>
      <c r="R421" s="98"/>
      <c r="S421" s="98"/>
      <c r="T421" s="98"/>
      <c r="U421" s="98"/>
      <c r="V421" s="98"/>
      <c r="W421" s="98"/>
    </row>
    <row r="422" spans="1:23" x14ac:dyDescent="0.25">
      <c r="A422" s="98"/>
      <c r="B422" s="98"/>
      <c r="C422" s="98"/>
      <c r="D422" s="98"/>
      <c r="E422" s="98"/>
      <c r="F422" s="98"/>
      <c r="G422" s="132"/>
      <c r="H422" s="98"/>
      <c r="I422" s="98"/>
      <c r="K422" s="98"/>
      <c r="L422" s="98"/>
      <c r="M422" s="98"/>
      <c r="O422" s="98"/>
      <c r="P422" s="98"/>
      <c r="Q422" s="98"/>
      <c r="R422" s="98"/>
      <c r="S422" s="98"/>
      <c r="T422" s="98"/>
      <c r="U422" s="98"/>
      <c r="V422" s="98"/>
      <c r="W422" s="98"/>
    </row>
    <row r="423" spans="1:23" x14ac:dyDescent="0.25">
      <c r="A423" s="98"/>
      <c r="B423" s="98"/>
      <c r="C423" s="98"/>
      <c r="D423" s="98"/>
      <c r="E423" s="98"/>
      <c r="F423" s="98"/>
      <c r="G423" s="132"/>
      <c r="H423" s="98"/>
      <c r="I423" s="98"/>
      <c r="K423" s="98"/>
      <c r="L423" s="98"/>
      <c r="M423" s="98"/>
      <c r="O423" s="98"/>
      <c r="P423" s="98"/>
      <c r="Q423" s="98"/>
      <c r="R423" s="98"/>
      <c r="S423" s="98"/>
      <c r="T423" s="98"/>
      <c r="U423" s="98"/>
      <c r="V423" s="98"/>
      <c r="W423" s="98"/>
    </row>
    <row r="424" spans="1:23" x14ac:dyDescent="0.25">
      <c r="A424" s="98"/>
      <c r="B424" s="98"/>
      <c r="C424" s="98"/>
      <c r="D424" s="98"/>
      <c r="E424" s="98"/>
      <c r="F424" s="98"/>
      <c r="G424" s="132"/>
      <c r="H424" s="98"/>
      <c r="I424" s="98"/>
      <c r="K424" s="98"/>
      <c r="L424" s="98"/>
      <c r="M424" s="98"/>
      <c r="O424" s="98"/>
      <c r="P424" s="98"/>
      <c r="Q424" s="98"/>
      <c r="R424" s="98"/>
      <c r="S424" s="98"/>
      <c r="T424" s="98"/>
      <c r="U424" s="98"/>
      <c r="V424" s="98"/>
      <c r="W424" s="98"/>
    </row>
    <row r="425" spans="1:23" x14ac:dyDescent="0.25">
      <c r="A425" s="98"/>
      <c r="B425" s="98"/>
      <c r="C425" s="98"/>
      <c r="D425" s="98"/>
      <c r="E425" s="98"/>
      <c r="F425" s="98"/>
      <c r="G425" s="132"/>
      <c r="H425" s="98"/>
      <c r="I425" s="98"/>
      <c r="K425" s="98"/>
      <c r="L425" s="98"/>
      <c r="M425" s="98"/>
      <c r="O425" s="98"/>
      <c r="P425" s="98"/>
      <c r="Q425" s="98"/>
      <c r="R425" s="98"/>
      <c r="S425" s="98"/>
      <c r="T425" s="98"/>
      <c r="U425" s="98"/>
      <c r="V425" s="98"/>
      <c r="W425" s="98"/>
    </row>
    <row r="426" spans="1:23" x14ac:dyDescent="0.25">
      <c r="A426" s="98"/>
      <c r="B426" s="98"/>
      <c r="C426" s="98"/>
      <c r="D426" s="98"/>
      <c r="E426" s="98"/>
      <c r="F426" s="98"/>
      <c r="G426" s="132"/>
      <c r="H426" s="98"/>
      <c r="I426" s="98"/>
      <c r="K426" s="98"/>
      <c r="L426" s="98"/>
      <c r="M426" s="98"/>
      <c r="O426" s="98"/>
      <c r="P426" s="98"/>
      <c r="Q426" s="98"/>
      <c r="R426" s="98"/>
      <c r="S426" s="98"/>
      <c r="T426" s="98"/>
      <c r="U426" s="98"/>
      <c r="V426" s="98"/>
      <c r="W426" s="98"/>
    </row>
    <row r="427" spans="1:23" x14ac:dyDescent="0.25">
      <c r="A427" s="98"/>
      <c r="B427" s="98"/>
      <c r="C427" s="98"/>
      <c r="D427" s="98"/>
      <c r="E427" s="98"/>
      <c r="F427" s="98"/>
      <c r="G427" s="132"/>
      <c r="H427" s="98"/>
      <c r="I427" s="98"/>
      <c r="K427" s="98"/>
      <c r="L427" s="98"/>
      <c r="M427" s="98"/>
      <c r="O427" s="98"/>
      <c r="P427" s="98"/>
      <c r="Q427" s="98"/>
      <c r="R427" s="98"/>
      <c r="S427" s="98"/>
      <c r="T427" s="98"/>
      <c r="U427" s="98"/>
      <c r="V427" s="98"/>
      <c r="W427" s="98"/>
    </row>
    <row r="428" spans="1:23" x14ac:dyDescent="0.25">
      <c r="A428" s="98"/>
      <c r="B428" s="98"/>
      <c r="C428" s="98"/>
      <c r="D428" s="98"/>
      <c r="E428" s="98"/>
      <c r="F428" s="98"/>
      <c r="G428" s="132"/>
      <c r="H428" s="98"/>
      <c r="I428" s="98"/>
      <c r="K428" s="98"/>
      <c r="L428" s="98"/>
      <c r="M428" s="98"/>
      <c r="O428" s="98"/>
      <c r="P428" s="98"/>
      <c r="Q428" s="98"/>
      <c r="R428" s="98"/>
      <c r="S428" s="98"/>
      <c r="T428" s="98"/>
      <c r="U428" s="98"/>
      <c r="V428" s="98"/>
      <c r="W428" s="98"/>
    </row>
    <row r="429" spans="1:23" x14ac:dyDescent="0.25">
      <c r="A429" s="98"/>
      <c r="B429" s="98"/>
      <c r="C429" s="98"/>
      <c r="D429" s="98"/>
      <c r="E429" s="98"/>
      <c r="F429" s="98"/>
      <c r="G429" s="132"/>
      <c r="H429" s="98"/>
      <c r="I429" s="98"/>
      <c r="K429" s="98"/>
      <c r="L429" s="98"/>
      <c r="M429" s="98"/>
      <c r="O429" s="98"/>
      <c r="P429" s="98"/>
      <c r="Q429" s="98"/>
      <c r="R429" s="98"/>
      <c r="S429" s="98"/>
      <c r="T429" s="98"/>
      <c r="U429" s="98"/>
      <c r="V429" s="98"/>
      <c r="W429" s="98"/>
    </row>
    <row r="430" spans="1:23" x14ac:dyDescent="0.25">
      <c r="A430" s="98"/>
      <c r="B430" s="98"/>
      <c r="C430" s="98"/>
      <c r="D430" s="98"/>
      <c r="E430" s="98"/>
      <c r="F430" s="98"/>
      <c r="G430" s="132"/>
      <c r="H430" s="98"/>
      <c r="I430" s="98"/>
      <c r="K430" s="98"/>
      <c r="L430" s="98"/>
      <c r="M430" s="98"/>
      <c r="O430" s="98"/>
      <c r="P430" s="98"/>
      <c r="Q430" s="98"/>
      <c r="R430" s="98"/>
      <c r="S430" s="98"/>
      <c r="T430" s="98"/>
      <c r="U430" s="98"/>
      <c r="V430" s="98"/>
      <c r="W430" s="98"/>
    </row>
    <row r="431" spans="1:23" x14ac:dyDescent="0.25">
      <c r="A431" s="98"/>
      <c r="B431" s="98"/>
      <c r="C431" s="98"/>
      <c r="D431" s="98"/>
      <c r="E431" s="98"/>
      <c r="F431" s="98"/>
      <c r="G431" s="132"/>
      <c r="H431" s="98"/>
      <c r="I431" s="98"/>
      <c r="K431" s="98"/>
      <c r="L431" s="98"/>
      <c r="M431" s="98"/>
      <c r="O431" s="98"/>
      <c r="P431" s="98"/>
      <c r="Q431" s="98"/>
      <c r="R431" s="98"/>
      <c r="S431" s="98"/>
      <c r="T431" s="98"/>
      <c r="U431" s="98"/>
      <c r="V431" s="98"/>
      <c r="W431" s="98"/>
    </row>
    <row r="432" spans="1:23" x14ac:dyDescent="0.25">
      <c r="A432" s="98"/>
      <c r="B432" s="98"/>
      <c r="C432" s="98"/>
      <c r="D432" s="98"/>
      <c r="E432" s="98"/>
      <c r="F432" s="98"/>
      <c r="G432" s="132"/>
      <c r="H432" s="98"/>
      <c r="I432" s="98"/>
      <c r="K432" s="98"/>
      <c r="L432" s="98"/>
      <c r="M432" s="98"/>
      <c r="O432" s="98"/>
      <c r="P432" s="98"/>
      <c r="Q432" s="98"/>
      <c r="R432" s="98"/>
      <c r="S432" s="98"/>
      <c r="T432" s="98"/>
      <c r="U432" s="98"/>
      <c r="V432" s="98"/>
      <c r="W432" s="98"/>
    </row>
    <row r="433" spans="1:23" x14ac:dyDescent="0.25">
      <c r="A433" s="98"/>
      <c r="B433" s="98"/>
      <c r="C433" s="98"/>
      <c r="D433" s="98"/>
      <c r="E433" s="98"/>
      <c r="F433" s="98"/>
      <c r="G433" s="132"/>
      <c r="H433" s="98"/>
      <c r="I433" s="98"/>
      <c r="K433" s="98"/>
      <c r="L433" s="98"/>
      <c r="M433" s="98"/>
      <c r="O433" s="98"/>
      <c r="P433" s="98"/>
      <c r="Q433" s="98"/>
      <c r="R433" s="98"/>
      <c r="S433" s="98"/>
      <c r="T433" s="98"/>
      <c r="U433" s="98"/>
      <c r="V433" s="98"/>
      <c r="W433" s="98"/>
    </row>
    <row r="434" spans="1:23" x14ac:dyDescent="0.25">
      <c r="A434" s="98"/>
      <c r="B434" s="98"/>
      <c r="C434" s="98"/>
      <c r="D434" s="98"/>
      <c r="E434" s="98"/>
      <c r="F434" s="98"/>
      <c r="G434" s="132"/>
      <c r="H434" s="98"/>
      <c r="I434" s="98"/>
      <c r="K434" s="98"/>
      <c r="L434" s="98"/>
      <c r="M434" s="98"/>
      <c r="O434" s="98"/>
      <c r="P434" s="98"/>
      <c r="Q434" s="98"/>
      <c r="R434" s="98"/>
      <c r="S434" s="98"/>
      <c r="T434" s="98"/>
      <c r="U434" s="98"/>
      <c r="V434" s="98"/>
      <c r="W434" s="98"/>
    </row>
    <row r="435" spans="1:23" x14ac:dyDescent="0.25">
      <c r="A435" s="98"/>
      <c r="B435" s="98"/>
      <c r="C435" s="98"/>
      <c r="D435" s="98"/>
      <c r="E435" s="98"/>
      <c r="F435" s="98"/>
      <c r="G435" s="132"/>
      <c r="H435" s="98"/>
      <c r="I435" s="98"/>
      <c r="K435" s="98"/>
      <c r="L435" s="98"/>
      <c r="M435" s="98"/>
      <c r="O435" s="98"/>
      <c r="P435" s="98"/>
      <c r="Q435" s="98"/>
      <c r="R435" s="98"/>
      <c r="S435" s="98"/>
      <c r="T435" s="98"/>
      <c r="U435" s="98"/>
      <c r="V435" s="98"/>
      <c r="W435" s="98"/>
    </row>
    <row r="436" spans="1:23" x14ac:dyDescent="0.25">
      <c r="A436" s="98"/>
      <c r="B436" s="98"/>
      <c r="C436" s="98"/>
      <c r="D436" s="98"/>
      <c r="E436" s="98"/>
      <c r="F436" s="98"/>
      <c r="G436" s="132"/>
      <c r="H436" s="98"/>
      <c r="I436" s="98"/>
      <c r="K436" s="98"/>
      <c r="L436" s="98"/>
      <c r="M436" s="98"/>
      <c r="O436" s="98"/>
      <c r="P436" s="98"/>
      <c r="Q436" s="98"/>
      <c r="R436" s="98"/>
      <c r="S436" s="98"/>
      <c r="T436" s="98"/>
      <c r="U436" s="98"/>
      <c r="V436" s="98"/>
      <c r="W436" s="98"/>
    </row>
    <row r="437" spans="1:23" x14ac:dyDescent="0.25">
      <c r="A437" s="98"/>
      <c r="B437" s="98"/>
      <c r="C437" s="98"/>
      <c r="D437" s="98"/>
      <c r="E437" s="98"/>
      <c r="F437" s="98"/>
      <c r="G437" s="132"/>
      <c r="H437" s="98"/>
      <c r="I437" s="98"/>
      <c r="K437" s="98"/>
      <c r="L437" s="98"/>
      <c r="M437" s="98"/>
      <c r="O437" s="98"/>
      <c r="P437" s="98"/>
      <c r="Q437" s="98"/>
      <c r="R437" s="98"/>
      <c r="S437" s="98"/>
      <c r="T437" s="98"/>
      <c r="U437" s="98"/>
      <c r="V437" s="98"/>
      <c r="W437" s="98"/>
    </row>
    <row r="438" spans="1:23" x14ac:dyDescent="0.25">
      <c r="A438" s="98"/>
      <c r="B438" s="98"/>
      <c r="C438" s="98"/>
      <c r="D438" s="98"/>
      <c r="E438" s="98"/>
      <c r="F438" s="98"/>
      <c r="G438" s="132"/>
      <c r="H438" s="98"/>
      <c r="I438" s="98"/>
      <c r="K438" s="98"/>
      <c r="L438" s="98"/>
      <c r="M438" s="98"/>
      <c r="O438" s="98"/>
      <c r="P438" s="98"/>
      <c r="Q438" s="98"/>
      <c r="R438" s="98"/>
      <c r="S438" s="98"/>
      <c r="T438" s="98"/>
      <c r="U438" s="98"/>
      <c r="V438" s="98"/>
      <c r="W438" s="98"/>
    </row>
    <row r="439" spans="1:23" x14ac:dyDescent="0.25">
      <c r="A439" s="98"/>
      <c r="B439" s="98"/>
      <c r="C439" s="98"/>
      <c r="D439" s="98"/>
      <c r="E439" s="98"/>
      <c r="F439" s="98"/>
      <c r="G439" s="132"/>
      <c r="H439" s="98"/>
      <c r="I439" s="98"/>
      <c r="K439" s="98"/>
      <c r="L439" s="98"/>
      <c r="M439" s="98"/>
      <c r="O439" s="98"/>
      <c r="P439" s="98"/>
      <c r="Q439" s="98"/>
      <c r="R439" s="98"/>
      <c r="S439" s="98"/>
      <c r="T439" s="98"/>
      <c r="U439" s="98"/>
      <c r="V439" s="98"/>
      <c r="W439" s="98"/>
    </row>
    <row r="440" spans="1:23" x14ac:dyDescent="0.25">
      <c r="A440" s="98"/>
      <c r="B440" s="98"/>
      <c r="C440" s="98"/>
      <c r="D440" s="98"/>
      <c r="E440" s="98"/>
      <c r="F440" s="98"/>
      <c r="G440" s="132"/>
      <c r="H440" s="98"/>
      <c r="I440" s="98"/>
      <c r="K440" s="98"/>
      <c r="L440" s="98"/>
      <c r="M440" s="98"/>
      <c r="O440" s="98"/>
      <c r="P440" s="98"/>
      <c r="Q440" s="98"/>
      <c r="R440" s="98"/>
      <c r="S440" s="98"/>
      <c r="T440" s="98"/>
      <c r="U440" s="98"/>
      <c r="V440" s="98"/>
      <c r="W440" s="98"/>
    </row>
    <row r="441" spans="1:23" x14ac:dyDescent="0.25">
      <c r="A441" s="98"/>
      <c r="B441" s="98"/>
      <c r="C441" s="98"/>
      <c r="D441" s="98"/>
      <c r="E441" s="98"/>
      <c r="F441" s="98"/>
      <c r="G441" s="132"/>
      <c r="H441" s="98"/>
      <c r="I441" s="98"/>
      <c r="K441" s="98"/>
      <c r="L441" s="98"/>
      <c r="M441" s="98"/>
      <c r="O441" s="98"/>
      <c r="P441" s="98"/>
      <c r="Q441" s="98"/>
      <c r="R441" s="98"/>
      <c r="S441" s="98"/>
      <c r="T441" s="98"/>
      <c r="U441" s="98"/>
      <c r="V441" s="98"/>
      <c r="W441" s="98"/>
    </row>
    <row r="442" spans="1:23" x14ac:dyDescent="0.25">
      <c r="A442" s="98"/>
      <c r="B442" s="98"/>
      <c r="C442" s="98"/>
      <c r="D442" s="98"/>
      <c r="E442" s="98"/>
      <c r="F442" s="98"/>
      <c r="G442" s="132"/>
      <c r="H442" s="98"/>
      <c r="I442" s="98"/>
      <c r="K442" s="98"/>
      <c r="L442" s="98"/>
      <c r="M442" s="98"/>
      <c r="O442" s="98"/>
      <c r="P442" s="98"/>
      <c r="Q442" s="98"/>
      <c r="R442" s="98"/>
      <c r="S442" s="98"/>
      <c r="T442" s="98"/>
      <c r="U442" s="98"/>
      <c r="V442" s="98"/>
      <c r="W442" s="98"/>
    </row>
    <row r="443" spans="1:23" x14ac:dyDescent="0.25">
      <c r="A443" s="98"/>
      <c r="B443" s="98"/>
      <c r="C443" s="98"/>
      <c r="D443" s="98"/>
      <c r="E443" s="98"/>
      <c r="F443" s="98"/>
      <c r="G443" s="132"/>
      <c r="H443" s="98"/>
      <c r="I443" s="98"/>
      <c r="K443" s="98"/>
      <c r="L443" s="98"/>
      <c r="M443" s="98"/>
      <c r="O443" s="98"/>
      <c r="P443" s="98"/>
      <c r="Q443" s="98"/>
      <c r="R443" s="98"/>
      <c r="S443" s="98"/>
      <c r="T443" s="98"/>
      <c r="U443" s="98"/>
      <c r="V443" s="98"/>
      <c r="W443" s="98"/>
    </row>
    <row r="444" spans="1:23" x14ac:dyDescent="0.25">
      <c r="A444" s="98"/>
      <c r="B444" s="98"/>
      <c r="C444" s="98"/>
      <c r="D444" s="98"/>
      <c r="E444" s="98"/>
      <c r="F444" s="98"/>
      <c r="G444" s="132"/>
      <c r="H444" s="98"/>
      <c r="I444" s="98"/>
      <c r="K444" s="98"/>
      <c r="L444" s="98"/>
      <c r="M444" s="98"/>
      <c r="O444" s="98"/>
      <c r="P444" s="98"/>
      <c r="Q444" s="98"/>
      <c r="R444" s="98"/>
      <c r="S444" s="98"/>
      <c r="T444" s="98"/>
      <c r="U444" s="98"/>
      <c r="V444" s="98"/>
      <c r="W444" s="98"/>
    </row>
    <row r="445" spans="1:23" x14ac:dyDescent="0.25">
      <c r="A445" s="98"/>
      <c r="B445" s="98"/>
      <c r="C445" s="98"/>
      <c r="D445" s="98"/>
      <c r="E445" s="98"/>
      <c r="F445" s="98"/>
      <c r="G445" s="132"/>
      <c r="H445" s="98"/>
      <c r="I445" s="98"/>
      <c r="K445" s="98"/>
      <c r="L445" s="98"/>
      <c r="M445" s="98"/>
      <c r="O445" s="98"/>
      <c r="P445" s="98"/>
      <c r="Q445" s="98"/>
      <c r="R445" s="98"/>
      <c r="S445" s="98"/>
      <c r="T445" s="98"/>
      <c r="U445" s="98"/>
      <c r="V445" s="98"/>
      <c r="W445" s="98"/>
    </row>
    <row r="446" spans="1:23" x14ac:dyDescent="0.25">
      <c r="A446" s="98"/>
      <c r="B446" s="98"/>
      <c r="C446" s="98"/>
      <c r="D446" s="98"/>
      <c r="E446" s="98"/>
      <c r="F446" s="98"/>
      <c r="G446" s="132"/>
      <c r="H446" s="98"/>
      <c r="I446" s="98"/>
      <c r="K446" s="98"/>
      <c r="L446" s="98"/>
      <c r="M446" s="98"/>
      <c r="O446" s="98"/>
      <c r="P446" s="98"/>
      <c r="Q446" s="98"/>
      <c r="R446" s="98"/>
      <c r="S446" s="98"/>
      <c r="T446" s="98"/>
      <c r="U446" s="98"/>
      <c r="V446" s="98"/>
      <c r="W446" s="98"/>
    </row>
    <row r="447" spans="1:23" x14ac:dyDescent="0.25">
      <c r="A447" s="98"/>
      <c r="B447" s="98"/>
      <c r="C447" s="98"/>
      <c r="D447" s="98"/>
      <c r="E447" s="98"/>
      <c r="F447" s="98"/>
      <c r="G447" s="132"/>
      <c r="H447" s="98"/>
      <c r="I447" s="98"/>
      <c r="K447" s="98"/>
      <c r="L447" s="98"/>
      <c r="M447" s="98"/>
      <c r="O447" s="98"/>
      <c r="P447" s="98"/>
      <c r="Q447" s="98"/>
      <c r="R447" s="98"/>
      <c r="S447" s="98"/>
      <c r="T447" s="98"/>
      <c r="U447" s="98"/>
      <c r="V447" s="98"/>
      <c r="W447" s="98"/>
    </row>
    <row r="448" spans="1:23" x14ac:dyDescent="0.25">
      <c r="A448" s="98"/>
      <c r="B448" s="98"/>
      <c r="C448" s="98"/>
      <c r="D448" s="98"/>
      <c r="E448" s="98"/>
      <c r="F448" s="98"/>
      <c r="G448" s="132"/>
      <c r="H448" s="98"/>
      <c r="I448" s="98"/>
      <c r="K448" s="98"/>
      <c r="L448" s="98"/>
      <c r="M448" s="98"/>
      <c r="O448" s="98"/>
      <c r="P448" s="98"/>
      <c r="Q448" s="98"/>
      <c r="R448" s="98"/>
      <c r="S448" s="98"/>
      <c r="T448" s="98"/>
      <c r="U448" s="98"/>
      <c r="V448" s="98"/>
      <c r="W448" s="98"/>
    </row>
    <row r="449" spans="1:23" x14ac:dyDescent="0.25">
      <c r="A449" s="98"/>
      <c r="B449" s="98"/>
      <c r="C449" s="98"/>
      <c r="D449" s="98"/>
      <c r="E449" s="98"/>
      <c r="F449" s="98"/>
      <c r="G449" s="132"/>
      <c r="H449" s="98"/>
      <c r="I449" s="98"/>
      <c r="K449" s="98"/>
      <c r="L449" s="98"/>
      <c r="M449" s="98"/>
      <c r="O449" s="98"/>
      <c r="P449" s="98"/>
      <c r="Q449" s="98"/>
      <c r="R449" s="98"/>
      <c r="S449" s="98"/>
      <c r="T449" s="98"/>
      <c r="U449" s="98"/>
      <c r="V449" s="98"/>
      <c r="W449" s="98"/>
    </row>
    <row r="450" spans="1:23" x14ac:dyDescent="0.25">
      <c r="A450" s="98"/>
      <c r="B450" s="98"/>
      <c r="C450" s="98"/>
      <c r="D450" s="98"/>
      <c r="E450" s="98"/>
      <c r="F450" s="98"/>
      <c r="G450" s="132"/>
      <c r="H450" s="98"/>
      <c r="I450" s="98"/>
      <c r="K450" s="98"/>
      <c r="L450" s="98"/>
      <c r="M450" s="98"/>
      <c r="O450" s="98"/>
      <c r="P450" s="98"/>
      <c r="Q450" s="98"/>
      <c r="R450" s="98"/>
      <c r="S450" s="98"/>
      <c r="T450" s="98"/>
      <c r="U450" s="98"/>
      <c r="V450" s="98"/>
      <c r="W450" s="98"/>
    </row>
    <row r="451" spans="1:23" x14ac:dyDescent="0.25">
      <c r="A451" s="98"/>
      <c r="B451" s="98"/>
      <c r="C451" s="98"/>
      <c r="D451" s="98"/>
      <c r="E451" s="98"/>
      <c r="F451" s="98"/>
      <c r="G451" s="132"/>
      <c r="H451" s="98"/>
      <c r="I451" s="98"/>
      <c r="K451" s="98"/>
      <c r="L451" s="98"/>
      <c r="M451" s="98"/>
      <c r="O451" s="98"/>
      <c r="P451" s="98"/>
      <c r="Q451" s="98"/>
      <c r="R451" s="98"/>
      <c r="S451" s="98"/>
      <c r="T451" s="98"/>
      <c r="U451" s="98"/>
      <c r="V451" s="98"/>
      <c r="W451" s="98"/>
    </row>
    <row r="452" spans="1:23" x14ac:dyDescent="0.25">
      <c r="A452" s="98"/>
      <c r="B452" s="98"/>
      <c r="C452" s="98"/>
      <c r="D452" s="98"/>
      <c r="E452" s="98"/>
      <c r="F452" s="98"/>
      <c r="G452" s="132"/>
      <c r="H452" s="98"/>
      <c r="I452" s="98"/>
      <c r="K452" s="98"/>
      <c r="L452" s="98"/>
      <c r="M452" s="98"/>
      <c r="O452" s="98"/>
      <c r="P452" s="98"/>
      <c r="Q452" s="98"/>
      <c r="R452" s="98"/>
      <c r="S452" s="98"/>
      <c r="T452" s="98"/>
      <c r="U452" s="98"/>
      <c r="V452" s="98"/>
      <c r="W452" s="98"/>
    </row>
    <row r="453" spans="1:23" x14ac:dyDescent="0.25">
      <c r="A453" s="98"/>
      <c r="B453" s="98"/>
      <c r="C453" s="98"/>
      <c r="D453" s="98"/>
      <c r="E453" s="98"/>
      <c r="F453" s="98"/>
      <c r="G453" s="132"/>
      <c r="H453" s="98"/>
      <c r="I453" s="98"/>
      <c r="K453" s="98"/>
      <c r="L453" s="98"/>
      <c r="M453" s="98"/>
      <c r="O453" s="98"/>
      <c r="P453" s="98"/>
      <c r="Q453" s="98"/>
      <c r="R453" s="98"/>
      <c r="S453" s="98"/>
      <c r="T453" s="98"/>
      <c r="U453" s="98"/>
      <c r="V453" s="98"/>
      <c r="W453" s="98"/>
    </row>
    <row r="454" spans="1:23" x14ac:dyDescent="0.25">
      <c r="A454" s="98"/>
      <c r="B454" s="98"/>
      <c r="C454" s="98"/>
      <c r="D454" s="98"/>
      <c r="E454" s="98"/>
      <c r="F454" s="98"/>
      <c r="G454" s="132"/>
      <c r="H454" s="98"/>
      <c r="I454" s="98"/>
      <c r="K454" s="98"/>
      <c r="L454" s="98"/>
      <c r="M454" s="98"/>
      <c r="O454" s="98"/>
      <c r="P454" s="98"/>
      <c r="Q454" s="98"/>
      <c r="R454" s="98"/>
      <c r="S454" s="98"/>
      <c r="T454" s="98"/>
      <c r="U454" s="98"/>
      <c r="V454" s="98"/>
      <c r="W454" s="98"/>
    </row>
    <row r="455" spans="1:23" x14ac:dyDescent="0.25">
      <c r="A455" s="98"/>
      <c r="B455" s="98"/>
      <c r="C455" s="98"/>
      <c r="D455" s="98"/>
      <c r="E455" s="98"/>
      <c r="F455" s="98"/>
      <c r="G455" s="132"/>
      <c r="H455" s="98"/>
      <c r="I455" s="98"/>
      <c r="K455" s="98"/>
      <c r="L455" s="98"/>
      <c r="M455" s="98"/>
      <c r="O455" s="98"/>
      <c r="P455" s="98"/>
      <c r="Q455" s="98"/>
      <c r="R455" s="98"/>
      <c r="S455" s="98"/>
      <c r="T455" s="98"/>
      <c r="U455" s="98"/>
      <c r="V455" s="98"/>
      <c r="W455" s="98"/>
    </row>
    <row r="456" spans="1:23" x14ac:dyDescent="0.25">
      <c r="A456" s="98"/>
      <c r="B456" s="98"/>
      <c r="C456" s="98"/>
      <c r="D456" s="98"/>
      <c r="E456" s="98"/>
      <c r="F456" s="98"/>
      <c r="G456" s="132"/>
      <c r="H456" s="98"/>
      <c r="I456" s="98"/>
      <c r="K456" s="98"/>
      <c r="L456" s="98"/>
      <c r="M456" s="98"/>
      <c r="O456" s="98"/>
      <c r="P456" s="98"/>
      <c r="Q456" s="98"/>
      <c r="R456" s="98"/>
      <c r="S456" s="98"/>
      <c r="T456" s="98"/>
      <c r="U456" s="98"/>
      <c r="V456" s="98"/>
      <c r="W456" s="98"/>
    </row>
    <row r="457" spans="1:23" x14ac:dyDescent="0.25">
      <c r="A457" s="98"/>
      <c r="B457" s="98"/>
      <c r="C457" s="98"/>
      <c r="D457" s="98"/>
      <c r="E457" s="98"/>
      <c r="F457" s="98"/>
      <c r="G457" s="132"/>
      <c r="H457" s="98"/>
      <c r="I457" s="98"/>
      <c r="K457" s="98"/>
      <c r="L457" s="98"/>
      <c r="M457" s="98"/>
      <c r="O457" s="98"/>
      <c r="P457" s="98"/>
      <c r="Q457" s="98"/>
      <c r="R457" s="98"/>
      <c r="S457" s="98"/>
      <c r="T457" s="98"/>
      <c r="U457" s="98"/>
      <c r="V457" s="98"/>
      <c r="W457" s="98"/>
    </row>
    <row r="458" spans="1:23" x14ac:dyDescent="0.25">
      <c r="A458" s="98"/>
      <c r="B458" s="98"/>
      <c r="C458" s="98"/>
      <c r="D458" s="98"/>
      <c r="E458" s="98"/>
      <c r="F458" s="98"/>
      <c r="G458" s="132"/>
      <c r="H458" s="98"/>
      <c r="I458" s="98"/>
      <c r="K458" s="98"/>
      <c r="L458" s="98"/>
      <c r="M458" s="98"/>
      <c r="O458" s="98"/>
      <c r="P458" s="98"/>
      <c r="Q458" s="98"/>
      <c r="R458" s="98"/>
      <c r="S458" s="98"/>
      <c r="T458" s="98"/>
      <c r="U458" s="98"/>
      <c r="V458" s="98"/>
      <c r="W458" s="98"/>
    </row>
    <row r="459" spans="1:23" x14ac:dyDescent="0.25">
      <c r="A459" s="98"/>
      <c r="B459" s="98"/>
      <c r="C459" s="98"/>
      <c r="D459" s="98"/>
      <c r="E459" s="98"/>
      <c r="F459" s="98"/>
      <c r="G459" s="132"/>
      <c r="H459" s="98"/>
      <c r="I459" s="98"/>
      <c r="K459" s="98"/>
      <c r="L459" s="98"/>
      <c r="M459" s="98"/>
      <c r="O459" s="98"/>
      <c r="P459" s="98"/>
      <c r="Q459" s="98"/>
      <c r="R459" s="98"/>
      <c r="S459" s="98"/>
      <c r="T459" s="98"/>
      <c r="U459" s="98"/>
      <c r="V459" s="98"/>
      <c r="W459" s="98"/>
    </row>
    <row r="460" spans="1:23" x14ac:dyDescent="0.25">
      <c r="A460" s="98"/>
      <c r="B460" s="98"/>
      <c r="C460" s="98"/>
      <c r="D460" s="98"/>
      <c r="E460" s="98"/>
      <c r="F460" s="98"/>
      <c r="G460" s="132"/>
      <c r="H460" s="98"/>
      <c r="I460" s="98"/>
      <c r="K460" s="98"/>
      <c r="L460" s="98"/>
      <c r="M460" s="98"/>
      <c r="O460" s="98"/>
      <c r="P460" s="98"/>
      <c r="Q460" s="98"/>
      <c r="R460" s="98"/>
      <c r="S460" s="98"/>
      <c r="T460" s="98"/>
      <c r="U460" s="98"/>
      <c r="V460" s="98"/>
      <c r="W460" s="98"/>
    </row>
    <row r="461" spans="1:23" x14ac:dyDescent="0.25">
      <c r="A461" s="98"/>
      <c r="B461" s="98"/>
      <c r="C461" s="98"/>
      <c r="D461" s="98"/>
      <c r="E461" s="98"/>
      <c r="F461" s="98"/>
      <c r="G461" s="132"/>
      <c r="H461" s="98"/>
      <c r="I461" s="98"/>
      <c r="K461" s="98"/>
      <c r="L461" s="98"/>
      <c r="M461" s="98"/>
      <c r="O461" s="98"/>
      <c r="P461" s="98"/>
      <c r="Q461" s="98"/>
      <c r="R461" s="98"/>
      <c r="S461" s="98"/>
      <c r="T461" s="98"/>
      <c r="U461" s="98"/>
      <c r="V461" s="98"/>
      <c r="W461" s="98"/>
    </row>
    <row r="462" spans="1:23" x14ac:dyDescent="0.25">
      <c r="A462" s="98"/>
      <c r="B462" s="98"/>
      <c r="C462" s="98"/>
      <c r="D462" s="98"/>
      <c r="E462" s="98"/>
      <c r="F462" s="98"/>
      <c r="G462" s="132"/>
      <c r="H462" s="98"/>
      <c r="I462" s="98"/>
      <c r="K462" s="98"/>
      <c r="L462" s="98"/>
      <c r="M462" s="98"/>
      <c r="O462" s="98"/>
      <c r="P462" s="98"/>
      <c r="Q462" s="98"/>
      <c r="R462" s="98"/>
      <c r="S462" s="98"/>
      <c r="T462" s="98"/>
      <c r="U462" s="98"/>
      <c r="V462" s="98"/>
      <c r="W462" s="98"/>
    </row>
    <row r="463" spans="1:23" x14ac:dyDescent="0.25">
      <c r="A463" s="98"/>
      <c r="B463" s="98"/>
      <c r="C463" s="98"/>
      <c r="D463" s="98"/>
      <c r="E463" s="98"/>
      <c r="F463" s="98"/>
      <c r="G463" s="132"/>
      <c r="H463" s="98"/>
      <c r="I463" s="98"/>
      <c r="K463" s="98"/>
      <c r="L463" s="98"/>
      <c r="M463" s="98"/>
      <c r="O463" s="98"/>
      <c r="P463" s="98"/>
      <c r="Q463" s="98"/>
      <c r="R463" s="98"/>
      <c r="S463" s="98"/>
      <c r="T463" s="98"/>
      <c r="U463" s="98"/>
      <c r="V463" s="98"/>
      <c r="W463" s="98"/>
    </row>
    <row r="464" spans="1:23" x14ac:dyDescent="0.25">
      <c r="A464" s="98"/>
      <c r="B464" s="98"/>
      <c r="C464" s="98"/>
      <c r="D464" s="98"/>
      <c r="E464" s="98"/>
      <c r="F464" s="98"/>
      <c r="G464" s="132"/>
      <c r="H464" s="98"/>
      <c r="I464" s="98"/>
      <c r="K464" s="98"/>
      <c r="L464" s="98"/>
      <c r="M464" s="98"/>
      <c r="O464" s="98"/>
      <c r="P464" s="98"/>
      <c r="Q464" s="98"/>
      <c r="R464" s="98"/>
      <c r="S464" s="98"/>
      <c r="T464" s="98"/>
      <c r="U464" s="98"/>
      <c r="V464" s="98"/>
      <c r="W464" s="98"/>
    </row>
    <row r="465" spans="1:23" x14ac:dyDescent="0.25">
      <c r="A465" s="98"/>
      <c r="B465" s="98"/>
      <c r="C465" s="98"/>
      <c r="D465" s="98"/>
      <c r="E465" s="98"/>
      <c r="F465" s="98"/>
      <c r="G465" s="132"/>
      <c r="H465" s="98"/>
      <c r="I465" s="98"/>
      <c r="K465" s="98"/>
      <c r="L465" s="98"/>
      <c r="M465" s="98"/>
      <c r="O465" s="98"/>
      <c r="P465" s="98"/>
      <c r="Q465" s="98"/>
      <c r="R465" s="98"/>
      <c r="S465" s="98"/>
      <c r="T465" s="98"/>
      <c r="U465" s="98"/>
      <c r="V465" s="98"/>
      <c r="W465" s="98"/>
    </row>
    <row r="466" spans="1:23" x14ac:dyDescent="0.25">
      <c r="A466" s="98"/>
      <c r="B466" s="98"/>
      <c r="C466" s="98"/>
      <c r="D466" s="98"/>
      <c r="E466" s="98"/>
      <c r="F466" s="98"/>
      <c r="G466" s="132"/>
      <c r="H466" s="98"/>
      <c r="I466" s="98"/>
      <c r="K466" s="98"/>
      <c r="L466" s="98"/>
      <c r="M466" s="98"/>
      <c r="O466" s="98"/>
      <c r="P466" s="98"/>
      <c r="Q466" s="98"/>
      <c r="R466" s="98"/>
      <c r="S466" s="98"/>
      <c r="T466" s="98"/>
      <c r="U466" s="98"/>
      <c r="V466" s="98"/>
      <c r="W466" s="98"/>
    </row>
    <row r="467" spans="1:23" x14ac:dyDescent="0.25">
      <c r="A467" s="98"/>
      <c r="B467" s="98"/>
      <c r="C467" s="98"/>
      <c r="D467" s="98"/>
      <c r="E467" s="98"/>
      <c r="F467" s="98"/>
      <c r="G467" s="132"/>
      <c r="H467" s="98"/>
      <c r="I467" s="98"/>
      <c r="K467" s="98"/>
      <c r="L467" s="98"/>
      <c r="M467" s="98"/>
      <c r="O467" s="98"/>
      <c r="P467" s="98"/>
      <c r="Q467" s="98"/>
      <c r="R467" s="98"/>
      <c r="S467" s="98"/>
      <c r="T467" s="98"/>
      <c r="U467" s="98"/>
      <c r="V467" s="98"/>
      <c r="W467" s="98"/>
    </row>
    <row r="468" spans="1:23" x14ac:dyDescent="0.25">
      <c r="A468" s="98"/>
      <c r="B468" s="98"/>
      <c r="C468" s="98"/>
      <c r="D468" s="98"/>
      <c r="E468" s="98"/>
      <c r="F468" s="98"/>
      <c r="G468" s="132"/>
      <c r="H468" s="98"/>
      <c r="I468" s="98"/>
      <c r="K468" s="98"/>
      <c r="L468" s="98"/>
      <c r="M468" s="98"/>
      <c r="O468" s="98"/>
      <c r="P468" s="98"/>
      <c r="Q468" s="98"/>
      <c r="R468" s="98"/>
      <c r="S468" s="98"/>
      <c r="T468" s="98"/>
      <c r="U468" s="98"/>
      <c r="V468" s="98"/>
      <c r="W468" s="98"/>
    </row>
    <row r="469" spans="1:23" x14ac:dyDescent="0.25">
      <c r="A469" s="98"/>
      <c r="B469" s="98"/>
      <c r="C469" s="98"/>
      <c r="D469" s="98"/>
      <c r="E469" s="98"/>
      <c r="F469" s="98"/>
      <c r="G469" s="132"/>
      <c r="H469" s="98"/>
      <c r="I469" s="98"/>
      <c r="K469" s="98"/>
      <c r="L469" s="98"/>
      <c r="M469" s="98"/>
      <c r="O469" s="98"/>
      <c r="P469" s="98"/>
      <c r="Q469" s="98"/>
      <c r="R469" s="98"/>
      <c r="S469" s="98"/>
      <c r="T469" s="98"/>
      <c r="U469" s="98"/>
      <c r="V469" s="98"/>
      <c r="W469" s="98"/>
    </row>
    <row r="470" spans="1:23" x14ac:dyDescent="0.25">
      <c r="A470" s="98"/>
      <c r="B470" s="98"/>
      <c r="C470" s="98"/>
      <c r="D470" s="98"/>
      <c r="E470" s="98"/>
      <c r="F470" s="98"/>
      <c r="G470" s="132"/>
      <c r="H470" s="98"/>
      <c r="I470" s="98"/>
      <c r="K470" s="98"/>
      <c r="L470" s="98"/>
      <c r="M470" s="98"/>
      <c r="O470" s="98"/>
      <c r="P470" s="98"/>
      <c r="Q470" s="98"/>
      <c r="R470" s="98"/>
      <c r="S470" s="98"/>
      <c r="T470" s="98"/>
      <c r="U470" s="98"/>
      <c r="V470" s="98"/>
      <c r="W470" s="98"/>
    </row>
    <row r="471" spans="1:23" x14ac:dyDescent="0.25">
      <c r="A471" s="98"/>
      <c r="B471" s="98"/>
      <c r="C471" s="98"/>
      <c r="D471" s="98"/>
      <c r="E471" s="98"/>
      <c r="F471" s="98"/>
      <c r="G471" s="132"/>
      <c r="H471" s="98"/>
      <c r="I471" s="98"/>
      <c r="K471" s="98"/>
      <c r="L471" s="98"/>
      <c r="M471" s="98"/>
      <c r="O471" s="98"/>
      <c r="P471" s="98"/>
      <c r="Q471" s="98"/>
      <c r="R471" s="98"/>
      <c r="S471" s="98"/>
      <c r="T471" s="98"/>
      <c r="U471" s="98"/>
      <c r="V471" s="98"/>
      <c r="W471" s="98"/>
    </row>
    <row r="472" spans="1:23" x14ac:dyDescent="0.25">
      <c r="A472" s="98"/>
      <c r="B472" s="98"/>
      <c r="C472" s="98"/>
      <c r="D472" s="98"/>
      <c r="E472" s="98"/>
      <c r="F472" s="98"/>
      <c r="G472" s="132"/>
      <c r="H472" s="98"/>
      <c r="I472" s="98"/>
      <c r="K472" s="98"/>
      <c r="L472" s="98"/>
      <c r="M472" s="98"/>
      <c r="O472" s="98"/>
      <c r="P472" s="98"/>
      <c r="Q472" s="98"/>
      <c r="R472" s="98"/>
      <c r="S472" s="98"/>
      <c r="T472" s="98"/>
      <c r="U472" s="98"/>
      <c r="V472" s="98"/>
      <c r="W472" s="98"/>
    </row>
    <row r="473" spans="1:23" x14ac:dyDescent="0.25">
      <c r="A473" s="98"/>
      <c r="B473" s="98"/>
      <c r="C473" s="98"/>
      <c r="D473" s="98"/>
      <c r="E473" s="98"/>
      <c r="F473" s="98"/>
      <c r="G473" s="132"/>
      <c r="H473" s="98"/>
      <c r="I473" s="98"/>
      <c r="K473" s="98"/>
      <c r="L473" s="98"/>
      <c r="M473" s="98"/>
      <c r="O473" s="98"/>
      <c r="P473" s="98"/>
      <c r="Q473" s="98"/>
      <c r="R473" s="98"/>
      <c r="S473" s="98"/>
      <c r="T473" s="98"/>
      <c r="U473" s="98"/>
      <c r="V473" s="98"/>
      <c r="W473" s="98"/>
    </row>
    <row r="474" spans="1:23" x14ac:dyDescent="0.25">
      <c r="A474" s="98"/>
      <c r="B474" s="98"/>
      <c r="C474" s="98"/>
      <c r="D474" s="98"/>
      <c r="E474" s="98"/>
      <c r="F474" s="98"/>
      <c r="G474" s="132"/>
      <c r="H474" s="98"/>
      <c r="I474" s="98"/>
      <c r="K474" s="98"/>
      <c r="L474" s="98"/>
      <c r="M474" s="98"/>
      <c r="O474" s="98"/>
      <c r="P474" s="98"/>
      <c r="Q474" s="98"/>
      <c r="R474" s="98"/>
      <c r="S474" s="98"/>
      <c r="T474" s="98"/>
      <c r="U474" s="98"/>
      <c r="V474" s="98"/>
      <c r="W474" s="98"/>
    </row>
    <row r="475" spans="1:23" x14ac:dyDescent="0.25">
      <c r="A475" s="98"/>
      <c r="B475" s="98"/>
      <c r="C475" s="98"/>
      <c r="D475" s="98"/>
      <c r="E475" s="98"/>
      <c r="F475" s="98"/>
      <c r="G475" s="132"/>
      <c r="H475" s="98"/>
      <c r="I475" s="98"/>
      <c r="K475" s="98"/>
      <c r="L475" s="98"/>
      <c r="M475" s="98"/>
      <c r="O475" s="98"/>
      <c r="P475" s="98"/>
      <c r="Q475" s="98"/>
      <c r="R475" s="98"/>
      <c r="S475" s="98"/>
      <c r="T475" s="98"/>
      <c r="U475" s="98"/>
      <c r="V475" s="98"/>
      <c r="W475" s="98"/>
    </row>
    <row r="476" spans="1:23" x14ac:dyDescent="0.25">
      <c r="A476" s="98"/>
      <c r="B476" s="98"/>
      <c r="C476" s="98"/>
      <c r="D476" s="98"/>
      <c r="E476" s="98"/>
      <c r="F476" s="98"/>
      <c r="G476" s="132"/>
      <c r="H476" s="98"/>
      <c r="I476" s="98"/>
      <c r="K476" s="98"/>
      <c r="L476" s="98"/>
      <c r="M476" s="98"/>
      <c r="O476" s="98"/>
      <c r="P476" s="98"/>
      <c r="Q476" s="98"/>
      <c r="R476" s="98"/>
      <c r="S476" s="98"/>
      <c r="T476" s="98"/>
      <c r="U476" s="98"/>
      <c r="V476" s="98"/>
      <c r="W476" s="98"/>
    </row>
    <row r="477" spans="1:23" x14ac:dyDescent="0.25">
      <c r="A477" s="98"/>
      <c r="B477" s="98"/>
      <c r="C477" s="98"/>
      <c r="D477" s="98"/>
      <c r="E477" s="98"/>
      <c r="F477" s="98"/>
      <c r="G477" s="132"/>
      <c r="H477" s="98"/>
      <c r="I477" s="98"/>
      <c r="K477" s="98"/>
      <c r="L477" s="98"/>
      <c r="M477" s="98"/>
      <c r="O477" s="98"/>
      <c r="P477" s="98"/>
      <c r="Q477" s="98"/>
      <c r="R477" s="98"/>
      <c r="S477" s="98"/>
      <c r="T477" s="98"/>
      <c r="U477" s="98"/>
      <c r="V477" s="98"/>
      <c r="W477" s="98"/>
    </row>
    <row r="478" spans="1:23" x14ac:dyDescent="0.25">
      <c r="A478" s="98"/>
      <c r="B478" s="98"/>
      <c r="C478" s="98"/>
      <c r="D478" s="98"/>
      <c r="E478" s="98"/>
      <c r="F478" s="98"/>
      <c r="G478" s="132"/>
      <c r="H478" s="98"/>
      <c r="I478" s="98"/>
      <c r="K478" s="98"/>
      <c r="L478" s="98"/>
      <c r="M478" s="98"/>
      <c r="O478" s="98"/>
      <c r="P478" s="98"/>
      <c r="Q478" s="98"/>
      <c r="R478" s="98"/>
      <c r="S478" s="98"/>
      <c r="T478" s="98"/>
      <c r="U478" s="98"/>
      <c r="V478" s="98"/>
      <c r="W478" s="98"/>
    </row>
    <row r="479" spans="1:23" x14ac:dyDescent="0.25">
      <c r="A479" s="98"/>
      <c r="B479" s="98"/>
      <c r="C479" s="98"/>
      <c r="D479" s="98"/>
      <c r="E479" s="98"/>
      <c r="F479" s="98"/>
      <c r="G479" s="132"/>
      <c r="H479" s="98"/>
      <c r="I479" s="98"/>
      <c r="K479" s="98"/>
      <c r="L479" s="98"/>
      <c r="M479" s="98"/>
      <c r="O479" s="98"/>
      <c r="P479" s="98"/>
      <c r="Q479" s="98"/>
      <c r="R479" s="98"/>
      <c r="S479" s="98"/>
      <c r="T479" s="98"/>
      <c r="U479" s="98"/>
      <c r="V479" s="98"/>
      <c r="W479" s="98"/>
    </row>
    <row r="480" spans="1:23" x14ac:dyDescent="0.25">
      <c r="A480" s="98"/>
      <c r="B480" s="98"/>
      <c r="C480" s="98"/>
      <c r="D480" s="98"/>
      <c r="E480" s="98"/>
      <c r="F480" s="98"/>
      <c r="G480" s="132"/>
      <c r="H480" s="98"/>
      <c r="I480" s="98"/>
      <c r="K480" s="98"/>
      <c r="L480" s="98"/>
      <c r="M480" s="98"/>
      <c r="O480" s="98"/>
      <c r="P480" s="98"/>
      <c r="Q480" s="98"/>
      <c r="R480" s="98"/>
      <c r="S480" s="98"/>
      <c r="T480" s="98"/>
      <c r="U480" s="98"/>
      <c r="V480" s="98"/>
      <c r="W480" s="98"/>
    </row>
    <row r="481" spans="1:23" x14ac:dyDescent="0.25">
      <c r="A481" s="98"/>
      <c r="B481" s="98"/>
      <c r="C481" s="98"/>
      <c r="D481" s="98"/>
      <c r="E481" s="98"/>
      <c r="F481" s="98"/>
      <c r="G481" s="132"/>
      <c r="H481" s="98"/>
      <c r="I481" s="98"/>
      <c r="K481" s="98"/>
      <c r="L481" s="98"/>
      <c r="M481" s="98"/>
      <c r="O481" s="98"/>
      <c r="P481" s="98"/>
      <c r="Q481" s="98"/>
      <c r="R481" s="98"/>
      <c r="S481" s="98"/>
      <c r="T481" s="98"/>
      <c r="U481" s="98"/>
      <c r="V481" s="98"/>
      <c r="W481" s="98"/>
    </row>
    <row r="482" spans="1:23" x14ac:dyDescent="0.25">
      <c r="A482" s="98"/>
      <c r="B482" s="98"/>
      <c r="C482" s="98"/>
      <c r="D482" s="98"/>
      <c r="E482" s="98"/>
      <c r="F482" s="98"/>
      <c r="G482" s="132"/>
      <c r="H482" s="98"/>
      <c r="I482" s="98"/>
      <c r="K482" s="98"/>
      <c r="L482" s="98"/>
      <c r="M482" s="98"/>
      <c r="O482" s="98"/>
      <c r="P482" s="98"/>
      <c r="Q482" s="98"/>
      <c r="R482" s="98"/>
      <c r="S482" s="98"/>
      <c r="T482" s="98"/>
      <c r="U482" s="98"/>
      <c r="V482" s="98"/>
      <c r="W482" s="98"/>
    </row>
    <row r="483" spans="1:23" x14ac:dyDescent="0.25">
      <c r="A483" s="98"/>
      <c r="B483" s="98"/>
      <c r="C483" s="98"/>
      <c r="D483" s="98"/>
      <c r="E483" s="98"/>
      <c r="F483" s="98"/>
      <c r="G483" s="132"/>
      <c r="H483" s="98"/>
      <c r="I483" s="98"/>
      <c r="K483" s="98"/>
      <c r="L483" s="98"/>
      <c r="M483" s="98"/>
      <c r="O483" s="98"/>
      <c r="P483" s="98"/>
      <c r="Q483" s="98"/>
      <c r="R483" s="98"/>
      <c r="S483" s="98"/>
      <c r="T483" s="98"/>
      <c r="U483" s="98"/>
      <c r="V483" s="98"/>
      <c r="W483" s="98"/>
    </row>
    <row r="484" spans="1:23" x14ac:dyDescent="0.25">
      <c r="A484" s="98"/>
      <c r="B484" s="98"/>
      <c r="C484" s="98"/>
      <c r="D484" s="98"/>
      <c r="E484" s="98"/>
      <c r="F484" s="98"/>
      <c r="G484" s="132"/>
      <c r="H484" s="98"/>
      <c r="I484" s="98"/>
      <c r="K484" s="98"/>
      <c r="L484" s="98"/>
      <c r="M484" s="98"/>
      <c r="O484" s="98"/>
      <c r="P484" s="98"/>
      <c r="Q484" s="98"/>
      <c r="R484" s="98"/>
      <c r="S484" s="98"/>
      <c r="T484" s="98"/>
      <c r="U484" s="98"/>
      <c r="V484" s="98"/>
      <c r="W484" s="98"/>
    </row>
    <row r="485" spans="1:23" x14ac:dyDescent="0.25">
      <c r="A485" s="98"/>
      <c r="B485" s="98"/>
      <c r="C485" s="98"/>
      <c r="D485" s="98"/>
      <c r="E485" s="98"/>
      <c r="F485" s="98"/>
      <c r="G485" s="132"/>
      <c r="H485" s="98"/>
      <c r="I485" s="98"/>
      <c r="K485" s="98"/>
      <c r="L485" s="98"/>
      <c r="M485" s="98"/>
      <c r="O485" s="98"/>
      <c r="P485" s="98"/>
      <c r="Q485" s="98"/>
      <c r="R485" s="98"/>
      <c r="S485" s="98"/>
      <c r="T485" s="98"/>
      <c r="U485" s="98"/>
      <c r="V485" s="98"/>
      <c r="W485" s="98"/>
    </row>
    <row r="486" spans="1:23" x14ac:dyDescent="0.25">
      <c r="A486" s="98"/>
      <c r="B486" s="98"/>
      <c r="C486" s="98"/>
      <c r="D486" s="98"/>
      <c r="E486" s="98"/>
      <c r="F486" s="98"/>
      <c r="G486" s="132"/>
      <c r="H486" s="98"/>
      <c r="I486" s="98"/>
      <c r="K486" s="98"/>
      <c r="L486" s="98"/>
      <c r="M486" s="98"/>
      <c r="O486" s="98"/>
      <c r="P486" s="98"/>
      <c r="Q486" s="98"/>
      <c r="R486" s="98"/>
      <c r="S486" s="98"/>
      <c r="T486" s="98"/>
      <c r="U486" s="98"/>
      <c r="V486" s="98"/>
      <c r="W486" s="98"/>
    </row>
    <row r="487" spans="1:23" x14ac:dyDescent="0.25">
      <c r="A487" s="98"/>
      <c r="B487" s="98"/>
      <c r="C487" s="98"/>
      <c r="D487" s="98"/>
      <c r="E487" s="98"/>
      <c r="F487" s="98"/>
      <c r="G487" s="132"/>
      <c r="H487" s="98"/>
      <c r="I487" s="98"/>
      <c r="K487" s="98"/>
      <c r="L487" s="98"/>
      <c r="M487" s="98"/>
      <c r="O487" s="98"/>
      <c r="P487" s="98"/>
      <c r="Q487" s="98"/>
      <c r="R487" s="98"/>
      <c r="S487" s="98"/>
      <c r="T487" s="98"/>
      <c r="U487" s="98"/>
      <c r="V487" s="98"/>
      <c r="W487" s="98"/>
    </row>
    <row r="488" spans="1:23" x14ac:dyDescent="0.25">
      <c r="A488" s="98"/>
      <c r="B488" s="98"/>
      <c r="C488" s="98"/>
      <c r="D488" s="98"/>
      <c r="E488" s="98"/>
      <c r="F488" s="98"/>
      <c r="G488" s="132"/>
      <c r="H488" s="98"/>
      <c r="I488" s="98"/>
      <c r="K488" s="98"/>
      <c r="L488" s="98"/>
      <c r="M488" s="98"/>
      <c r="O488" s="98"/>
      <c r="P488" s="98"/>
      <c r="Q488" s="98"/>
      <c r="R488" s="98"/>
      <c r="S488" s="98"/>
      <c r="T488" s="98"/>
      <c r="U488" s="98"/>
      <c r="V488" s="98"/>
      <c r="W488" s="98"/>
    </row>
    <row r="489" spans="1:23" x14ac:dyDescent="0.25">
      <c r="A489" s="98"/>
      <c r="B489" s="98"/>
      <c r="C489" s="98"/>
      <c r="D489" s="98"/>
      <c r="E489" s="98"/>
      <c r="F489" s="98"/>
      <c r="G489" s="132"/>
      <c r="H489" s="98"/>
      <c r="I489" s="98"/>
      <c r="K489" s="98"/>
      <c r="L489" s="98"/>
      <c r="M489" s="98"/>
      <c r="O489" s="98"/>
      <c r="P489" s="98"/>
      <c r="Q489" s="98"/>
      <c r="R489" s="98"/>
      <c r="S489" s="98"/>
      <c r="T489" s="98"/>
      <c r="U489" s="98"/>
      <c r="V489" s="98"/>
      <c r="W489" s="98"/>
    </row>
    <row r="490" spans="1:23" x14ac:dyDescent="0.25">
      <c r="A490" s="98"/>
      <c r="B490" s="98"/>
      <c r="C490" s="98"/>
      <c r="D490" s="98"/>
      <c r="E490" s="98"/>
      <c r="F490" s="98"/>
      <c r="G490" s="132"/>
      <c r="H490" s="98"/>
      <c r="I490" s="98"/>
      <c r="K490" s="98"/>
      <c r="L490" s="98"/>
      <c r="M490" s="98"/>
      <c r="O490" s="98"/>
      <c r="P490" s="98"/>
      <c r="Q490" s="98"/>
      <c r="R490" s="98"/>
      <c r="S490" s="98"/>
      <c r="T490" s="98"/>
      <c r="U490" s="98"/>
      <c r="V490" s="98"/>
      <c r="W490" s="98"/>
    </row>
    <row r="491" spans="1:23" x14ac:dyDescent="0.25">
      <c r="A491" s="98"/>
      <c r="B491" s="98"/>
      <c r="C491" s="98"/>
      <c r="D491" s="98"/>
      <c r="E491" s="98"/>
      <c r="F491" s="98"/>
      <c r="G491" s="132"/>
      <c r="H491" s="98"/>
      <c r="I491" s="98"/>
      <c r="K491" s="98"/>
      <c r="L491" s="98"/>
      <c r="M491" s="98"/>
      <c r="O491" s="98"/>
      <c r="P491" s="98"/>
      <c r="Q491" s="98"/>
      <c r="R491" s="98"/>
      <c r="S491" s="98"/>
      <c r="T491" s="98"/>
      <c r="U491" s="98"/>
      <c r="V491" s="98"/>
      <c r="W491" s="98"/>
    </row>
    <row r="492" spans="1:23" x14ac:dyDescent="0.25">
      <c r="A492" s="98"/>
      <c r="B492" s="98"/>
      <c r="C492" s="98"/>
      <c r="D492" s="98"/>
      <c r="E492" s="98"/>
      <c r="F492" s="98"/>
      <c r="G492" s="132"/>
      <c r="H492" s="98"/>
      <c r="I492" s="98"/>
      <c r="K492" s="98"/>
      <c r="L492" s="98"/>
      <c r="M492" s="98"/>
      <c r="O492" s="98"/>
      <c r="P492" s="98"/>
      <c r="Q492" s="98"/>
      <c r="R492" s="98"/>
      <c r="S492" s="98"/>
      <c r="T492" s="98"/>
      <c r="U492" s="98"/>
      <c r="V492" s="98"/>
      <c r="W492" s="98"/>
    </row>
    <row r="493" spans="1:23" x14ac:dyDescent="0.25">
      <c r="A493" s="98"/>
      <c r="B493" s="98"/>
      <c r="C493" s="98"/>
      <c r="D493" s="98"/>
      <c r="E493" s="98"/>
      <c r="F493" s="98"/>
      <c r="G493" s="132"/>
      <c r="H493" s="98"/>
      <c r="I493" s="98"/>
      <c r="K493" s="98"/>
      <c r="L493" s="98"/>
      <c r="M493" s="98"/>
      <c r="O493" s="98"/>
      <c r="P493" s="98"/>
      <c r="Q493" s="98"/>
      <c r="R493" s="98"/>
      <c r="S493" s="98"/>
      <c r="T493" s="98"/>
      <c r="U493" s="98"/>
      <c r="V493" s="98"/>
      <c r="W493" s="98"/>
    </row>
  </sheetData>
  <mergeCells count="1">
    <mergeCell ref="A5:W5"/>
  </mergeCells>
  <pageMargins left="0.7" right="0.7" top="0.75" bottom="0.75" header="0.3" footer="0.3"/>
  <pageSetup scale="68" fitToHeight="0" orientation="landscape" r:id="rId1"/>
  <headerFooter scaleWithDoc="0">
    <oddHeader xml:space="preserve">&amp;R&amp;"-,Bold"&amp;10Walmart, Inc.
Exhibit LVP-6
Kentucky Public Service Commission Case No. 2025-00114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9EEA-83CF-4E15-88C6-56E00A5FB193}">
  <sheetPr>
    <pageSetUpPr fitToPage="1"/>
  </sheetPr>
  <dimension ref="A2:I31"/>
  <sheetViews>
    <sheetView tabSelected="1" view="pageLayout" zoomScaleNormal="70" workbookViewId="0">
      <selection activeCell="A4" sqref="A4:H4"/>
    </sheetView>
  </sheetViews>
  <sheetFormatPr defaultColWidth="7.42578125" defaultRowHeight="12.75" x14ac:dyDescent="0.2"/>
  <cols>
    <col min="1" max="1" width="5.28515625" style="5" bestFit="1" customWidth="1"/>
    <col min="2" max="2" width="20.140625" style="17" bestFit="1" customWidth="1"/>
    <col min="3" max="3" width="32.85546875" style="7" bestFit="1" customWidth="1"/>
    <col min="4" max="5" width="1" style="7" customWidth="1"/>
    <col min="6" max="6" width="11.85546875" style="7" customWidth="1"/>
    <col min="7" max="7" width="10.28515625" style="7" customWidth="1"/>
    <col min="8" max="8" width="17" style="18" bestFit="1" customWidth="1"/>
    <col min="9" max="9" width="14.7109375" style="8" customWidth="1"/>
    <col min="10" max="10" width="2" style="7" customWidth="1"/>
    <col min="11" max="11" width="9.85546875" style="7" bestFit="1" customWidth="1"/>
    <col min="12" max="16384" width="7.42578125" style="7"/>
  </cols>
  <sheetData>
    <row r="2" spans="1:9" ht="42" customHeight="1" x14ac:dyDescent="0.25">
      <c r="A2" s="157" t="s">
        <v>530</v>
      </c>
      <c r="B2" s="157"/>
      <c r="C2" s="157"/>
      <c r="D2" s="157"/>
      <c r="E2" s="157"/>
      <c r="F2" s="157"/>
      <c r="G2" s="157"/>
      <c r="H2" s="157"/>
      <c r="I2" s="12"/>
    </row>
    <row r="4" spans="1:9" x14ac:dyDescent="0.2">
      <c r="A4" s="156" t="s">
        <v>531</v>
      </c>
      <c r="B4" s="156"/>
      <c r="C4" s="156"/>
      <c r="D4" s="156"/>
      <c r="E4" s="156"/>
      <c r="F4" s="156"/>
      <c r="G4" s="156"/>
      <c r="H4" s="156"/>
    </row>
    <row r="5" spans="1:9" s="14" customFormat="1" ht="25.5" x14ac:dyDescent="0.2">
      <c r="A5" s="10"/>
      <c r="B5" s="9"/>
      <c r="C5" s="1" t="s">
        <v>153</v>
      </c>
      <c r="D5" s="1"/>
      <c r="E5" s="1"/>
      <c r="F5" s="1" t="s">
        <v>317</v>
      </c>
      <c r="G5" s="1" t="s">
        <v>152</v>
      </c>
      <c r="H5" s="1" t="s">
        <v>151</v>
      </c>
      <c r="I5" s="13"/>
    </row>
    <row r="6" spans="1:9" ht="12.2" customHeight="1" x14ac:dyDescent="0.2">
      <c r="A6" s="2" t="s">
        <v>13</v>
      </c>
      <c r="B6" s="77" t="s">
        <v>524</v>
      </c>
      <c r="C6" s="73" t="s">
        <v>328</v>
      </c>
      <c r="F6" s="75">
        <v>1.7100000000000001E-2</v>
      </c>
      <c r="G6" s="76">
        <v>4.4600000000000001E-2</v>
      </c>
      <c r="H6" s="15">
        <f>F6*G6</f>
        <v>7.6266000000000007E-4</v>
      </c>
    </row>
    <row r="7" spans="1:9" ht="12.2" customHeight="1" x14ac:dyDescent="0.2">
      <c r="A7" s="2" t="s">
        <v>14</v>
      </c>
      <c r="B7" s="77" t="s">
        <v>524</v>
      </c>
      <c r="C7" s="73" t="s">
        <v>329</v>
      </c>
      <c r="F7" s="75">
        <v>0.4536</v>
      </c>
      <c r="G7" s="76">
        <v>4.9500000000000002E-2</v>
      </c>
      <c r="H7" s="15">
        <f t="shared" ref="H7:H8" si="0">F7*G7</f>
        <v>2.24532E-2</v>
      </c>
    </row>
    <row r="8" spans="1:9" ht="12.2" customHeight="1" x14ac:dyDescent="0.2">
      <c r="A8" s="2" t="s">
        <v>15</v>
      </c>
      <c r="B8" s="77" t="s">
        <v>524</v>
      </c>
      <c r="C8" s="73" t="s">
        <v>288</v>
      </c>
      <c r="F8" s="84">
        <v>0.52929999999999999</v>
      </c>
      <c r="G8" s="76">
        <v>9.6600000000000005E-2</v>
      </c>
      <c r="H8" s="23">
        <f t="shared" si="0"/>
        <v>5.1130380000000003E-2</v>
      </c>
    </row>
    <row r="9" spans="1:9" x14ac:dyDescent="0.2">
      <c r="A9" s="2"/>
      <c r="B9" s="4"/>
      <c r="F9" s="19">
        <f>SUM(F6:F8)</f>
        <v>1</v>
      </c>
      <c r="G9" s="6"/>
      <c r="H9" s="15"/>
    </row>
    <row r="10" spans="1:9" ht="12.2" customHeight="1" x14ac:dyDescent="0.2">
      <c r="A10" s="2"/>
      <c r="B10" s="4"/>
      <c r="F10" s="6"/>
      <c r="G10" s="6"/>
      <c r="H10" s="15"/>
    </row>
    <row r="11" spans="1:9" x14ac:dyDescent="0.2">
      <c r="A11" s="2" t="s">
        <v>16</v>
      </c>
      <c r="B11" s="4" t="s">
        <v>331</v>
      </c>
      <c r="C11" s="152" t="s">
        <v>532</v>
      </c>
      <c r="D11" s="152"/>
      <c r="E11" s="152"/>
      <c r="F11" s="154"/>
      <c r="G11" s="154"/>
      <c r="H11" s="16">
        <f>SUM(H6:H10)</f>
        <v>7.4346240000000008E-2</v>
      </c>
      <c r="I11" s="19"/>
    </row>
    <row r="12" spans="1:9" ht="12.2" customHeight="1" x14ac:dyDescent="0.2">
      <c r="A12" s="2" t="s">
        <v>17</v>
      </c>
      <c r="B12" s="77" t="s">
        <v>525</v>
      </c>
      <c r="C12" s="153" t="s">
        <v>526</v>
      </c>
      <c r="D12" s="153"/>
      <c r="E12" s="153"/>
      <c r="F12" s="153"/>
      <c r="G12" s="153"/>
      <c r="H12" s="78">
        <v>1367652244</v>
      </c>
      <c r="I12" s="19"/>
    </row>
    <row r="13" spans="1:9" x14ac:dyDescent="0.2">
      <c r="A13" s="2" t="s">
        <v>18</v>
      </c>
      <c r="B13" s="4" t="s">
        <v>332</v>
      </c>
      <c r="C13" s="153" t="s">
        <v>344</v>
      </c>
      <c r="D13" s="153"/>
      <c r="E13" s="153"/>
      <c r="F13" s="154"/>
      <c r="G13" s="154"/>
      <c r="H13" s="74">
        <f>H11*H12</f>
        <v>101679801.96896257</v>
      </c>
      <c r="I13" s="19"/>
    </row>
    <row r="14" spans="1:9" x14ac:dyDescent="0.2">
      <c r="A14" s="156" t="s">
        <v>333</v>
      </c>
      <c r="B14" s="156"/>
      <c r="C14" s="156"/>
      <c r="D14" s="156"/>
      <c r="E14" s="156"/>
      <c r="F14" s="156"/>
      <c r="G14" s="156"/>
      <c r="H14" s="156"/>
    </row>
    <row r="15" spans="1:9" s="14" customFormat="1" x14ac:dyDescent="0.2">
      <c r="A15" s="10"/>
      <c r="B15" s="9"/>
      <c r="C15" s="1" t="s">
        <v>153</v>
      </c>
      <c r="D15" s="1"/>
      <c r="E15" s="1"/>
      <c r="F15" s="1" t="s">
        <v>154</v>
      </c>
      <c r="G15" s="1" t="s">
        <v>152</v>
      </c>
      <c r="H15" s="1" t="s">
        <v>151</v>
      </c>
      <c r="I15" s="13"/>
    </row>
    <row r="16" spans="1:9" ht="12.2" customHeight="1" x14ac:dyDescent="0.2">
      <c r="A16" s="2" t="s">
        <v>19</v>
      </c>
      <c r="B16" s="77" t="s">
        <v>524</v>
      </c>
      <c r="C16" s="73" t="s">
        <v>328</v>
      </c>
      <c r="F16" s="6">
        <f>F6</f>
        <v>1.7100000000000001E-2</v>
      </c>
      <c r="G16" s="6">
        <f>G6</f>
        <v>4.4600000000000001E-2</v>
      </c>
      <c r="H16" s="15">
        <f>F16*G16</f>
        <v>7.6266000000000007E-4</v>
      </c>
    </row>
    <row r="17" spans="1:9" ht="12.2" customHeight="1" x14ac:dyDescent="0.2">
      <c r="A17" s="2" t="s">
        <v>20</v>
      </c>
      <c r="B17" s="77" t="s">
        <v>524</v>
      </c>
      <c r="C17" s="73" t="s">
        <v>329</v>
      </c>
      <c r="F17" s="6">
        <f>F7</f>
        <v>0.4536</v>
      </c>
      <c r="G17" s="6">
        <f>G7</f>
        <v>4.9500000000000002E-2</v>
      </c>
      <c r="H17" s="15">
        <f t="shared" ref="H17:H18" si="1">F17*G17</f>
        <v>2.24532E-2</v>
      </c>
    </row>
    <row r="18" spans="1:9" ht="12.2" customHeight="1" x14ac:dyDescent="0.2">
      <c r="A18" s="2" t="s">
        <v>21</v>
      </c>
      <c r="B18" s="77" t="s">
        <v>524</v>
      </c>
      <c r="C18" s="73" t="s">
        <v>288</v>
      </c>
      <c r="F18" s="24">
        <f>F8</f>
        <v>0.52929999999999999</v>
      </c>
      <c r="G18" s="6">
        <v>0.1095</v>
      </c>
      <c r="H18" s="15">
        <f t="shared" si="1"/>
        <v>5.7958349999999999E-2</v>
      </c>
    </row>
    <row r="19" spans="1:9" ht="12.2" customHeight="1" x14ac:dyDescent="0.2">
      <c r="A19" s="2"/>
      <c r="B19" s="72"/>
      <c r="F19" s="6">
        <f>SUM(F16:F18)</f>
        <v>1</v>
      </c>
      <c r="G19" s="6"/>
      <c r="H19" s="15"/>
    </row>
    <row r="20" spans="1:9" x14ac:dyDescent="0.2">
      <c r="A20" s="2"/>
      <c r="B20" s="4"/>
      <c r="F20" s="6"/>
      <c r="G20" s="21"/>
      <c r="H20" s="22"/>
    </row>
    <row r="21" spans="1:9" x14ac:dyDescent="0.2">
      <c r="A21" s="2" t="s">
        <v>22</v>
      </c>
      <c r="B21" s="4" t="s">
        <v>334</v>
      </c>
      <c r="C21" s="152" t="s">
        <v>336</v>
      </c>
      <c r="D21" s="152"/>
      <c r="E21" s="152"/>
      <c r="F21" s="154"/>
      <c r="G21" s="154"/>
      <c r="H21" s="16">
        <f>SUM(H16:H20)</f>
        <v>8.1174209999999997E-2</v>
      </c>
      <c r="I21" s="19"/>
    </row>
    <row r="22" spans="1:9" x14ac:dyDescent="0.2">
      <c r="A22" s="2" t="s">
        <v>23</v>
      </c>
      <c r="B22" s="77" t="s">
        <v>525</v>
      </c>
      <c r="C22" s="153" t="s">
        <v>526</v>
      </c>
      <c r="D22" s="153"/>
      <c r="E22" s="153"/>
      <c r="F22" s="153"/>
      <c r="G22" s="153"/>
      <c r="H22" s="80">
        <f>H12</f>
        <v>1367652244</v>
      </c>
      <c r="I22" s="19"/>
    </row>
    <row r="23" spans="1:9" x14ac:dyDescent="0.2">
      <c r="A23" s="2" t="s">
        <v>24</v>
      </c>
      <c r="B23" s="4" t="s">
        <v>337</v>
      </c>
      <c r="C23" s="153" t="s">
        <v>316</v>
      </c>
      <c r="D23" s="153"/>
      <c r="E23" s="153"/>
      <c r="F23" s="154"/>
      <c r="G23" s="154"/>
      <c r="H23" s="74">
        <f>H21*H22</f>
        <v>111018090.46142724</v>
      </c>
      <c r="I23" s="19"/>
    </row>
    <row r="24" spans="1:9" x14ac:dyDescent="0.2">
      <c r="A24" s="156" t="s">
        <v>150</v>
      </c>
      <c r="B24" s="156"/>
      <c r="C24" s="156"/>
      <c r="D24" s="156"/>
      <c r="E24" s="156"/>
      <c r="F24" s="156"/>
      <c r="G24" s="156"/>
      <c r="H24" s="156"/>
    </row>
    <row r="25" spans="1:9" x14ac:dyDescent="0.2">
      <c r="A25" s="2" t="s">
        <v>25</v>
      </c>
      <c r="B25" s="4" t="s">
        <v>338</v>
      </c>
      <c r="C25" s="153" t="s">
        <v>239</v>
      </c>
      <c r="D25" s="153"/>
      <c r="E25" s="153"/>
      <c r="F25" s="153"/>
      <c r="G25" s="153"/>
      <c r="H25" s="80">
        <f>H23-H13</f>
        <v>9338288.4924646765</v>
      </c>
      <c r="I25" s="20"/>
    </row>
    <row r="26" spans="1:9" ht="15" customHeight="1" x14ac:dyDescent="0.2">
      <c r="A26" s="5" t="s">
        <v>26</v>
      </c>
      <c r="B26" s="77" t="s">
        <v>339</v>
      </c>
      <c r="C26" s="155" t="s">
        <v>346</v>
      </c>
      <c r="D26" s="155"/>
      <c r="E26" s="155"/>
      <c r="F26" s="155"/>
      <c r="G26" s="155"/>
      <c r="H26" s="79">
        <v>1.3377209999999999</v>
      </c>
    </row>
    <row r="27" spans="1:9" x14ac:dyDescent="0.2">
      <c r="A27" s="2" t="s">
        <v>148</v>
      </c>
      <c r="B27" s="4" t="s">
        <v>340</v>
      </c>
      <c r="C27" s="152" t="s">
        <v>149</v>
      </c>
      <c r="D27" s="152"/>
      <c r="E27" s="152"/>
      <c r="F27" s="152"/>
      <c r="G27" s="152"/>
      <c r="H27" s="81">
        <f>H25*H26</f>
        <v>12492024.620428339</v>
      </c>
    </row>
    <row r="28" spans="1:9" x14ac:dyDescent="0.2">
      <c r="A28" s="2" t="s">
        <v>237</v>
      </c>
      <c r="B28" s="77" t="s">
        <v>527</v>
      </c>
      <c r="C28" s="153" t="s">
        <v>528</v>
      </c>
      <c r="D28" s="153"/>
      <c r="E28" s="153"/>
      <c r="F28" s="153"/>
      <c r="G28" s="153"/>
      <c r="H28" s="82">
        <v>59493564</v>
      </c>
    </row>
    <row r="29" spans="1:9" x14ac:dyDescent="0.2">
      <c r="A29" s="2" t="s">
        <v>238</v>
      </c>
      <c r="B29" s="4" t="s">
        <v>341</v>
      </c>
      <c r="C29" s="152" t="s">
        <v>147</v>
      </c>
      <c r="D29" s="152"/>
      <c r="E29" s="152"/>
      <c r="F29" s="152"/>
      <c r="G29" s="152"/>
      <c r="H29" s="16">
        <f>H27/H28</f>
        <v>0.20997270596241871</v>
      </c>
    </row>
    <row r="30" spans="1:9" x14ac:dyDescent="0.2">
      <c r="A30" s="2"/>
      <c r="B30" s="4"/>
      <c r="C30" s="11"/>
      <c r="D30" s="11"/>
      <c r="E30" s="11"/>
      <c r="F30" s="11"/>
      <c r="G30" s="11"/>
      <c r="H30" s="3"/>
    </row>
    <row r="31" spans="1:9" x14ac:dyDescent="0.2">
      <c r="A31" s="2"/>
      <c r="B31" s="4"/>
      <c r="C31" s="11"/>
      <c r="D31" s="11"/>
      <c r="E31" s="11"/>
      <c r="F31" s="11"/>
      <c r="G31" s="11"/>
      <c r="H31" s="3"/>
    </row>
  </sheetData>
  <mergeCells count="15">
    <mergeCell ref="A14:H14"/>
    <mergeCell ref="A2:H2"/>
    <mergeCell ref="A4:H4"/>
    <mergeCell ref="C11:G11"/>
    <mergeCell ref="C12:G12"/>
    <mergeCell ref="C13:G13"/>
    <mergeCell ref="C27:G27"/>
    <mergeCell ref="C28:G28"/>
    <mergeCell ref="C29:G29"/>
    <mergeCell ref="C21:G21"/>
    <mergeCell ref="C22:G22"/>
    <mergeCell ref="C23:G23"/>
    <mergeCell ref="A24:H24"/>
    <mergeCell ref="C25:G25"/>
    <mergeCell ref="C26:G26"/>
  </mergeCells>
  <pageMargins left="0.7" right="0.7" top="0.75" bottom="0.75" header="0.3" footer="0.3"/>
  <pageSetup orientation="landscape" r:id="rId1"/>
  <headerFooter>
    <oddHeader>&amp;L
&amp;R&amp;"-,Bold"&amp;10Walmart, Inc.
Exhibit LVP-7
Kentucky Public Service Commission Case No. 2025-00114</oddHeader>
  </headerFooter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478A-3BA2-4819-B909-C43F14A52F6B}">
  <sheetPr>
    <tabColor rgb="FF92D050"/>
  </sheetPr>
  <dimension ref="A1"/>
  <sheetViews>
    <sheetView workbookViewId="0">
      <selection activeCell="N26" sqref="N26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7D52-248E-4D58-8859-0915C14E0221}">
  <sheetPr>
    <pageSetUpPr fitToPage="1"/>
  </sheetPr>
  <dimension ref="A1:B432"/>
  <sheetViews>
    <sheetView view="pageLayout" topLeftCell="A66" zoomScaleNormal="90" workbookViewId="0">
      <selection activeCell="A79" sqref="A79"/>
    </sheetView>
  </sheetViews>
  <sheetFormatPr defaultColWidth="9.140625" defaultRowHeight="15" x14ac:dyDescent="0.25"/>
  <cols>
    <col min="1" max="1" width="27.5703125" style="25" customWidth="1"/>
    <col min="2" max="2" width="12.7109375" style="25" bestFit="1" customWidth="1"/>
    <col min="3" max="16384" width="9.140625" style="25"/>
  </cols>
  <sheetData>
    <row r="1" spans="1:2" x14ac:dyDescent="0.25">
      <c r="A1" s="32" t="s">
        <v>122</v>
      </c>
      <c r="B1" s="34">
        <v>9.2499999999999999E-2</v>
      </c>
    </row>
    <row r="2" spans="1:2" x14ac:dyDescent="0.25">
      <c r="A2" s="32" t="s">
        <v>223</v>
      </c>
      <c r="B2" s="34">
        <v>9.2499999999999999E-2</v>
      </c>
    </row>
    <row r="3" spans="1:2" x14ac:dyDescent="0.25">
      <c r="A3" s="32" t="s">
        <v>130</v>
      </c>
      <c r="B3" s="34">
        <v>9.3000000000000013E-2</v>
      </c>
    </row>
    <row r="4" spans="1:2" x14ac:dyDescent="0.25">
      <c r="A4" s="32" t="s">
        <v>129</v>
      </c>
      <c r="B4" s="34">
        <v>9.3000000000000013E-2</v>
      </c>
    </row>
    <row r="5" spans="1:2" x14ac:dyDescent="0.25">
      <c r="A5" s="32" t="s">
        <v>143</v>
      </c>
      <c r="B5" s="34">
        <v>9.3399999999999997E-2</v>
      </c>
    </row>
    <row r="6" spans="1:2" x14ac:dyDescent="0.25">
      <c r="A6" s="32" t="s">
        <v>90</v>
      </c>
      <c r="B6" s="34">
        <v>9.35E-2</v>
      </c>
    </row>
    <row r="7" spans="1:2" x14ac:dyDescent="0.25">
      <c r="A7" s="32" t="s">
        <v>90</v>
      </c>
      <c r="B7" s="34">
        <v>9.3799999999999994E-2</v>
      </c>
    </row>
    <row r="8" spans="1:2" x14ac:dyDescent="0.25">
      <c r="A8" s="32" t="s">
        <v>69</v>
      </c>
      <c r="B8" s="34">
        <v>9.4E-2</v>
      </c>
    </row>
    <row r="9" spans="1:2" x14ac:dyDescent="0.25">
      <c r="A9" s="32" t="s">
        <v>305</v>
      </c>
      <c r="B9" s="34">
        <v>9.4E-2</v>
      </c>
    </row>
    <row r="10" spans="1:2" x14ac:dyDescent="0.25">
      <c r="A10" s="32" t="s">
        <v>321</v>
      </c>
      <c r="B10" s="34">
        <v>9.4500000000000001E-2</v>
      </c>
    </row>
    <row r="11" spans="1:2" x14ac:dyDescent="0.25">
      <c r="A11" s="32" t="s">
        <v>128</v>
      </c>
      <c r="B11" s="34">
        <v>9.5000000000000001E-2</v>
      </c>
    </row>
    <row r="12" spans="1:2" x14ac:dyDescent="0.25">
      <c r="A12" s="32" t="s">
        <v>202</v>
      </c>
      <c r="B12" s="34">
        <v>9.5000000000000001E-2</v>
      </c>
    </row>
    <row r="13" spans="1:2" x14ac:dyDescent="0.25">
      <c r="A13" s="32" t="s">
        <v>240</v>
      </c>
      <c r="B13" s="34">
        <v>9.5000000000000001E-2</v>
      </c>
    </row>
    <row r="14" spans="1:2" x14ac:dyDescent="0.25">
      <c r="A14" s="32" t="s">
        <v>143</v>
      </c>
      <c r="B14" s="34">
        <v>9.5000000000000001E-2</v>
      </c>
    </row>
    <row r="15" spans="1:2" x14ac:dyDescent="0.25">
      <c r="A15" s="32" t="s">
        <v>220</v>
      </c>
      <c r="B15" s="34">
        <v>9.5000000000000001E-2</v>
      </c>
    </row>
    <row r="16" spans="1:2" x14ac:dyDescent="0.25">
      <c r="A16" s="32" t="s">
        <v>145</v>
      </c>
      <c r="B16" s="34">
        <v>9.5000000000000001E-2</v>
      </c>
    </row>
    <row r="17" spans="1:2" x14ac:dyDescent="0.25">
      <c r="A17" s="32" t="s">
        <v>90</v>
      </c>
      <c r="B17" s="34">
        <v>9.5000000000000001E-2</v>
      </c>
    </row>
    <row r="18" spans="1:2" x14ac:dyDescent="0.25">
      <c r="A18" s="32" t="s">
        <v>291</v>
      </c>
      <c r="B18" s="34">
        <v>9.5000000000000001E-2</v>
      </c>
    </row>
    <row r="19" spans="1:2" x14ac:dyDescent="0.25">
      <c r="A19" s="32" t="s">
        <v>90</v>
      </c>
      <c r="B19" s="34">
        <v>9.5000000000000001E-2</v>
      </c>
    </row>
    <row r="20" spans="1:2" x14ac:dyDescent="0.25">
      <c r="A20" s="46" t="s">
        <v>109</v>
      </c>
      <c r="B20" s="48">
        <v>9.5200000000000007E-2</v>
      </c>
    </row>
    <row r="21" spans="1:2" x14ac:dyDescent="0.25">
      <c r="A21" s="32" t="s">
        <v>112</v>
      </c>
      <c r="B21" s="34">
        <v>9.5500000000000002E-2</v>
      </c>
    </row>
    <row r="22" spans="1:2" x14ac:dyDescent="0.25">
      <c r="A22" s="32" t="s">
        <v>125</v>
      </c>
      <c r="B22" s="34">
        <v>9.5500000000000002E-2</v>
      </c>
    </row>
    <row r="23" spans="1:2" x14ac:dyDescent="0.25">
      <c r="A23" s="32" t="s">
        <v>181</v>
      </c>
      <c r="B23" s="34">
        <v>9.5699999999999993E-2</v>
      </c>
    </row>
    <row r="24" spans="1:2" x14ac:dyDescent="0.25">
      <c r="A24" s="32" t="s">
        <v>57</v>
      </c>
      <c r="B24" s="34">
        <v>9.5799999999999996E-2</v>
      </c>
    </row>
    <row r="25" spans="1:2" x14ac:dyDescent="0.25">
      <c r="A25" s="32" t="s">
        <v>52</v>
      </c>
      <c r="B25" s="34">
        <v>9.6000000000000002E-2</v>
      </c>
    </row>
    <row r="26" spans="1:2" x14ac:dyDescent="0.25">
      <c r="A26" s="32" t="s">
        <v>220</v>
      </c>
      <c r="B26" s="34">
        <v>9.6000000000000002E-2</v>
      </c>
    </row>
    <row r="27" spans="1:2" x14ac:dyDescent="0.25">
      <c r="A27" s="32" t="s">
        <v>159</v>
      </c>
      <c r="B27" s="34">
        <v>9.6500000000000002E-2</v>
      </c>
    </row>
    <row r="28" spans="1:2" x14ac:dyDescent="0.25">
      <c r="A28" s="32" t="s">
        <v>176</v>
      </c>
      <c r="B28" s="34">
        <v>9.6500000000000002E-2</v>
      </c>
    </row>
    <row r="29" spans="1:2" x14ac:dyDescent="0.25">
      <c r="A29" s="32" t="s">
        <v>204</v>
      </c>
      <c r="B29" s="34">
        <v>9.6500000000000002E-2</v>
      </c>
    </row>
    <row r="30" spans="1:2" x14ac:dyDescent="0.25">
      <c r="A30" s="32" t="s">
        <v>107</v>
      </c>
      <c r="B30" s="34">
        <v>9.6999999999999989E-2</v>
      </c>
    </row>
    <row r="31" spans="1:2" x14ac:dyDescent="0.25">
      <c r="A31" s="32" t="s">
        <v>97</v>
      </c>
      <c r="B31" s="34">
        <v>9.7000000000000003E-2</v>
      </c>
    </row>
    <row r="32" spans="1:2" x14ac:dyDescent="0.25">
      <c r="A32" s="32" t="s">
        <v>85</v>
      </c>
      <c r="B32" s="34">
        <v>9.74E-2</v>
      </c>
    </row>
    <row r="33" spans="1:2" x14ac:dyDescent="0.25">
      <c r="A33" s="32" t="s">
        <v>162</v>
      </c>
      <c r="B33" s="34">
        <v>9.7500000000000003E-2</v>
      </c>
    </row>
    <row r="34" spans="1:2" x14ac:dyDescent="0.25">
      <c r="A34" s="32" t="s">
        <v>176</v>
      </c>
      <c r="B34" s="34">
        <v>9.7500000000000003E-2</v>
      </c>
    </row>
    <row r="35" spans="1:2" x14ac:dyDescent="0.25">
      <c r="A35" s="32" t="s">
        <v>100</v>
      </c>
      <c r="B35" s="34">
        <v>9.7500000000000003E-2</v>
      </c>
    </row>
    <row r="36" spans="1:2" x14ac:dyDescent="0.25">
      <c r="A36" s="32" t="s">
        <v>535</v>
      </c>
      <c r="B36" s="34">
        <v>9.7500000000000003E-2</v>
      </c>
    </row>
    <row r="37" spans="1:2" x14ac:dyDescent="0.25">
      <c r="A37" s="32" t="s">
        <v>227</v>
      </c>
      <c r="B37" s="34">
        <v>9.7500000000000003E-2</v>
      </c>
    </row>
    <row r="38" spans="1:2" x14ac:dyDescent="0.25">
      <c r="A38" s="32" t="s">
        <v>298</v>
      </c>
      <c r="B38" s="34">
        <v>9.7500000000000003E-2</v>
      </c>
    </row>
    <row r="39" spans="1:2" x14ac:dyDescent="0.25">
      <c r="A39" s="32" t="s">
        <v>325</v>
      </c>
      <c r="B39" s="34">
        <v>9.7500000000000003E-2</v>
      </c>
    </row>
    <row r="40" spans="1:2" x14ac:dyDescent="0.25">
      <c r="A40" s="32" t="s">
        <v>159</v>
      </c>
      <c r="B40" s="34">
        <v>9.7799999999999998E-2</v>
      </c>
    </row>
    <row r="41" spans="1:2" x14ac:dyDescent="0.25">
      <c r="A41" s="32" t="s">
        <v>180</v>
      </c>
      <c r="B41" s="34">
        <v>9.8000000000000004E-2</v>
      </c>
    </row>
    <row r="42" spans="1:2" x14ac:dyDescent="0.25">
      <c r="A42" s="32" t="s">
        <v>52</v>
      </c>
      <c r="B42" s="34">
        <v>9.8000000000000004E-2</v>
      </c>
    </row>
    <row r="43" spans="1:2" x14ac:dyDescent="0.25">
      <c r="A43" s="32" t="s">
        <v>122</v>
      </c>
      <c r="B43" s="34">
        <v>9.8000000000000004E-2</v>
      </c>
    </row>
    <row r="44" spans="1:2" x14ac:dyDescent="0.25">
      <c r="A44" s="32" t="s">
        <v>114</v>
      </c>
      <c r="B44" s="34">
        <v>9.8000000000000004E-2</v>
      </c>
    </row>
    <row r="45" spans="1:2" x14ac:dyDescent="0.25">
      <c r="A45" s="32" t="s">
        <v>233</v>
      </c>
      <c r="B45" s="34">
        <v>9.8000000000000004E-2</v>
      </c>
    </row>
    <row r="46" spans="1:2" x14ac:dyDescent="0.25">
      <c r="A46" s="32" t="s">
        <v>63</v>
      </c>
      <c r="B46" s="34">
        <v>9.8000000000000004E-2</v>
      </c>
    </row>
    <row r="47" spans="1:2" x14ac:dyDescent="0.25">
      <c r="A47" s="32" t="s">
        <v>65</v>
      </c>
      <c r="B47" s="34">
        <v>9.8000000000000004E-2</v>
      </c>
    </row>
    <row r="48" spans="1:2" x14ac:dyDescent="0.25">
      <c r="A48" s="32" t="s">
        <v>240</v>
      </c>
      <c r="B48" s="34">
        <v>9.8000000000000004E-2</v>
      </c>
    </row>
    <row r="49" spans="1:2" x14ac:dyDescent="0.25">
      <c r="A49" s="32" t="s">
        <v>69</v>
      </c>
      <c r="B49" s="34">
        <v>9.8000000000000004E-2</v>
      </c>
    </row>
    <row r="50" spans="1:2" x14ac:dyDescent="0.25">
      <c r="A50" s="32" t="s">
        <v>299</v>
      </c>
      <c r="B50" s="34">
        <v>9.8000000000000004E-2</v>
      </c>
    </row>
    <row r="51" spans="1:2" x14ac:dyDescent="0.25">
      <c r="A51" s="32" t="s">
        <v>89</v>
      </c>
      <c r="B51" s="34">
        <v>9.8500000000000004E-2</v>
      </c>
    </row>
    <row r="52" spans="1:2" x14ac:dyDescent="0.25">
      <c r="A52" s="32" t="s">
        <v>89</v>
      </c>
      <c r="B52" s="34">
        <v>9.8599999999999993E-2</v>
      </c>
    </row>
    <row r="53" spans="1:2" x14ac:dyDescent="0.25">
      <c r="A53" s="32" t="s">
        <v>54</v>
      </c>
      <c r="B53" s="34">
        <v>9.8599999999999993E-2</v>
      </c>
    </row>
    <row r="54" spans="1:2" x14ac:dyDescent="0.25">
      <c r="A54" s="32" t="s">
        <v>267</v>
      </c>
      <c r="B54" s="34">
        <v>9.8599999999999993E-2</v>
      </c>
    </row>
    <row r="55" spans="1:2" x14ac:dyDescent="0.25">
      <c r="A55" s="32" t="s">
        <v>254</v>
      </c>
      <c r="B55" s="34">
        <v>9.8699999999999996E-2</v>
      </c>
    </row>
    <row r="56" spans="1:2" x14ac:dyDescent="0.25">
      <c r="A56" s="32" t="s">
        <v>30</v>
      </c>
      <c r="B56" s="34">
        <v>9.9000000000000005E-2</v>
      </c>
    </row>
    <row r="57" spans="1:2" x14ac:dyDescent="0.25">
      <c r="A57" s="32" t="s">
        <v>54</v>
      </c>
      <c r="B57" s="34">
        <v>9.9000000000000005E-2</v>
      </c>
    </row>
    <row r="58" spans="1:2" x14ac:dyDescent="0.25">
      <c r="A58" s="32" t="s">
        <v>50</v>
      </c>
      <c r="B58" s="34">
        <v>9.9000000000000005E-2</v>
      </c>
    </row>
    <row r="59" spans="1:2" x14ac:dyDescent="0.25">
      <c r="A59" s="32" t="s">
        <v>30</v>
      </c>
      <c r="B59" s="34">
        <v>9.9000000000000005E-2</v>
      </c>
    </row>
    <row r="60" spans="1:2" x14ac:dyDescent="0.25">
      <c r="A60" s="32" t="s">
        <v>236</v>
      </c>
      <c r="B60" s="34">
        <v>9.9000000000000005E-2</v>
      </c>
    </row>
    <row r="61" spans="1:2" x14ac:dyDescent="0.25">
      <c r="A61" s="46" t="s">
        <v>103</v>
      </c>
      <c r="B61" s="48">
        <v>9.9000000000000005E-2</v>
      </c>
    </row>
    <row r="62" spans="1:2" x14ac:dyDescent="0.25">
      <c r="A62" s="32" t="s">
        <v>50</v>
      </c>
      <c r="B62" s="34">
        <v>9.9000000000000005E-2</v>
      </c>
    </row>
    <row r="63" spans="1:2" x14ac:dyDescent="0.25">
      <c r="A63" s="32" t="s">
        <v>30</v>
      </c>
      <c r="B63" s="34">
        <v>9.9000000000000005E-2</v>
      </c>
    </row>
    <row r="64" spans="1:2" x14ac:dyDescent="0.25">
      <c r="A64" s="32" t="s">
        <v>49</v>
      </c>
      <c r="B64" s="34">
        <v>9.9400000000000002E-2</v>
      </c>
    </row>
    <row r="65" spans="1:2" x14ac:dyDescent="0.25">
      <c r="A65" s="32" t="s">
        <v>119</v>
      </c>
      <c r="B65" s="34">
        <v>9.9400000000000002E-2</v>
      </c>
    </row>
    <row r="66" spans="1:2" x14ac:dyDescent="0.25">
      <c r="A66" s="32" t="s">
        <v>97</v>
      </c>
      <c r="B66" s="34">
        <v>9.9500000000000005E-2</v>
      </c>
    </row>
    <row r="67" spans="1:2" x14ac:dyDescent="0.25">
      <c r="A67" s="32" t="s">
        <v>57</v>
      </c>
      <c r="B67" s="34">
        <v>9.9699999999999997E-2</v>
      </c>
    </row>
    <row r="68" spans="1:2" x14ac:dyDescent="0.25">
      <c r="A68" s="32" t="s">
        <v>170</v>
      </c>
      <c r="B68" s="34">
        <v>0.1</v>
      </c>
    </row>
    <row r="69" spans="1:2" x14ac:dyDescent="0.25">
      <c r="A69" s="32" t="s">
        <v>90</v>
      </c>
      <c r="B69" s="34">
        <v>0.1</v>
      </c>
    </row>
    <row r="70" spans="1:2" x14ac:dyDescent="0.25">
      <c r="A70" s="32" t="s">
        <v>294</v>
      </c>
      <c r="B70" s="34">
        <v>0.1</v>
      </c>
    </row>
    <row r="71" spans="1:2" x14ac:dyDescent="0.25">
      <c r="A71" s="32" t="s">
        <v>49</v>
      </c>
      <c r="B71" s="34">
        <v>0.10100000000000001</v>
      </c>
    </row>
    <row r="72" spans="1:2" x14ac:dyDescent="0.25">
      <c r="A72" s="32" t="s">
        <v>285</v>
      </c>
      <c r="B72" s="34">
        <v>0.10100000000000001</v>
      </c>
    </row>
    <row r="73" spans="1:2" x14ac:dyDescent="0.25">
      <c r="A73" s="32" t="s">
        <v>301</v>
      </c>
      <c r="B73" s="34">
        <v>0.10150000000000001</v>
      </c>
    </row>
    <row r="74" spans="1:2" x14ac:dyDescent="0.25">
      <c r="A74" s="32" t="s">
        <v>80</v>
      </c>
      <c r="B74" s="34">
        <v>0.1023</v>
      </c>
    </row>
    <row r="75" spans="1:2" x14ac:dyDescent="0.25">
      <c r="A75" s="32" t="s">
        <v>156</v>
      </c>
      <c r="B75" s="34">
        <v>0.1028</v>
      </c>
    </row>
    <row r="76" spans="1:2" x14ac:dyDescent="0.25">
      <c r="A76" s="32" t="s">
        <v>116</v>
      </c>
      <c r="B76" s="34">
        <v>0.10299999999999999</v>
      </c>
    </row>
    <row r="77" spans="1:2" x14ac:dyDescent="0.25">
      <c r="A77" s="32" t="s">
        <v>82</v>
      </c>
      <c r="B77" s="34">
        <v>0.1033</v>
      </c>
    </row>
    <row r="78" spans="1:2" x14ac:dyDescent="0.25">
      <c r="A78" s="32" t="s">
        <v>279</v>
      </c>
      <c r="B78" s="34">
        <v>0.105</v>
      </c>
    </row>
    <row r="79" spans="1:2" x14ac:dyDescent="0.25">
      <c r="A79" s="32" t="s">
        <v>529</v>
      </c>
      <c r="B79" s="34">
        <v>0.1095</v>
      </c>
    </row>
    <row r="80" spans="1:2" x14ac:dyDescent="0.25">
      <c r="A80" s="32" t="s">
        <v>191</v>
      </c>
      <c r="B80" s="34">
        <v>0.11449999999999999</v>
      </c>
    </row>
    <row r="81" spans="1:2" x14ac:dyDescent="0.25">
      <c r="A81" s="32"/>
      <c r="B81" s="34"/>
    </row>
    <row r="82" spans="1:2" x14ac:dyDescent="0.25">
      <c r="A82" s="26"/>
      <c r="B82" s="26"/>
    </row>
    <row r="83" spans="1:2" x14ac:dyDescent="0.25">
      <c r="A83" s="26"/>
      <c r="B83" s="26"/>
    </row>
    <row r="84" spans="1:2" x14ac:dyDescent="0.25">
      <c r="A84" s="26"/>
      <c r="B84" s="26"/>
    </row>
    <row r="85" spans="1:2" x14ac:dyDescent="0.25">
      <c r="A85" s="26"/>
      <c r="B85" s="26"/>
    </row>
    <row r="86" spans="1:2" x14ac:dyDescent="0.25">
      <c r="A86" s="26"/>
      <c r="B86" s="26"/>
    </row>
    <row r="87" spans="1:2" x14ac:dyDescent="0.25">
      <c r="A87" s="26"/>
      <c r="B87" s="26"/>
    </row>
    <row r="88" spans="1:2" x14ac:dyDescent="0.25">
      <c r="A88" s="26"/>
      <c r="B88" s="26"/>
    </row>
    <row r="89" spans="1:2" x14ac:dyDescent="0.25">
      <c r="A89" s="26"/>
      <c r="B89" s="26"/>
    </row>
    <row r="90" spans="1:2" x14ac:dyDescent="0.25">
      <c r="A90" s="26"/>
      <c r="B90" s="26"/>
    </row>
    <row r="91" spans="1:2" x14ac:dyDescent="0.25">
      <c r="A91" s="26"/>
      <c r="B91" s="26"/>
    </row>
    <row r="92" spans="1:2" x14ac:dyDescent="0.25">
      <c r="A92" s="26"/>
      <c r="B92" s="26"/>
    </row>
    <row r="93" spans="1:2" x14ac:dyDescent="0.25">
      <c r="A93" s="26"/>
      <c r="B93" s="26"/>
    </row>
    <row r="94" spans="1:2" x14ac:dyDescent="0.25">
      <c r="A94" s="26"/>
      <c r="B94" s="26"/>
    </row>
    <row r="95" spans="1:2" x14ac:dyDescent="0.25">
      <c r="A95" s="26"/>
      <c r="B95" s="26"/>
    </row>
    <row r="96" spans="1:2" x14ac:dyDescent="0.25">
      <c r="A96" s="26"/>
      <c r="B96" s="26"/>
    </row>
    <row r="97" spans="1:2" x14ac:dyDescent="0.25">
      <c r="A97" s="26"/>
      <c r="B97" s="26"/>
    </row>
    <row r="98" spans="1:2" x14ac:dyDescent="0.25">
      <c r="A98" s="26"/>
      <c r="B98" s="26"/>
    </row>
    <row r="99" spans="1:2" x14ac:dyDescent="0.25">
      <c r="A99" s="26"/>
      <c r="B99" s="26"/>
    </row>
    <row r="100" spans="1:2" x14ac:dyDescent="0.25">
      <c r="A100" s="26"/>
      <c r="B100" s="26"/>
    </row>
    <row r="101" spans="1:2" x14ac:dyDescent="0.25">
      <c r="A101" s="26"/>
      <c r="B101" s="26"/>
    </row>
    <row r="102" spans="1:2" x14ac:dyDescent="0.25">
      <c r="A102" s="26"/>
      <c r="B102" s="26"/>
    </row>
    <row r="103" spans="1:2" x14ac:dyDescent="0.25">
      <c r="A103" s="26"/>
      <c r="B103" s="26"/>
    </row>
    <row r="104" spans="1:2" x14ac:dyDescent="0.25">
      <c r="A104" s="26"/>
      <c r="B104" s="26"/>
    </row>
    <row r="105" spans="1:2" x14ac:dyDescent="0.25">
      <c r="A105" s="26"/>
      <c r="B105" s="26"/>
    </row>
    <row r="106" spans="1:2" x14ac:dyDescent="0.25">
      <c r="A106" s="26"/>
      <c r="B106" s="26"/>
    </row>
    <row r="107" spans="1:2" x14ac:dyDescent="0.25">
      <c r="A107" s="26"/>
      <c r="B107" s="26"/>
    </row>
    <row r="108" spans="1:2" x14ac:dyDescent="0.25">
      <c r="A108" s="26"/>
      <c r="B108" s="26"/>
    </row>
    <row r="109" spans="1:2" x14ac:dyDescent="0.25">
      <c r="A109" s="26"/>
      <c r="B109" s="26"/>
    </row>
    <row r="110" spans="1:2" x14ac:dyDescent="0.25">
      <c r="A110" s="26"/>
      <c r="B110" s="26"/>
    </row>
    <row r="111" spans="1:2" x14ac:dyDescent="0.25">
      <c r="A111" s="26"/>
      <c r="B111" s="26"/>
    </row>
    <row r="112" spans="1:2" x14ac:dyDescent="0.25">
      <c r="A112" s="26"/>
      <c r="B112" s="26"/>
    </row>
    <row r="113" spans="1:2" x14ac:dyDescent="0.25">
      <c r="A113" s="26"/>
      <c r="B113" s="26"/>
    </row>
    <row r="114" spans="1:2" x14ac:dyDescent="0.25">
      <c r="A114" s="26"/>
      <c r="B114" s="26"/>
    </row>
    <row r="115" spans="1:2" x14ac:dyDescent="0.25">
      <c r="A115" s="26"/>
      <c r="B115" s="26"/>
    </row>
    <row r="116" spans="1:2" x14ac:dyDescent="0.25">
      <c r="A116" s="26"/>
      <c r="B116" s="26"/>
    </row>
    <row r="117" spans="1:2" x14ac:dyDescent="0.25">
      <c r="A117" s="26"/>
      <c r="B117" s="26"/>
    </row>
    <row r="118" spans="1:2" x14ac:dyDescent="0.25">
      <c r="A118" s="26"/>
      <c r="B118" s="26"/>
    </row>
    <row r="119" spans="1:2" x14ac:dyDescent="0.25">
      <c r="A119" s="26"/>
      <c r="B119" s="26"/>
    </row>
    <row r="120" spans="1:2" x14ac:dyDescent="0.25">
      <c r="A120" s="26"/>
      <c r="B120" s="26"/>
    </row>
    <row r="121" spans="1:2" x14ac:dyDescent="0.25">
      <c r="A121" s="26"/>
      <c r="B121" s="26"/>
    </row>
    <row r="122" spans="1:2" x14ac:dyDescent="0.25">
      <c r="A122" s="26"/>
      <c r="B122" s="26"/>
    </row>
    <row r="123" spans="1:2" x14ac:dyDescent="0.25">
      <c r="A123" s="26"/>
      <c r="B123" s="26"/>
    </row>
    <row r="124" spans="1:2" x14ac:dyDescent="0.25">
      <c r="A124" s="26"/>
      <c r="B124" s="26"/>
    </row>
    <row r="125" spans="1:2" x14ac:dyDescent="0.25">
      <c r="A125" s="26"/>
      <c r="B125" s="26"/>
    </row>
    <row r="126" spans="1:2" x14ac:dyDescent="0.25">
      <c r="A126" s="26"/>
      <c r="B126" s="26"/>
    </row>
    <row r="127" spans="1:2" x14ac:dyDescent="0.25">
      <c r="A127" s="26"/>
      <c r="B127" s="26"/>
    </row>
    <row r="128" spans="1:2" x14ac:dyDescent="0.25">
      <c r="A128" s="26"/>
      <c r="B128" s="26"/>
    </row>
    <row r="129" spans="1:2" x14ac:dyDescent="0.25">
      <c r="A129" s="26"/>
      <c r="B129" s="26"/>
    </row>
    <row r="130" spans="1:2" x14ac:dyDescent="0.25">
      <c r="A130" s="26"/>
      <c r="B130" s="26"/>
    </row>
    <row r="131" spans="1:2" x14ac:dyDescent="0.25">
      <c r="A131" s="26"/>
      <c r="B131" s="26"/>
    </row>
    <row r="132" spans="1:2" x14ac:dyDescent="0.25">
      <c r="A132" s="26"/>
      <c r="B132" s="26"/>
    </row>
    <row r="133" spans="1:2" x14ac:dyDescent="0.25">
      <c r="A133" s="26"/>
      <c r="B133" s="26"/>
    </row>
    <row r="134" spans="1:2" x14ac:dyDescent="0.25">
      <c r="A134" s="26"/>
      <c r="B134" s="26"/>
    </row>
    <row r="135" spans="1:2" x14ac:dyDescent="0.25">
      <c r="A135" s="26"/>
      <c r="B135" s="26"/>
    </row>
    <row r="136" spans="1:2" x14ac:dyDescent="0.25">
      <c r="A136" s="26"/>
      <c r="B136" s="26"/>
    </row>
    <row r="137" spans="1:2" x14ac:dyDescent="0.25">
      <c r="A137" s="26"/>
      <c r="B137" s="26"/>
    </row>
    <row r="138" spans="1:2" x14ac:dyDescent="0.25">
      <c r="A138" s="26"/>
      <c r="B138" s="26"/>
    </row>
    <row r="139" spans="1:2" x14ac:dyDescent="0.25">
      <c r="A139" s="26"/>
      <c r="B139" s="26"/>
    </row>
    <row r="140" spans="1:2" x14ac:dyDescent="0.25">
      <c r="A140" s="26"/>
      <c r="B140" s="26"/>
    </row>
    <row r="141" spans="1:2" x14ac:dyDescent="0.25">
      <c r="A141" s="26"/>
      <c r="B141" s="26"/>
    </row>
    <row r="142" spans="1:2" x14ac:dyDescent="0.25">
      <c r="A142" s="26"/>
      <c r="B142" s="26"/>
    </row>
    <row r="143" spans="1:2" x14ac:dyDescent="0.25">
      <c r="A143" s="26"/>
      <c r="B143" s="26"/>
    </row>
    <row r="144" spans="1:2" x14ac:dyDescent="0.25">
      <c r="A144" s="26"/>
      <c r="B144" s="26"/>
    </row>
    <row r="145" spans="1:2" x14ac:dyDescent="0.25">
      <c r="A145" s="26"/>
      <c r="B145" s="26"/>
    </row>
    <row r="146" spans="1:2" x14ac:dyDescent="0.25">
      <c r="A146" s="26"/>
      <c r="B146" s="26"/>
    </row>
    <row r="147" spans="1:2" x14ac:dyDescent="0.25">
      <c r="A147" s="26"/>
      <c r="B147" s="26"/>
    </row>
    <row r="148" spans="1:2" x14ac:dyDescent="0.25">
      <c r="A148" s="26"/>
      <c r="B148" s="26"/>
    </row>
    <row r="149" spans="1:2" x14ac:dyDescent="0.25">
      <c r="A149" s="26"/>
      <c r="B149" s="26"/>
    </row>
    <row r="150" spans="1:2" x14ac:dyDescent="0.25">
      <c r="A150" s="26"/>
      <c r="B150" s="26"/>
    </row>
    <row r="151" spans="1:2" x14ac:dyDescent="0.25">
      <c r="A151" s="26"/>
      <c r="B151" s="26"/>
    </row>
    <row r="152" spans="1:2" x14ac:dyDescent="0.25">
      <c r="A152" s="26"/>
      <c r="B152" s="26"/>
    </row>
    <row r="153" spans="1:2" x14ac:dyDescent="0.25">
      <c r="A153" s="26"/>
      <c r="B153" s="26"/>
    </row>
    <row r="154" spans="1:2" x14ac:dyDescent="0.25">
      <c r="A154" s="26"/>
      <c r="B154" s="26"/>
    </row>
    <row r="155" spans="1:2" x14ac:dyDescent="0.25">
      <c r="A155" s="26"/>
      <c r="B155" s="26"/>
    </row>
    <row r="156" spans="1:2" x14ac:dyDescent="0.25">
      <c r="A156" s="26"/>
      <c r="B156" s="26"/>
    </row>
    <row r="157" spans="1:2" x14ac:dyDescent="0.25">
      <c r="A157" s="26"/>
      <c r="B157" s="26"/>
    </row>
    <row r="158" spans="1:2" x14ac:dyDescent="0.25">
      <c r="A158" s="26"/>
      <c r="B158" s="26"/>
    </row>
    <row r="159" spans="1:2" x14ac:dyDescent="0.25">
      <c r="A159" s="26"/>
      <c r="B159" s="26"/>
    </row>
    <row r="160" spans="1:2" x14ac:dyDescent="0.25">
      <c r="A160" s="26"/>
      <c r="B160" s="26"/>
    </row>
    <row r="161" spans="1:2" x14ac:dyDescent="0.25">
      <c r="A161" s="26"/>
      <c r="B161" s="26"/>
    </row>
    <row r="162" spans="1:2" x14ac:dyDescent="0.25">
      <c r="A162" s="26"/>
      <c r="B162" s="26"/>
    </row>
    <row r="163" spans="1:2" x14ac:dyDescent="0.25">
      <c r="A163" s="26"/>
      <c r="B163" s="26"/>
    </row>
    <row r="164" spans="1:2" x14ac:dyDescent="0.25">
      <c r="A164" s="26"/>
      <c r="B164" s="26"/>
    </row>
    <row r="165" spans="1:2" x14ac:dyDescent="0.25">
      <c r="A165" s="26"/>
      <c r="B165" s="26"/>
    </row>
    <row r="166" spans="1:2" x14ac:dyDescent="0.25">
      <c r="A166" s="26"/>
      <c r="B166" s="26"/>
    </row>
    <row r="167" spans="1:2" x14ac:dyDescent="0.25">
      <c r="A167" s="26"/>
      <c r="B167" s="26"/>
    </row>
    <row r="168" spans="1:2" x14ac:dyDescent="0.25">
      <c r="A168" s="26"/>
      <c r="B168" s="26"/>
    </row>
    <row r="169" spans="1:2" x14ac:dyDescent="0.25">
      <c r="A169" s="26"/>
      <c r="B169" s="26"/>
    </row>
    <row r="170" spans="1:2" x14ac:dyDescent="0.25">
      <c r="A170" s="26"/>
      <c r="B170" s="26"/>
    </row>
    <row r="171" spans="1:2" x14ac:dyDescent="0.25">
      <c r="A171" s="26"/>
      <c r="B171" s="26"/>
    </row>
    <row r="172" spans="1:2" x14ac:dyDescent="0.25">
      <c r="A172" s="26"/>
      <c r="B172" s="26"/>
    </row>
    <row r="173" spans="1:2" x14ac:dyDescent="0.25">
      <c r="A173" s="26"/>
      <c r="B173" s="26"/>
    </row>
    <row r="174" spans="1:2" x14ac:dyDescent="0.25">
      <c r="A174" s="26"/>
      <c r="B174" s="26"/>
    </row>
    <row r="175" spans="1:2" x14ac:dyDescent="0.25">
      <c r="A175" s="26"/>
      <c r="B175" s="26"/>
    </row>
    <row r="176" spans="1:2" x14ac:dyDescent="0.25">
      <c r="A176" s="26"/>
      <c r="B176" s="26"/>
    </row>
    <row r="177" spans="1:2" x14ac:dyDescent="0.25">
      <c r="A177" s="26"/>
      <c r="B177" s="26"/>
    </row>
    <row r="178" spans="1:2" x14ac:dyDescent="0.25">
      <c r="A178" s="26"/>
      <c r="B178" s="26"/>
    </row>
    <row r="179" spans="1:2" x14ac:dyDescent="0.25">
      <c r="A179" s="26"/>
      <c r="B179" s="26"/>
    </row>
    <row r="180" spans="1:2" x14ac:dyDescent="0.25">
      <c r="A180" s="26"/>
      <c r="B180" s="26"/>
    </row>
    <row r="181" spans="1:2" x14ac:dyDescent="0.25">
      <c r="A181" s="26"/>
      <c r="B181" s="26"/>
    </row>
    <row r="182" spans="1:2" x14ac:dyDescent="0.25">
      <c r="A182" s="26"/>
      <c r="B182" s="26"/>
    </row>
    <row r="183" spans="1:2" x14ac:dyDescent="0.25">
      <c r="A183" s="26"/>
      <c r="B183" s="26"/>
    </row>
    <row r="184" spans="1:2" x14ac:dyDescent="0.25">
      <c r="A184" s="26"/>
      <c r="B184" s="26"/>
    </row>
    <row r="185" spans="1:2" x14ac:dyDescent="0.25">
      <c r="A185" s="26"/>
      <c r="B185" s="26"/>
    </row>
    <row r="186" spans="1:2" x14ac:dyDescent="0.25">
      <c r="A186" s="26"/>
      <c r="B186" s="26"/>
    </row>
    <row r="187" spans="1:2" x14ac:dyDescent="0.25">
      <c r="A187" s="26"/>
      <c r="B187" s="26"/>
    </row>
    <row r="188" spans="1:2" x14ac:dyDescent="0.25">
      <c r="A188" s="26"/>
      <c r="B188" s="26"/>
    </row>
    <row r="189" spans="1:2" x14ac:dyDescent="0.25">
      <c r="A189" s="26"/>
      <c r="B189" s="26"/>
    </row>
    <row r="190" spans="1:2" x14ac:dyDescent="0.25">
      <c r="A190" s="26"/>
      <c r="B190" s="26"/>
    </row>
    <row r="191" spans="1:2" x14ac:dyDescent="0.25">
      <c r="A191" s="26"/>
      <c r="B191" s="26"/>
    </row>
    <row r="192" spans="1:2" x14ac:dyDescent="0.25">
      <c r="A192" s="26"/>
      <c r="B192" s="26"/>
    </row>
    <row r="193" spans="1:2" x14ac:dyDescent="0.25">
      <c r="A193" s="26"/>
      <c r="B193" s="26"/>
    </row>
    <row r="194" spans="1:2" x14ac:dyDescent="0.25">
      <c r="A194" s="26"/>
      <c r="B194" s="26"/>
    </row>
    <row r="195" spans="1:2" x14ac:dyDescent="0.25">
      <c r="A195" s="26"/>
      <c r="B195" s="26"/>
    </row>
    <row r="196" spans="1:2" x14ac:dyDescent="0.25">
      <c r="A196" s="26"/>
      <c r="B196" s="26"/>
    </row>
    <row r="197" spans="1:2" x14ac:dyDescent="0.25">
      <c r="A197" s="26"/>
      <c r="B197" s="26"/>
    </row>
    <row r="198" spans="1:2" x14ac:dyDescent="0.25">
      <c r="A198" s="26"/>
      <c r="B198" s="26"/>
    </row>
    <row r="199" spans="1:2" x14ac:dyDescent="0.25">
      <c r="A199" s="26"/>
      <c r="B199" s="26"/>
    </row>
    <row r="200" spans="1:2" x14ac:dyDescent="0.25">
      <c r="A200" s="26"/>
      <c r="B200" s="26"/>
    </row>
    <row r="201" spans="1:2" x14ac:dyDescent="0.25">
      <c r="A201" s="26"/>
      <c r="B201" s="26"/>
    </row>
    <row r="202" spans="1:2" x14ac:dyDescent="0.25">
      <c r="A202" s="26"/>
      <c r="B202" s="26"/>
    </row>
    <row r="203" spans="1:2" x14ac:dyDescent="0.25">
      <c r="A203" s="26"/>
      <c r="B203" s="26"/>
    </row>
    <row r="204" spans="1:2" x14ac:dyDescent="0.25">
      <c r="A204" s="26"/>
      <c r="B204" s="26"/>
    </row>
    <row r="205" spans="1:2" x14ac:dyDescent="0.25">
      <c r="A205" s="26"/>
      <c r="B205" s="26"/>
    </row>
    <row r="206" spans="1:2" x14ac:dyDescent="0.25">
      <c r="A206" s="26"/>
      <c r="B206" s="26"/>
    </row>
    <row r="207" spans="1:2" x14ac:dyDescent="0.25">
      <c r="A207" s="26"/>
      <c r="B207" s="26"/>
    </row>
    <row r="208" spans="1:2" x14ac:dyDescent="0.25">
      <c r="A208" s="26"/>
      <c r="B208" s="26"/>
    </row>
    <row r="209" spans="1:2" x14ac:dyDescent="0.25">
      <c r="A209" s="26"/>
      <c r="B209" s="26"/>
    </row>
    <row r="210" spans="1:2" x14ac:dyDescent="0.25">
      <c r="A210" s="26"/>
      <c r="B210" s="26"/>
    </row>
    <row r="211" spans="1:2" x14ac:dyDescent="0.25">
      <c r="A211" s="26"/>
      <c r="B211" s="26"/>
    </row>
    <row r="212" spans="1:2" x14ac:dyDescent="0.25">
      <c r="A212" s="26"/>
      <c r="B212" s="26"/>
    </row>
    <row r="213" spans="1:2" x14ac:dyDescent="0.25">
      <c r="A213" s="26"/>
      <c r="B213" s="26"/>
    </row>
    <row r="214" spans="1:2" x14ac:dyDescent="0.25">
      <c r="A214" s="26"/>
      <c r="B214" s="26"/>
    </row>
    <row r="215" spans="1:2" x14ac:dyDescent="0.25">
      <c r="A215" s="26"/>
      <c r="B215" s="26"/>
    </row>
    <row r="216" spans="1:2" x14ac:dyDescent="0.25">
      <c r="A216" s="26"/>
      <c r="B216" s="26"/>
    </row>
    <row r="217" spans="1:2" x14ac:dyDescent="0.25">
      <c r="A217" s="26"/>
      <c r="B217" s="26"/>
    </row>
    <row r="218" spans="1:2" x14ac:dyDescent="0.25">
      <c r="A218" s="26"/>
      <c r="B218" s="26"/>
    </row>
    <row r="219" spans="1:2" x14ac:dyDescent="0.25">
      <c r="A219" s="26"/>
      <c r="B219" s="26"/>
    </row>
    <row r="220" spans="1:2" x14ac:dyDescent="0.25">
      <c r="A220" s="26"/>
      <c r="B220" s="26"/>
    </row>
    <row r="221" spans="1:2" x14ac:dyDescent="0.25">
      <c r="A221" s="26"/>
      <c r="B221" s="26"/>
    </row>
    <row r="222" spans="1:2" x14ac:dyDescent="0.25">
      <c r="A222" s="26"/>
      <c r="B222" s="26"/>
    </row>
    <row r="223" spans="1:2" x14ac:dyDescent="0.25">
      <c r="A223" s="26"/>
      <c r="B223" s="26"/>
    </row>
    <row r="224" spans="1:2" x14ac:dyDescent="0.25">
      <c r="A224" s="26"/>
      <c r="B224" s="26"/>
    </row>
    <row r="225" spans="1:2" x14ac:dyDescent="0.25">
      <c r="A225" s="26"/>
      <c r="B225" s="26"/>
    </row>
    <row r="226" spans="1:2" x14ac:dyDescent="0.25">
      <c r="A226" s="26"/>
      <c r="B226" s="26"/>
    </row>
    <row r="227" spans="1:2" x14ac:dyDescent="0.25">
      <c r="A227" s="26"/>
      <c r="B227" s="26"/>
    </row>
    <row r="228" spans="1:2" x14ac:dyDescent="0.25">
      <c r="A228" s="26"/>
      <c r="B228" s="26"/>
    </row>
    <row r="229" spans="1:2" x14ac:dyDescent="0.25">
      <c r="A229" s="26"/>
      <c r="B229" s="26"/>
    </row>
    <row r="230" spans="1:2" x14ac:dyDescent="0.25">
      <c r="A230" s="26"/>
      <c r="B230" s="26"/>
    </row>
    <row r="231" spans="1:2" x14ac:dyDescent="0.25">
      <c r="A231" s="26"/>
      <c r="B231" s="26"/>
    </row>
    <row r="232" spans="1:2" x14ac:dyDescent="0.25">
      <c r="A232" s="26"/>
      <c r="B232" s="26"/>
    </row>
    <row r="233" spans="1:2" x14ac:dyDescent="0.25">
      <c r="A233" s="26"/>
      <c r="B233" s="26"/>
    </row>
    <row r="234" spans="1:2" x14ac:dyDescent="0.25">
      <c r="A234" s="26"/>
      <c r="B234" s="26"/>
    </row>
    <row r="235" spans="1:2" x14ac:dyDescent="0.25">
      <c r="A235" s="26"/>
      <c r="B235" s="26"/>
    </row>
    <row r="236" spans="1:2" x14ac:dyDescent="0.25">
      <c r="A236" s="26"/>
      <c r="B236" s="26"/>
    </row>
    <row r="237" spans="1:2" x14ac:dyDescent="0.25">
      <c r="A237" s="26"/>
      <c r="B237" s="26"/>
    </row>
    <row r="238" spans="1:2" x14ac:dyDescent="0.25">
      <c r="A238" s="26"/>
      <c r="B238" s="26"/>
    </row>
    <row r="239" spans="1:2" x14ac:dyDescent="0.25">
      <c r="A239" s="26"/>
      <c r="B239" s="26"/>
    </row>
    <row r="240" spans="1:2" x14ac:dyDescent="0.25">
      <c r="A240" s="26"/>
      <c r="B240" s="26"/>
    </row>
    <row r="241" spans="1:2" x14ac:dyDescent="0.25">
      <c r="A241" s="26"/>
      <c r="B241" s="26"/>
    </row>
    <row r="242" spans="1:2" x14ac:dyDescent="0.25">
      <c r="A242" s="26"/>
      <c r="B242" s="26"/>
    </row>
    <row r="243" spans="1:2" x14ac:dyDescent="0.25">
      <c r="A243" s="26"/>
      <c r="B243" s="26"/>
    </row>
    <row r="244" spans="1:2" x14ac:dyDescent="0.25">
      <c r="A244" s="26"/>
      <c r="B244" s="26"/>
    </row>
    <row r="245" spans="1:2" x14ac:dyDescent="0.25">
      <c r="A245" s="26"/>
      <c r="B245" s="26"/>
    </row>
    <row r="246" spans="1:2" x14ac:dyDescent="0.25">
      <c r="A246" s="26"/>
      <c r="B246" s="26"/>
    </row>
    <row r="247" spans="1:2" x14ac:dyDescent="0.25">
      <c r="A247" s="26"/>
      <c r="B247" s="26"/>
    </row>
    <row r="248" spans="1:2" x14ac:dyDescent="0.25">
      <c r="A248" s="26"/>
      <c r="B248" s="26"/>
    </row>
    <row r="249" spans="1:2" x14ac:dyDescent="0.25">
      <c r="A249" s="26"/>
      <c r="B249" s="26"/>
    </row>
    <row r="250" spans="1:2" x14ac:dyDescent="0.25">
      <c r="A250" s="26"/>
      <c r="B250" s="26"/>
    </row>
    <row r="251" spans="1:2" x14ac:dyDescent="0.25">
      <c r="A251" s="26"/>
      <c r="B251" s="26"/>
    </row>
    <row r="252" spans="1:2" x14ac:dyDescent="0.25">
      <c r="A252" s="26"/>
      <c r="B252" s="26"/>
    </row>
    <row r="253" spans="1:2" x14ac:dyDescent="0.25">
      <c r="A253" s="26"/>
      <c r="B253" s="26"/>
    </row>
    <row r="254" spans="1:2" x14ac:dyDescent="0.25">
      <c r="A254" s="26"/>
      <c r="B254" s="26"/>
    </row>
    <row r="255" spans="1:2" x14ac:dyDescent="0.25">
      <c r="A255" s="26"/>
      <c r="B255" s="26"/>
    </row>
    <row r="256" spans="1:2" x14ac:dyDescent="0.25">
      <c r="A256" s="26"/>
      <c r="B256" s="26"/>
    </row>
    <row r="257" spans="1:2" x14ac:dyDescent="0.25">
      <c r="A257" s="26"/>
      <c r="B257" s="26"/>
    </row>
    <row r="258" spans="1:2" x14ac:dyDescent="0.25">
      <c r="A258" s="26"/>
      <c r="B258" s="26"/>
    </row>
    <row r="259" spans="1:2" x14ac:dyDescent="0.25">
      <c r="A259" s="26"/>
      <c r="B259" s="26"/>
    </row>
    <row r="260" spans="1:2" x14ac:dyDescent="0.25">
      <c r="A260" s="26"/>
      <c r="B260" s="26"/>
    </row>
    <row r="261" spans="1:2" x14ac:dyDescent="0.25">
      <c r="A261" s="26"/>
      <c r="B261" s="26"/>
    </row>
    <row r="262" spans="1:2" x14ac:dyDescent="0.25">
      <c r="A262" s="26"/>
      <c r="B262" s="26"/>
    </row>
    <row r="263" spans="1:2" x14ac:dyDescent="0.25">
      <c r="A263" s="26"/>
      <c r="B263" s="26"/>
    </row>
    <row r="264" spans="1:2" x14ac:dyDescent="0.25">
      <c r="A264" s="26"/>
      <c r="B264" s="26"/>
    </row>
    <row r="265" spans="1:2" x14ac:dyDescent="0.25">
      <c r="A265" s="26"/>
      <c r="B265" s="26"/>
    </row>
    <row r="266" spans="1:2" x14ac:dyDescent="0.25">
      <c r="A266" s="26"/>
      <c r="B266" s="26"/>
    </row>
    <row r="267" spans="1:2" x14ac:dyDescent="0.25">
      <c r="A267" s="26"/>
      <c r="B267" s="26"/>
    </row>
    <row r="268" spans="1:2" x14ac:dyDescent="0.25">
      <c r="A268" s="26"/>
      <c r="B268" s="26"/>
    </row>
    <row r="269" spans="1:2" x14ac:dyDescent="0.25">
      <c r="A269" s="26"/>
      <c r="B269" s="26"/>
    </row>
    <row r="270" spans="1:2" x14ac:dyDescent="0.25">
      <c r="A270" s="26"/>
      <c r="B270" s="26"/>
    </row>
    <row r="271" spans="1:2" x14ac:dyDescent="0.25">
      <c r="A271" s="26"/>
      <c r="B271" s="26"/>
    </row>
    <row r="272" spans="1:2" x14ac:dyDescent="0.25">
      <c r="A272" s="26"/>
      <c r="B272" s="26"/>
    </row>
    <row r="273" spans="1:2" x14ac:dyDescent="0.25">
      <c r="A273" s="26"/>
      <c r="B273" s="26"/>
    </row>
    <row r="274" spans="1:2" x14ac:dyDescent="0.25">
      <c r="A274" s="26"/>
      <c r="B274" s="26"/>
    </row>
    <row r="275" spans="1:2" x14ac:dyDescent="0.25">
      <c r="A275" s="26"/>
      <c r="B275" s="26"/>
    </row>
    <row r="276" spans="1:2" x14ac:dyDescent="0.25">
      <c r="A276" s="26"/>
      <c r="B276" s="26"/>
    </row>
    <row r="277" spans="1:2" x14ac:dyDescent="0.25">
      <c r="A277" s="26"/>
      <c r="B277" s="26"/>
    </row>
    <row r="278" spans="1:2" x14ac:dyDescent="0.25">
      <c r="A278" s="26"/>
      <c r="B278" s="26"/>
    </row>
    <row r="279" spans="1:2" x14ac:dyDescent="0.25">
      <c r="A279" s="26"/>
      <c r="B279" s="26"/>
    </row>
    <row r="280" spans="1:2" x14ac:dyDescent="0.25">
      <c r="A280" s="26"/>
      <c r="B280" s="26"/>
    </row>
    <row r="281" spans="1:2" x14ac:dyDescent="0.25">
      <c r="A281" s="26"/>
      <c r="B281" s="26"/>
    </row>
    <row r="282" spans="1:2" x14ac:dyDescent="0.25">
      <c r="A282" s="26"/>
      <c r="B282" s="26"/>
    </row>
    <row r="283" spans="1:2" x14ac:dyDescent="0.25">
      <c r="A283" s="26"/>
      <c r="B283" s="26"/>
    </row>
    <row r="284" spans="1:2" x14ac:dyDescent="0.25">
      <c r="A284" s="26"/>
      <c r="B284" s="26"/>
    </row>
    <row r="285" spans="1:2" x14ac:dyDescent="0.25">
      <c r="A285" s="26"/>
      <c r="B285" s="26"/>
    </row>
    <row r="286" spans="1:2" x14ac:dyDescent="0.25">
      <c r="A286" s="26"/>
      <c r="B286" s="26"/>
    </row>
    <row r="287" spans="1:2" x14ac:dyDescent="0.25">
      <c r="A287" s="26"/>
      <c r="B287" s="26"/>
    </row>
    <row r="288" spans="1:2" x14ac:dyDescent="0.25">
      <c r="A288" s="26"/>
      <c r="B288" s="26"/>
    </row>
    <row r="289" spans="1:2" x14ac:dyDescent="0.25">
      <c r="A289" s="26"/>
      <c r="B289" s="26"/>
    </row>
    <row r="290" spans="1:2" x14ac:dyDescent="0.25">
      <c r="A290" s="26"/>
      <c r="B290" s="26"/>
    </row>
    <row r="291" spans="1:2" x14ac:dyDescent="0.25">
      <c r="A291" s="26"/>
      <c r="B291" s="26"/>
    </row>
    <row r="292" spans="1:2" x14ac:dyDescent="0.25">
      <c r="A292" s="26"/>
      <c r="B292" s="26"/>
    </row>
    <row r="293" spans="1:2" x14ac:dyDescent="0.25">
      <c r="A293" s="26"/>
      <c r="B293" s="26"/>
    </row>
    <row r="294" spans="1:2" x14ac:dyDescent="0.25">
      <c r="A294" s="26"/>
      <c r="B294" s="26"/>
    </row>
    <row r="295" spans="1:2" x14ac:dyDescent="0.25">
      <c r="A295" s="26"/>
      <c r="B295" s="26"/>
    </row>
    <row r="296" spans="1:2" x14ac:dyDescent="0.25">
      <c r="A296" s="26"/>
      <c r="B296" s="26"/>
    </row>
    <row r="297" spans="1:2" x14ac:dyDescent="0.25">
      <c r="A297" s="26"/>
      <c r="B297" s="26"/>
    </row>
    <row r="298" spans="1:2" x14ac:dyDescent="0.25">
      <c r="A298" s="26"/>
      <c r="B298" s="26"/>
    </row>
    <row r="299" spans="1:2" x14ac:dyDescent="0.25">
      <c r="A299" s="26"/>
      <c r="B299" s="26"/>
    </row>
    <row r="300" spans="1:2" x14ac:dyDescent="0.25">
      <c r="A300" s="26"/>
      <c r="B300" s="26"/>
    </row>
    <row r="301" spans="1:2" x14ac:dyDescent="0.25">
      <c r="A301" s="26"/>
      <c r="B301" s="26"/>
    </row>
    <row r="302" spans="1:2" x14ac:dyDescent="0.25">
      <c r="A302" s="26"/>
      <c r="B302" s="26"/>
    </row>
    <row r="303" spans="1:2" x14ac:dyDescent="0.25">
      <c r="A303" s="26"/>
      <c r="B303" s="26"/>
    </row>
    <row r="304" spans="1:2" x14ac:dyDescent="0.25">
      <c r="A304" s="26"/>
      <c r="B304" s="26"/>
    </row>
    <row r="305" spans="1:2" x14ac:dyDescent="0.25">
      <c r="A305" s="26"/>
      <c r="B305" s="26"/>
    </row>
    <row r="306" spans="1:2" x14ac:dyDescent="0.25">
      <c r="A306" s="26"/>
      <c r="B306" s="26"/>
    </row>
    <row r="307" spans="1:2" x14ac:dyDescent="0.25">
      <c r="A307" s="26"/>
      <c r="B307" s="26"/>
    </row>
    <row r="308" spans="1:2" x14ac:dyDescent="0.25">
      <c r="A308" s="26"/>
      <c r="B308" s="26"/>
    </row>
    <row r="309" spans="1:2" x14ac:dyDescent="0.25">
      <c r="A309" s="26"/>
      <c r="B309" s="26"/>
    </row>
    <row r="310" spans="1:2" x14ac:dyDescent="0.25">
      <c r="A310" s="26"/>
      <c r="B310" s="26"/>
    </row>
    <row r="311" spans="1:2" x14ac:dyDescent="0.25">
      <c r="A311" s="26"/>
      <c r="B311" s="26"/>
    </row>
    <row r="312" spans="1:2" x14ac:dyDescent="0.25">
      <c r="A312" s="26"/>
      <c r="B312" s="26"/>
    </row>
    <row r="313" spans="1:2" x14ac:dyDescent="0.25">
      <c r="A313" s="26"/>
      <c r="B313" s="26"/>
    </row>
    <row r="314" spans="1:2" x14ac:dyDescent="0.25">
      <c r="A314" s="26"/>
      <c r="B314" s="26"/>
    </row>
    <row r="315" spans="1:2" x14ac:dyDescent="0.25">
      <c r="A315" s="26"/>
      <c r="B315" s="26"/>
    </row>
    <row r="316" spans="1:2" x14ac:dyDescent="0.25">
      <c r="A316" s="26"/>
      <c r="B316" s="26"/>
    </row>
    <row r="317" spans="1:2" x14ac:dyDescent="0.25">
      <c r="A317" s="26"/>
      <c r="B317" s="26"/>
    </row>
    <row r="318" spans="1:2" x14ac:dyDescent="0.25">
      <c r="A318" s="26"/>
      <c r="B318" s="26"/>
    </row>
    <row r="319" spans="1:2" x14ac:dyDescent="0.25">
      <c r="A319" s="26"/>
      <c r="B319" s="26"/>
    </row>
    <row r="320" spans="1:2" x14ac:dyDescent="0.25">
      <c r="A320" s="26"/>
      <c r="B320" s="26"/>
    </row>
    <row r="321" spans="1:2" x14ac:dyDescent="0.25">
      <c r="A321" s="26"/>
      <c r="B321" s="26"/>
    </row>
    <row r="322" spans="1:2" x14ac:dyDescent="0.25">
      <c r="A322" s="26"/>
      <c r="B322" s="26"/>
    </row>
    <row r="323" spans="1:2" x14ac:dyDescent="0.25">
      <c r="A323" s="26"/>
      <c r="B323" s="26"/>
    </row>
    <row r="324" spans="1:2" x14ac:dyDescent="0.25">
      <c r="A324" s="26"/>
      <c r="B324" s="26"/>
    </row>
    <row r="325" spans="1:2" x14ac:dyDescent="0.25">
      <c r="A325" s="26"/>
      <c r="B325" s="26"/>
    </row>
    <row r="326" spans="1:2" x14ac:dyDescent="0.25">
      <c r="A326" s="26"/>
      <c r="B326" s="26"/>
    </row>
    <row r="327" spans="1:2" x14ac:dyDescent="0.25">
      <c r="A327" s="26"/>
      <c r="B327" s="26"/>
    </row>
    <row r="328" spans="1:2" x14ac:dyDescent="0.25">
      <c r="A328" s="26"/>
      <c r="B328" s="26"/>
    </row>
    <row r="329" spans="1:2" x14ac:dyDescent="0.25">
      <c r="A329" s="26"/>
      <c r="B329" s="26"/>
    </row>
    <row r="330" spans="1:2" x14ac:dyDescent="0.25">
      <c r="A330" s="26"/>
      <c r="B330" s="26"/>
    </row>
    <row r="331" spans="1:2" x14ac:dyDescent="0.25">
      <c r="A331" s="26"/>
      <c r="B331" s="26"/>
    </row>
    <row r="332" spans="1:2" x14ac:dyDescent="0.25">
      <c r="A332" s="26"/>
      <c r="B332" s="26"/>
    </row>
    <row r="333" spans="1:2" x14ac:dyDescent="0.25">
      <c r="A333" s="26"/>
      <c r="B333" s="26"/>
    </row>
    <row r="334" spans="1:2" x14ac:dyDescent="0.25">
      <c r="A334" s="26"/>
      <c r="B334" s="26"/>
    </row>
    <row r="335" spans="1:2" x14ac:dyDescent="0.25">
      <c r="A335" s="26"/>
      <c r="B335" s="26"/>
    </row>
    <row r="336" spans="1:2" x14ac:dyDescent="0.25">
      <c r="A336" s="26"/>
      <c r="B336" s="26"/>
    </row>
    <row r="337" spans="1:2" x14ac:dyDescent="0.25">
      <c r="A337" s="26"/>
      <c r="B337" s="26"/>
    </row>
    <row r="338" spans="1:2" x14ac:dyDescent="0.25">
      <c r="A338" s="26"/>
      <c r="B338" s="26"/>
    </row>
    <row r="339" spans="1:2" x14ac:dyDescent="0.25">
      <c r="A339" s="26"/>
      <c r="B339" s="26"/>
    </row>
    <row r="340" spans="1:2" x14ac:dyDescent="0.25">
      <c r="A340" s="26"/>
      <c r="B340" s="26"/>
    </row>
    <row r="341" spans="1:2" x14ac:dyDescent="0.25">
      <c r="A341" s="26"/>
      <c r="B341" s="26"/>
    </row>
    <row r="342" spans="1:2" x14ac:dyDescent="0.25">
      <c r="A342" s="26"/>
      <c r="B342" s="26"/>
    </row>
    <row r="343" spans="1:2" x14ac:dyDescent="0.25">
      <c r="A343" s="26"/>
      <c r="B343" s="26"/>
    </row>
    <row r="344" spans="1:2" x14ac:dyDescent="0.25">
      <c r="A344" s="26"/>
      <c r="B344" s="26"/>
    </row>
    <row r="345" spans="1:2" x14ac:dyDescent="0.25">
      <c r="A345" s="26"/>
      <c r="B345" s="26"/>
    </row>
    <row r="346" spans="1:2" x14ac:dyDescent="0.25">
      <c r="A346" s="26"/>
      <c r="B346" s="26"/>
    </row>
    <row r="347" spans="1:2" x14ac:dyDescent="0.25">
      <c r="A347" s="26"/>
      <c r="B347" s="26"/>
    </row>
    <row r="348" spans="1:2" x14ac:dyDescent="0.25">
      <c r="A348" s="26"/>
      <c r="B348" s="26"/>
    </row>
    <row r="349" spans="1:2" x14ac:dyDescent="0.25">
      <c r="A349" s="26"/>
      <c r="B349" s="26"/>
    </row>
    <row r="350" spans="1:2" x14ac:dyDescent="0.25">
      <c r="A350" s="26"/>
      <c r="B350" s="26"/>
    </row>
    <row r="351" spans="1:2" x14ac:dyDescent="0.25">
      <c r="A351" s="26"/>
      <c r="B351" s="26"/>
    </row>
    <row r="352" spans="1:2" x14ac:dyDescent="0.25">
      <c r="A352" s="26"/>
      <c r="B352" s="26"/>
    </row>
    <row r="353" spans="1:2" x14ac:dyDescent="0.25">
      <c r="A353" s="26"/>
      <c r="B353" s="26"/>
    </row>
    <row r="354" spans="1:2" x14ac:dyDescent="0.25">
      <c r="A354" s="26"/>
      <c r="B354" s="26"/>
    </row>
    <row r="355" spans="1:2" x14ac:dyDescent="0.25">
      <c r="A355" s="26"/>
      <c r="B355" s="26"/>
    </row>
    <row r="356" spans="1:2" x14ac:dyDescent="0.25">
      <c r="A356" s="26"/>
      <c r="B356" s="26"/>
    </row>
    <row r="357" spans="1:2" x14ac:dyDescent="0.25">
      <c r="A357" s="26"/>
      <c r="B357" s="26"/>
    </row>
    <row r="358" spans="1:2" x14ac:dyDescent="0.25">
      <c r="A358" s="26"/>
      <c r="B358" s="26"/>
    </row>
    <row r="359" spans="1:2" x14ac:dyDescent="0.25">
      <c r="A359" s="26"/>
      <c r="B359" s="26"/>
    </row>
    <row r="360" spans="1:2" x14ac:dyDescent="0.25">
      <c r="A360" s="26"/>
      <c r="B360" s="26"/>
    </row>
    <row r="361" spans="1:2" x14ac:dyDescent="0.25">
      <c r="A361" s="26"/>
      <c r="B361" s="26"/>
    </row>
    <row r="362" spans="1:2" x14ac:dyDescent="0.25">
      <c r="A362" s="26"/>
      <c r="B362" s="26"/>
    </row>
    <row r="363" spans="1:2" x14ac:dyDescent="0.25">
      <c r="A363" s="26"/>
      <c r="B363" s="26"/>
    </row>
    <row r="364" spans="1:2" x14ac:dyDescent="0.25">
      <c r="A364" s="26"/>
      <c r="B364" s="26"/>
    </row>
    <row r="365" spans="1:2" x14ac:dyDescent="0.25">
      <c r="A365" s="26"/>
      <c r="B365" s="26"/>
    </row>
    <row r="366" spans="1:2" x14ac:dyDescent="0.25">
      <c r="A366" s="26"/>
      <c r="B366" s="26"/>
    </row>
    <row r="367" spans="1:2" x14ac:dyDescent="0.25">
      <c r="A367" s="26"/>
      <c r="B367" s="26"/>
    </row>
    <row r="368" spans="1:2" x14ac:dyDescent="0.25">
      <c r="A368" s="26"/>
      <c r="B368" s="26"/>
    </row>
    <row r="369" spans="1:2" x14ac:dyDescent="0.25">
      <c r="A369" s="26"/>
      <c r="B369" s="26"/>
    </row>
    <row r="370" spans="1:2" x14ac:dyDescent="0.25">
      <c r="A370" s="26"/>
      <c r="B370" s="26"/>
    </row>
    <row r="371" spans="1:2" x14ac:dyDescent="0.25">
      <c r="A371" s="26"/>
      <c r="B371" s="26"/>
    </row>
    <row r="372" spans="1:2" x14ac:dyDescent="0.25">
      <c r="A372" s="26"/>
      <c r="B372" s="26"/>
    </row>
    <row r="373" spans="1:2" x14ac:dyDescent="0.25">
      <c r="A373" s="26"/>
      <c r="B373" s="26"/>
    </row>
    <row r="374" spans="1:2" x14ac:dyDescent="0.25">
      <c r="A374" s="26"/>
      <c r="B374" s="26"/>
    </row>
    <row r="375" spans="1:2" x14ac:dyDescent="0.25">
      <c r="A375" s="26"/>
      <c r="B375" s="26"/>
    </row>
    <row r="376" spans="1:2" x14ac:dyDescent="0.25">
      <c r="A376" s="26"/>
      <c r="B376" s="26"/>
    </row>
    <row r="377" spans="1:2" x14ac:dyDescent="0.25">
      <c r="A377" s="26"/>
      <c r="B377" s="26"/>
    </row>
    <row r="378" spans="1:2" x14ac:dyDescent="0.25">
      <c r="A378" s="26"/>
      <c r="B378" s="26"/>
    </row>
    <row r="379" spans="1:2" x14ac:dyDescent="0.25">
      <c r="A379" s="26"/>
      <c r="B379" s="26"/>
    </row>
    <row r="380" spans="1:2" x14ac:dyDescent="0.25">
      <c r="A380" s="26"/>
      <c r="B380" s="26"/>
    </row>
    <row r="381" spans="1:2" x14ac:dyDescent="0.25">
      <c r="A381" s="26"/>
      <c r="B381" s="26"/>
    </row>
    <row r="382" spans="1:2" x14ac:dyDescent="0.25">
      <c r="A382" s="26"/>
      <c r="B382" s="26"/>
    </row>
    <row r="383" spans="1:2" x14ac:dyDescent="0.25">
      <c r="A383" s="26"/>
      <c r="B383" s="26"/>
    </row>
    <row r="384" spans="1:2" x14ac:dyDescent="0.25">
      <c r="A384" s="26"/>
      <c r="B384" s="26"/>
    </row>
    <row r="385" spans="1:2" x14ac:dyDescent="0.25">
      <c r="A385" s="26"/>
      <c r="B385" s="26"/>
    </row>
    <row r="386" spans="1:2" x14ac:dyDescent="0.25">
      <c r="A386" s="26"/>
      <c r="B386" s="26"/>
    </row>
    <row r="387" spans="1:2" x14ac:dyDescent="0.25">
      <c r="A387" s="26"/>
      <c r="B387" s="26"/>
    </row>
    <row r="388" spans="1:2" x14ac:dyDescent="0.25">
      <c r="A388" s="26"/>
      <c r="B388" s="26"/>
    </row>
    <row r="389" spans="1:2" x14ac:dyDescent="0.25">
      <c r="A389" s="26"/>
      <c r="B389" s="26"/>
    </row>
    <row r="390" spans="1:2" x14ac:dyDescent="0.25">
      <c r="A390" s="26"/>
      <c r="B390" s="26"/>
    </row>
    <row r="391" spans="1:2" x14ac:dyDescent="0.25">
      <c r="A391" s="26"/>
      <c r="B391" s="26"/>
    </row>
    <row r="392" spans="1:2" x14ac:dyDescent="0.25">
      <c r="A392" s="26"/>
      <c r="B392" s="26"/>
    </row>
    <row r="393" spans="1:2" x14ac:dyDescent="0.25">
      <c r="A393" s="26"/>
      <c r="B393" s="26"/>
    </row>
    <row r="394" spans="1:2" x14ac:dyDescent="0.25">
      <c r="A394" s="26"/>
      <c r="B394" s="26"/>
    </row>
    <row r="395" spans="1:2" x14ac:dyDescent="0.25">
      <c r="A395" s="26"/>
      <c r="B395" s="26"/>
    </row>
    <row r="396" spans="1:2" x14ac:dyDescent="0.25">
      <c r="A396" s="26"/>
      <c r="B396" s="26"/>
    </row>
    <row r="397" spans="1:2" x14ac:dyDescent="0.25">
      <c r="A397" s="26"/>
      <c r="B397" s="26"/>
    </row>
    <row r="398" spans="1:2" x14ac:dyDescent="0.25">
      <c r="A398" s="26"/>
      <c r="B398" s="26"/>
    </row>
    <row r="399" spans="1:2" x14ac:dyDescent="0.25">
      <c r="A399" s="26"/>
      <c r="B399" s="26"/>
    </row>
    <row r="400" spans="1:2" x14ac:dyDescent="0.25">
      <c r="A400" s="26"/>
      <c r="B400" s="26"/>
    </row>
    <row r="401" spans="1:2" x14ac:dyDescent="0.25">
      <c r="A401" s="26"/>
      <c r="B401" s="26"/>
    </row>
    <row r="402" spans="1:2" x14ac:dyDescent="0.25">
      <c r="A402" s="26"/>
      <c r="B402" s="26"/>
    </row>
    <row r="403" spans="1:2" x14ac:dyDescent="0.25">
      <c r="A403" s="26"/>
      <c r="B403" s="26"/>
    </row>
    <row r="404" spans="1:2" x14ac:dyDescent="0.25">
      <c r="A404" s="26"/>
      <c r="B404" s="26"/>
    </row>
    <row r="405" spans="1:2" x14ac:dyDescent="0.25">
      <c r="A405" s="26"/>
      <c r="B405" s="26"/>
    </row>
    <row r="406" spans="1:2" x14ac:dyDescent="0.25">
      <c r="A406" s="26"/>
      <c r="B406" s="26"/>
    </row>
    <row r="407" spans="1:2" x14ac:dyDescent="0.25">
      <c r="A407" s="26"/>
      <c r="B407" s="26"/>
    </row>
    <row r="408" spans="1:2" x14ac:dyDescent="0.25">
      <c r="A408" s="26"/>
      <c r="B408" s="26"/>
    </row>
    <row r="409" spans="1:2" x14ac:dyDescent="0.25">
      <c r="A409" s="26"/>
      <c r="B409" s="26"/>
    </row>
    <row r="410" spans="1:2" x14ac:dyDescent="0.25">
      <c r="A410" s="26"/>
      <c r="B410" s="26"/>
    </row>
    <row r="411" spans="1:2" x14ac:dyDescent="0.25">
      <c r="A411" s="26"/>
      <c r="B411" s="26"/>
    </row>
    <row r="412" spans="1:2" x14ac:dyDescent="0.25">
      <c r="A412" s="26"/>
      <c r="B412" s="26"/>
    </row>
    <row r="413" spans="1:2" x14ac:dyDescent="0.25">
      <c r="A413" s="26"/>
      <c r="B413" s="26"/>
    </row>
    <row r="414" spans="1:2" x14ac:dyDescent="0.25">
      <c r="A414" s="26"/>
      <c r="B414" s="26"/>
    </row>
    <row r="415" spans="1:2" x14ac:dyDescent="0.25">
      <c r="A415" s="26"/>
      <c r="B415" s="26"/>
    </row>
    <row r="416" spans="1:2" x14ac:dyDescent="0.25">
      <c r="A416" s="26"/>
      <c r="B416" s="26"/>
    </row>
    <row r="417" spans="1:2" x14ac:dyDescent="0.25">
      <c r="A417" s="26"/>
      <c r="B417" s="26"/>
    </row>
    <row r="418" spans="1:2" x14ac:dyDescent="0.25">
      <c r="A418" s="26"/>
      <c r="B418" s="26"/>
    </row>
    <row r="419" spans="1:2" x14ac:dyDescent="0.25">
      <c r="A419" s="26"/>
      <c r="B419" s="26"/>
    </row>
    <row r="420" spans="1:2" x14ac:dyDescent="0.25">
      <c r="A420" s="26"/>
      <c r="B420" s="26"/>
    </row>
    <row r="421" spans="1:2" x14ac:dyDescent="0.25">
      <c r="A421" s="26"/>
      <c r="B421" s="26"/>
    </row>
    <row r="422" spans="1:2" x14ac:dyDescent="0.25">
      <c r="A422" s="26"/>
      <c r="B422" s="26"/>
    </row>
    <row r="423" spans="1:2" x14ac:dyDescent="0.25">
      <c r="A423" s="26"/>
      <c r="B423" s="26"/>
    </row>
    <row r="424" spans="1:2" x14ac:dyDescent="0.25">
      <c r="A424" s="26"/>
      <c r="B424" s="26"/>
    </row>
    <row r="425" spans="1:2" x14ac:dyDescent="0.25">
      <c r="A425" s="26"/>
      <c r="B425" s="26"/>
    </row>
    <row r="426" spans="1:2" x14ac:dyDescent="0.25">
      <c r="A426" s="26"/>
      <c r="B426" s="26"/>
    </row>
    <row r="427" spans="1:2" x14ac:dyDescent="0.25">
      <c r="A427" s="26"/>
      <c r="B427" s="26"/>
    </row>
    <row r="428" spans="1:2" x14ac:dyDescent="0.25">
      <c r="A428" s="26"/>
      <c r="B428" s="26"/>
    </row>
    <row r="429" spans="1:2" x14ac:dyDescent="0.25">
      <c r="A429" s="26"/>
      <c r="B429" s="26"/>
    </row>
    <row r="430" spans="1:2" x14ac:dyDescent="0.25">
      <c r="A430" s="26"/>
      <c r="B430" s="26"/>
    </row>
    <row r="431" spans="1:2" x14ac:dyDescent="0.25">
      <c r="A431" s="26"/>
      <c r="B431" s="26"/>
    </row>
    <row r="432" spans="1:2" x14ac:dyDescent="0.25">
      <c r="A432" s="26"/>
      <c r="B432" s="26"/>
    </row>
  </sheetData>
  <sortState ref="A1:B80">
    <sortCondition ref="B1:B80"/>
  </sortState>
  <pageMargins left="0.7" right="0.7" top="0.75" bottom="0.75" header="0.3" footer="0.3"/>
  <pageSetup firstPageNumber="2" fitToHeight="0" orientation="landscape" r:id="rId1"/>
  <headerFooter scaleWithDoc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D19C-B6FE-40A3-917B-ED32D7EE00EA}">
  <sheetPr>
    <pageSetUpPr fitToPage="1"/>
  </sheetPr>
  <dimension ref="A1:B459"/>
  <sheetViews>
    <sheetView view="pageLayout" topLeftCell="A69" zoomScaleNormal="90" workbookViewId="0">
      <selection activeCell="E101" sqref="E101"/>
    </sheetView>
  </sheetViews>
  <sheetFormatPr defaultColWidth="9.140625" defaultRowHeight="15" x14ac:dyDescent="0.25"/>
  <cols>
    <col min="1" max="1" width="27.140625" customWidth="1"/>
    <col min="2" max="2" width="12.7109375" bestFit="1" customWidth="1"/>
  </cols>
  <sheetData>
    <row r="1" spans="1:2" x14ac:dyDescent="0.25">
      <c r="A1" s="104" t="s">
        <v>474</v>
      </c>
      <c r="B1" s="106">
        <v>9.1499999999999998E-2</v>
      </c>
    </row>
    <row r="2" spans="1:2" x14ac:dyDescent="0.25">
      <c r="A2" s="104" t="s">
        <v>476</v>
      </c>
      <c r="B2" s="106">
        <v>9.1499999999999998E-2</v>
      </c>
    </row>
    <row r="3" spans="1:2" x14ac:dyDescent="0.25">
      <c r="A3" s="104" t="s">
        <v>196</v>
      </c>
      <c r="B3" s="106">
        <v>9.1999999999999998E-2</v>
      </c>
    </row>
    <row r="4" spans="1:2" x14ac:dyDescent="0.25">
      <c r="A4" s="104" t="s">
        <v>198</v>
      </c>
      <c r="B4" s="106">
        <v>9.1999999999999998E-2</v>
      </c>
    </row>
    <row r="5" spans="1:2" x14ac:dyDescent="0.25">
      <c r="A5" s="104" t="s">
        <v>391</v>
      </c>
      <c r="B5" s="106">
        <v>9.2499999999999999E-2</v>
      </c>
    </row>
    <row r="6" spans="1:2" x14ac:dyDescent="0.25">
      <c r="A6" s="104" t="s">
        <v>361</v>
      </c>
      <c r="B6" s="106">
        <v>9.2999999999999999E-2</v>
      </c>
    </row>
    <row r="7" spans="1:2" x14ac:dyDescent="0.25">
      <c r="A7" s="104" t="s">
        <v>356</v>
      </c>
      <c r="B7" s="106">
        <v>9.2999999999999999E-2</v>
      </c>
    </row>
    <row r="8" spans="1:2" x14ac:dyDescent="0.25">
      <c r="A8" s="104" t="s">
        <v>438</v>
      </c>
      <c r="B8" s="106">
        <v>9.2999999999999999E-2</v>
      </c>
    </row>
    <row r="9" spans="1:2" x14ac:dyDescent="0.25">
      <c r="A9" s="104" t="s">
        <v>358</v>
      </c>
      <c r="B9" s="106">
        <v>9.3000000000000013E-2</v>
      </c>
    </row>
    <row r="10" spans="1:2" x14ac:dyDescent="0.25">
      <c r="A10" s="104" t="s">
        <v>364</v>
      </c>
      <c r="B10" s="106">
        <v>9.35E-2</v>
      </c>
    </row>
    <row r="11" spans="1:2" x14ac:dyDescent="0.25">
      <c r="A11" s="104" t="s">
        <v>453</v>
      </c>
      <c r="B11" s="106">
        <v>9.35E-2</v>
      </c>
    </row>
    <row r="12" spans="1:2" x14ac:dyDescent="0.25">
      <c r="A12" s="104" t="s">
        <v>455</v>
      </c>
      <c r="B12" s="106">
        <v>9.35E-2</v>
      </c>
    </row>
    <row r="13" spans="1:2" x14ac:dyDescent="0.25">
      <c r="A13" s="104" t="s">
        <v>130</v>
      </c>
      <c r="B13" s="106">
        <v>9.35E-2</v>
      </c>
    </row>
    <row r="14" spans="1:2" x14ac:dyDescent="0.25">
      <c r="A14" s="104" t="s">
        <v>419</v>
      </c>
      <c r="B14" s="106">
        <v>9.3799999999999994E-2</v>
      </c>
    </row>
    <row r="15" spans="1:2" x14ac:dyDescent="0.25">
      <c r="A15" s="104" t="s">
        <v>423</v>
      </c>
      <c r="B15" s="106">
        <v>9.3799999999999994E-2</v>
      </c>
    </row>
    <row r="16" spans="1:2" x14ac:dyDescent="0.25">
      <c r="A16" s="104" t="s">
        <v>373</v>
      </c>
      <c r="B16" s="106">
        <v>9.3799999999999994E-2</v>
      </c>
    </row>
    <row r="17" spans="1:2" x14ac:dyDescent="0.25">
      <c r="A17" s="104" t="s">
        <v>69</v>
      </c>
      <c r="B17" s="106">
        <v>9.4E-2</v>
      </c>
    </row>
    <row r="18" spans="1:2" x14ac:dyDescent="0.25">
      <c r="A18" s="104" t="s">
        <v>246</v>
      </c>
      <c r="B18" s="106">
        <v>9.4E-2</v>
      </c>
    </row>
    <row r="19" spans="1:2" x14ac:dyDescent="0.25">
      <c r="A19" s="104" t="s">
        <v>370</v>
      </c>
      <c r="B19" s="106">
        <v>9.4E-2</v>
      </c>
    </row>
    <row r="20" spans="1:2" x14ac:dyDescent="0.25">
      <c r="A20" s="104" t="s">
        <v>75</v>
      </c>
      <c r="B20" s="106">
        <v>9.4399999999999998E-2</v>
      </c>
    </row>
    <row r="21" spans="1:2" x14ac:dyDescent="0.25">
      <c r="A21" s="104" t="s">
        <v>77</v>
      </c>
      <c r="B21" s="106">
        <v>9.4500000000000001E-2</v>
      </c>
    </row>
    <row r="22" spans="1:2" x14ac:dyDescent="0.25">
      <c r="A22" s="104" t="s">
        <v>85</v>
      </c>
      <c r="B22" s="106">
        <v>9.4500000000000001E-2</v>
      </c>
    </row>
    <row r="23" spans="1:2" x14ac:dyDescent="0.25">
      <c r="A23" s="104" t="s">
        <v>119</v>
      </c>
      <c r="B23" s="106">
        <v>9.4899999999999998E-2</v>
      </c>
    </row>
    <row r="24" spans="1:2" x14ac:dyDescent="0.25">
      <c r="A24" s="104" t="s">
        <v>385</v>
      </c>
      <c r="B24" s="106">
        <v>9.5000000000000001E-2</v>
      </c>
    </row>
    <row r="25" spans="1:2" x14ac:dyDescent="0.25">
      <c r="A25" s="104" t="s">
        <v>389</v>
      </c>
      <c r="B25" s="106">
        <v>9.5000000000000001E-2</v>
      </c>
    </row>
    <row r="26" spans="1:2" x14ac:dyDescent="0.25">
      <c r="A26" s="104" t="s">
        <v>69</v>
      </c>
      <c r="B26" s="106">
        <v>9.5000000000000001E-2</v>
      </c>
    </row>
    <row r="27" spans="1:2" x14ac:dyDescent="0.25">
      <c r="A27" s="104" t="s">
        <v>427</v>
      </c>
      <c r="B27" s="106">
        <v>9.5000000000000001E-2</v>
      </c>
    </row>
    <row r="28" spans="1:2" x14ac:dyDescent="0.25">
      <c r="A28" s="104" t="s">
        <v>358</v>
      </c>
      <c r="B28" s="106">
        <v>9.5000000000000001E-2</v>
      </c>
    </row>
    <row r="29" spans="1:2" x14ac:dyDescent="0.25">
      <c r="A29" s="104" t="s">
        <v>358</v>
      </c>
      <c r="B29" s="106">
        <v>9.5000000000000001E-2</v>
      </c>
    </row>
    <row r="30" spans="1:2" x14ac:dyDescent="0.25">
      <c r="A30" s="104" t="s">
        <v>127</v>
      </c>
      <c r="B30" s="106">
        <v>9.5000000000000001E-2</v>
      </c>
    </row>
    <row r="31" spans="1:2" x14ac:dyDescent="0.25">
      <c r="A31" s="104" t="s">
        <v>367</v>
      </c>
      <c r="B31" s="106">
        <v>9.5000000000000001E-2</v>
      </c>
    </row>
    <row r="32" spans="1:2" x14ac:dyDescent="0.25">
      <c r="A32" s="104" t="s">
        <v>361</v>
      </c>
      <c r="B32" s="106">
        <v>9.5000000000000001E-2</v>
      </c>
    </row>
    <row r="33" spans="1:2" x14ac:dyDescent="0.25">
      <c r="A33" s="104" t="s">
        <v>69</v>
      </c>
      <c r="B33" s="106">
        <v>9.5000000000000001E-2</v>
      </c>
    </row>
    <row r="34" spans="1:2" x14ac:dyDescent="0.25">
      <c r="A34" s="104" t="s">
        <v>363</v>
      </c>
      <c r="B34" s="106">
        <v>9.5000000000000001E-2</v>
      </c>
    </row>
    <row r="35" spans="1:2" x14ac:dyDescent="0.25">
      <c r="A35" s="104" t="s">
        <v>127</v>
      </c>
      <c r="B35" s="106">
        <v>9.5000000000000001E-2</v>
      </c>
    </row>
    <row r="36" spans="1:2" x14ac:dyDescent="0.25">
      <c r="A36" s="104" t="s">
        <v>357</v>
      </c>
      <c r="B36" s="106">
        <v>9.5000000000000001E-2</v>
      </c>
    </row>
    <row r="37" spans="1:2" x14ac:dyDescent="0.25">
      <c r="A37" s="104" t="s">
        <v>421</v>
      </c>
      <c r="B37" s="106">
        <v>9.5100000000000004E-2</v>
      </c>
    </row>
    <row r="38" spans="1:2" x14ac:dyDescent="0.25">
      <c r="A38" s="104" t="s">
        <v>403</v>
      </c>
      <c r="B38" s="106">
        <v>9.5500000000000002E-2</v>
      </c>
    </row>
    <row r="39" spans="1:2" x14ac:dyDescent="0.25">
      <c r="A39" s="104" t="s">
        <v>204</v>
      </c>
      <c r="B39" s="106">
        <v>9.5500000000000002E-2</v>
      </c>
    </row>
    <row r="40" spans="1:2" x14ac:dyDescent="0.25">
      <c r="A40" s="104" t="s">
        <v>122</v>
      </c>
      <c r="B40" s="106">
        <v>9.5700000000000007E-2</v>
      </c>
    </row>
    <row r="41" spans="1:2" x14ac:dyDescent="0.25">
      <c r="A41" s="104" t="s">
        <v>376</v>
      </c>
      <c r="B41" s="106">
        <v>9.6000000000000002E-2</v>
      </c>
    </row>
    <row r="42" spans="1:2" x14ac:dyDescent="0.25">
      <c r="A42" s="104" t="s">
        <v>382</v>
      </c>
      <c r="B42" s="106">
        <v>9.6000000000000002E-2</v>
      </c>
    </row>
    <row r="43" spans="1:2" x14ac:dyDescent="0.25">
      <c r="A43" s="104" t="s">
        <v>409</v>
      </c>
      <c r="B43" s="106">
        <v>9.6000000000000002E-2</v>
      </c>
    </row>
    <row r="44" spans="1:2" x14ac:dyDescent="0.25">
      <c r="A44" s="104" t="s">
        <v>264</v>
      </c>
      <c r="B44" s="106">
        <v>9.6000000000000002E-2</v>
      </c>
    </row>
    <row r="45" spans="1:2" x14ac:dyDescent="0.25">
      <c r="A45" s="104" t="s">
        <v>365</v>
      </c>
      <c r="B45" s="106">
        <v>9.6000000000000002E-2</v>
      </c>
    </row>
    <row r="46" spans="1:2" x14ac:dyDescent="0.25">
      <c r="A46" s="104" t="s">
        <v>482</v>
      </c>
      <c r="B46" s="106">
        <v>9.6000000000000002E-2</v>
      </c>
    </row>
    <row r="47" spans="1:2" ht="15" customHeight="1" x14ac:dyDescent="0.25">
      <c r="A47" s="104" t="s">
        <v>122</v>
      </c>
      <c r="B47" s="106">
        <v>9.6000000000000002E-2</v>
      </c>
    </row>
    <row r="48" spans="1:2" x14ac:dyDescent="0.25">
      <c r="A48" s="104" t="s">
        <v>507</v>
      </c>
      <c r="B48" s="106">
        <v>9.6000000000000002E-2</v>
      </c>
    </row>
    <row r="49" spans="1:2" x14ac:dyDescent="0.25">
      <c r="A49" s="104" t="s">
        <v>406</v>
      </c>
      <c r="B49" s="106">
        <v>9.6500000000000002E-2</v>
      </c>
    </row>
    <row r="50" spans="1:2" x14ac:dyDescent="0.25">
      <c r="A50" s="104" t="s">
        <v>412</v>
      </c>
      <c r="B50" s="106">
        <v>9.6500000000000002E-2</v>
      </c>
    </row>
    <row r="51" spans="1:2" x14ac:dyDescent="0.25">
      <c r="A51" s="104" t="s">
        <v>427</v>
      </c>
      <c r="B51" s="106">
        <v>9.6500000000000002E-2</v>
      </c>
    </row>
    <row r="52" spans="1:2" x14ac:dyDescent="0.25">
      <c r="A52" s="104" t="s">
        <v>254</v>
      </c>
      <c r="B52" s="106">
        <v>9.6500000000000002E-2</v>
      </c>
    </row>
    <row r="53" spans="1:2" x14ac:dyDescent="0.25">
      <c r="A53" s="104" t="s">
        <v>176</v>
      </c>
      <c r="B53" s="106">
        <v>9.6500000000000002E-2</v>
      </c>
    </row>
    <row r="54" spans="1:2" x14ac:dyDescent="0.25">
      <c r="A54" s="104" t="s">
        <v>107</v>
      </c>
      <c r="B54" s="106">
        <v>9.7000000000000003E-2</v>
      </c>
    </row>
    <row r="55" spans="1:2" x14ac:dyDescent="0.25">
      <c r="A55" s="104" t="s">
        <v>376</v>
      </c>
      <c r="B55" s="106">
        <v>9.7000000000000003E-2</v>
      </c>
    </row>
    <row r="56" spans="1:2" x14ac:dyDescent="0.25">
      <c r="A56" s="104" t="s">
        <v>376</v>
      </c>
      <c r="B56" s="106">
        <v>9.7000000000000003E-2</v>
      </c>
    </row>
    <row r="57" spans="1:2" x14ac:dyDescent="0.25">
      <c r="A57" s="104" t="s">
        <v>485</v>
      </c>
      <c r="B57" s="106">
        <v>9.7000000000000003E-2</v>
      </c>
    </row>
    <row r="58" spans="1:2" x14ac:dyDescent="0.25">
      <c r="A58" s="104" t="s">
        <v>431</v>
      </c>
      <c r="B58" s="106">
        <v>9.7500000000000003E-2</v>
      </c>
    </row>
    <row r="59" spans="1:2" x14ac:dyDescent="0.25">
      <c r="A59" s="104" t="s">
        <v>444</v>
      </c>
      <c r="B59" s="106">
        <v>9.7500000000000003E-2</v>
      </c>
    </row>
    <row r="60" spans="1:2" x14ac:dyDescent="0.25">
      <c r="A60" s="104" t="s">
        <v>451</v>
      </c>
      <c r="B60" s="106">
        <v>9.7500000000000003E-2</v>
      </c>
    </row>
    <row r="61" spans="1:2" x14ac:dyDescent="0.25">
      <c r="A61" s="140" t="s">
        <v>491</v>
      </c>
      <c r="B61" s="143">
        <v>9.7500000000000003E-2</v>
      </c>
    </row>
    <row r="62" spans="1:2" x14ac:dyDescent="0.25">
      <c r="A62" s="104" t="s">
        <v>360</v>
      </c>
      <c r="B62" s="106">
        <v>9.7500000000000003E-2</v>
      </c>
    </row>
    <row r="63" spans="1:2" x14ac:dyDescent="0.25">
      <c r="A63" s="104" t="s">
        <v>503</v>
      </c>
      <c r="B63" s="106">
        <v>9.7500000000000003E-2</v>
      </c>
    </row>
    <row r="64" spans="1:2" x14ac:dyDescent="0.25">
      <c r="A64" s="140" t="s">
        <v>354</v>
      </c>
      <c r="B64" s="143">
        <v>9.7500000000000003E-2</v>
      </c>
    </row>
    <row r="65" spans="1:2" x14ac:dyDescent="0.25">
      <c r="A65" s="140" t="s">
        <v>361</v>
      </c>
      <c r="B65" s="143">
        <v>9.7500000000000003E-2</v>
      </c>
    </row>
    <row r="66" spans="1:2" x14ac:dyDescent="0.25">
      <c r="A66" s="104" t="s">
        <v>512</v>
      </c>
      <c r="B66" s="106">
        <v>9.7900000000000001E-2</v>
      </c>
    </row>
    <row r="67" spans="1:2" x14ac:dyDescent="0.25">
      <c r="A67" s="104" t="s">
        <v>398</v>
      </c>
      <c r="B67" s="106">
        <v>9.8000000000000004E-2</v>
      </c>
    </row>
    <row r="68" spans="1:2" x14ac:dyDescent="0.25">
      <c r="A68" s="104" t="s">
        <v>122</v>
      </c>
      <c r="B68" s="106">
        <v>9.8000000000000004E-2</v>
      </c>
    </row>
    <row r="69" spans="1:2" x14ac:dyDescent="0.25">
      <c r="A69" s="104" t="s">
        <v>114</v>
      </c>
      <c r="B69" s="106">
        <v>9.8000000000000004E-2</v>
      </c>
    </row>
    <row r="70" spans="1:2" x14ac:dyDescent="0.25">
      <c r="A70" s="104" t="s">
        <v>356</v>
      </c>
      <c r="B70" s="106">
        <v>9.8000000000000004E-2</v>
      </c>
    </row>
    <row r="71" spans="1:2" x14ac:dyDescent="0.25">
      <c r="A71" s="104" t="s">
        <v>366</v>
      </c>
      <c r="B71" s="106">
        <v>9.8000000000000004E-2</v>
      </c>
    </row>
    <row r="72" spans="1:2" x14ac:dyDescent="0.25">
      <c r="A72" s="104" t="s">
        <v>470</v>
      </c>
      <c r="B72" s="106">
        <v>9.8000000000000004E-2</v>
      </c>
    </row>
    <row r="73" spans="1:2" x14ac:dyDescent="0.25">
      <c r="A73" s="104" t="s">
        <v>63</v>
      </c>
      <c r="B73" s="106">
        <v>9.8000000000000004E-2</v>
      </c>
    </row>
    <row r="74" spans="1:2" x14ac:dyDescent="0.25">
      <c r="A74" s="104" t="s">
        <v>375</v>
      </c>
      <c r="B74" s="106">
        <v>9.8000000000000004E-2</v>
      </c>
    </row>
    <row r="75" spans="1:2" x14ac:dyDescent="0.25">
      <c r="A75" s="104" t="s">
        <v>65</v>
      </c>
      <c r="B75" s="106">
        <v>9.8000000000000004E-2</v>
      </c>
    </row>
    <row r="76" spans="1:2" x14ac:dyDescent="0.25">
      <c r="A76" s="104" t="s">
        <v>69</v>
      </c>
      <c r="B76" s="106">
        <v>9.8000000000000004E-2</v>
      </c>
    </row>
    <row r="77" spans="1:2" x14ac:dyDescent="0.25">
      <c r="A77" s="104" t="s">
        <v>356</v>
      </c>
      <c r="B77" s="106">
        <v>9.8000000000000004E-2</v>
      </c>
    </row>
    <row r="78" spans="1:2" x14ac:dyDescent="0.25">
      <c r="A78" s="104" t="s">
        <v>372</v>
      </c>
      <c r="B78" s="106">
        <v>9.8000000000000004E-2</v>
      </c>
    </row>
    <row r="79" spans="1:2" x14ac:dyDescent="0.25">
      <c r="A79" s="104" t="s">
        <v>361</v>
      </c>
      <c r="B79" s="106">
        <v>9.8000000000000004E-2</v>
      </c>
    </row>
    <row r="80" spans="1:2" x14ac:dyDescent="0.25">
      <c r="A80" s="104" t="s">
        <v>358</v>
      </c>
      <c r="B80" s="106">
        <v>9.8400000000000001E-2</v>
      </c>
    </row>
    <row r="81" spans="1:2" x14ac:dyDescent="0.25">
      <c r="A81" s="104" t="s">
        <v>435</v>
      </c>
      <c r="B81" s="106">
        <v>9.8500000000000004E-2</v>
      </c>
    </row>
    <row r="82" spans="1:2" x14ac:dyDescent="0.25">
      <c r="A82" s="104" t="s">
        <v>369</v>
      </c>
      <c r="B82" s="106">
        <v>9.8500000000000004E-2</v>
      </c>
    </row>
    <row r="83" spans="1:2" x14ac:dyDescent="0.25">
      <c r="A83" s="104" t="s">
        <v>479</v>
      </c>
      <c r="B83" s="106">
        <v>9.8500000000000004E-2</v>
      </c>
    </row>
    <row r="84" spans="1:2" x14ac:dyDescent="0.25">
      <c r="A84" s="104" t="s">
        <v>459</v>
      </c>
      <c r="B84" s="106">
        <v>9.8599999999999993E-2</v>
      </c>
    </row>
    <row r="85" spans="1:2" x14ac:dyDescent="0.25">
      <c r="A85" s="104" t="s">
        <v>30</v>
      </c>
      <c r="B85" s="106">
        <v>9.9000000000000005E-2</v>
      </c>
    </row>
    <row r="86" spans="1:2" x14ac:dyDescent="0.25">
      <c r="A86" s="104" t="s">
        <v>466</v>
      </c>
      <c r="B86" s="106">
        <v>9.9000000000000005E-2</v>
      </c>
    </row>
    <row r="87" spans="1:2" x14ac:dyDescent="0.25">
      <c r="A87" s="104" t="s">
        <v>176</v>
      </c>
      <c r="B87" s="106">
        <v>9.9000000000000005E-2</v>
      </c>
    </row>
    <row r="88" spans="1:2" x14ac:dyDescent="0.25">
      <c r="A88" s="104" t="s">
        <v>122</v>
      </c>
      <c r="B88" s="106">
        <v>9.9000000000000005E-2</v>
      </c>
    </row>
    <row r="89" spans="1:2" x14ac:dyDescent="0.25">
      <c r="A89" s="104" t="s">
        <v>103</v>
      </c>
      <c r="B89" s="106">
        <v>9.9000000000000005E-2</v>
      </c>
    </row>
    <row r="90" spans="1:2" x14ac:dyDescent="0.25">
      <c r="A90" s="104" t="s">
        <v>499</v>
      </c>
      <c r="B90" s="106">
        <v>9.9000000000000005E-2</v>
      </c>
    </row>
    <row r="91" spans="1:2" x14ac:dyDescent="0.25">
      <c r="A91" s="104" t="s">
        <v>468</v>
      </c>
      <c r="B91" s="106">
        <v>0.1</v>
      </c>
    </row>
    <row r="92" spans="1:2" x14ac:dyDescent="0.25">
      <c r="A92" s="104" t="s">
        <v>374</v>
      </c>
      <c r="B92" s="106">
        <v>0.1008</v>
      </c>
    </row>
    <row r="93" spans="1:2" x14ac:dyDescent="0.25">
      <c r="A93" s="104" t="s">
        <v>414</v>
      </c>
      <c r="B93" s="106">
        <v>0.10150000000000001</v>
      </c>
    </row>
    <row r="94" spans="1:2" x14ac:dyDescent="0.25">
      <c r="A94" s="104" t="s">
        <v>301</v>
      </c>
      <c r="B94" s="106">
        <v>0.10249999999999999</v>
      </c>
    </row>
    <row r="95" spans="1:2" x14ac:dyDescent="0.25">
      <c r="A95" s="104" t="s">
        <v>374</v>
      </c>
      <c r="B95" s="106">
        <v>0.105</v>
      </c>
    </row>
    <row r="96" spans="1:2" x14ac:dyDescent="0.25">
      <c r="A96" s="104" t="s">
        <v>529</v>
      </c>
      <c r="B96" s="106">
        <v>0.1095</v>
      </c>
    </row>
    <row r="97" spans="1:2" x14ac:dyDescent="0.25">
      <c r="A97" s="104" t="s">
        <v>440</v>
      </c>
      <c r="B97" s="106">
        <v>0.1188</v>
      </c>
    </row>
    <row r="99" spans="1:2" x14ac:dyDescent="0.25">
      <c r="A99" s="122"/>
      <c r="B99" s="122"/>
    </row>
    <row r="100" spans="1:2" x14ac:dyDescent="0.25">
      <c r="A100" s="98"/>
      <c r="B100" s="128"/>
    </row>
    <row r="101" spans="1:2" x14ac:dyDescent="0.25">
      <c r="A101" s="98"/>
      <c r="B101" s="128"/>
    </row>
    <row r="102" spans="1:2" x14ac:dyDescent="0.25">
      <c r="A102" s="98"/>
      <c r="B102" s="98"/>
    </row>
    <row r="103" spans="1:2" x14ac:dyDescent="0.25">
      <c r="A103" s="98"/>
      <c r="B103" s="98"/>
    </row>
    <row r="104" spans="1:2" x14ac:dyDescent="0.25">
      <c r="A104" s="98"/>
      <c r="B104" s="98"/>
    </row>
    <row r="105" spans="1:2" x14ac:dyDescent="0.25">
      <c r="A105" s="98"/>
      <c r="B105" s="98"/>
    </row>
    <row r="106" spans="1:2" x14ac:dyDescent="0.25">
      <c r="A106" s="98"/>
      <c r="B106" s="98"/>
    </row>
    <row r="107" spans="1:2" x14ac:dyDescent="0.25">
      <c r="A107" s="98"/>
      <c r="B107" s="98"/>
    </row>
    <row r="108" spans="1:2" x14ac:dyDescent="0.25">
      <c r="A108" s="98"/>
      <c r="B108" s="98"/>
    </row>
    <row r="109" spans="1:2" x14ac:dyDescent="0.25">
      <c r="A109" s="98"/>
      <c r="B109" s="98"/>
    </row>
    <row r="110" spans="1:2" x14ac:dyDescent="0.25">
      <c r="A110" s="98"/>
      <c r="B110" s="98"/>
    </row>
    <row r="111" spans="1:2" x14ac:dyDescent="0.25">
      <c r="A111" s="98"/>
      <c r="B111" s="98"/>
    </row>
    <row r="112" spans="1:2" x14ac:dyDescent="0.25">
      <c r="A112" s="98"/>
      <c r="B112" s="98"/>
    </row>
    <row r="113" spans="1:2" x14ac:dyDescent="0.25">
      <c r="A113" s="98"/>
      <c r="B113" s="98"/>
    </row>
    <row r="114" spans="1:2" x14ac:dyDescent="0.25">
      <c r="A114" s="98"/>
      <c r="B114" s="98"/>
    </row>
    <row r="115" spans="1:2" x14ac:dyDescent="0.25">
      <c r="A115" s="98"/>
      <c r="B115" s="98"/>
    </row>
    <row r="116" spans="1:2" x14ac:dyDescent="0.25">
      <c r="A116" s="98"/>
      <c r="B116" s="98"/>
    </row>
    <row r="117" spans="1:2" x14ac:dyDescent="0.25">
      <c r="A117" s="98"/>
      <c r="B117" s="98"/>
    </row>
    <row r="118" spans="1:2" x14ac:dyDescent="0.25">
      <c r="A118" s="98"/>
      <c r="B118" s="98"/>
    </row>
    <row r="119" spans="1:2" x14ac:dyDescent="0.25">
      <c r="A119" s="98"/>
      <c r="B119" s="98"/>
    </row>
    <row r="120" spans="1:2" x14ac:dyDescent="0.25">
      <c r="A120" s="98"/>
      <c r="B120" s="98"/>
    </row>
    <row r="121" spans="1:2" x14ac:dyDescent="0.25">
      <c r="A121" s="98"/>
      <c r="B121" s="98"/>
    </row>
    <row r="122" spans="1:2" x14ac:dyDescent="0.25">
      <c r="A122" s="98"/>
      <c r="B122" s="98"/>
    </row>
    <row r="123" spans="1:2" x14ac:dyDescent="0.25">
      <c r="A123" s="98"/>
      <c r="B123" s="98"/>
    </row>
    <row r="124" spans="1:2" x14ac:dyDescent="0.25">
      <c r="A124" s="98"/>
      <c r="B124" s="98"/>
    </row>
    <row r="125" spans="1:2" x14ac:dyDescent="0.25">
      <c r="A125" s="98"/>
      <c r="B125" s="98"/>
    </row>
    <row r="126" spans="1:2" x14ac:dyDescent="0.25">
      <c r="A126" s="98"/>
      <c r="B126" s="98"/>
    </row>
    <row r="127" spans="1:2" x14ac:dyDescent="0.25">
      <c r="A127" s="98"/>
      <c r="B127" s="98"/>
    </row>
    <row r="128" spans="1:2" x14ac:dyDescent="0.25">
      <c r="A128" s="98"/>
      <c r="B128" s="98"/>
    </row>
    <row r="129" spans="1:2" x14ac:dyDescent="0.25">
      <c r="A129" s="98"/>
      <c r="B129" s="98"/>
    </row>
    <row r="130" spans="1:2" x14ac:dyDescent="0.25">
      <c r="A130" s="98"/>
      <c r="B130" s="98"/>
    </row>
    <row r="131" spans="1:2" x14ac:dyDescent="0.25">
      <c r="A131" s="98"/>
      <c r="B131" s="98"/>
    </row>
    <row r="132" spans="1:2" x14ac:dyDescent="0.25">
      <c r="A132" s="98"/>
      <c r="B132" s="98"/>
    </row>
    <row r="133" spans="1:2" x14ac:dyDescent="0.25">
      <c r="A133" s="98"/>
      <c r="B133" s="98"/>
    </row>
    <row r="134" spans="1:2" x14ac:dyDescent="0.25">
      <c r="A134" s="98"/>
      <c r="B134" s="98"/>
    </row>
    <row r="135" spans="1:2" x14ac:dyDescent="0.25">
      <c r="A135" s="98"/>
      <c r="B135" s="98"/>
    </row>
    <row r="136" spans="1:2" x14ac:dyDescent="0.25">
      <c r="A136" s="98"/>
      <c r="B136" s="98"/>
    </row>
    <row r="137" spans="1:2" x14ac:dyDescent="0.25">
      <c r="A137" s="98"/>
      <c r="B137" s="98"/>
    </row>
    <row r="138" spans="1:2" x14ac:dyDescent="0.25">
      <c r="A138" s="98"/>
      <c r="B138" s="98"/>
    </row>
    <row r="139" spans="1:2" x14ac:dyDescent="0.25">
      <c r="A139" s="98"/>
      <c r="B139" s="98"/>
    </row>
    <row r="140" spans="1:2" x14ac:dyDescent="0.25">
      <c r="A140" s="98"/>
      <c r="B140" s="98"/>
    </row>
    <row r="141" spans="1:2" x14ac:dyDescent="0.25">
      <c r="A141" s="98"/>
      <c r="B141" s="98"/>
    </row>
    <row r="142" spans="1:2" x14ac:dyDescent="0.25">
      <c r="A142" s="98"/>
      <c r="B142" s="98"/>
    </row>
    <row r="143" spans="1:2" x14ac:dyDescent="0.25">
      <c r="A143" s="98"/>
      <c r="B143" s="98"/>
    </row>
    <row r="144" spans="1:2" x14ac:dyDescent="0.25">
      <c r="A144" s="98"/>
      <c r="B144" s="98"/>
    </row>
    <row r="145" spans="1:2" x14ac:dyDescent="0.25">
      <c r="A145" s="98"/>
      <c r="B145" s="98"/>
    </row>
    <row r="146" spans="1:2" x14ac:dyDescent="0.25">
      <c r="A146" s="98"/>
      <c r="B146" s="98"/>
    </row>
    <row r="147" spans="1:2" x14ac:dyDescent="0.25">
      <c r="A147" s="98"/>
      <c r="B147" s="98"/>
    </row>
    <row r="148" spans="1:2" x14ac:dyDescent="0.25">
      <c r="A148" s="98"/>
      <c r="B148" s="98"/>
    </row>
    <row r="149" spans="1:2" x14ac:dyDescent="0.25">
      <c r="A149" s="98"/>
      <c r="B149" s="98"/>
    </row>
    <row r="150" spans="1:2" x14ac:dyDescent="0.25">
      <c r="A150" s="98"/>
      <c r="B150" s="98"/>
    </row>
    <row r="151" spans="1:2" x14ac:dyDescent="0.25">
      <c r="A151" s="98"/>
      <c r="B151" s="98"/>
    </row>
    <row r="152" spans="1:2" x14ac:dyDescent="0.25">
      <c r="A152" s="98"/>
      <c r="B152" s="98"/>
    </row>
    <row r="153" spans="1:2" x14ac:dyDescent="0.25">
      <c r="A153" s="98"/>
      <c r="B153" s="98"/>
    </row>
    <row r="154" spans="1:2" x14ac:dyDescent="0.25">
      <c r="A154" s="98"/>
      <c r="B154" s="98"/>
    </row>
    <row r="155" spans="1:2" x14ac:dyDescent="0.25">
      <c r="A155" s="98"/>
      <c r="B155" s="98"/>
    </row>
    <row r="156" spans="1:2" x14ac:dyDescent="0.25">
      <c r="A156" s="98"/>
      <c r="B156" s="98"/>
    </row>
    <row r="157" spans="1:2" x14ac:dyDescent="0.25">
      <c r="A157" s="98"/>
      <c r="B157" s="98"/>
    </row>
    <row r="158" spans="1:2" x14ac:dyDescent="0.25">
      <c r="A158" s="98"/>
      <c r="B158" s="98"/>
    </row>
    <row r="159" spans="1:2" x14ac:dyDescent="0.25">
      <c r="A159" s="98"/>
      <c r="B159" s="98"/>
    </row>
    <row r="160" spans="1:2" x14ac:dyDescent="0.25">
      <c r="A160" s="98"/>
      <c r="B160" s="98"/>
    </row>
    <row r="161" spans="1:2" x14ac:dyDescent="0.25">
      <c r="A161" s="98"/>
      <c r="B161" s="98"/>
    </row>
    <row r="162" spans="1:2" x14ac:dyDescent="0.25">
      <c r="A162" s="98"/>
      <c r="B162" s="98"/>
    </row>
    <row r="163" spans="1:2" x14ac:dyDescent="0.25">
      <c r="A163" s="98"/>
      <c r="B163" s="98"/>
    </row>
    <row r="164" spans="1:2" x14ac:dyDescent="0.25">
      <c r="A164" s="98"/>
      <c r="B164" s="98"/>
    </row>
    <row r="165" spans="1:2" x14ac:dyDescent="0.25">
      <c r="A165" s="98"/>
      <c r="B165" s="98"/>
    </row>
    <row r="166" spans="1:2" x14ac:dyDescent="0.25">
      <c r="A166" s="98"/>
      <c r="B166" s="98"/>
    </row>
    <row r="167" spans="1:2" x14ac:dyDescent="0.25">
      <c r="A167" s="98"/>
      <c r="B167" s="98"/>
    </row>
    <row r="168" spans="1:2" x14ac:dyDescent="0.25">
      <c r="A168" s="98"/>
      <c r="B168" s="98"/>
    </row>
    <row r="169" spans="1:2" x14ac:dyDescent="0.25">
      <c r="A169" s="98"/>
      <c r="B169" s="98"/>
    </row>
    <row r="170" spans="1:2" x14ac:dyDescent="0.25">
      <c r="A170" s="98"/>
      <c r="B170" s="98"/>
    </row>
    <row r="171" spans="1:2" x14ac:dyDescent="0.25">
      <c r="A171" s="98"/>
      <c r="B171" s="98"/>
    </row>
    <row r="172" spans="1:2" x14ac:dyDescent="0.25">
      <c r="A172" s="98"/>
      <c r="B172" s="98"/>
    </row>
    <row r="173" spans="1:2" x14ac:dyDescent="0.25">
      <c r="A173" s="98"/>
      <c r="B173" s="98"/>
    </row>
    <row r="174" spans="1:2" x14ac:dyDescent="0.25">
      <c r="A174" s="98"/>
      <c r="B174" s="98"/>
    </row>
    <row r="175" spans="1:2" x14ac:dyDescent="0.25">
      <c r="A175" s="98"/>
      <c r="B175" s="98"/>
    </row>
    <row r="176" spans="1:2" x14ac:dyDescent="0.25">
      <c r="A176" s="98"/>
      <c r="B176" s="98"/>
    </row>
    <row r="177" spans="1:2" x14ac:dyDescent="0.25">
      <c r="A177" s="98"/>
      <c r="B177" s="98"/>
    </row>
    <row r="178" spans="1:2" x14ac:dyDescent="0.25">
      <c r="A178" s="98"/>
      <c r="B178" s="98"/>
    </row>
    <row r="179" spans="1:2" x14ac:dyDescent="0.25">
      <c r="A179" s="98"/>
      <c r="B179" s="98"/>
    </row>
    <row r="180" spans="1:2" x14ac:dyDescent="0.25">
      <c r="A180" s="98"/>
      <c r="B180" s="98"/>
    </row>
    <row r="181" spans="1:2" x14ac:dyDescent="0.25">
      <c r="A181" s="98"/>
      <c r="B181" s="98"/>
    </row>
    <row r="182" spans="1:2" x14ac:dyDescent="0.25">
      <c r="A182" s="98"/>
      <c r="B182" s="98"/>
    </row>
    <row r="183" spans="1:2" x14ac:dyDescent="0.25">
      <c r="A183" s="98"/>
      <c r="B183" s="98"/>
    </row>
    <row r="184" spans="1:2" x14ac:dyDescent="0.25">
      <c r="A184" s="98"/>
      <c r="B184" s="98"/>
    </row>
    <row r="185" spans="1:2" x14ac:dyDescent="0.25">
      <c r="A185" s="98"/>
      <c r="B185" s="98"/>
    </row>
    <row r="186" spans="1:2" x14ac:dyDescent="0.25">
      <c r="A186" s="98"/>
      <c r="B186" s="98"/>
    </row>
    <row r="187" spans="1:2" x14ac:dyDescent="0.25">
      <c r="A187" s="98"/>
      <c r="B187" s="98"/>
    </row>
    <row r="188" spans="1:2" x14ac:dyDescent="0.25">
      <c r="A188" s="98"/>
      <c r="B188" s="98"/>
    </row>
    <row r="189" spans="1:2" x14ac:dyDescent="0.25">
      <c r="A189" s="98"/>
      <c r="B189" s="98"/>
    </row>
    <row r="190" spans="1:2" x14ac:dyDescent="0.25">
      <c r="A190" s="98"/>
      <c r="B190" s="98"/>
    </row>
    <row r="191" spans="1:2" x14ac:dyDescent="0.25">
      <c r="A191" s="98"/>
      <c r="B191" s="98"/>
    </row>
    <row r="192" spans="1:2" x14ac:dyDescent="0.25">
      <c r="A192" s="98"/>
      <c r="B192" s="98"/>
    </row>
    <row r="193" spans="1:2" x14ac:dyDescent="0.25">
      <c r="A193" s="98"/>
      <c r="B193" s="98"/>
    </row>
    <row r="194" spans="1:2" x14ac:dyDescent="0.25">
      <c r="A194" s="98"/>
      <c r="B194" s="98"/>
    </row>
    <row r="195" spans="1:2" x14ac:dyDescent="0.25">
      <c r="A195" s="98"/>
      <c r="B195" s="98"/>
    </row>
    <row r="196" spans="1:2" x14ac:dyDescent="0.25">
      <c r="A196" s="98"/>
      <c r="B196" s="98"/>
    </row>
    <row r="197" spans="1:2" x14ac:dyDescent="0.25">
      <c r="A197" s="98"/>
      <c r="B197" s="98"/>
    </row>
    <row r="198" spans="1:2" x14ac:dyDescent="0.25">
      <c r="A198" s="98"/>
      <c r="B198" s="98"/>
    </row>
    <row r="199" spans="1:2" x14ac:dyDescent="0.25">
      <c r="A199" s="98"/>
      <c r="B199" s="98"/>
    </row>
    <row r="200" spans="1:2" x14ac:dyDescent="0.25">
      <c r="A200" s="98"/>
      <c r="B200" s="98"/>
    </row>
    <row r="201" spans="1:2" x14ac:dyDescent="0.25">
      <c r="A201" s="98"/>
      <c r="B201" s="98"/>
    </row>
    <row r="202" spans="1:2" x14ac:dyDescent="0.25">
      <c r="A202" s="98"/>
      <c r="B202" s="98"/>
    </row>
    <row r="203" spans="1:2" x14ac:dyDescent="0.25">
      <c r="A203" s="98"/>
      <c r="B203" s="98"/>
    </row>
    <row r="204" spans="1:2" x14ac:dyDescent="0.25">
      <c r="A204" s="98"/>
      <c r="B204" s="98"/>
    </row>
    <row r="205" spans="1:2" x14ac:dyDescent="0.25">
      <c r="A205" s="98"/>
      <c r="B205" s="98"/>
    </row>
    <row r="206" spans="1:2" x14ac:dyDescent="0.25">
      <c r="A206" s="98"/>
      <c r="B206" s="98"/>
    </row>
    <row r="207" spans="1:2" x14ac:dyDescent="0.25">
      <c r="A207" s="98"/>
      <c r="B207" s="98"/>
    </row>
    <row r="208" spans="1:2" x14ac:dyDescent="0.25">
      <c r="A208" s="98"/>
      <c r="B208" s="98"/>
    </row>
    <row r="209" spans="1:2" x14ac:dyDescent="0.25">
      <c r="A209" s="98"/>
      <c r="B209" s="98"/>
    </row>
    <row r="210" spans="1:2" x14ac:dyDescent="0.25">
      <c r="A210" s="98"/>
      <c r="B210" s="98"/>
    </row>
    <row r="211" spans="1:2" x14ac:dyDescent="0.25">
      <c r="A211" s="98"/>
      <c r="B211" s="98"/>
    </row>
    <row r="212" spans="1:2" x14ac:dyDescent="0.25">
      <c r="A212" s="98"/>
      <c r="B212" s="98"/>
    </row>
    <row r="213" spans="1:2" x14ac:dyDescent="0.25">
      <c r="A213" s="98"/>
      <c r="B213" s="98"/>
    </row>
    <row r="214" spans="1:2" x14ac:dyDescent="0.25">
      <c r="A214" s="98"/>
      <c r="B214" s="98"/>
    </row>
    <row r="215" spans="1:2" x14ac:dyDescent="0.25">
      <c r="A215" s="98"/>
      <c r="B215" s="98"/>
    </row>
    <row r="216" spans="1:2" x14ac:dyDescent="0.25">
      <c r="A216" s="98"/>
      <c r="B216" s="98"/>
    </row>
    <row r="217" spans="1:2" x14ac:dyDescent="0.25">
      <c r="A217" s="98"/>
      <c r="B217" s="98"/>
    </row>
    <row r="218" spans="1:2" x14ac:dyDescent="0.25">
      <c r="A218" s="98"/>
      <c r="B218" s="98"/>
    </row>
    <row r="219" spans="1:2" x14ac:dyDescent="0.25">
      <c r="A219" s="98"/>
      <c r="B219" s="98"/>
    </row>
    <row r="220" spans="1:2" x14ac:dyDescent="0.25">
      <c r="A220" s="98"/>
      <c r="B220" s="98"/>
    </row>
    <row r="221" spans="1:2" x14ac:dyDescent="0.25">
      <c r="A221" s="98"/>
      <c r="B221" s="98"/>
    </row>
    <row r="222" spans="1:2" x14ac:dyDescent="0.25">
      <c r="A222" s="98"/>
      <c r="B222" s="98"/>
    </row>
    <row r="223" spans="1:2" x14ac:dyDescent="0.25">
      <c r="A223" s="98"/>
      <c r="B223" s="98"/>
    </row>
    <row r="224" spans="1:2" x14ac:dyDescent="0.25">
      <c r="A224" s="98"/>
      <c r="B224" s="98"/>
    </row>
    <row r="225" spans="1:2" x14ac:dyDescent="0.25">
      <c r="A225" s="98"/>
      <c r="B225" s="98"/>
    </row>
    <row r="226" spans="1:2" x14ac:dyDescent="0.25">
      <c r="A226" s="98"/>
      <c r="B226" s="98"/>
    </row>
    <row r="227" spans="1:2" x14ac:dyDescent="0.25">
      <c r="A227" s="98"/>
      <c r="B227" s="98"/>
    </row>
    <row r="228" spans="1:2" x14ac:dyDescent="0.25">
      <c r="A228" s="98"/>
      <c r="B228" s="98"/>
    </row>
    <row r="229" spans="1:2" x14ac:dyDescent="0.25">
      <c r="A229" s="98"/>
      <c r="B229" s="98"/>
    </row>
    <row r="230" spans="1:2" x14ac:dyDescent="0.25">
      <c r="A230" s="98"/>
      <c r="B230" s="98"/>
    </row>
    <row r="231" spans="1:2" x14ac:dyDescent="0.25">
      <c r="A231" s="98"/>
      <c r="B231" s="98"/>
    </row>
    <row r="232" spans="1:2" x14ac:dyDescent="0.25">
      <c r="A232" s="98"/>
      <c r="B232" s="98"/>
    </row>
    <row r="233" spans="1:2" x14ac:dyDescent="0.25">
      <c r="A233" s="98"/>
      <c r="B233" s="98"/>
    </row>
    <row r="234" spans="1:2" x14ac:dyDescent="0.25">
      <c r="A234" s="98"/>
      <c r="B234" s="98"/>
    </row>
    <row r="235" spans="1:2" x14ac:dyDescent="0.25">
      <c r="A235" s="98"/>
      <c r="B235" s="98"/>
    </row>
    <row r="236" spans="1:2" x14ac:dyDescent="0.25">
      <c r="A236" s="98"/>
      <c r="B236" s="98"/>
    </row>
    <row r="237" spans="1:2" x14ac:dyDescent="0.25">
      <c r="A237" s="98"/>
      <c r="B237" s="98"/>
    </row>
    <row r="238" spans="1:2" x14ac:dyDescent="0.25">
      <c r="A238" s="98"/>
      <c r="B238" s="98"/>
    </row>
    <row r="239" spans="1:2" x14ac:dyDescent="0.25">
      <c r="A239" s="98"/>
      <c r="B239" s="98"/>
    </row>
    <row r="240" spans="1:2" x14ac:dyDescent="0.25">
      <c r="A240" s="98"/>
      <c r="B240" s="98"/>
    </row>
    <row r="241" spans="1:2" x14ac:dyDescent="0.25">
      <c r="A241" s="98"/>
      <c r="B241" s="98"/>
    </row>
    <row r="242" spans="1:2" x14ac:dyDescent="0.25">
      <c r="A242" s="98"/>
      <c r="B242" s="98"/>
    </row>
    <row r="243" spans="1:2" x14ac:dyDescent="0.25">
      <c r="A243" s="98"/>
      <c r="B243" s="98"/>
    </row>
    <row r="244" spans="1:2" x14ac:dyDescent="0.25">
      <c r="A244" s="98"/>
      <c r="B244" s="98"/>
    </row>
    <row r="245" spans="1:2" x14ac:dyDescent="0.25">
      <c r="A245" s="98"/>
      <c r="B245" s="98"/>
    </row>
    <row r="246" spans="1:2" x14ac:dyDescent="0.25">
      <c r="A246" s="98"/>
      <c r="B246" s="98"/>
    </row>
    <row r="247" spans="1:2" x14ac:dyDescent="0.25">
      <c r="A247" s="98"/>
      <c r="B247" s="98"/>
    </row>
    <row r="248" spans="1:2" x14ac:dyDescent="0.25">
      <c r="A248" s="98"/>
      <c r="B248" s="98"/>
    </row>
    <row r="249" spans="1:2" x14ac:dyDescent="0.25">
      <c r="A249" s="98"/>
      <c r="B249" s="98"/>
    </row>
    <row r="250" spans="1:2" x14ac:dyDescent="0.25">
      <c r="A250" s="98"/>
      <c r="B250" s="98"/>
    </row>
    <row r="251" spans="1:2" x14ac:dyDescent="0.25">
      <c r="A251" s="98"/>
      <c r="B251" s="98"/>
    </row>
    <row r="252" spans="1:2" x14ac:dyDescent="0.25">
      <c r="A252" s="98"/>
      <c r="B252" s="98"/>
    </row>
    <row r="253" spans="1:2" x14ac:dyDescent="0.25">
      <c r="A253" s="98"/>
      <c r="B253" s="98"/>
    </row>
    <row r="254" spans="1:2" x14ac:dyDescent="0.25">
      <c r="A254" s="98"/>
      <c r="B254" s="98"/>
    </row>
    <row r="255" spans="1:2" x14ac:dyDescent="0.25">
      <c r="A255" s="98"/>
      <c r="B255" s="98"/>
    </row>
    <row r="256" spans="1:2" x14ac:dyDescent="0.25">
      <c r="A256" s="98"/>
      <c r="B256" s="98"/>
    </row>
    <row r="257" spans="1:2" x14ac:dyDescent="0.25">
      <c r="A257" s="98"/>
      <c r="B257" s="98"/>
    </row>
    <row r="258" spans="1:2" x14ac:dyDescent="0.25">
      <c r="A258" s="98"/>
      <c r="B258" s="98"/>
    </row>
    <row r="259" spans="1:2" x14ac:dyDescent="0.25">
      <c r="A259" s="98"/>
      <c r="B259" s="98"/>
    </row>
    <row r="260" spans="1:2" x14ac:dyDescent="0.25">
      <c r="A260" s="98"/>
      <c r="B260" s="98"/>
    </row>
    <row r="261" spans="1:2" x14ac:dyDescent="0.25">
      <c r="A261" s="98"/>
      <c r="B261" s="98"/>
    </row>
    <row r="262" spans="1:2" x14ac:dyDescent="0.25">
      <c r="A262" s="98"/>
      <c r="B262" s="98"/>
    </row>
    <row r="263" spans="1:2" x14ac:dyDescent="0.25">
      <c r="A263" s="98"/>
      <c r="B263" s="98"/>
    </row>
    <row r="264" spans="1:2" x14ac:dyDescent="0.25">
      <c r="A264" s="98"/>
      <c r="B264" s="98"/>
    </row>
    <row r="265" spans="1:2" x14ac:dyDescent="0.25">
      <c r="A265" s="98"/>
      <c r="B265" s="98"/>
    </row>
    <row r="266" spans="1:2" x14ac:dyDescent="0.25">
      <c r="A266" s="98"/>
      <c r="B266" s="98"/>
    </row>
    <row r="267" spans="1:2" x14ac:dyDescent="0.25">
      <c r="A267" s="98"/>
      <c r="B267" s="98"/>
    </row>
    <row r="268" spans="1:2" x14ac:dyDescent="0.25">
      <c r="A268" s="98"/>
      <c r="B268" s="98"/>
    </row>
    <row r="269" spans="1:2" x14ac:dyDescent="0.25">
      <c r="A269" s="98"/>
      <c r="B269" s="98"/>
    </row>
    <row r="270" spans="1:2" x14ac:dyDescent="0.25">
      <c r="A270" s="98"/>
      <c r="B270" s="98"/>
    </row>
    <row r="271" spans="1:2" x14ac:dyDescent="0.25">
      <c r="A271" s="98"/>
      <c r="B271" s="98"/>
    </row>
    <row r="272" spans="1:2" x14ac:dyDescent="0.25">
      <c r="A272" s="98"/>
      <c r="B272" s="98"/>
    </row>
    <row r="273" spans="1:2" x14ac:dyDescent="0.25">
      <c r="A273" s="98"/>
      <c r="B273" s="98"/>
    </row>
    <row r="274" spans="1:2" x14ac:dyDescent="0.25">
      <c r="A274" s="98"/>
      <c r="B274" s="98"/>
    </row>
    <row r="275" spans="1:2" x14ac:dyDescent="0.25">
      <c r="A275" s="98"/>
      <c r="B275" s="98"/>
    </row>
    <row r="276" spans="1:2" x14ac:dyDescent="0.25">
      <c r="A276" s="98"/>
      <c r="B276" s="98"/>
    </row>
    <row r="277" spans="1:2" x14ac:dyDescent="0.25">
      <c r="A277" s="98"/>
      <c r="B277" s="98"/>
    </row>
    <row r="278" spans="1:2" x14ac:dyDescent="0.25">
      <c r="A278" s="98"/>
      <c r="B278" s="98"/>
    </row>
    <row r="279" spans="1:2" x14ac:dyDescent="0.25">
      <c r="A279" s="98"/>
      <c r="B279" s="98"/>
    </row>
    <row r="280" spans="1:2" x14ac:dyDescent="0.25">
      <c r="A280" s="98"/>
      <c r="B280" s="98"/>
    </row>
    <row r="281" spans="1:2" x14ac:dyDescent="0.25">
      <c r="A281" s="98"/>
      <c r="B281" s="98"/>
    </row>
    <row r="282" spans="1:2" x14ac:dyDescent="0.25">
      <c r="A282" s="98"/>
      <c r="B282" s="98"/>
    </row>
    <row r="283" spans="1:2" x14ac:dyDescent="0.25">
      <c r="A283" s="98"/>
      <c r="B283" s="98"/>
    </row>
    <row r="284" spans="1:2" x14ac:dyDescent="0.25">
      <c r="A284" s="98"/>
      <c r="B284" s="98"/>
    </row>
    <row r="285" spans="1:2" x14ac:dyDescent="0.25">
      <c r="A285" s="98"/>
      <c r="B285" s="98"/>
    </row>
    <row r="286" spans="1:2" x14ac:dyDescent="0.25">
      <c r="A286" s="98"/>
      <c r="B286" s="98"/>
    </row>
    <row r="287" spans="1:2" x14ac:dyDescent="0.25">
      <c r="A287" s="98"/>
      <c r="B287" s="98"/>
    </row>
    <row r="288" spans="1:2" x14ac:dyDescent="0.25">
      <c r="A288" s="98"/>
      <c r="B288" s="98"/>
    </row>
    <row r="289" spans="1:2" x14ac:dyDescent="0.25">
      <c r="A289" s="98"/>
      <c r="B289" s="98"/>
    </row>
    <row r="290" spans="1:2" x14ac:dyDescent="0.25">
      <c r="A290" s="98"/>
      <c r="B290" s="98"/>
    </row>
    <row r="291" spans="1:2" x14ac:dyDescent="0.25">
      <c r="A291" s="98"/>
      <c r="B291" s="98"/>
    </row>
    <row r="292" spans="1:2" x14ac:dyDescent="0.25">
      <c r="A292" s="98"/>
      <c r="B292" s="98"/>
    </row>
    <row r="293" spans="1:2" x14ac:dyDescent="0.25">
      <c r="A293" s="98"/>
      <c r="B293" s="98"/>
    </row>
    <row r="294" spans="1:2" x14ac:dyDescent="0.25">
      <c r="A294" s="98"/>
      <c r="B294" s="98"/>
    </row>
    <row r="295" spans="1:2" x14ac:dyDescent="0.25">
      <c r="A295" s="98"/>
      <c r="B295" s="98"/>
    </row>
    <row r="296" spans="1:2" x14ac:dyDescent="0.25">
      <c r="A296" s="98"/>
      <c r="B296" s="98"/>
    </row>
    <row r="297" spans="1:2" x14ac:dyDescent="0.25">
      <c r="A297" s="98"/>
      <c r="B297" s="98"/>
    </row>
    <row r="298" spans="1:2" x14ac:dyDescent="0.25">
      <c r="A298" s="98"/>
      <c r="B298" s="98"/>
    </row>
    <row r="299" spans="1:2" x14ac:dyDescent="0.25">
      <c r="A299" s="98"/>
      <c r="B299" s="98"/>
    </row>
    <row r="300" spans="1:2" x14ac:dyDescent="0.25">
      <c r="A300" s="98"/>
      <c r="B300" s="98"/>
    </row>
    <row r="301" spans="1:2" x14ac:dyDescent="0.25">
      <c r="A301" s="98"/>
      <c r="B301" s="98"/>
    </row>
    <row r="302" spans="1:2" x14ac:dyDescent="0.25">
      <c r="A302" s="98"/>
      <c r="B302" s="98"/>
    </row>
    <row r="303" spans="1:2" x14ac:dyDescent="0.25">
      <c r="A303" s="98"/>
      <c r="B303" s="98"/>
    </row>
    <row r="304" spans="1:2" x14ac:dyDescent="0.25">
      <c r="A304" s="98"/>
      <c r="B304" s="98"/>
    </row>
    <row r="305" spans="1:2" x14ac:dyDescent="0.25">
      <c r="A305" s="98"/>
      <c r="B305" s="98"/>
    </row>
    <row r="306" spans="1:2" x14ac:dyDescent="0.25">
      <c r="A306" s="98"/>
      <c r="B306" s="98"/>
    </row>
    <row r="307" spans="1:2" x14ac:dyDescent="0.25">
      <c r="A307" s="98"/>
      <c r="B307" s="98"/>
    </row>
    <row r="308" spans="1:2" x14ac:dyDescent="0.25">
      <c r="A308" s="98"/>
      <c r="B308" s="98"/>
    </row>
    <row r="309" spans="1:2" x14ac:dyDescent="0.25">
      <c r="A309" s="98"/>
      <c r="B309" s="98"/>
    </row>
    <row r="310" spans="1:2" x14ac:dyDescent="0.25">
      <c r="A310" s="98"/>
      <c r="B310" s="98"/>
    </row>
    <row r="311" spans="1:2" x14ac:dyDescent="0.25">
      <c r="A311" s="98"/>
      <c r="B311" s="98"/>
    </row>
    <row r="312" spans="1:2" x14ac:dyDescent="0.25">
      <c r="A312" s="98"/>
      <c r="B312" s="98"/>
    </row>
    <row r="313" spans="1:2" x14ac:dyDescent="0.25">
      <c r="A313" s="98"/>
      <c r="B313" s="98"/>
    </row>
    <row r="314" spans="1:2" x14ac:dyDescent="0.25">
      <c r="A314" s="98"/>
      <c r="B314" s="98"/>
    </row>
    <row r="315" spans="1:2" x14ac:dyDescent="0.25">
      <c r="A315" s="98"/>
      <c r="B315" s="98"/>
    </row>
    <row r="316" spans="1:2" x14ac:dyDescent="0.25">
      <c r="A316" s="98"/>
      <c r="B316" s="98"/>
    </row>
    <row r="317" spans="1:2" x14ac:dyDescent="0.25">
      <c r="A317" s="98"/>
      <c r="B317" s="98"/>
    </row>
    <row r="318" spans="1:2" x14ac:dyDescent="0.25">
      <c r="A318" s="98"/>
      <c r="B318" s="98"/>
    </row>
    <row r="319" spans="1:2" x14ac:dyDescent="0.25">
      <c r="A319" s="98"/>
      <c r="B319" s="98"/>
    </row>
    <row r="320" spans="1:2" x14ac:dyDescent="0.25">
      <c r="A320" s="98"/>
      <c r="B320" s="98"/>
    </row>
    <row r="321" spans="1:2" x14ac:dyDescent="0.25">
      <c r="A321" s="98"/>
      <c r="B321" s="98"/>
    </row>
    <row r="322" spans="1:2" x14ac:dyDescent="0.25">
      <c r="A322" s="98"/>
      <c r="B322" s="98"/>
    </row>
    <row r="323" spans="1:2" x14ac:dyDescent="0.25">
      <c r="A323" s="98"/>
      <c r="B323" s="98"/>
    </row>
    <row r="324" spans="1:2" x14ac:dyDescent="0.25">
      <c r="A324" s="98"/>
      <c r="B324" s="98"/>
    </row>
    <row r="325" spans="1:2" x14ac:dyDescent="0.25">
      <c r="A325" s="98"/>
      <c r="B325" s="98"/>
    </row>
    <row r="326" spans="1:2" x14ac:dyDescent="0.25">
      <c r="A326" s="98"/>
      <c r="B326" s="98"/>
    </row>
    <row r="327" spans="1:2" x14ac:dyDescent="0.25">
      <c r="A327" s="98"/>
      <c r="B327" s="98"/>
    </row>
    <row r="328" spans="1:2" x14ac:dyDescent="0.25">
      <c r="A328" s="98"/>
      <c r="B328" s="98"/>
    </row>
    <row r="329" spans="1:2" x14ac:dyDescent="0.25">
      <c r="A329" s="98"/>
      <c r="B329" s="98"/>
    </row>
    <row r="330" spans="1:2" x14ac:dyDescent="0.25">
      <c r="A330" s="98"/>
      <c r="B330" s="98"/>
    </row>
    <row r="331" spans="1:2" x14ac:dyDescent="0.25">
      <c r="A331" s="98"/>
      <c r="B331" s="98"/>
    </row>
    <row r="332" spans="1:2" x14ac:dyDescent="0.25">
      <c r="A332" s="98"/>
      <c r="B332" s="98"/>
    </row>
    <row r="333" spans="1:2" x14ac:dyDescent="0.25">
      <c r="A333" s="98"/>
      <c r="B333" s="98"/>
    </row>
    <row r="334" spans="1:2" x14ac:dyDescent="0.25">
      <c r="A334" s="98"/>
      <c r="B334" s="98"/>
    </row>
    <row r="335" spans="1:2" x14ac:dyDescent="0.25">
      <c r="A335" s="98"/>
      <c r="B335" s="98"/>
    </row>
    <row r="336" spans="1:2" x14ac:dyDescent="0.25">
      <c r="A336" s="98"/>
      <c r="B336" s="98"/>
    </row>
    <row r="337" spans="1:2" x14ac:dyDescent="0.25">
      <c r="A337" s="98"/>
      <c r="B337" s="98"/>
    </row>
    <row r="338" spans="1:2" x14ac:dyDescent="0.25">
      <c r="A338" s="98"/>
      <c r="B338" s="98"/>
    </row>
    <row r="339" spans="1:2" x14ac:dyDescent="0.25">
      <c r="A339" s="98"/>
      <c r="B339" s="98"/>
    </row>
    <row r="340" spans="1:2" x14ac:dyDescent="0.25">
      <c r="A340" s="98"/>
      <c r="B340" s="98"/>
    </row>
    <row r="341" spans="1:2" x14ac:dyDescent="0.25">
      <c r="A341" s="98"/>
      <c r="B341" s="98"/>
    </row>
    <row r="342" spans="1:2" x14ac:dyDescent="0.25">
      <c r="A342" s="98"/>
      <c r="B342" s="98"/>
    </row>
    <row r="343" spans="1:2" x14ac:dyDescent="0.25">
      <c r="A343" s="98"/>
      <c r="B343" s="98"/>
    </row>
    <row r="344" spans="1:2" x14ac:dyDescent="0.25">
      <c r="A344" s="98"/>
      <c r="B344" s="98"/>
    </row>
    <row r="345" spans="1:2" x14ac:dyDescent="0.25">
      <c r="A345" s="98"/>
      <c r="B345" s="98"/>
    </row>
    <row r="346" spans="1:2" x14ac:dyDescent="0.25">
      <c r="A346" s="98"/>
      <c r="B346" s="98"/>
    </row>
    <row r="347" spans="1:2" x14ac:dyDescent="0.25">
      <c r="A347" s="98"/>
      <c r="B347" s="98"/>
    </row>
    <row r="348" spans="1:2" x14ac:dyDescent="0.25">
      <c r="A348" s="98"/>
      <c r="B348" s="98"/>
    </row>
    <row r="349" spans="1:2" x14ac:dyDescent="0.25">
      <c r="A349" s="98"/>
      <c r="B349" s="98"/>
    </row>
    <row r="350" spans="1:2" x14ac:dyDescent="0.25">
      <c r="A350" s="98"/>
      <c r="B350" s="98"/>
    </row>
    <row r="351" spans="1:2" x14ac:dyDescent="0.25">
      <c r="A351" s="98"/>
      <c r="B351" s="98"/>
    </row>
    <row r="352" spans="1:2" x14ac:dyDescent="0.25">
      <c r="A352" s="98"/>
      <c r="B352" s="98"/>
    </row>
    <row r="353" spans="1:2" x14ac:dyDescent="0.25">
      <c r="A353" s="98"/>
      <c r="B353" s="98"/>
    </row>
    <row r="354" spans="1:2" x14ac:dyDescent="0.25">
      <c r="A354" s="98"/>
      <c r="B354" s="98"/>
    </row>
    <row r="355" spans="1:2" x14ac:dyDescent="0.25">
      <c r="A355" s="98"/>
      <c r="B355" s="98"/>
    </row>
    <row r="356" spans="1:2" x14ac:dyDescent="0.25">
      <c r="A356" s="98"/>
      <c r="B356" s="98"/>
    </row>
    <row r="357" spans="1:2" x14ac:dyDescent="0.25">
      <c r="A357" s="98"/>
      <c r="B357" s="98"/>
    </row>
    <row r="358" spans="1:2" x14ac:dyDescent="0.25">
      <c r="A358" s="98"/>
      <c r="B358" s="98"/>
    </row>
    <row r="359" spans="1:2" x14ac:dyDescent="0.25">
      <c r="A359" s="98"/>
      <c r="B359" s="98"/>
    </row>
    <row r="360" spans="1:2" x14ac:dyDescent="0.25">
      <c r="A360" s="98"/>
      <c r="B360" s="98"/>
    </row>
    <row r="361" spans="1:2" x14ac:dyDescent="0.25">
      <c r="A361" s="98"/>
      <c r="B361" s="98"/>
    </row>
    <row r="362" spans="1:2" x14ac:dyDescent="0.25">
      <c r="A362" s="98"/>
      <c r="B362" s="98"/>
    </row>
    <row r="363" spans="1:2" x14ac:dyDescent="0.25">
      <c r="A363" s="98"/>
      <c r="B363" s="98"/>
    </row>
    <row r="364" spans="1:2" x14ac:dyDescent="0.25">
      <c r="A364" s="98"/>
      <c r="B364" s="98"/>
    </row>
    <row r="365" spans="1:2" x14ac:dyDescent="0.25">
      <c r="A365" s="98"/>
      <c r="B365" s="98"/>
    </row>
    <row r="366" spans="1:2" x14ac:dyDescent="0.25">
      <c r="A366" s="98"/>
      <c r="B366" s="98"/>
    </row>
    <row r="367" spans="1:2" x14ac:dyDescent="0.25">
      <c r="A367" s="98"/>
      <c r="B367" s="98"/>
    </row>
    <row r="368" spans="1:2" x14ac:dyDescent="0.25">
      <c r="A368" s="98"/>
      <c r="B368" s="98"/>
    </row>
    <row r="369" spans="1:2" x14ac:dyDescent="0.25">
      <c r="A369" s="98"/>
      <c r="B369" s="98"/>
    </row>
    <row r="370" spans="1:2" x14ac:dyDescent="0.25">
      <c r="A370" s="98"/>
      <c r="B370" s="98"/>
    </row>
    <row r="371" spans="1:2" x14ac:dyDescent="0.25">
      <c r="A371" s="98"/>
      <c r="B371" s="98"/>
    </row>
    <row r="372" spans="1:2" x14ac:dyDescent="0.25">
      <c r="A372" s="98"/>
      <c r="B372" s="98"/>
    </row>
    <row r="373" spans="1:2" x14ac:dyDescent="0.25">
      <c r="A373" s="98"/>
      <c r="B373" s="98"/>
    </row>
    <row r="374" spans="1:2" x14ac:dyDescent="0.25">
      <c r="A374" s="98"/>
      <c r="B374" s="98"/>
    </row>
    <row r="375" spans="1:2" x14ac:dyDescent="0.25">
      <c r="A375" s="98"/>
      <c r="B375" s="98"/>
    </row>
    <row r="376" spans="1:2" x14ac:dyDescent="0.25">
      <c r="A376" s="98"/>
      <c r="B376" s="98"/>
    </row>
    <row r="377" spans="1:2" x14ac:dyDescent="0.25">
      <c r="A377" s="98"/>
      <c r="B377" s="98"/>
    </row>
    <row r="378" spans="1:2" x14ac:dyDescent="0.25">
      <c r="A378" s="98"/>
      <c r="B378" s="98"/>
    </row>
    <row r="379" spans="1:2" x14ac:dyDescent="0.25">
      <c r="A379" s="98"/>
      <c r="B379" s="98"/>
    </row>
    <row r="380" spans="1:2" x14ac:dyDescent="0.25">
      <c r="A380" s="98"/>
      <c r="B380" s="98"/>
    </row>
    <row r="381" spans="1:2" x14ac:dyDescent="0.25">
      <c r="A381" s="98"/>
      <c r="B381" s="98"/>
    </row>
    <row r="382" spans="1:2" x14ac:dyDescent="0.25">
      <c r="A382" s="98"/>
      <c r="B382" s="98"/>
    </row>
    <row r="383" spans="1:2" x14ac:dyDescent="0.25">
      <c r="A383" s="98"/>
      <c r="B383" s="98"/>
    </row>
    <row r="384" spans="1:2" x14ac:dyDescent="0.25">
      <c r="A384" s="98"/>
      <c r="B384" s="98"/>
    </row>
    <row r="385" spans="1:2" x14ac:dyDescent="0.25">
      <c r="A385" s="98"/>
      <c r="B385" s="98"/>
    </row>
    <row r="386" spans="1:2" x14ac:dyDescent="0.25">
      <c r="A386" s="98"/>
      <c r="B386" s="98"/>
    </row>
    <row r="387" spans="1:2" x14ac:dyDescent="0.25">
      <c r="A387" s="98"/>
      <c r="B387" s="98"/>
    </row>
    <row r="388" spans="1:2" x14ac:dyDescent="0.25">
      <c r="A388" s="98"/>
      <c r="B388" s="98"/>
    </row>
    <row r="389" spans="1:2" x14ac:dyDescent="0.25">
      <c r="A389" s="98"/>
      <c r="B389" s="98"/>
    </row>
    <row r="390" spans="1:2" x14ac:dyDescent="0.25">
      <c r="A390" s="98"/>
      <c r="B390" s="98"/>
    </row>
    <row r="391" spans="1:2" x14ac:dyDescent="0.25">
      <c r="A391" s="98"/>
      <c r="B391" s="98"/>
    </row>
    <row r="392" spans="1:2" x14ac:dyDescent="0.25">
      <c r="A392" s="98"/>
      <c r="B392" s="98"/>
    </row>
    <row r="393" spans="1:2" x14ac:dyDescent="0.25">
      <c r="A393" s="98"/>
      <c r="B393" s="98"/>
    </row>
    <row r="394" spans="1:2" x14ac:dyDescent="0.25">
      <c r="A394" s="98"/>
      <c r="B394" s="98"/>
    </row>
    <row r="395" spans="1:2" x14ac:dyDescent="0.25">
      <c r="A395" s="98"/>
      <c r="B395" s="98"/>
    </row>
    <row r="396" spans="1:2" x14ac:dyDescent="0.25">
      <c r="A396" s="98"/>
      <c r="B396" s="98"/>
    </row>
    <row r="397" spans="1:2" x14ac:dyDescent="0.25">
      <c r="A397" s="98"/>
      <c r="B397" s="98"/>
    </row>
    <row r="398" spans="1:2" x14ac:dyDescent="0.25">
      <c r="A398" s="98"/>
      <c r="B398" s="98"/>
    </row>
    <row r="399" spans="1:2" x14ac:dyDescent="0.25">
      <c r="A399" s="98"/>
      <c r="B399" s="98"/>
    </row>
    <row r="400" spans="1:2" x14ac:dyDescent="0.25">
      <c r="A400" s="98"/>
      <c r="B400" s="98"/>
    </row>
    <row r="401" spans="1:2" x14ac:dyDescent="0.25">
      <c r="A401" s="98"/>
      <c r="B401" s="98"/>
    </row>
    <row r="402" spans="1:2" x14ac:dyDescent="0.25">
      <c r="A402" s="98"/>
      <c r="B402" s="98"/>
    </row>
    <row r="403" spans="1:2" x14ac:dyDescent="0.25">
      <c r="A403" s="98"/>
      <c r="B403" s="98"/>
    </row>
    <row r="404" spans="1:2" x14ac:dyDescent="0.25">
      <c r="A404" s="98"/>
      <c r="B404" s="98"/>
    </row>
    <row r="405" spans="1:2" x14ac:dyDescent="0.25">
      <c r="A405" s="98"/>
      <c r="B405" s="98"/>
    </row>
    <row r="406" spans="1:2" x14ac:dyDescent="0.25">
      <c r="A406" s="98"/>
      <c r="B406" s="98"/>
    </row>
    <row r="407" spans="1:2" x14ac:dyDescent="0.25">
      <c r="A407" s="98"/>
      <c r="B407" s="98"/>
    </row>
    <row r="408" spans="1:2" x14ac:dyDescent="0.25">
      <c r="A408" s="98"/>
      <c r="B408" s="98"/>
    </row>
    <row r="409" spans="1:2" x14ac:dyDescent="0.25">
      <c r="A409" s="98"/>
      <c r="B409" s="98"/>
    </row>
    <row r="410" spans="1:2" x14ac:dyDescent="0.25">
      <c r="A410" s="98"/>
      <c r="B410" s="98"/>
    </row>
    <row r="411" spans="1:2" x14ac:dyDescent="0.25">
      <c r="A411" s="98"/>
      <c r="B411" s="98"/>
    </row>
    <row r="412" spans="1:2" x14ac:dyDescent="0.25">
      <c r="A412" s="98"/>
      <c r="B412" s="98"/>
    </row>
    <row r="413" spans="1:2" x14ac:dyDescent="0.25">
      <c r="A413" s="98"/>
      <c r="B413" s="98"/>
    </row>
    <row r="414" spans="1:2" x14ac:dyDescent="0.25">
      <c r="A414" s="98"/>
      <c r="B414" s="98"/>
    </row>
    <row r="415" spans="1:2" x14ac:dyDescent="0.25">
      <c r="A415" s="98"/>
      <c r="B415" s="98"/>
    </row>
    <row r="416" spans="1:2" x14ac:dyDescent="0.25">
      <c r="A416" s="98"/>
      <c r="B416" s="98"/>
    </row>
    <row r="417" spans="1:2" x14ac:dyDescent="0.25">
      <c r="A417" s="98"/>
      <c r="B417" s="98"/>
    </row>
    <row r="418" spans="1:2" x14ac:dyDescent="0.25">
      <c r="A418" s="98"/>
      <c r="B418" s="98"/>
    </row>
    <row r="419" spans="1:2" x14ac:dyDescent="0.25">
      <c r="A419" s="98"/>
      <c r="B419" s="98"/>
    </row>
    <row r="420" spans="1:2" x14ac:dyDescent="0.25">
      <c r="A420" s="98"/>
      <c r="B420" s="98"/>
    </row>
    <row r="421" spans="1:2" x14ac:dyDescent="0.25">
      <c r="A421" s="98"/>
      <c r="B421" s="98"/>
    </row>
    <row r="422" spans="1:2" x14ac:dyDescent="0.25">
      <c r="A422" s="98"/>
      <c r="B422" s="98"/>
    </row>
    <row r="423" spans="1:2" x14ac:dyDescent="0.25">
      <c r="A423" s="98"/>
      <c r="B423" s="98"/>
    </row>
    <row r="424" spans="1:2" x14ac:dyDescent="0.25">
      <c r="A424" s="98"/>
      <c r="B424" s="98"/>
    </row>
    <row r="425" spans="1:2" x14ac:dyDescent="0.25">
      <c r="A425" s="98"/>
      <c r="B425" s="98"/>
    </row>
    <row r="426" spans="1:2" x14ac:dyDescent="0.25">
      <c r="A426" s="98"/>
      <c r="B426" s="98"/>
    </row>
    <row r="427" spans="1:2" x14ac:dyDescent="0.25">
      <c r="A427" s="98"/>
      <c r="B427" s="98"/>
    </row>
    <row r="428" spans="1:2" x14ac:dyDescent="0.25">
      <c r="A428" s="98"/>
      <c r="B428" s="98"/>
    </row>
    <row r="429" spans="1:2" x14ac:dyDescent="0.25">
      <c r="A429" s="98"/>
      <c r="B429" s="98"/>
    </row>
    <row r="430" spans="1:2" x14ac:dyDescent="0.25">
      <c r="A430" s="98"/>
      <c r="B430" s="98"/>
    </row>
    <row r="431" spans="1:2" x14ac:dyDescent="0.25">
      <c r="A431" s="98"/>
      <c r="B431" s="98"/>
    </row>
    <row r="432" spans="1:2" x14ac:dyDescent="0.25">
      <c r="A432" s="98"/>
      <c r="B432" s="98"/>
    </row>
    <row r="433" spans="1:2" x14ac:dyDescent="0.25">
      <c r="A433" s="98"/>
      <c r="B433" s="98"/>
    </row>
    <row r="434" spans="1:2" x14ac:dyDescent="0.25">
      <c r="A434" s="98"/>
      <c r="B434" s="98"/>
    </row>
    <row r="435" spans="1:2" x14ac:dyDescent="0.25">
      <c r="A435" s="98"/>
      <c r="B435" s="98"/>
    </row>
    <row r="436" spans="1:2" x14ac:dyDescent="0.25">
      <c r="A436" s="98"/>
      <c r="B436" s="98"/>
    </row>
    <row r="437" spans="1:2" x14ac:dyDescent="0.25">
      <c r="A437" s="98"/>
      <c r="B437" s="98"/>
    </row>
    <row r="438" spans="1:2" x14ac:dyDescent="0.25">
      <c r="A438" s="98"/>
      <c r="B438" s="98"/>
    </row>
    <row r="439" spans="1:2" x14ac:dyDescent="0.25">
      <c r="A439" s="98"/>
      <c r="B439" s="98"/>
    </row>
    <row r="440" spans="1:2" x14ac:dyDescent="0.25">
      <c r="A440" s="98"/>
      <c r="B440" s="98"/>
    </row>
    <row r="441" spans="1:2" x14ac:dyDescent="0.25">
      <c r="A441" s="98"/>
      <c r="B441" s="98"/>
    </row>
    <row r="442" spans="1:2" x14ac:dyDescent="0.25">
      <c r="A442" s="98"/>
      <c r="B442" s="98"/>
    </row>
    <row r="443" spans="1:2" x14ac:dyDescent="0.25">
      <c r="A443" s="98"/>
      <c r="B443" s="98"/>
    </row>
    <row r="444" spans="1:2" x14ac:dyDescent="0.25">
      <c r="A444" s="98"/>
      <c r="B444" s="98"/>
    </row>
    <row r="445" spans="1:2" x14ac:dyDescent="0.25">
      <c r="A445" s="98"/>
      <c r="B445" s="98"/>
    </row>
    <row r="446" spans="1:2" x14ac:dyDescent="0.25">
      <c r="A446" s="98"/>
      <c r="B446" s="98"/>
    </row>
    <row r="447" spans="1:2" x14ac:dyDescent="0.25">
      <c r="A447" s="98"/>
      <c r="B447" s="98"/>
    </row>
    <row r="448" spans="1:2" x14ac:dyDescent="0.25">
      <c r="A448" s="98"/>
      <c r="B448" s="98"/>
    </row>
    <row r="449" spans="1:2" x14ac:dyDescent="0.25">
      <c r="A449" s="98"/>
      <c r="B449" s="98"/>
    </row>
    <row r="450" spans="1:2" x14ac:dyDescent="0.25">
      <c r="A450" s="98"/>
      <c r="B450" s="98"/>
    </row>
    <row r="451" spans="1:2" x14ac:dyDescent="0.25">
      <c r="A451" s="98"/>
      <c r="B451" s="98"/>
    </row>
    <row r="452" spans="1:2" x14ac:dyDescent="0.25">
      <c r="A452" s="98"/>
      <c r="B452" s="98"/>
    </row>
    <row r="453" spans="1:2" x14ac:dyDescent="0.25">
      <c r="A453" s="98"/>
      <c r="B453" s="98"/>
    </row>
    <row r="454" spans="1:2" x14ac:dyDescent="0.25">
      <c r="A454" s="98"/>
      <c r="B454" s="98"/>
    </row>
    <row r="455" spans="1:2" x14ac:dyDescent="0.25">
      <c r="A455" s="98"/>
      <c r="B455" s="98"/>
    </row>
    <row r="456" spans="1:2" x14ac:dyDescent="0.25">
      <c r="A456" s="98"/>
      <c r="B456" s="98"/>
    </row>
    <row r="457" spans="1:2" x14ac:dyDescent="0.25">
      <c r="A457" s="98"/>
      <c r="B457" s="98"/>
    </row>
    <row r="458" spans="1:2" x14ac:dyDescent="0.25">
      <c r="A458" s="98"/>
      <c r="B458" s="98"/>
    </row>
    <row r="459" spans="1:2" x14ac:dyDescent="0.25">
      <c r="A459" s="98"/>
      <c r="B459" s="98"/>
    </row>
  </sheetData>
  <sortState ref="A1:B97">
    <sortCondition ref="B1:B97"/>
  </sortState>
  <pageMargins left="0.7" right="0.7" top="0.75" bottom="0.75" header="0.3" footer="0.3"/>
  <pageSetup fitToHeight="0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n xmlns="c526c7ef-90ee-4411-babb-f213e0ada371" xsi:nil="true"/>
    <Search xmlns="c526c7ef-90ee-4411-babb-f213e0ada371" xsi:nil="true"/>
    <_ModernAudienceTargetUserField xmlns="c526c7ef-90ee-4411-babb-f213e0ada371">
      <UserInfo>
        <DisplayName/>
        <AccountId xsi:nil="true"/>
        <AccountType/>
      </UserInfo>
    </_ModernAudienceTargetUserField>
    <_Flow_SignoffStatus xmlns="c526c7ef-90ee-4411-babb-f213e0ada371" xsi:nil="true"/>
    <lcf76f155ced4ddcb4097134ff3c332f xmlns="c526c7ef-90ee-4411-babb-f213e0ada371">
      <Terms xmlns="http://schemas.microsoft.com/office/infopath/2007/PartnerControls"/>
    </lcf76f155ced4ddcb4097134ff3c332f>
    <TaxCatchAll xmlns="51af4a72-9824-4ff4-979e-b781f47d35a6" xsi:nil="true"/>
    <Status xmlns="c526c7ef-90ee-4411-babb-f213e0ada3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BF78EBAD8FC429B71742381E517C6" ma:contentTypeVersion="36" ma:contentTypeDescription="Create a new document." ma:contentTypeScope="" ma:versionID="03a139f60a74eb46b929dddab3d4c2cf">
  <xsd:schema xmlns:xsd="http://www.w3.org/2001/XMLSchema" xmlns:xs="http://www.w3.org/2001/XMLSchema" xmlns:p="http://schemas.microsoft.com/office/2006/metadata/properties" xmlns:ns1="http://schemas.microsoft.com/sharepoint/v3" xmlns:ns2="c526c7ef-90ee-4411-babb-f213e0ada371" xmlns:ns3="51af4a72-9824-4ff4-979e-b781f47d35a6" targetNamespace="http://schemas.microsoft.com/office/2006/metadata/properties" ma:root="true" ma:fieldsID="4fc68f8bce674023debbafb519193c91" ns1:_="" ns2:_="" ns3:_="">
    <xsd:import namespace="http://schemas.microsoft.com/sharepoint/v3"/>
    <xsd:import namespace="c526c7ef-90ee-4411-babb-f213e0ada371"/>
    <xsd:import namespace="51af4a72-9824-4ff4-979e-b781f47d3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Jan" minOccurs="0"/>
                <xsd:element ref="ns3:SharedWithUsers" minOccurs="0"/>
                <xsd:element ref="ns3:SharedWithDetails" minOccurs="0"/>
                <xsd:element ref="ns2:Search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Email_x0020_Subject" minOccurs="0"/>
                <xsd:element ref="ns1:Email_x0020_From" minOccurs="0"/>
                <xsd:element ref="ns1:Email_x0020_To" minOccurs="0"/>
                <xsd:element ref="ns1:Email_x0020_CC" minOccurs="0"/>
                <xsd:element ref="ns1:Email_x0020_Importance" minOccurs="0"/>
                <xsd:element ref="ns1:Email_x0020_Received_x0020_Date" minOccurs="0"/>
                <xsd:element ref="ns1:Email_x0020_Sent_x0020_Date" minOccurs="0"/>
                <xsd:element ref="ns1:Email_x0020_Thread_x0020_ID" minOccurs="0"/>
                <xsd:element ref="ns1:Email_x0020_Thread" minOccurs="0"/>
                <xsd:element ref="ns1:Email_x0020_Has_x0020_Attachment" minOccurs="0"/>
                <xsd:element ref="ns2:MediaLengthInSeconds" minOccurs="0"/>
                <xsd:element ref="ns2:_ModernAudienceTargetUserField" minOccurs="0"/>
                <xsd:element ref="ns2:_ModernAudienceAadObjectI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_x0020_Subject" ma:index="22" nillable="true" ma:displayName="Email Subject" ma:internalName="Email_x0020_Subject" ma:readOnly="true">
      <xsd:simpleType>
        <xsd:restriction base="dms:Text"/>
      </xsd:simpleType>
    </xsd:element>
    <xsd:element name="Email_x0020_From" ma:index="23" nillable="true" ma:displayName="Email From" ma:internalName="Email_x0020_From" ma:readOnly="true">
      <xsd:simpleType>
        <xsd:restriction base="dms:Text"/>
      </xsd:simpleType>
    </xsd:element>
    <xsd:element name="Email_x0020_To" ma:index="24" nillable="true" ma:displayName="Email To" ma:internalName="Email_x0020_To" ma:readOnly="true">
      <xsd:simpleType>
        <xsd:restriction base="dms:Note">
          <xsd:maxLength value="255"/>
        </xsd:restriction>
      </xsd:simpleType>
    </xsd:element>
    <xsd:element name="Email_x0020_CC" ma:index="25" nillable="true" ma:displayName="Email CC" ma:internalName="Email_x0020_CC" ma:readOnly="true">
      <xsd:simpleType>
        <xsd:restriction base="dms:Note">
          <xsd:maxLength value="255"/>
        </xsd:restriction>
      </xsd:simpleType>
    </xsd:element>
    <xsd:element name="Email_x0020_Importance" ma:index="26" nillable="true" ma:displayName="Email Importance" ma:internalName="Email_x0020_Importance" ma:readOnly="true">
      <xsd:simpleType>
        <xsd:restriction base="dms:Text"/>
      </xsd:simpleType>
    </xsd:element>
    <xsd:element name="Email_x0020_Received_x0020_Date" ma:index="27" nillable="true" ma:displayName="Email Received Date" ma:internalName="Email_x0020_Received_x0020_Date" ma:readOnly="true">
      <xsd:simpleType>
        <xsd:restriction base="dms:DateTime"/>
      </xsd:simpleType>
    </xsd:element>
    <xsd:element name="Email_x0020_Sent_x0020_Date" ma:index="28" nillable="true" ma:displayName="Email Sent Date" ma:internalName="Email_x0020_Sent_x0020_Date" ma:readOnly="true">
      <xsd:simpleType>
        <xsd:restriction base="dms:DateTime"/>
      </xsd:simpleType>
    </xsd:element>
    <xsd:element name="Email_x0020_Thread_x0020_ID" ma:index="29" nillable="true" ma:displayName="Email Thread ID" ma:internalName="Email_x0020_Thread_x0020_ID" ma:readOnly="true">
      <xsd:simpleType>
        <xsd:restriction base="dms:Text"/>
      </xsd:simpleType>
    </xsd:element>
    <xsd:element name="Email_x0020_Thread" ma:index="30" nillable="true" ma:displayName="Email Thread" ma:internalName="Email_x0020_Thread" ma:readOnly="true">
      <xsd:simpleType>
        <xsd:restriction base="dms:Text"/>
      </xsd:simpleType>
    </xsd:element>
    <xsd:element name="Email_x0020_Has_x0020_Attachment" ma:index="31" nillable="true" ma:displayName="Email Has Attachment" ma:internalName="Email_x0020_Has_x0020_Attachment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6c7ef-90ee-4411-babb-f213e0ada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Jan" ma:index="10" nillable="true" ma:displayName="Date" ma:format="DateOnly" ma:internalName="Jan">
      <xsd:simpleType>
        <xsd:restriction base="dms:DateTime"/>
      </xsd:simpleType>
    </xsd:element>
    <xsd:element name="Search" ma:index="13" nillable="true" ma:displayName="Search" ma:list="{c526c7ef-90ee-4411-babb-f213e0ada371}" ma:internalName="Search" ma:showField="Title">
      <xsd:simpleType>
        <xsd:restriction base="dms:Lookup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33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34" nillable="true" ma:displayName="AudienceIds" ma:list="{b0b65d25-6d29-4194-972b-ff4fdbf3aeed}" ma:internalName="_ModernAudienceAadObjectIds" ma:readOnly="true" ma:showField="_AadObjectIdForUser" ma:web="51af4a72-9824-4ff4-979e-b781f47d3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cd3d5d5d-fde7-4fdb-a831-fd453e1da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39" nillable="true" ma:displayName="Status" ma:format="Dropdown" ma:internalName="Status">
      <xsd:simpleType>
        <xsd:restriction base="dms:Choice">
          <xsd:enumeration value="PAID"/>
          <xsd:enumeration value="SUBMITTED"/>
        </xsd:restriction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f4a72-9824-4ff4-979e-b781f47d3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8" nillable="true" ma:displayName="Taxonomy Catch All Column" ma:hidden="true" ma:list="{a20b9a79-25f2-4427-8db1-fe4302194003}" ma:internalName="TaxCatchAll" ma:showField="CatchAllData" ma:web="51af4a72-9824-4ff4-979e-b781f47d3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F6825-7223-4CC6-8848-302C3C801D57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51af4a72-9824-4ff4-979e-b781f47d35a6"/>
    <ds:schemaRef ds:uri="http://schemas.microsoft.com/office/infopath/2007/PartnerControls"/>
    <ds:schemaRef ds:uri="http://schemas.microsoft.com/office/2006/metadata/properties"/>
    <ds:schemaRef ds:uri="c526c7ef-90ee-4411-babb-f213e0ada371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0A92D7-69D4-42BA-866B-89B3F50F8A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26c7ef-90ee-4411-babb-f213e0ada371"/>
    <ds:schemaRef ds:uri="51af4a72-9824-4ff4-979e-b781f47d3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275B4B-937A-41F1-9B90-DA439581C4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LVP-2</vt:lpstr>
      <vt:lpstr>LVP-3</vt:lpstr>
      <vt:lpstr>LVP-4</vt:lpstr>
      <vt:lpstr>LVP-5</vt:lpstr>
      <vt:lpstr>LVP-6</vt:lpstr>
      <vt:lpstr>LVP-7</vt:lpstr>
      <vt:lpstr>WP</vt:lpstr>
      <vt:lpstr>Fig1Data</vt:lpstr>
      <vt:lpstr>Fig2Data</vt:lpstr>
      <vt:lpstr>Fig1Chart</vt:lpstr>
      <vt:lpstr>Fig2Chart</vt:lpstr>
      <vt:lpstr>'LVP-2'!Print_Area</vt:lpstr>
      <vt:lpstr>'LVP-3'!Print_Area</vt:lpstr>
      <vt:lpstr>'LVP-5'!Print_Area</vt:lpstr>
      <vt:lpstr>'LVP-7'!Print_Area</vt:lpstr>
      <vt:lpstr>'LVP-4'!Print_Titles</vt:lpstr>
      <vt:lpstr>'LVP-6'!Print_Titles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PERRY</dc:creator>
  <cp:lastModifiedBy>Sarah D. Stoner</cp:lastModifiedBy>
  <cp:lastPrinted>2025-08-29T19:07:16Z</cp:lastPrinted>
  <dcterms:created xsi:type="dcterms:W3CDTF">2022-04-25T18:14:47Z</dcterms:created>
  <dcterms:modified xsi:type="dcterms:W3CDTF">2025-09-23T18:00:20Z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0x0101004C4BF78EBAD8FC429B71742381E517C6</vt:lpwstr>
  </property>
  <property fmtid="{D5CDD505-2E9C-101B-9397-08002B2CF9AE}" pid="3" name="MSIP_Label_b24820e8-223f-4ed2-bd95-81c83f641284_Enabled">
    <vt:lpwstr>true</vt:lpwstr>
  </property>
  <property fmtid="{D5CDD505-2E9C-101B-9397-08002B2CF9AE}" pid="4" name="MSIP_Label_b24820e8-223f-4ed2-bd95-81c83f641284_SetDate">
    <vt:lpwstr>2022-11-21T19:50:57Z</vt:lpwstr>
  </property>
  <property fmtid="{D5CDD505-2E9C-101B-9397-08002B2CF9AE}" pid="5" name="MSIP_Label_b24820e8-223f-4ed2-bd95-81c83f641284_Method">
    <vt:lpwstr>Standard</vt:lpwstr>
  </property>
  <property fmtid="{D5CDD505-2E9C-101B-9397-08002B2CF9AE}" pid="6" name="MSIP_Label_b24820e8-223f-4ed2-bd95-81c83f641284_Name">
    <vt:lpwstr>b24820e8-223f-4ed2-bd95-81c83f641284</vt:lpwstr>
  </property>
  <property fmtid="{D5CDD505-2E9C-101B-9397-08002B2CF9AE}" pid="7" name="MSIP_Label_b24820e8-223f-4ed2-bd95-81c83f641284_SiteId">
    <vt:lpwstr>3cbcc3d3-094d-4006-9849-0d11d61f484d</vt:lpwstr>
  </property>
  <property fmtid="{D5CDD505-2E9C-101B-9397-08002B2CF9AE}" pid="8" name="MSIP_Label_b24820e8-223f-4ed2-bd95-81c83f641284_ActionId">
    <vt:lpwstr>64382f90-bf6d-4305-91b3-85a62adbff9b</vt:lpwstr>
  </property>
  <property fmtid="{D5CDD505-2E9C-101B-9397-08002B2CF9AE}" pid="9" name="MSIP_Label_b24820e8-223f-4ed2-bd95-81c83f641284_ContentBits">
    <vt:lpwstr>0</vt:lpwstr>
  </property>
  <property fmtid="{D5CDD505-2E9C-101B-9397-08002B2CF9AE}" pid="10" name="MediaServiceImageTags">
    <vt:lpwstr/>
  </property>
</Properties>
</file>