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defaultThemeVersion="124226"/>
  <mc:AlternateContent xmlns:mc="http://schemas.openxmlformats.org/markup-compatibility/2006">
    <mc:Choice Requires="x15">
      <x15ac:absPath xmlns:x15ac="http://schemas.microsoft.com/office/spreadsheetml/2010/11/ac" url="C:\Users\CSA\Documents\Projects\ROE Studies\MPG Projects\11880 - KU&amp;LG&amp;E - Electric -\Workpapers\MPG Confidential WPs\"/>
    </mc:Choice>
  </mc:AlternateContent>
  <xr:revisionPtr revIDLastSave="0" documentId="8_{1F382915-1CAD-4EF3-8997-276CC661212B}" xr6:coauthVersionLast="47" xr6:coauthVersionMax="47" xr10:uidLastSave="{00000000-0000-0000-0000-000000000000}"/>
  <bookViews>
    <workbookView xWindow="28680" yWindow="-120" windowWidth="29040" windowHeight="15840" tabRatio="852" firstSheet="10" activeTab="10" xr2:uid="{00000000-000D-0000-FFFF-FFFF00000000}"/>
  </bookViews>
  <sheets>
    <sheet name="__snloffice" sheetId="5" state="veryHidden" r:id="rId1"/>
    <sheet name="Water Data" sheetId="26" state="hidden" r:id="rId2"/>
    <sheet name="Return on Equity" sheetId="9" state="hidden" r:id="rId3"/>
    <sheet name="2016, 2017 Authorized ROE" sheetId="16" state="hidden" r:id="rId4"/>
    <sheet name="2016, 2017 VI ROE" sheetId="19" state="hidden" r:id="rId5"/>
    <sheet name="___snlofficequeries" sheetId="6" state="veryHidden" r:id="rId6"/>
    <sheet name="ROEs1" sheetId="21" state="hidden" r:id="rId7"/>
    <sheet name="ROEs2" sheetId="22" state="hidden" r:id="rId8"/>
    <sheet name="Return on Equity 2016-2018" sheetId="10" state="hidden" r:id="rId9"/>
    <sheet name="ROE VI Electric 2016 - 2018" sheetId="23" state="hidden" r:id="rId10"/>
    <sheet name="Figure - Utility CapEx" sheetId="41" r:id="rId11"/>
    <sheet name="Figure - RRA Table 1" sheetId="42" r:id="rId12"/>
    <sheet name="Figure - RRA Table 3" sheetId="44" r:id="rId13"/>
    <sheet name="Data 2" sheetId="25" state="hidden" r:id="rId14"/>
    <sheet name="Data for Rate Case ROE" sheetId="18" state="hidden" r:id="rId15"/>
    <sheet name="Quarterly Return on Equity" sheetId="14" state="hidden" r:id="rId16"/>
    <sheet name="2016- 2018 data" sheetId="20" state="hidden" r:id="rId17"/>
  </sheets>
  <externalReferences>
    <externalReference r:id="rId18"/>
    <externalReference r:id="rId19"/>
    <externalReference r:id="rId20"/>
    <externalReference r:id="rId21"/>
  </externalReferences>
  <definedNames>
    <definedName name="_" hidden="1">#REF!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1</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ill" hidden="1">#REF!</definedName>
    <definedName name="_xlnm._FilterDatabase" localSheetId="16" hidden="1">'2016- 2018 data'!$A$5:$I$84</definedName>
    <definedName name="_xlnm._FilterDatabase" localSheetId="13" hidden="1">'Data 2'!$A$5:$L$357</definedName>
    <definedName name="_xlnm._FilterDatabase" localSheetId="14" hidden="1">'Data for Rate Case ROE'!$B$5:$I$80</definedName>
    <definedName name="_xlnm._FilterDatabase" localSheetId="10" hidden="1">'Figure - Utility CapEx'!$P$38:$AD$38</definedName>
    <definedName name="_xlnm._FilterDatabase" localSheetId="6" hidden="1">ROEs1!$E$94:$H$94</definedName>
    <definedName name="_xlnm._FilterDatabase" localSheetId="7" hidden="1">ROEs2!$E$67:$H$67</definedName>
    <definedName name="_Key1" hidden="1">#REF!</definedName>
    <definedName name="_Key2" hidden="1">#REF!</definedName>
    <definedName name="_Order1" hidden="1">255</definedName>
    <definedName name="_Order2" hidden="1">255</definedName>
    <definedName name="_Regression_Out" hidden="1">#REF!</definedName>
    <definedName name="_Regression_X" hidden="1">#REF!</definedName>
    <definedName name="_Regression_Y" hidden="1">#REF!</definedName>
    <definedName name="_Sort" hidden="1">#REF!</definedName>
    <definedName name="a" hidden="1">{"Print_Detail",#N/A,FALSE,"Redemption_Maturity Extract"}</definedName>
    <definedName name="AvgStockPrice">'[1]Stock Prices (WP)'!$F$2:$IU$2</definedName>
    <definedName name="CIQWBGuid" hidden="1">"d5478d2e-4960-4aa9-b51f-b57792b0e820"</definedName>
    <definedName name="CIQWBInfo" hidden="1">"{ ""CIQVersion"":""9.45.614.5792"" }"</definedName>
    <definedName name="clean_spreads">#REF!</definedName>
    <definedName name="CommercialExAIGMetrics">[2]Appendix!#REF!</definedName>
    <definedName name="CompanyList">OFFSET('[1]Company List'!$A$9:$B$9,0,0,'[1]Company List'!$A$2,2)</definedName>
    <definedName name="CR">#REF!</definedName>
    <definedName name="dd" hidden="1">{"Print_Detail",#N/A,FALSE,"Redemption_Maturity Extract"}</definedName>
    <definedName name="ddd" hidden="1">{"Full",#N/A,FALSE,"Sec MTN B Summary"}</definedName>
    <definedName name="dddd" hidden="1">{"RedPrem_InitRed View",#N/A,FALSE,"Sec MTN B Summary"}</definedName>
    <definedName name="dddddd" hidden="1">{"Pivot1",#N/A,FALSE,"Redemption_Maturity Extract"}</definedName>
    <definedName name="dddddddd" hidden="1">{"Pivot2",#N/A,FALSE,"Redemption_Maturity Extract"}</definedName>
    <definedName name="EV__LASTREFTIME__" hidden="1">39198.5712152778</definedName>
    <definedName name="Fig3_HTML_Control" hidden="1">{"'Sheet1'!$A$1:$O$40"}</definedName>
    <definedName name="Fig3_jhlkqFL" hidden="1">{"'Sheet1'!$A$1:$O$40"}</definedName>
    <definedName name="Fig3_Key1" hidden="1">#REF!</definedName>
    <definedName name="Fig3_Key2" hidden="1">#REF!</definedName>
    <definedName name="Fig3_Regression_Out" hidden="1">#REF!</definedName>
    <definedName name="Fig3_Regression_X" hidden="1">#REF!</definedName>
    <definedName name="Fig3_Regression_Y" hidden="1">#REF!</definedName>
    <definedName name="Fig3_Sort" hidden="1">#REF!</definedName>
    <definedName name="Fig3_xxx" hidden="1">{"'Sheet1'!$A$1:$O$40"}</definedName>
    <definedName name="Fig3_zzz" hidden="1">{"'Sheet1'!$A$1:$O$40"}</definedName>
    <definedName name="GDP_HTML_Control" hidden="1">{"'Sheet1'!$A$1:$O$40"}</definedName>
    <definedName name="GDP_jhlkqFL" hidden="1">{"'Sheet1'!$A$1:$O$40"}</definedName>
    <definedName name="GDP_Key1" hidden="1">#REF!</definedName>
    <definedName name="GDP_Key2" hidden="1">#REF!</definedName>
    <definedName name="GDP_Regression_Out" hidden="1">#REF!</definedName>
    <definedName name="GDP_Regression_X" hidden="1">#REF!</definedName>
    <definedName name="GDP_Regression_Y" hidden="1">#REF!</definedName>
    <definedName name="GDP_SPLookUp">OFFSET('[3]Current S&amp;P Ratings'!$A$3:$E$3,0,0,COUNTA('[3]Current S&amp;P Ratings'!$B:$B)-1)</definedName>
    <definedName name="GDP_xxx" hidden="1">{"'Sheet1'!$A$1:$O$40"}</definedName>
    <definedName name="GDP_zzz" hidden="1">{"'Sheet1'!$A$1:$O$40"}</definedName>
    <definedName name="GRLU">'[1]Growth Rate LU'!$B$6:$M$55</definedName>
    <definedName name="HTML_CodePage" hidden="1">1252</definedName>
    <definedName name="HTML_Control" hidden="1">{"'Sheet1'!$A$1:$O$40"}</definedName>
    <definedName name="HTML_Description" hidden="1">""</definedName>
    <definedName name="HTML_Email" hidden="1">""</definedName>
    <definedName name="HTML_Header" hidden="1">"Sheet1"</definedName>
    <definedName name="HTML_LastUpdate" hidden="1">"2/5/99"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HD:HomePageStuff:pc:datasets:implprem.html"</definedName>
    <definedName name="HTML_Title" hidden="1">"S&amp;P Implied Equity Premiums"</definedName>
    <definedName name="HTML1_1" hidden="1">"[RiskPremiumUS]Sheet1!$A$1:$M$38"</definedName>
    <definedName name="HTML1_10" hidden="1">""</definedName>
    <definedName name="HTML1_11" hidden="1">1</definedName>
    <definedName name="HTML1_12" hidden="1">"Zip 100:New_Home_Page:datafile:implpr.html"</definedName>
    <definedName name="HTML1_2" hidden="1">1</definedName>
    <definedName name="HTML1_3" hidden="1">"RiskPremiumUS"</definedName>
    <definedName name="HTML1_4" hidden="1">"Implied Risk Premiums for US"</definedName>
    <definedName name="HTML1_5" hidden="1">""</definedName>
    <definedName name="HTML1_6" hidden="1">-4146</definedName>
    <definedName name="HTML1_7" hidden="1">-4146</definedName>
    <definedName name="HTML1_8" hidden="1">"3/19/97"</definedName>
    <definedName name="HTML1_9" hidden="1">"Aswath Damodaran"</definedName>
    <definedName name="HTMLCount" hidden="1">1</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SHAREOUTSTANDING" hidden="1">"c83"</definedName>
    <definedName name="IQ_AVG_TEMP_EMPLOYEES" hidden="1">"c6020"</definedName>
    <definedName name="IQ_AVG_TEV" hidden="1">"c84"</definedName>
    <definedName name="IQ_AVG_VOLUME" hidden="1">"c1346"</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REUT" hidden="1">"c6800"</definedName>
    <definedName name="IQ_CAL_Y" hidden="1">"c102"</definedName>
    <definedName name="IQ_CAL_Y_EST" hidden="1">"c6797"</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H">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B_OTHER_EXP_INC_TAX_US" hidden="1">"c6787"</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EQ_INC" hidden="1">"c3498"</definedName>
    <definedName name="IQ_EBIT_EQ_INC_EXCL_SBC" hidden="1">"c3502"</definedName>
    <definedName name="IQ_EBIT_EXCL_SBC" hidden="1">"c3082"</definedName>
    <definedName name="IQ_EBIT_GW_ACT_OR_EST" hidden="1">"c4306"</definedName>
    <definedName name="IQ_EBIT_INT" hidden="1">"c360"</definedName>
    <definedName name="IQ_EBIT_MARGIN" hidden="1">"c359"</definedName>
    <definedName name="IQ_EBIT_OVER_IE" hidden="1">"c1369"</definedName>
    <definedName name="IQ_EBIT_SBC_ACT_OR_EST" hidden="1">"c4316"</definedName>
    <definedName name="IQ_EBIT_SBC_GW_ACT_OR_EST" hidden="1">"c4320"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GW_ACT_OR_EST" hidden="1">"c4354"</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EST" hidden="1">"c399"</definedName>
    <definedName name="IQ_EPS_EST_REUT" hidden="1">"c5453"</definedName>
    <definedName name="IQ_EPS_GW_EST" hidden="1">"c1737"</definedName>
    <definedName name="IQ_EPS_GW_EST_REUT" hidden="1">"c5389"</definedName>
    <definedName name="IQ_EPS_GW_HIGH_EST" hidden="1">"c1739"</definedName>
    <definedName name="IQ_EPS_GW_HIGH_EST_REUT" hidden="1">"c5391"</definedName>
    <definedName name="IQ_EPS_GW_LOW_EST" hidden="1">"c1740"</definedName>
    <definedName name="IQ_EPS_GW_LOW_EST_REUT" hidden="1">"c5392"</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ED_EST" hidden="1">"c1744"</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CURRENCY" hidden="1">"c2140"</definedName>
    <definedName name="IQ_EST_CURRENCY_REUT" hidden="1">"c5437"</definedName>
    <definedName name="IQ_EST_DATE" hidden="1">"c1634"</definedName>
    <definedName name="IQ_EST_DATE_REUT" hidden="1">"c5438"</definedName>
    <definedName name="IQ_EST_EPS_GROWTH_1YR" hidden="1">"c1636"</definedName>
    <definedName name="IQ_EST_EPS_GROWTH_1YR_REUT" hidden="1">"c3646"</definedName>
    <definedName name="IQ_EST_EPS_GROWTH_5YR" hidden="1">"c1655"</definedName>
    <definedName name="IQ_EST_EPS_GROWTH_5YR_REUT" hidden="1">"c3633"</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DJ_ACT_OR_EST" hidden="1">"c4435"</definedName>
    <definedName name="IQ_FFO_PAYOUT_RATIO" hidden="1">"c3492"</definedName>
    <definedName name="IQ_FFO_SHARE_ACT_OR_EST" hidden="1">"c4446"</definedName>
    <definedName name="IQ_FH">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REUT" hidden="1">"c6798"</definedName>
    <definedName name="IQ_FISCAL_Y" hidden="1">"c441"</definedName>
    <definedName name="IQ_FISCAL_Y_EST" hidden="1">"c6795"</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1000</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NTH">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localSheetId="12" hidden="1">44326.6561805556</definedName>
    <definedName name="IQ_NAMES_REVISION_DATE_" hidden="1">43575.8190625</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SBC_ACT_OR_EST" hidden="1">"c4474"</definedName>
    <definedName name="IQ_NI_SBC_GW_ACT_OR_EST" hidden="1">"c4478"</definedName>
    <definedName name="IQ_NI_SFAS" hidden="1">"c795"</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TRANSACTION_ACCOUNTS_FDIC" hidden="1">"c6552"</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 hidden="1">"c6240"</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INSURED_FDIC" hidden="1">"c6374"</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RETURN_ASSETS_FDIC" hidden="1">"c6731"</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39623.4334259259</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"c2104"</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hlkqFL" hidden="1">{"'Sheet1'!$A$1:$O$40"}</definedName>
    <definedName name="Notes_to_Table_3">#REF!</definedName>
    <definedName name="Pal_Workbook_GUID" hidden="1">"WM86NBRVE9KHQPNSDDJJY4J1"</definedName>
    <definedName name="_xlnm.Print_Area" localSheetId="3">'2016, 2017 Authorized ROE'!$C$1:$H$94</definedName>
    <definedName name="_xlnm.Print_Area" localSheetId="4">'2016, 2017 VI ROE'!$C$1:$H$67</definedName>
    <definedName name="_xlnm.Print_Area" localSheetId="11">'Figure - RRA Table 1'!$B$1:$R$72</definedName>
    <definedName name="_xlnm.Print_Area" localSheetId="10">'Figure - Utility CapEx'!$O$1:$AE$24</definedName>
    <definedName name="_xlnm.Print_Area" localSheetId="6">ROEs1!$C$1:$H$127</definedName>
    <definedName name="_xlnm.Print_Area" localSheetId="7">ROEs2!$C$1:$H$97</definedName>
    <definedName name="_xlnm.Print_Titles">#N/A</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IsInput" hidden="1">_xll.RiskCellHasTokens(262144+512+524288)</definedName>
    <definedName name="RiskIsOutput" hidden="1">_xll.RiskCellHasTokens(1024)</definedName>
    <definedName name="RiskIsStatistics" hidden="1">_xll.RiskCellHasTokens(4096+32768+65536)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revision" hidden="1">41</definedName>
    <definedName name="SAPBEXsysID" hidden="1">"PBW"</definedName>
    <definedName name="SAPBEXwbID" hidden="1">"3TD2FVG7ME7U056LVECBWI4A2"</definedName>
    <definedName name="snl__010F2DE7_9BAF_4CB4_B7CC_4C9D01EF890F_" localSheetId="13" hidden="1">'Data 2'!$A$1,'Data 2'!$C$6:$N$356</definedName>
    <definedName name="snl__1DE2BA57_6827_4ED0_8A9A_CE9F5EFE95D4_" localSheetId="13" hidden="1">'Data 2'!$A$1,'Data 2'!$C$6:$L$356</definedName>
    <definedName name="snl__24CD9C64_E3E9_4FF1_8206_46DED2B02111_" localSheetId="14" hidden="1">'Data for Rate Case ROE'!$A$1,'Data for Rate Case ROE'!$D$6:$I$80</definedName>
    <definedName name="snl__3EC61794_BA90_4CEB_93CC_C03D2B06E2E9_" localSheetId="13" hidden="1">'Data 2'!$A$1,'Data 2'!$C$6:$L$357</definedName>
    <definedName name="snl__59C221E7_9716_4D69_A956_A557B83DCAC0_" localSheetId="13" hidden="1">'Data 2'!$A$1,'Data 2'!$C$6:$L$357</definedName>
    <definedName name="snl__6EA9EDB4_75CD_479E_B121_5B923540A543_" localSheetId="16" hidden="1">'2016- 2018 data'!$A$1,'2016- 2018 data'!$C$6:$I$84</definedName>
    <definedName name="snl__A4E29630_DD20_4837_BCA1_735F61C1F719_" localSheetId="13" hidden="1">'Data 2'!$A$1,'Data 2'!$C$6:$L$357</definedName>
    <definedName name="snl__CB4AFE95_E497_4459_809D_488F2A92F816_" localSheetId="13" hidden="1">'Data 2'!$A$1,'Data 2'!$C$6:$L$357</definedName>
    <definedName name="SNLLU">'[1]SNL Data (WP)'!$A$6:$I$55</definedName>
    <definedName name="SPLookUp">OFFSET('[4]Current S&amp;P Ratings'!$A$3:$E$3,0,0,COUNTA('[4]Current S&amp;P Ratings'!$B:$B)-1)</definedName>
    <definedName name="STWBD_StatToolsBoxPlot_DefaultDataFormat" hidden="1">" 0"</definedName>
    <definedName name="STWBD_StatToolsBoxPlot_HasDefaultInfo" hidden="1">"TRUE"</definedName>
    <definedName name="STWBD_StatToolsBoxPlot_IncludeKey" hidden="1">"FALSE"</definedName>
    <definedName name="STWBD_StatToolsBoxPlot_VariableList" hidden="1">1</definedName>
    <definedName name="STWBD_StatToolsBoxPlot_VariableList_1" hidden="1">"U_x0001_VG27AE830F_x0001_"</definedName>
    <definedName name="STWBD_StatToolsBoxPlot_VarSelectorDefaultDataSet" hidden="1">"DG2C9ED946"</definedName>
    <definedName name="STWBD_StatToolsHistogram_BinMaximum" hidden="1">" 1.01E+300"</definedName>
    <definedName name="STWBD_StatToolsHistogram_BinMinimum" hidden="1">" 1.01E+300"</definedName>
    <definedName name="STWBD_StatToolsHistogram_DefaultDataFormat" hidden="1">" 0"</definedName>
    <definedName name="STWBD_StatToolsHistogram_HasDefaultInfo" hidden="1">"TRUE"</definedName>
    <definedName name="STWBD_StatToolsHistogram_NumBins" hidden="1">"-32767"</definedName>
    <definedName name="STWBD_StatToolsHistogram_VariableList" hidden="1">1</definedName>
    <definedName name="STWBD_StatToolsHistogram_VariableList_1" hidden="1">"U_x0001_VG27AE830F_x0001_"</definedName>
    <definedName name="STWBD_StatToolsHistogram_VarSelectorDefaultDataSet" hidden="1">"DG2C9ED946"</definedName>
    <definedName name="STWBD_StatToolsHistogram_XAxisStyle" hidden="1">" 0"</definedName>
    <definedName name="STWBD_StatToolsHistogram_YAxisStyle" hidden="1">" 0"</definedName>
    <definedName name="STWBD_StatToolsOneVarSummary_Count" hidden="1">"TRUE"</definedName>
    <definedName name="STWBD_StatToolsOneVarSummary_DefaultDataFormat" hidden="1">" 0"</definedName>
    <definedName name="STWBD_StatToolsOneVarSummary_FirstQuartile" hidden="1">"TRUE"</definedName>
    <definedName name="STWBD_StatToolsOneVarSummary_HasDefaultInfo" hidden="1">"TRUE"</definedName>
    <definedName name="STWBD_StatToolsOneVarSummary_InterQuartileRange" hidden="1">"TRUE"</definedName>
    <definedName name="STWBD_StatToolsOneVarSummary_Kurtosis" hidden="1">"TRUE"</definedName>
    <definedName name="STWBD_StatToolsOneVarSummary_Maximum" hidden="1">"TRUE"</definedName>
    <definedName name="STWBD_StatToolsOneVarSummary_Mean" hidden="1">"TRUE"</definedName>
    <definedName name="STWBD_StatToolsOneVarSummary_MeanAbsDeviation" hidden="1">"TRUE"</definedName>
    <definedName name="STWBD_StatToolsOneVarSummary_Median" hidden="1">"TRUE"</definedName>
    <definedName name="STWBD_StatToolsOneVarSummary_Minimum" hidden="1">"TRUE"</definedName>
    <definedName name="STWBD_StatToolsOneVarSummary_OtherPercentiles" hidden="1">"TRUE"</definedName>
    <definedName name="STWBD_StatToolsOneVarSummary_PercentileList" hidden="1">" .01, .025, .05, .1, .2, .8, .9, .95, .975, .99"</definedName>
    <definedName name="STWBD_StatToolsOneVarSummary_Range" hidden="1">"TRUE"</definedName>
    <definedName name="STWBD_StatToolsOneVarSummary_Skewness" hidden="1">"TRUE"</definedName>
    <definedName name="STWBD_StatToolsOneVarSummary_StandardDeviation" hidden="1">"TRUE"</definedName>
    <definedName name="STWBD_StatToolsOneVarSummary_Sum" hidden="1">"TRUE"</definedName>
    <definedName name="STWBD_StatToolsOneVarSummary_ThirdQuartile" hidden="1">"TRUE"</definedName>
    <definedName name="STWBD_StatToolsOneVarSummary_VariableList" hidden="1">1</definedName>
    <definedName name="STWBD_StatToolsOneVarSummary_VariableList_1" hidden="1">"U_x0001_VG27AE830F_x0001_"</definedName>
    <definedName name="STWBD_StatToolsOneVarSummary_Variance" hidden="1">"TRUE"</definedName>
    <definedName name="STWBD_StatToolsOneVarSummary_VarSelectorDefaultDataSet" hidden="1">"DG2C9ED946"</definedName>
    <definedName name="Ticker">""</definedName>
    <definedName name="TickerLU">'[1]Proxy Group'!$A$7:$C$56</definedName>
    <definedName name="Utility">'[1]Proxy Group'!$B$1</definedName>
    <definedName name="VLLU">'[1]VL Data (WP)'!$B$12:$Z$61</definedName>
    <definedName name="wrn.All._.Sheets." hidden="1">{"IncSt",#N/A,FALSE,"IS";"BalSht",#N/A,FALSE,"BS";"IntCash",#N/A,FALSE,"Int. Cash";"Stats",#N/A,FALSE,"Stats"}</definedName>
    <definedName name="wrn.allocpb." hidden="1">{#N/A,#N/A,FALSE,"Alloc"}</definedName>
    <definedName name="wrn.Detail." hidden="1">{"Print_Detail",#N/A,FALSE,"Redemption_Maturity Extract"}</definedName>
    <definedName name="wrn.Diane._.s._.Version." hidden="1">{"Full",#N/A,FALSE,"Sec MTN B Summary"}</definedName>
    <definedName name="wrn.Distribution._.Version." hidden="1">{"RedPrem_InitRed View",#N/A,FALSE,"Sec MTN B Summary"}</definedName>
    <definedName name="wrn.Pivot1." hidden="1">{"Pivot1",#N/A,FALSE,"Redemption_Maturity Extract"}</definedName>
    <definedName name="wrn.Pivot2." hidden="1">{"Pivot2",#N/A,FALSE,"Redemption_Maturity Extract"}</definedName>
    <definedName name="wrn.Print._.All." hidden="1">{#N/A,#N/A,FALSE,"Summary";#N/A,#N/A,FALSE,"City Gate";#N/A,#N/A,FALSE,"Ind Trans";#N/A,#N/A,FALSE,"Electric Gen"}</definedName>
    <definedName name="wrn.Schedule._.J." hidden="1">{"Schedule J-1",#N/A,FALSE,"Schedule J-1";"WP/J-1.1",#N/A,FALSE,"Schedule J-1";"Schedule J-2",#N/A,FALSE,"Schedule J-1";"WP/J-2.1",#N/A,FALSE,"Schedule J-1";"Schedule J-3",#N/A,FALSE,"Schedule J-1";"Schedule J-4",#N/A,FALSE,"Schedule J-1";"Schedule J-5",#N/A,FALSE,"Schedule J-1";"Schedule J-6",#N/A,FALSE,"Schedule J-1"}</definedName>
    <definedName name="xxx" hidden="1">{"'Sheet1'!$A$1:$O$40"}</definedName>
    <definedName name="yikes" hidden="1">{#N/A,#N/A,FALSE,"Summary";#N/A,#N/A,FALSE,"City Gate";#N/A,#N/A,FALSE,"Ind Trans";#N/A,#N/A,FALSE,"Electric Gen"}</definedName>
    <definedName name="yikes1" hidden="1">{"Schedule J-1",#N/A,FALSE,"Schedule J-1";"WP/J-1.1",#N/A,FALSE,"Schedule J-1";"Schedule J-2",#N/A,FALSE,"Schedule J-1";"WP/J-2.1",#N/A,FALSE,"Schedule J-1";"Schedule J-3",#N/A,FALSE,"Schedule J-1";"Schedule J-4",#N/A,FALSE,"Schedule J-1";"Schedule J-5",#N/A,FALSE,"Schedule J-1";"Schedule J-6",#N/A,FALSE,"Schedule J-1"}</definedName>
    <definedName name="zzz" hidden="1">{"'Sheet1'!$A$1:$O$40"}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 i="41" l="1" a="1"/>
  <c r="O4" i="41" s="1"/>
  <c r="U4" i="41" s="1"/>
  <c r="O12" i="41" l="1"/>
  <c r="O11" i="41"/>
  <c r="O9" i="41"/>
  <c r="O8" i="41"/>
  <c r="O7" i="41"/>
  <c r="O13" i="41"/>
  <c r="O14" i="41" s="1"/>
  <c r="O5" i="41"/>
  <c r="U5" i="41" s="1"/>
  <c r="O3" i="41"/>
  <c r="O10" i="41"/>
  <c r="O6" i="41"/>
  <c r="U3" i="41" l="1"/>
  <c r="AD34" i="41"/>
  <c r="AB31" i="41"/>
  <c r="AB30" i="41"/>
  <c r="AB29" i="41"/>
  <c r="AB28" i="41"/>
  <c r="S14" i="41" l="1" a="1"/>
  <c r="S15" i="41" s="1"/>
  <c r="R14" i="41" a="1"/>
  <c r="R14" i="41" s="1"/>
  <c r="Q14" i="41" a="1"/>
  <c r="Q15" i="41" s="1"/>
  <c r="P14" i="41" a="1"/>
  <c r="P14" i="41" s="1"/>
  <c r="S3" i="41" a="1"/>
  <c r="S10" i="41" s="1"/>
  <c r="R3" i="41" a="1"/>
  <c r="R5" i="41" s="1"/>
  <c r="Q3" i="41" a="1"/>
  <c r="Q10" i="41" s="1"/>
  <c r="P3" i="41" a="1"/>
  <c r="P5" i="41" s="1"/>
  <c r="S14" i="41" l="1"/>
  <c r="S16" i="41"/>
  <c r="R16" i="41"/>
  <c r="R15" i="41"/>
  <c r="Q14" i="41"/>
  <c r="Q16" i="41"/>
  <c r="P16" i="41"/>
  <c r="P15" i="41"/>
  <c r="S12" i="41"/>
  <c r="S11" i="41"/>
  <c r="S3" i="41"/>
  <c r="S7" i="41"/>
  <c r="S4" i="41"/>
  <c r="S9" i="41"/>
  <c r="S8" i="41"/>
  <c r="S6" i="41"/>
  <c r="S13" i="41"/>
  <c r="S5" i="41"/>
  <c r="R12" i="41"/>
  <c r="R11" i="41"/>
  <c r="R7" i="41"/>
  <c r="R3" i="41"/>
  <c r="R4" i="41"/>
  <c r="R10" i="41"/>
  <c r="R9" i="41"/>
  <c r="R8" i="41"/>
  <c r="R6" i="41"/>
  <c r="R13" i="41"/>
  <c r="Q3" i="41"/>
  <c r="Q9" i="41"/>
  <c r="Q8" i="41"/>
  <c r="Q7" i="41"/>
  <c r="Q6" i="41"/>
  <c r="Q13" i="41"/>
  <c r="Q5" i="41"/>
  <c r="Q12" i="41"/>
  <c r="Q4" i="41"/>
  <c r="Q11" i="41"/>
  <c r="P11" i="41"/>
  <c r="P12" i="41"/>
  <c r="P4" i="41"/>
  <c r="P3" i="41"/>
  <c r="P10" i="41"/>
  <c r="P7" i="41"/>
  <c r="P9" i="41"/>
  <c r="P8" i="41"/>
  <c r="P6" i="41"/>
  <c r="P13" i="41"/>
  <c r="T5" i="41" l="1"/>
  <c r="T14" i="41"/>
  <c r="T4" i="41"/>
  <c r="T3" i="41"/>
  <c r="T13" i="41"/>
  <c r="T9" i="41"/>
  <c r="T6" i="41"/>
  <c r="T7" i="41"/>
  <c r="T12" i="41"/>
  <c r="T11" i="41"/>
  <c r="T16" i="41"/>
  <c r="T8" i="41"/>
  <c r="T10" i="41"/>
  <c r="T15" i="41"/>
  <c r="AD33" i="41"/>
  <c r="AC33" i="41"/>
  <c r="AB33" i="41"/>
  <c r="AD32" i="41"/>
  <c r="AD31" i="41"/>
  <c r="AD30" i="41"/>
  <c r="AD29" i="41"/>
  <c r="AD28" i="41"/>
  <c r="AC34" i="41"/>
  <c r="AC32" i="41"/>
  <c r="AC31" i="41"/>
  <c r="AC30" i="41"/>
  <c r="AC29" i="41"/>
  <c r="AC28" i="41"/>
  <c r="AB34" i="41"/>
  <c r="AB32" i="41"/>
  <c r="AB35" i="41" l="1"/>
  <c r="Q36" i="41" a="1"/>
  <c r="W36" i="41" s="1"/>
  <c r="AC35" i="41"/>
  <c r="AD35" i="41"/>
  <c r="AD37" i="41" s="1"/>
  <c r="U6" i="41"/>
  <c r="X36" i="41" l="1"/>
  <c r="U36" i="41"/>
  <c r="T36" i="41"/>
  <c r="Z36" i="41"/>
  <c r="R36" i="41"/>
  <c r="S36" i="41"/>
  <c r="AA36" i="41"/>
  <c r="V36" i="41"/>
  <c r="Y36" i="41"/>
  <c r="Q36" i="41"/>
  <c r="AB37" i="41"/>
  <c r="AC37" i="41"/>
  <c r="U7" i="41" l="1"/>
  <c r="U8" i="41" l="1"/>
  <c r="U9" i="41" l="1"/>
  <c r="U10" i="41" l="1"/>
  <c r="U11" i="41" l="1"/>
  <c r="U12" i="41" l="1"/>
  <c r="U13" i="41" l="1"/>
  <c r="U14" i="41" l="1"/>
  <c r="O15" i="41"/>
  <c r="U15" i="41" l="1"/>
  <c r="O16" i="41"/>
  <c r="U16" i="41" s="1"/>
  <c r="Q27" i="41" l="1" a="1"/>
  <c r="A3" i="26"/>
  <c r="A4" i="26"/>
  <c r="A5" i="26"/>
  <c r="A6" i="26"/>
  <c r="A7" i="26"/>
  <c r="A8" i="26"/>
  <c r="A9" i="26"/>
  <c r="A10" i="26"/>
  <c r="A11" i="26"/>
  <c r="A12" i="26"/>
  <c r="A13" i="26"/>
  <c r="A14" i="26"/>
  <c r="A15" i="26"/>
  <c r="A16" i="26"/>
  <c r="A17" i="26"/>
  <c r="A18" i="26"/>
  <c r="A19" i="26"/>
  <c r="A20" i="26"/>
  <c r="A21" i="26"/>
  <c r="A22" i="26"/>
  <c r="A23" i="26"/>
  <c r="A24" i="26"/>
  <c r="A25" i="26"/>
  <c r="A26" i="26"/>
  <c r="A27" i="26"/>
  <c r="A28" i="26"/>
  <c r="A29" i="26"/>
  <c r="A30" i="26"/>
  <c r="A31" i="26"/>
  <c r="A32" i="26"/>
  <c r="A33" i="26"/>
  <c r="A34" i="26"/>
  <c r="A35" i="26"/>
  <c r="A36" i="26"/>
  <c r="A37" i="26"/>
  <c r="A38" i="26"/>
  <c r="A39" i="26"/>
  <c r="A40" i="26"/>
  <c r="A41" i="26"/>
  <c r="A42" i="26"/>
  <c r="A43" i="26"/>
  <c r="A44" i="26"/>
  <c r="A45" i="26"/>
  <c r="A46" i="26"/>
  <c r="A47" i="26"/>
  <c r="A48" i="26"/>
  <c r="A49" i="26"/>
  <c r="A50" i="26"/>
  <c r="A51" i="26"/>
  <c r="A52" i="26"/>
  <c r="A53" i="26"/>
  <c r="A54" i="26"/>
  <c r="A55" i="26"/>
  <c r="A56" i="26"/>
  <c r="A57" i="26"/>
  <c r="A58" i="26"/>
  <c r="A2" i="26"/>
  <c r="R27" i="41" l="1"/>
  <c r="Y27" i="41"/>
  <c r="AB27" i="41"/>
  <c r="X27" i="41"/>
  <c r="S27" i="41"/>
  <c r="Z27" i="41"/>
  <c r="Q27" i="41"/>
  <c r="T27" i="41"/>
  <c r="AA27" i="41"/>
  <c r="W27" i="41"/>
  <c r="AD27" i="41"/>
  <c r="V27" i="41"/>
  <c r="AC27" i="41"/>
  <c r="U27" i="41"/>
  <c r="H80" i="22"/>
  <c r="H79" i="22"/>
  <c r="H109" i="21"/>
  <c r="H108" i="21"/>
  <c r="J96" i="21"/>
  <c r="J97" i="21"/>
  <c r="J98" i="21"/>
  <c r="J99" i="21"/>
  <c r="J100" i="21"/>
  <c r="J101" i="21"/>
  <c r="J102" i="21"/>
  <c r="J103" i="21"/>
  <c r="J104" i="21"/>
  <c r="J105" i="21"/>
  <c r="J106" i="21"/>
  <c r="J95" i="21"/>
  <c r="I68" i="22"/>
  <c r="I69" i="22"/>
  <c r="I70" i="22"/>
  <c r="I71" i="22"/>
  <c r="I72" i="22"/>
  <c r="I73" i="22"/>
  <c r="I74" i="22"/>
  <c r="I75" i="22"/>
  <c r="I76" i="22"/>
  <c r="I77" i="22"/>
  <c r="D6" i="20" l="1"/>
  <c r="D7" i="20"/>
  <c r="D8" i="20"/>
  <c r="D9" i="20"/>
  <c r="D10" i="20"/>
  <c r="D11" i="20"/>
  <c r="D12" i="20"/>
  <c r="D13" i="20"/>
  <c r="D14" i="20"/>
  <c r="D15" i="20"/>
  <c r="D16" i="20"/>
  <c r="D17" i="20"/>
  <c r="D18" i="20"/>
  <c r="D19" i="20"/>
  <c r="D20" i="20"/>
  <c r="D21" i="20"/>
  <c r="D22" i="20"/>
  <c r="D23" i="20"/>
  <c r="D24" i="20"/>
  <c r="D25" i="20"/>
  <c r="D26" i="20"/>
  <c r="D27" i="20"/>
  <c r="D28" i="20"/>
  <c r="D29" i="20"/>
  <c r="D30" i="20"/>
  <c r="D31" i="20"/>
  <c r="D32" i="20"/>
  <c r="D33" i="20"/>
  <c r="D34" i="20"/>
  <c r="D35" i="20"/>
  <c r="D36" i="20"/>
  <c r="D37" i="20"/>
  <c r="D38" i="20"/>
  <c r="D39" i="20"/>
  <c r="D40" i="20"/>
  <c r="D41" i="20"/>
  <c r="D42" i="20"/>
  <c r="D43" i="20"/>
  <c r="D44" i="20"/>
  <c r="D45" i="20"/>
  <c r="D46" i="20"/>
  <c r="D47" i="20"/>
  <c r="D48" i="20"/>
  <c r="D49" i="20"/>
  <c r="D50" i="20"/>
  <c r="D51" i="20"/>
  <c r="D52" i="20"/>
  <c r="D53" i="20"/>
  <c r="D54" i="20"/>
  <c r="D55" i="20"/>
  <c r="D56" i="20"/>
  <c r="D57" i="20"/>
  <c r="D58" i="20"/>
  <c r="D59" i="20"/>
  <c r="D60" i="20"/>
  <c r="D61" i="20"/>
  <c r="D62" i="20"/>
  <c r="D63" i="20"/>
  <c r="D64" i="20"/>
  <c r="D65" i="20"/>
  <c r="D66" i="20"/>
  <c r="D67" i="20"/>
  <c r="D68" i="20"/>
  <c r="D69" i="20"/>
  <c r="D70" i="20"/>
  <c r="D71" i="20"/>
  <c r="D72" i="20"/>
  <c r="D73" i="20"/>
  <c r="D74" i="20"/>
  <c r="D75" i="20"/>
  <c r="D76" i="20"/>
  <c r="D77" i="20"/>
  <c r="D78" i="20"/>
  <c r="D79" i="20"/>
  <c r="D80" i="20"/>
  <c r="D81" i="20"/>
  <c r="D82" i="20"/>
  <c r="D83" i="20"/>
  <c r="D84" i="20"/>
  <c r="H91" i="21" l="1"/>
  <c r="H90" i="21"/>
  <c r="H41" i="21"/>
  <c r="H42" i="21"/>
  <c r="H30" i="22"/>
  <c r="H64" i="22"/>
  <c r="H63" i="22"/>
  <c r="H29" i="22"/>
  <c r="I20" i="10" l="1"/>
  <c r="I20" i="23"/>
  <c r="I18" i="23"/>
  <c r="I16" i="23"/>
  <c r="G20" i="23"/>
  <c r="G18" i="23"/>
  <c r="G16" i="23"/>
  <c r="G20" i="10"/>
  <c r="G18" i="10"/>
  <c r="G16" i="10"/>
  <c r="I18" i="10"/>
  <c r="I16" i="10"/>
  <c r="I35" i="22" l="1"/>
  <c r="I36" i="22"/>
  <c r="I37" i="22"/>
  <c r="I38" i="22"/>
  <c r="I39" i="22"/>
  <c r="I40" i="22"/>
  <c r="I41" i="22"/>
  <c r="I42" i="22"/>
  <c r="I43" i="22"/>
  <c r="I44" i="22"/>
  <c r="I45" i="22"/>
  <c r="I46" i="22"/>
  <c r="I47" i="22"/>
  <c r="I48" i="22"/>
  <c r="I49" i="22"/>
  <c r="I50" i="22"/>
  <c r="I51" i="22"/>
  <c r="I52" i="22"/>
  <c r="I53" i="22"/>
  <c r="I54" i="22"/>
  <c r="I55" i="22"/>
  <c r="I56" i="22"/>
  <c r="I57" i="22"/>
  <c r="I58" i="22"/>
  <c r="I59" i="22"/>
  <c r="I60" i="22"/>
  <c r="I61" i="22"/>
  <c r="I34" i="22"/>
  <c r="I9" i="22"/>
  <c r="I10" i="22"/>
  <c r="I11" i="22"/>
  <c r="I12" i="22"/>
  <c r="I13" i="22"/>
  <c r="I14" i="22"/>
  <c r="I15" i="22"/>
  <c r="I16" i="22"/>
  <c r="I17" i="22"/>
  <c r="I18" i="22"/>
  <c r="I19" i="22"/>
  <c r="I20" i="22"/>
  <c r="I21" i="22"/>
  <c r="I22" i="22"/>
  <c r="I23" i="22"/>
  <c r="I24" i="22"/>
  <c r="I25" i="22"/>
  <c r="I26" i="22"/>
  <c r="I27" i="22"/>
  <c r="I8" i="22"/>
  <c r="J9" i="21" l="1"/>
  <c r="J10" i="21"/>
  <c r="J11" i="21"/>
  <c r="J12" i="21"/>
  <c r="J13" i="21"/>
  <c r="J14" i="21"/>
  <c r="J15" i="21"/>
  <c r="J16" i="21"/>
  <c r="J17" i="21"/>
  <c r="J18" i="21"/>
  <c r="J19" i="21"/>
  <c r="J20" i="21"/>
  <c r="J21" i="21"/>
  <c r="J22" i="21"/>
  <c r="J23" i="21"/>
  <c r="J24" i="21"/>
  <c r="J25" i="21"/>
  <c r="J26" i="21"/>
  <c r="J27" i="21"/>
  <c r="J28" i="21"/>
  <c r="J29" i="21"/>
  <c r="J30" i="21"/>
  <c r="J31" i="21"/>
  <c r="J32" i="21"/>
  <c r="J33" i="21"/>
  <c r="J34" i="21"/>
  <c r="J35" i="21"/>
  <c r="J36" i="21"/>
  <c r="J37" i="21"/>
  <c r="J38" i="21"/>
  <c r="J39" i="21"/>
  <c r="J8" i="21"/>
  <c r="J47" i="21"/>
  <c r="J48" i="21"/>
  <c r="J49" i="21"/>
  <c r="J50" i="21"/>
  <c r="J51" i="21"/>
  <c r="J52" i="21"/>
  <c r="J53" i="21"/>
  <c r="J54" i="21"/>
  <c r="J55" i="21"/>
  <c r="J56" i="21"/>
  <c r="J57" i="21"/>
  <c r="J58" i="21"/>
  <c r="J59" i="21"/>
  <c r="J60" i="21"/>
  <c r="J61" i="21"/>
  <c r="J62" i="21"/>
  <c r="J63" i="21"/>
  <c r="J64" i="21"/>
  <c r="J65" i="21"/>
  <c r="J66" i="21"/>
  <c r="J67" i="21"/>
  <c r="J68" i="21"/>
  <c r="J69" i="21"/>
  <c r="J70" i="21"/>
  <c r="J71" i="21"/>
  <c r="J72" i="21"/>
  <c r="J73" i="21"/>
  <c r="J74" i="21"/>
  <c r="J75" i="21"/>
  <c r="J76" i="21"/>
  <c r="J77" i="21"/>
  <c r="J78" i="21"/>
  <c r="J79" i="21"/>
  <c r="J80" i="21"/>
  <c r="J81" i="21"/>
  <c r="J82" i="21"/>
  <c r="J83" i="21"/>
  <c r="J84" i="21"/>
  <c r="J85" i="21"/>
  <c r="J86" i="21"/>
  <c r="J87" i="21"/>
  <c r="J88" i="21"/>
  <c r="J46" i="21"/>
  <c r="H84" i="22" l="1"/>
  <c r="H83" i="22"/>
  <c r="C83" i="22"/>
  <c r="C84" i="22" s="1"/>
  <c r="C86" i="22" s="1"/>
  <c r="C87" i="22" s="1"/>
  <c r="C89" i="22" s="1"/>
  <c r="C90" i="22" s="1"/>
  <c r="C92" i="22" s="1"/>
  <c r="C93" i="22" s="1"/>
  <c r="H93" i="22"/>
  <c r="H92" i="22"/>
  <c r="H90" i="22"/>
  <c r="H89" i="22"/>
  <c r="H87" i="22"/>
  <c r="H86" i="22"/>
  <c r="A61" i="22"/>
  <c r="A60" i="22"/>
  <c r="A59" i="22"/>
  <c r="A58" i="22"/>
  <c r="A57" i="22"/>
  <c r="A56" i="22"/>
  <c r="A55" i="22"/>
  <c r="A54" i="22"/>
  <c r="A53" i="22"/>
  <c r="A52" i="22"/>
  <c r="A51" i="22"/>
  <c r="A50" i="22"/>
  <c r="A49" i="22"/>
  <c r="A48" i="22"/>
  <c r="A47" i="22"/>
  <c r="A46" i="22"/>
  <c r="A45" i="22"/>
  <c r="A44" i="22"/>
  <c r="A43" i="22"/>
  <c r="A42" i="22"/>
  <c r="A41" i="22"/>
  <c r="A40" i="22"/>
  <c r="A39" i="22"/>
  <c r="A38" i="22"/>
  <c r="A37" i="22"/>
  <c r="A36" i="22"/>
  <c r="A35" i="22"/>
  <c r="A34" i="22"/>
  <c r="A27" i="22"/>
  <c r="A26" i="22"/>
  <c r="A25" i="22"/>
  <c r="A24" i="22"/>
  <c r="A23" i="22"/>
  <c r="A22" i="22"/>
  <c r="A21" i="22"/>
  <c r="A20" i="22"/>
  <c r="A19" i="22"/>
  <c r="A18" i="22"/>
  <c r="A17" i="22"/>
  <c r="A16" i="22"/>
  <c r="A15" i="22"/>
  <c r="A14" i="22"/>
  <c r="A13" i="22"/>
  <c r="A12" i="22"/>
  <c r="A11" i="22"/>
  <c r="A10" i="22"/>
  <c r="A9" i="22"/>
  <c r="A8" i="22"/>
  <c r="H123" i="21"/>
  <c r="H122" i="21"/>
  <c r="H120" i="21"/>
  <c r="H119" i="21"/>
  <c r="H117" i="21"/>
  <c r="H116" i="21"/>
  <c r="H114" i="21"/>
  <c r="H113" i="21"/>
  <c r="A88" i="21"/>
  <c r="A87" i="21"/>
  <c r="A86" i="21"/>
  <c r="A85" i="21"/>
  <c r="A84" i="21"/>
  <c r="A83" i="21"/>
  <c r="A82" i="21"/>
  <c r="A81" i="21"/>
  <c r="A80" i="21"/>
  <c r="A79" i="21"/>
  <c r="A78" i="21"/>
  <c r="A77" i="21"/>
  <c r="A76" i="21"/>
  <c r="A75" i="21"/>
  <c r="A74" i="21"/>
  <c r="A73" i="21"/>
  <c r="A72" i="21"/>
  <c r="A71" i="21"/>
  <c r="A70" i="21"/>
  <c r="A69" i="21"/>
  <c r="A68" i="21"/>
  <c r="A67" i="21"/>
  <c r="A66" i="21"/>
  <c r="A65" i="21"/>
  <c r="A64" i="21"/>
  <c r="A63" i="21"/>
  <c r="A62" i="21"/>
  <c r="A61" i="21"/>
  <c r="A60" i="21"/>
  <c r="A59" i="21"/>
  <c r="A58" i="21"/>
  <c r="A57" i="21"/>
  <c r="A56" i="21"/>
  <c r="A55" i="21"/>
  <c r="A54" i="21"/>
  <c r="A53" i="21"/>
  <c r="A52" i="21"/>
  <c r="A51" i="21"/>
  <c r="A50" i="21"/>
  <c r="A49" i="21"/>
  <c r="A48" i="21"/>
  <c r="A47" i="21"/>
  <c r="A46" i="21"/>
  <c r="A39" i="21"/>
  <c r="A38" i="21"/>
  <c r="A37" i="21"/>
  <c r="A36" i="21"/>
  <c r="A35" i="21"/>
  <c r="A34" i="21"/>
  <c r="A33" i="21"/>
  <c r="A32" i="21"/>
  <c r="A31" i="21"/>
  <c r="A30" i="21"/>
  <c r="A29" i="21"/>
  <c r="A28" i="21"/>
  <c r="A27" i="21"/>
  <c r="A26" i="21"/>
  <c r="A25" i="21"/>
  <c r="A24" i="21"/>
  <c r="A23" i="21"/>
  <c r="A22" i="21"/>
  <c r="A21" i="21"/>
  <c r="A20" i="21"/>
  <c r="A19" i="21"/>
  <c r="A18" i="21"/>
  <c r="A17" i="21"/>
  <c r="A16" i="21"/>
  <c r="A15" i="21"/>
  <c r="A14" i="21"/>
  <c r="A13" i="21"/>
  <c r="A12" i="21"/>
  <c r="A11" i="21"/>
  <c r="A10" i="21"/>
  <c r="A9" i="21"/>
  <c r="A8" i="21"/>
  <c r="I63" i="19"/>
  <c r="I64" i="19"/>
  <c r="I66" i="19"/>
  <c r="I67" i="19"/>
  <c r="C60" i="19"/>
  <c r="C61" i="19" s="1"/>
  <c r="C63" i="19" s="1"/>
  <c r="C64" i="19" s="1"/>
  <c r="C66" i="19" s="1"/>
  <c r="C67" i="19" s="1"/>
  <c r="H61" i="19" l="1"/>
  <c r="H60" i="19"/>
  <c r="A57" i="19"/>
  <c r="A56" i="19"/>
  <c r="A55" i="19"/>
  <c r="A54" i="19"/>
  <c r="A53" i="19"/>
  <c r="A52" i="19"/>
  <c r="A51" i="19"/>
  <c r="A50" i="19"/>
  <c r="A49" i="19"/>
  <c r="A48" i="19"/>
  <c r="A47" i="19"/>
  <c r="A46" i="19"/>
  <c r="A45" i="19"/>
  <c r="A44" i="19"/>
  <c r="A43" i="19"/>
  <c r="A42" i="19"/>
  <c r="A41" i="19"/>
  <c r="A40" i="19"/>
  <c r="A39" i="19"/>
  <c r="A38" i="19"/>
  <c r="A37" i="19"/>
  <c r="A36" i="19"/>
  <c r="A35" i="19"/>
  <c r="A34" i="19"/>
  <c r="A33" i="19"/>
  <c r="A32" i="19"/>
  <c r="A31" i="19"/>
  <c r="A30" i="19"/>
  <c r="A27" i="19"/>
  <c r="A26" i="19"/>
  <c r="A25" i="19"/>
  <c r="A24" i="19"/>
  <c r="A23" i="19"/>
  <c r="A22" i="19"/>
  <c r="A21" i="19"/>
  <c r="A20" i="19"/>
  <c r="A19" i="19"/>
  <c r="A18" i="19"/>
  <c r="A17" i="19"/>
  <c r="A16" i="19"/>
  <c r="A15" i="19"/>
  <c r="A14" i="19"/>
  <c r="A13" i="19"/>
  <c r="A12" i="19"/>
  <c r="A11" i="19"/>
  <c r="A10" i="19"/>
  <c r="A9" i="19"/>
  <c r="A8" i="19"/>
  <c r="C87" i="16" l="1"/>
  <c r="C88" i="16" s="1"/>
  <c r="H88" i="16"/>
  <c r="H87" i="16"/>
  <c r="A84" i="16"/>
  <c r="A62" i="16"/>
  <c r="A63" i="16"/>
  <c r="A64" i="16"/>
  <c r="A65" i="16"/>
  <c r="A66" i="16"/>
  <c r="A67" i="16"/>
  <c r="A68" i="16"/>
  <c r="A69" i="16"/>
  <c r="A70" i="16"/>
  <c r="A71" i="16"/>
  <c r="A72" i="16"/>
  <c r="A73" i="16"/>
  <c r="A74" i="16"/>
  <c r="A75" i="16"/>
  <c r="A76" i="16"/>
  <c r="A77" i="16"/>
  <c r="A78" i="16"/>
  <c r="A79" i="16"/>
  <c r="A80" i="16"/>
  <c r="A81" i="16"/>
  <c r="A82" i="16"/>
  <c r="A83" i="16"/>
  <c r="C90" i="16" l="1"/>
  <c r="C10" i="18"/>
  <c r="C43" i="18"/>
  <c r="C39" i="18"/>
  <c r="C41" i="18"/>
  <c r="C30" i="18"/>
  <c r="C23" i="18"/>
  <c r="C33" i="18"/>
  <c r="C34" i="18"/>
  <c r="C62" i="18"/>
  <c r="C78" i="18"/>
  <c r="C77" i="18"/>
  <c r="C53" i="18"/>
  <c r="C54" i="18"/>
  <c r="C19" i="18"/>
  <c r="C24" i="18"/>
  <c r="C58" i="18"/>
  <c r="C68" i="18"/>
  <c r="C14" i="18"/>
  <c r="C11" i="18"/>
  <c r="C28" i="18"/>
  <c r="C63" i="18"/>
  <c r="C29" i="18"/>
  <c r="C65" i="18"/>
  <c r="C55" i="18"/>
  <c r="C8" i="18"/>
  <c r="C45" i="18"/>
  <c r="C44" i="18"/>
  <c r="C18" i="18"/>
  <c r="C15" i="18"/>
  <c r="C6" i="18"/>
  <c r="C40" i="18"/>
  <c r="C36" i="18"/>
  <c r="C37" i="18"/>
  <c r="C66" i="18"/>
  <c r="C22" i="18"/>
  <c r="C32" i="18"/>
  <c r="C52" i="18"/>
  <c r="C31" i="18"/>
  <c r="C79" i="18"/>
  <c r="C80" i="18"/>
  <c r="C75" i="18"/>
  <c r="C72" i="18"/>
  <c r="C35" i="18"/>
  <c r="C7" i="18"/>
  <c r="C42" i="18"/>
  <c r="C17" i="18"/>
  <c r="C50" i="18"/>
  <c r="C57" i="18"/>
  <c r="C61" i="18"/>
  <c r="C56" i="18"/>
  <c r="C49" i="18"/>
  <c r="C9" i="18"/>
  <c r="C71" i="18"/>
  <c r="C74" i="18"/>
  <c r="C64" i="18"/>
  <c r="C76" i="18"/>
  <c r="C46" i="18"/>
  <c r="C73" i="18"/>
  <c r="C51" i="18"/>
  <c r="C26" i="18"/>
  <c r="C13" i="18"/>
  <c r="C20" i="18"/>
  <c r="C21" i="18"/>
  <c r="C59" i="18"/>
  <c r="C60" i="18"/>
  <c r="C16" i="18"/>
  <c r="C47" i="18"/>
  <c r="C48" i="18"/>
  <c r="C12" i="18"/>
  <c r="C38" i="18"/>
  <c r="C25" i="18"/>
  <c r="C27" i="18"/>
  <c r="C69" i="18"/>
  <c r="C70" i="18"/>
  <c r="C67" i="18"/>
  <c r="A61" i="16"/>
  <c r="A60" i="16"/>
  <c r="A59" i="16"/>
  <c r="A58" i="16"/>
  <c r="A57" i="16"/>
  <c r="A56" i="16"/>
  <c r="A55" i="16"/>
  <c r="A54" i="16"/>
  <c r="A53" i="16"/>
  <c r="A52" i="16"/>
  <c r="A51" i="16"/>
  <c r="A50" i="16"/>
  <c r="A49" i="16"/>
  <c r="A48" i="16"/>
  <c r="A47" i="16"/>
  <c r="A46" i="16"/>
  <c r="A45" i="16"/>
  <c r="A44" i="16"/>
  <c r="A43" i="16"/>
  <c r="A42" i="16"/>
  <c r="A39" i="16"/>
  <c r="A38" i="16"/>
  <c r="A37" i="16"/>
  <c r="A36" i="16"/>
  <c r="A35" i="16"/>
  <c r="A34" i="16"/>
  <c r="A33" i="16"/>
  <c r="A32" i="16"/>
  <c r="A31" i="16"/>
  <c r="A30" i="16"/>
  <c r="A29" i="16"/>
  <c r="A28" i="16"/>
  <c r="A27" i="16"/>
  <c r="A26" i="16"/>
  <c r="A25" i="16"/>
  <c r="A24" i="16"/>
  <c r="A23" i="16"/>
  <c r="A22" i="16"/>
  <c r="A21" i="16"/>
  <c r="A20" i="16"/>
  <c r="A19" i="16"/>
  <c r="A18" i="16"/>
  <c r="A17" i="16"/>
  <c r="A16" i="16"/>
  <c r="A15" i="16"/>
  <c r="A14" i="16"/>
  <c r="A13" i="16"/>
  <c r="A11" i="16"/>
  <c r="A10" i="16"/>
  <c r="A12" i="16"/>
  <c r="A9" i="16"/>
  <c r="A8" i="16"/>
  <c r="C91" i="16" l="1"/>
  <c r="C93" i="16" s="1"/>
  <c r="C94" i="16" l="1"/>
  <c r="L17" i="14"/>
  <c r="L21" i="14"/>
  <c r="L23" i="14"/>
  <c r="L19" i="14"/>
  <c r="G18" i="14"/>
  <c r="G23" i="14"/>
  <c r="G19" i="14"/>
  <c r="L18" i="14"/>
  <c r="L22" i="14"/>
  <c r="G22" i="14"/>
  <c r="G17" i="14"/>
  <c r="G21" i="14"/>
  <c r="L16" i="14"/>
  <c r="L20" i="14"/>
  <c r="G16" i="14"/>
  <c r="G20" i="14"/>
  <c r="I87" i="22" l="1" a="1"/>
  <c r="I87" i="22" s="1"/>
  <c r="I86" i="22"/>
  <c r="H90" i="16" a="1"/>
  <c r="H90" i="16" s="1"/>
  <c r="H67" i="19" a="1"/>
  <c r="H67" i="19" s="1"/>
  <c r="I90" i="22" a="1"/>
  <c r="I90" i="22" s="1"/>
  <c r="H93" i="16" a="1"/>
  <c r="H93" i="16" s="1"/>
  <c r="I89" i="22"/>
  <c r="H66" i="19"/>
  <c r="H63" i="19"/>
  <c r="H64" i="19" a="1"/>
  <c r="H64" i="19" s="1"/>
  <c r="M23" i="9"/>
  <c r="H94" i="16" a="1"/>
  <c r="H94" i="16" s="1"/>
  <c r="J20" i="14" a="1"/>
  <c r="J20" i="14" s="1"/>
  <c r="O20" i="14" a="1"/>
  <c r="O20" i="14" s="1"/>
  <c r="J16" i="14" a="1"/>
  <c r="J16" i="14" s="1"/>
  <c r="J21" i="14" a="1"/>
  <c r="J21" i="14" s="1"/>
  <c r="J19" i="14" a="1"/>
  <c r="J19" i="14" s="1"/>
  <c r="O19" i="14" a="1"/>
  <c r="O19" i="14" s="1"/>
  <c r="J17" i="14" a="1"/>
  <c r="J17" i="14" s="1"/>
  <c r="O21" i="14" a="1"/>
  <c r="O21" i="14" s="1"/>
  <c r="J18" i="14" a="1"/>
  <c r="J18" i="14" s="1"/>
  <c r="O18" i="14" a="1"/>
  <c r="O18" i="14" s="1"/>
  <c r="O17" i="14" a="1"/>
  <c r="O17" i="14" s="1"/>
  <c r="O16" i="14" a="1"/>
  <c r="O16" i="14" s="1"/>
  <c r="J23" i="14" a="1"/>
  <c r="J23" i="14" s="1"/>
  <c r="O23" i="14" a="1"/>
  <c r="O23" i="14" s="1"/>
  <c r="J22" i="14" a="1"/>
  <c r="J22" i="14" s="1"/>
  <c r="O22" i="14" a="1"/>
  <c r="O22" i="14" s="1"/>
  <c r="H91" i="16" a="1"/>
  <c r="H91" i="16" s="1"/>
  <c r="L16" i="9"/>
  <c r="L20" i="9"/>
  <c r="M21" i="9"/>
  <c r="H20" i="9"/>
  <c r="G19" i="9"/>
  <c r="M17" i="9"/>
  <c r="G23" i="9"/>
  <c r="G22" i="9"/>
  <c r="M18" i="9"/>
  <c r="H18" i="9"/>
  <c r="G20" i="9"/>
  <c r="M19" i="9"/>
  <c r="H17" i="9"/>
  <c r="M17" i="14"/>
  <c r="G21" i="9"/>
  <c r="H23" i="14"/>
  <c r="H20" i="14"/>
  <c r="G18" i="9"/>
  <c r="M20" i="9"/>
  <c r="L19" i="9"/>
  <c r="L17" i="9"/>
  <c r="H17" i="14"/>
  <c r="H16" i="9"/>
  <c r="L21" i="9"/>
  <c r="L18" i="9"/>
  <c r="H22" i="9"/>
  <c r="M23" i="14"/>
  <c r="O22" i="9" a="1"/>
  <c r="O22" i="9" s="1"/>
  <c r="G17" i="9"/>
  <c r="H22" i="14"/>
  <c r="J18" i="9" a="1"/>
  <c r="J18" i="9" s="1"/>
  <c r="H21" i="14"/>
  <c r="H21" i="9"/>
  <c r="M22" i="9"/>
  <c r="M20" i="14"/>
  <c r="H23" i="9"/>
  <c r="H19" i="14"/>
  <c r="J23" i="9" a="1"/>
  <c r="J23" i="9" s="1"/>
  <c r="O16" i="9" a="1"/>
  <c r="O16" i="9" s="1"/>
  <c r="O21" i="9" a="1"/>
  <c r="O21" i="9" s="1"/>
  <c r="J19" i="9" a="1"/>
  <c r="J19" i="9" s="1"/>
  <c r="M16" i="9"/>
  <c r="J22" i="9" a="1"/>
  <c r="J22" i="9" s="1"/>
  <c r="O23" i="9" a="1"/>
  <c r="O23" i="9" s="1"/>
  <c r="O19" i="9" a="1"/>
  <c r="O19" i="9" s="1"/>
  <c r="J17" i="9" a="1"/>
  <c r="J17" i="9" s="1"/>
  <c r="M18" i="14"/>
  <c r="M16" i="14"/>
  <c r="O17" i="9" a="1"/>
  <c r="O17" i="9" s="1"/>
  <c r="O20" i="9" a="1"/>
  <c r="O20" i="9" s="1"/>
  <c r="H16" i="14"/>
  <c r="G16" i="9"/>
  <c r="M22" i="14"/>
  <c r="H19" i="9"/>
  <c r="J16" i="9" a="1"/>
  <c r="J16" i="9" s="1"/>
  <c r="M19" i="14"/>
  <c r="H18" i="14"/>
  <c r="J21" i="9" a="1"/>
  <c r="J21" i="9" s="1"/>
  <c r="M21" i="14"/>
  <c r="O18" i="9" a="1"/>
  <c r="O18" i="9" s="1"/>
  <c r="J20" i="9" a="1"/>
  <c r="J20" i="9" s="1"/>
  <c r="L22" i="9"/>
  <c r="L23" i="9"/>
  <c r="O28" i="14" l="1"/>
  <c r="O27" i="14"/>
  <c r="O25" i="14"/>
  <c r="H28" i="9"/>
  <c r="H25" i="9"/>
  <c r="J27" i="14"/>
  <c r="J25" i="14"/>
  <c r="J28" i="14"/>
  <c r="M27" i="14"/>
  <c r="M25" i="14"/>
  <c r="M28" i="14"/>
  <c r="H28" i="14"/>
  <c r="H25" i="14"/>
  <c r="H27" i="14"/>
  <c r="H27" i="9"/>
  <c r="M25" i="9"/>
  <c r="M28" i="9"/>
  <c r="J28" i="9"/>
  <c r="O27" i="9"/>
  <c r="M27" i="9"/>
  <c r="J27" i="9"/>
  <c r="J25" i="9"/>
  <c r="O25" i="9"/>
  <c r="O28" i="9"/>
  <c r="O29" i="14" l="1"/>
  <c r="H29" i="9"/>
  <c r="J29" i="14"/>
  <c r="H29" i="14"/>
  <c r="M29" i="14"/>
  <c r="M29" i="9"/>
  <c r="J29" i="9"/>
  <c r="O29" i="9"/>
</calcChain>
</file>

<file path=xl/sharedStrings.xml><?xml version="1.0" encoding="utf-8"?>
<sst xmlns="http://schemas.openxmlformats.org/spreadsheetml/2006/main" count="4800" uniqueCount="928">
  <si>
    <t>A-09-11-015</t>
  </si>
  <si>
    <t>A-12-12-024 (SoCal)</t>
  </si>
  <si>
    <t>A-15-05-008</t>
  </si>
  <si>
    <t>A-15-09-001 (Gas)</t>
  </si>
  <si>
    <t>C-11-00042-UT</t>
  </si>
  <si>
    <t>C-11-0351-EL-AIR</t>
  </si>
  <si>
    <t>C-11-0352-EL-AIR</t>
  </si>
  <si>
    <t>C-12-1682-EL-AIR</t>
  </si>
  <si>
    <t>C-12-1685-GA-AIR</t>
  </si>
  <si>
    <t>C-14-E-0318</t>
  </si>
  <si>
    <t>C-14-E-0493</t>
  </si>
  <si>
    <t>C-14-G-0319</t>
  </si>
  <si>
    <t>C-14-G-0494</t>
  </si>
  <si>
    <t>C-15-0003-G-42T</t>
  </si>
  <si>
    <t>C-15-00127-UT</t>
  </si>
  <si>
    <t>C-15-00261-UT</t>
  </si>
  <si>
    <t>C-15-E-0283</t>
  </si>
  <si>
    <t>C-15-E-0285</t>
  </si>
  <si>
    <t>C-15-G-0284</t>
  </si>
  <si>
    <t>C-15-G-0286</t>
  </si>
  <si>
    <t>C-16-00269-UT</t>
  </si>
  <si>
    <t>C-16-0239-E-ENEC</t>
  </si>
  <si>
    <t>C-16-1121-E-ENEC</t>
  </si>
  <si>
    <t>C-16-E-0060</t>
  </si>
  <si>
    <t>C-16-G-0058</t>
  </si>
  <si>
    <t>C-16-G-0059</t>
  </si>
  <si>
    <t>C-16-G-0061</t>
  </si>
  <si>
    <t>C-16-G-0257</t>
  </si>
  <si>
    <t>C-2016-00370</t>
  </si>
  <si>
    <t>C-2016-00371 (elec.)</t>
  </si>
  <si>
    <t>C-2016-00371 (gas)</t>
  </si>
  <si>
    <t>C-2017-00111 (PRP)</t>
  </si>
  <si>
    <t>C-9335 (STRIDE Rider)</t>
  </si>
  <si>
    <t>C-9406 (elec)</t>
  </si>
  <si>
    <t>C-9418</t>
  </si>
  <si>
    <t>C-9424</t>
  </si>
  <si>
    <t>Ca-44075</t>
  </si>
  <si>
    <t>Ca-44576</t>
  </si>
  <si>
    <t>Ca-44688</t>
  </si>
  <si>
    <t>Ca-44893</t>
  </si>
  <si>
    <t>Ca-PUD201500208</t>
  </si>
  <si>
    <t>Ca-PUD201500273</t>
  </si>
  <si>
    <t>C-AVU-E-16-03</t>
  </si>
  <si>
    <t>C-ER-2012-0175 (L&amp;P)</t>
  </si>
  <si>
    <t>C-ER-2016-0023</t>
  </si>
  <si>
    <t>C-ER-2016-0156 (MPS/L&amp;P)</t>
  </si>
  <si>
    <t>C-ER-2016-0179</t>
  </si>
  <si>
    <t>C-ER-2016-0285</t>
  </si>
  <si>
    <t>C-GO-2014-0015 (ISRS)</t>
  </si>
  <si>
    <t>C-GO-2016-0206 (ISRS)</t>
  </si>
  <si>
    <t>C-GR-2009-0434</t>
  </si>
  <si>
    <t>C-GR-2014-0086</t>
  </si>
  <si>
    <t>C-INT-G-16-2</t>
  </si>
  <si>
    <t>C-IPC-E-16-24</t>
  </si>
  <si>
    <t>C-PAC-E-15-09</t>
  </si>
  <si>
    <t>C-PU-12-813</t>
  </si>
  <si>
    <t>C-PU-13-803</t>
  </si>
  <si>
    <t>C-PU-15-703</t>
  </si>
  <si>
    <t>C-PU-16-666</t>
  </si>
  <si>
    <t>C-PUE-2015-00063</t>
  </si>
  <si>
    <t>C-U-16169</t>
  </si>
  <si>
    <t>C-U-16830</t>
  </si>
  <si>
    <t>C-U-17669</t>
  </si>
  <si>
    <t>C-U-17880</t>
  </si>
  <si>
    <t>C-U-17895</t>
  </si>
  <si>
    <t>C-U-17990</t>
  </si>
  <si>
    <t>C-U-17999</t>
  </si>
  <si>
    <t>C-U-18014</t>
  </si>
  <si>
    <t>C-U-18124</t>
  </si>
  <si>
    <t>D.P.U. 10-55 (BG)</t>
  </si>
  <si>
    <t>D.P.U. 10-55 (CG)</t>
  </si>
  <si>
    <t>D-09-00183</t>
  </si>
  <si>
    <t>D-09-0312</t>
  </si>
  <si>
    <t>D-09-057-16</t>
  </si>
  <si>
    <t>D-09-WSEE-925-RTS (KG&amp;E)</t>
  </si>
  <si>
    <t>D-10-12-02</t>
  </si>
  <si>
    <t>D-10AL-455G</t>
  </si>
  <si>
    <t>D-11-00144</t>
  </si>
  <si>
    <t>D-12-04005 (Southern)</t>
  </si>
  <si>
    <t>D-13-035-184</t>
  </si>
  <si>
    <t>D-13-06-08</t>
  </si>
  <si>
    <t>D-13-078-U</t>
  </si>
  <si>
    <t>D-13AL-0496G</t>
  </si>
  <si>
    <t>D-14-00146</t>
  </si>
  <si>
    <t>D-140025-EI</t>
  </si>
  <si>
    <t>D-14-0066</t>
  </si>
  <si>
    <t>D-14-0224</t>
  </si>
  <si>
    <t>D-14-0225</t>
  </si>
  <si>
    <t>D-15-011-U</t>
  </si>
  <si>
    <t>D-15-0142</t>
  </si>
  <si>
    <t>D-15-015-U</t>
  </si>
  <si>
    <t>D-15-1734</t>
  </si>
  <si>
    <t>D-15AL-0135G</t>
  </si>
  <si>
    <t>D-16-00001</t>
  </si>
  <si>
    <t>D-160021-EI</t>
  </si>
  <si>
    <t>D-160186-EI</t>
  </si>
  <si>
    <t>D-16-0259</t>
  </si>
  <si>
    <t>D-16-0262</t>
  </si>
  <si>
    <t>D-16-052-U</t>
  </si>
  <si>
    <t>D-16-057-03</t>
  </si>
  <si>
    <t>D-16-06006</t>
  </si>
  <si>
    <t>D-16-06007</t>
  </si>
  <si>
    <t>D-16-06-04</t>
  </si>
  <si>
    <t>D-16-0649</t>
  </si>
  <si>
    <t>D-16-0650</t>
  </si>
  <si>
    <t>D-16AL-0326E</t>
  </si>
  <si>
    <t>D-17-BHCG-389-TAR (GSRS)</t>
  </si>
  <si>
    <t>D-17-EPDE-101-RTS</t>
  </si>
  <si>
    <t>D-17-KCPE-201-RTS</t>
  </si>
  <si>
    <t>D-17-WSEE-147-RTS</t>
  </si>
  <si>
    <t>D-20000-469-ER-15</t>
  </si>
  <si>
    <t>D-20003-132-ER-13</t>
  </si>
  <si>
    <t>D-2012-0099</t>
  </si>
  <si>
    <t>D-2013-00168</t>
  </si>
  <si>
    <t>D-2013-0373</t>
  </si>
  <si>
    <t>D-2013-59-E</t>
  </si>
  <si>
    <t>D-2014-UN-0132</t>
  </si>
  <si>
    <t>D-2015-00005</t>
  </si>
  <si>
    <t>D-2015-00360</t>
  </si>
  <si>
    <t>D-2016-224-E</t>
  </si>
  <si>
    <t>D-2016-227-E</t>
  </si>
  <si>
    <t>D-30005-182-GR-13</t>
  </si>
  <si>
    <t>D-30022-192-GI-12</t>
  </si>
  <si>
    <t>D-30442</t>
  </si>
  <si>
    <t>D-3270-UR-121 (Elec)</t>
  </si>
  <si>
    <t>D-3270-UR-121 (Gas)</t>
  </si>
  <si>
    <t>D-38339</t>
  </si>
  <si>
    <t>D-38480</t>
  </si>
  <si>
    <t>D-40606</t>
  </si>
  <si>
    <t>D-40828</t>
  </si>
  <si>
    <t>D-4220-UR-119 (Gas)</t>
  </si>
  <si>
    <t>D-4220-UR-120 (Elec)</t>
  </si>
  <si>
    <t>D-42469</t>
  </si>
  <si>
    <t>D-4323 (electric)</t>
  </si>
  <si>
    <t>D-4323 (gas)</t>
  </si>
  <si>
    <t>D-44704</t>
  </si>
  <si>
    <t>D-45524</t>
  </si>
  <si>
    <t>D-45636-ETT</t>
  </si>
  <si>
    <t>D-5-UR-108 (WEP-Elec)</t>
  </si>
  <si>
    <t>D-5-UR-108 (WEP-Gas)</t>
  </si>
  <si>
    <t>D-5-UR-108 (WG)</t>
  </si>
  <si>
    <t>D-6680-UR-120 (Elec)</t>
  </si>
  <si>
    <t>D-6680-UR-120 (Gas)</t>
  </si>
  <si>
    <t>D-6690-UR-125 (Elec)</t>
  </si>
  <si>
    <t>D-6690-UR-125 (Gas)</t>
  </si>
  <si>
    <t>D-D2013.12.85</t>
  </si>
  <si>
    <t>D-D2015.6.51</t>
  </si>
  <si>
    <t>D-D2016.9.68</t>
  </si>
  <si>
    <t>D-DE-09-035</t>
  </si>
  <si>
    <t>D-DE-16-383</t>
  </si>
  <si>
    <t>D-DE-16-384</t>
  </si>
  <si>
    <t>D-DG-13-086</t>
  </si>
  <si>
    <t>D-DG-14-180</t>
  </si>
  <si>
    <t>D-E-001/GR-10-276</t>
  </si>
  <si>
    <t>D-E-002/GR-15-826</t>
  </si>
  <si>
    <t>D-E-01345A-16-0036</t>
  </si>
  <si>
    <t>D-E-017/GR-15-1033</t>
  </si>
  <si>
    <t>D-E-01933A-15-0322</t>
  </si>
  <si>
    <t>D-E-04204A-15-0142</t>
  </si>
  <si>
    <t>D-E-22, Sub 532</t>
  </si>
  <si>
    <t>D-E-7, Sub 1026</t>
  </si>
  <si>
    <t>D-EL14-026</t>
  </si>
  <si>
    <t>D-EL14-058</t>
  </si>
  <si>
    <t>D-EL14-106</t>
  </si>
  <si>
    <t>D-ER-16030252</t>
  </si>
  <si>
    <t>D-ER-16040383</t>
  </si>
  <si>
    <t>D-ER-16050428</t>
  </si>
  <si>
    <t>D-G-002/M-14-336 (GUIC Rider)</t>
  </si>
  <si>
    <t>D-G-008/GR-15-424</t>
  </si>
  <si>
    <t>D-G-011/GR-13-617</t>
  </si>
  <si>
    <t>D-G-011/GR-15-736</t>
  </si>
  <si>
    <t>D-G-01551A-16-0107</t>
  </si>
  <si>
    <t>D-G-04204A-11-0158</t>
  </si>
  <si>
    <t>D-G-5, Sub 565</t>
  </si>
  <si>
    <t>D-G-9, Sub 631, 642 (IMR)</t>
  </si>
  <si>
    <t>D-GR09050422 (EL)</t>
  </si>
  <si>
    <t>D-GR09050422 (G)</t>
  </si>
  <si>
    <t>D-GR-15111304</t>
  </si>
  <si>
    <t>D-GR-16090826</t>
  </si>
  <si>
    <t>D-GUD 10174 (West Texas)</t>
  </si>
  <si>
    <t>D-GUD-10359 (Mid-Tex Division)</t>
  </si>
  <si>
    <t>D-GUD-10526</t>
  </si>
  <si>
    <t>D-GUD-10567</t>
  </si>
  <si>
    <t>D-NG-0061</t>
  </si>
  <si>
    <t>D-NG-0067</t>
  </si>
  <si>
    <t>DPU 14-150</t>
  </si>
  <si>
    <t>DPU 15-50</t>
  </si>
  <si>
    <t>DPU 15-75</t>
  </si>
  <si>
    <t>DPU 15-80</t>
  </si>
  <si>
    <t>DPU 15-81</t>
  </si>
  <si>
    <t>DPU-15-155</t>
  </si>
  <si>
    <t>D-R-2010-2161592</t>
  </si>
  <si>
    <t>D-R-2010-2214415</t>
  </si>
  <si>
    <t>D-R-2012-2285985</t>
  </si>
  <si>
    <t>D-R-2013-2355886</t>
  </si>
  <si>
    <t>D-R-2013-2372129</t>
  </si>
  <si>
    <t>D-R-2015-2468981</t>
  </si>
  <si>
    <t>D-R-2015-2469275</t>
  </si>
  <si>
    <t>D-R-2015-2518438</t>
  </si>
  <si>
    <t>D-R-2016-2529660</t>
  </si>
  <si>
    <t>D-R-2016-2537349</t>
  </si>
  <si>
    <t>D-R-2016-2537352</t>
  </si>
  <si>
    <t>D-R-2016-2537355</t>
  </si>
  <si>
    <t>D-R-2016-2537359</t>
  </si>
  <si>
    <t>D-RPU-2010-0002</t>
  </si>
  <si>
    <t>D-RPU-2012-0002</t>
  </si>
  <si>
    <t>D-RPU-2013-0004</t>
  </si>
  <si>
    <t>D-U-32220</t>
  </si>
  <si>
    <t>D-U-32707</t>
  </si>
  <si>
    <t>D-U-32708</t>
  </si>
  <si>
    <t>D-UD-13-01</t>
  </si>
  <si>
    <t>D-UE-150204</t>
  </si>
  <si>
    <t>D-UE-152253</t>
  </si>
  <si>
    <t>D-UE-248</t>
  </si>
  <si>
    <t>D-UE-263</t>
  </si>
  <si>
    <t>D-UG-152286</t>
  </si>
  <si>
    <t>D-UG-221</t>
  </si>
  <si>
    <t>FC-1137</t>
  </si>
  <si>
    <t>FC-1139</t>
  </si>
  <si>
    <t>CA</t>
  </si>
  <si>
    <t>Electric</t>
  </si>
  <si>
    <t>Vertically Integrated</t>
  </si>
  <si>
    <t>Settled</t>
  </si>
  <si>
    <t>Natural Gas</t>
  </si>
  <si>
    <t>Distribution</t>
  </si>
  <si>
    <t>Fully Litigated</t>
  </si>
  <si>
    <t>Transmission</t>
  </si>
  <si>
    <t>WV</t>
  </si>
  <si>
    <t>NY</t>
  </si>
  <si>
    <t>NM</t>
  </si>
  <si>
    <t>OH</t>
  </si>
  <si>
    <t>Limited-Issue Rider</t>
  </si>
  <si>
    <t>KY</t>
  </si>
  <si>
    <t>MD</t>
  </si>
  <si>
    <t>IN</t>
  </si>
  <si>
    <t>OK</t>
  </si>
  <si>
    <t>ID</t>
  </si>
  <si>
    <t>MO</t>
  </si>
  <si>
    <t>ND</t>
  </si>
  <si>
    <t>VA</t>
  </si>
  <si>
    <t>PA</t>
  </si>
  <si>
    <t>MI</t>
  </si>
  <si>
    <t>MA</t>
  </si>
  <si>
    <t>WI</t>
  </si>
  <si>
    <t>FL</t>
  </si>
  <si>
    <t>TN</t>
  </si>
  <si>
    <t>IL</t>
  </si>
  <si>
    <t>UT</t>
  </si>
  <si>
    <t>AR</t>
  </si>
  <si>
    <t>CT</t>
  </si>
  <si>
    <t>DE</t>
  </si>
  <si>
    <t>KS</t>
  </si>
  <si>
    <t>NV</t>
  </si>
  <si>
    <t>CO</t>
  </si>
  <si>
    <t>WY</t>
  </si>
  <si>
    <t>HI</t>
  </si>
  <si>
    <t>SC</t>
  </si>
  <si>
    <t>ME</t>
  </si>
  <si>
    <t>MS</t>
  </si>
  <si>
    <t>GA</t>
  </si>
  <si>
    <t>TX</t>
  </si>
  <si>
    <t>RI</t>
  </si>
  <si>
    <t>VT</t>
  </si>
  <si>
    <t>MT</t>
  </si>
  <si>
    <t>NH</t>
  </si>
  <si>
    <t>MN</t>
  </si>
  <si>
    <t>AZ</t>
  </si>
  <si>
    <t>NC</t>
  </si>
  <si>
    <t>SD</t>
  </si>
  <si>
    <t>NJ</t>
  </si>
  <si>
    <t>NE</t>
  </si>
  <si>
    <t>IA</t>
  </si>
  <si>
    <t>AK</t>
  </si>
  <si>
    <t>LA</t>
  </si>
  <si>
    <t>OR</t>
  </si>
  <si>
    <t>WA</t>
  </si>
  <si>
    <t>DC</t>
  </si>
  <si>
    <t>Year</t>
  </si>
  <si>
    <t>PacifiCorp</t>
  </si>
  <si>
    <t>Liberty Utilities (CalPeco Electric) LLC</t>
  </si>
  <si>
    <t>Southwest Gas Corporation</t>
  </si>
  <si>
    <t>Southern California Edison Company</t>
  </si>
  <si>
    <t>Pacific Gas and Electric Company</t>
  </si>
  <si>
    <t>San Diego Gas &amp; Electric Co.</t>
  </si>
  <si>
    <t>Southern California Gas Company</t>
  </si>
  <si>
    <t>Mountaineer Gas Company</t>
  </si>
  <si>
    <t>Monongahela Power Company</t>
  </si>
  <si>
    <t>Consolidated Edison Company of New York, Inc.</t>
  </si>
  <si>
    <t>Central Hudson Gas &amp; Electric Corporation</t>
  </si>
  <si>
    <t>New York State Electric &amp; Gas Corporation</t>
  </si>
  <si>
    <t>Rochester Gas and Electric Corporation</t>
  </si>
  <si>
    <t>Public Service Company of New Mexico</t>
  </si>
  <si>
    <t>Southwestern Public Service Company</t>
  </si>
  <si>
    <t>Appalachian Power Company</t>
  </si>
  <si>
    <t>Niagara Mohawk Power Corporation</t>
  </si>
  <si>
    <t>Orange and Rockland Utilities, Inc.</t>
  </si>
  <si>
    <t>New Mexico Gas Company, Inc.</t>
  </si>
  <si>
    <t>Columbus Southern Power Company</t>
  </si>
  <si>
    <t>Ohio Power Company</t>
  </si>
  <si>
    <t>Duke Energy Ohio, Inc.</t>
  </si>
  <si>
    <t>Brooklyn Union Gas Company</t>
  </si>
  <si>
    <t>National Fuel Gas Distribution Corporation</t>
  </si>
  <si>
    <t>El Paso Electric Company</t>
  </si>
  <si>
    <t>KeySpan Gas East Corporation</t>
  </si>
  <si>
    <t>Atmos Energy Corporation</t>
  </si>
  <si>
    <t>Kentucky Power Company</t>
  </si>
  <si>
    <t>Kentucky Utilities Company</t>
  </si>
  <si>
    <t>Louisville Gas and Electric Company</t>
  </si>
  <si>
    <t>Delta Natural Gas Company, Inc.</t>
  </si>
  <si>
    <t>Columbia Gas of Kentucky, Incorporated</t>
  </si>
  <si>
    <t>Potomac Electric Power Company</t>
  </si>
  <si>
    <t>Baltimore Gas and Electric Company</t>
  </si>
  <si>
    <t>Delmarva Power &amp; Light Company</t>
  </si>
  <si>
    <t>Washington Gas Light Company</t>
  </si>
  <si>
    <t>Columbia Gas of Maryland, Incorporated</t>
  </si>
  <si>
    <t>Northern Indiana Public Service Company</t>
  </si>
  <si>
    <t>Southern Indiana Gas and Electric Company, Inc.</t>
  </si>
  <si>
    <t>Indiana Michigan Power Company</t>
  </si>
  <si>
    <t>Indiana Gas Company, Inc.</t>
  </si>
  <si>
    <t>Indianapolis Power &amp; Light Company</t>
  </si>
  <si>
    <t>Public Service Company of Oklahoma</t>
  </si>
  <si>
    <t>Oklahoma Gas and Electric Company</t>
  </si>
  <si>
    <t>Oklahoma Natural Gas Company</t>
  </si>
  <si>
    <t>CenterPoint Energy Resources Corp.</t>
  </si>
  <si>
    <t>Avista Corporation</t>
  </si>
  <si>
    <t>Union Electric Company</t>
  </si>
  <si>
    <t>Empire District Electric Company</t>
  </si>
  <si>
    <t>Kansas City Power &amp; Light Company</t>
  </si>
  <si>
    <t>KCP&amp;L Greater Missouri Operations Company</t>
  </si>
  <si>
    <t>Missouri Gas Energy</t>
  </si>
  <si>
    <t>Liberty Utilities (Midstates Natural Gas) Corp</t>
  </si>
  <si>
    <t>Empire District Gas Company</t>
  </si>
  <si>
    <t>Summit Natural Gas of Missouri, Inc.</t>
  </si>
  <si>
    <t>Intermountain Gas Company</t>
  </si>
  <si>
    <t>Idaho Power Co.</t>
  </si>
  <si>
    <t>MDU Resources Group, Inc.</t>
  </si>
  <si>
    <t>Northern States Power Company - MN</t>
  </si>
  <si>
    <t>Virginia Electric and Power Company</t>
  </si>
  <si>
    <t>Columbia Gas of Virginia, Incorporated</t>
  </si>
  <si>
    <t>Virginia Natural Gas, Inc.</t>
  </si>
  <si>
    <t>Columbia Gas of Pennsylvania, Inc.</t>
  </si>
  <si>
    <t>DTE Electric Company</t>
  </si>
  <si>
    <t>Wisconsin Electric Power Company</t>
  </si>
  <si>
    <t>DTE Gas Company</t>
  </si>
  <si>
    <t>Consumers Energy Company</t>
  </si>
  <si>
    <t>Upper Peninsula Power Company</t>
  </si>
  <si>
    <t>SEMCO Energy, Inc.</t>
  </si>
  <si>
    <t>Michigan Gas Utilities Corporation</t>
  </si>
  <si>
    <t>Wisconsin Public Service Corporation</t>
  </si>
  <si>
    <t>Boston Gas Company</t>
  </si>
  <si>
    <t>Colonial Gas Company</t>
  </si>
  <si>
    <t>Wisconsin Gas LLC</t>
  </si>
  <si>
    <t>Florida Power &amp; Light Company</t>
  </si>
  <si>
    <t>Chattanooga Gas Company</t>
  </si>
  <si>
    <t>Duke Energy Florida, LLC</t>
  </si>
  <si>
    <t>North Shore Gas Company</t>
  </si>
  <si>
    <t>Peoples Gas Light and Coke Company</t>
  </si>
  <si>
    <t>Ameren Illinois Company</t>
  </si>
  <si>
    <t>MidAmerican Energy Company</t>
  </si>
  <si>
    <t>Questar Gas Company</t>
  </si>
  <si>
    <t>Entergy Arkansas, Inc.</t>
  </si>
  <si>
    <t>Connecticut Light and Power Company</t>
  </si>
  <si>
    <t>Kansas Gas and Electric Company</t>
  </si>
  <si>
    <t>Westar Energy, Inc.</t>
  </si>
  <si>
    <t>Commonwealth Edison Company</t>
  </si>
  <si>
    <t>Sierra Pacific Power Company</t>
  </si>
  <si>
    <t>Yankee Gas Services Company</t>
  </si>
  <si>
    <t>Black Hills Colorado Electric Utility Company, LP</t>
  </si>
  <si>
    <t>Black Hills Gas Distribution LLC</t>
  </si>
  <si>
    <t>Public Service Company of Colorado</t>
  </si>
  <si>
    <t>Piedmont Natural Gas Company, Inc.</t>
  </si>
  <si>
    <t>Gulf Power Company</t>
  </si>
  <si>
    <t>Nevada Power Company</t>
  </si>
  <si>
    <t>Kansas Gas Service Company</t>
  </si>
  <si>
    <t>Tampa Electric Company</t>
  </si>
  <si>
    <t>United Illuminating Company</t>
  </si>
  <si>
    <t>Connecticut Natural Gas Corporation</t>
  </si>
  <si>
    <t>Arkansas Oklahoma Gas Corp.</t>
  </si>
  <si>
    <t>Black Hills Energy Arkansas, Inc.</t>
  </si>
  <si>
    <t>Black Hills Kansas Gas Utility Company, LLC</t>
  </si>
  <si>
    <t>Florida Public Utilities Company</t>
  </si>
  <si>
    <t>Kingsport Power Company</t>
  </si>
  <si>
    <t>Chesapeake Utilities Corporation</t>
  </si>
  <si>
    <t>Cheyenne Light, Fuel and Power Company</t>
  </si>
  <si>
    <t>Hawaii Electric Light Company, Inc.</t>
  </si>
  <si>
    <t>Hawaiian Electric Company, Inc.</t>
  </si>
  <si>
    <t>Maui Electric Company, Limited</t>
  </si>
  <si>
    <t>Duke Energy Carolinas, LLC</t>
  </si>
  <si>
    <t>South Carolina Electric &amp; Gas Co.</t>
  </si>
  <si>
    <t>Northern Utilities, Inc.</t>
  </si>
  <si>
    <t>Mississippi Power Company</t>
  </si>
  <si>
    <t>Central Maine Power Company</t>
  </si>
  <si>
    <t>Emera Maine</t>
  </si>
  <si>
    <t>Entergy Mississippi, Inc.</t>
  </si>
  <si>
    <t>Maine Natural Gas</t>
  </si>
  <si>
    <t>Duke Energy Progress, LLC</t>
  </si>
  <si>
    <t>Atlanta Gas Light Company</t>
  </si>
  <si>
    <t>Georgia Power Company</t>
  </si>
  <si>
    <t>Madison Gas and Electric Company</t>
  </si>
  <si>
    <t>Southwestern Electric Power Company</t>
  </si>
  <si>
    <t>Entergy Texas, Inc.</t>
  </si>
  <si>
    <t>CenterPoint Energy Houston Electric, LLC</t>
  </si>
  <si>
    <t>Texas-New Mexico Power Company</t>
  </si>
  <si>
    <t>Oncor Electric Delivery Company LLC</t>
  </si>
  <si>
    <t>Lone Star Transmission, LLC</t>
  </si>
  <si>
    <t>Cross Texas Transmission, LLC</t>
  </si>
  <si>
    <t>Wind Energy Transmission Texas, LLC</t>
  </si>
  <si>
    <t>Narragansett Electric Company</t>
  </si>
  <si>
    <t>Northern States Power Company - WI</t>
  </si>
  <si>
    <t>Electric Transmission Texas, LLC</t>
  </si>
  <si>
    <t>Wisconsin Power and Light Company</t>
  </si>
  <si>
    <t>Green Mountain Power Corporation</t>
  </si>
  <si>
    <t>NorthWestern Corporation</t>
  </si>
  <si>
    <t>Unitil Energy Systems, Inc.</t>
  </si>
  <si>
    <t>Public Service Company of New Hampshire</t>
  </si>
  <si>
    <t>Liberty Utilities (Granite State Electric) Corp.</t>
  </si>
  <si>
    <t>Liberty Utilities (EnergyNorth Natural Gas) Corp.</t>
  </si>
  <si>
    <t>Interstate Power and Light Company</t>
  </si>
  <si>
    <t>Arizona Public Service Company</t>
  </si>
  <si>
    <t>ALLETE (Minnesota Power)</t>
  </si>
  <si>
    <t>Otter Tail Power Company</t>
  </si>
  <si>
    <t>Tucson Electric Power Company</t>
  </si>
  <si>
    <t>UNS Electric, Inc.</t>
  </si>
  <si>
    <t>Black Hills Power, Inc.</t>
  </si>
  <si>
    <t>Atlantic City Electric Company</t>
  </si>
  <si>
    <t>Rockland Electric Company</t>
  </si>
  <si>
    <t>Jersey Central Power &amp; Light Company</t>
  </si>
  <si>
    <t>Minnesota Energy Resources Corporation</t>
  </si>
  <si>
    <t>UNS Gas, Inc.</t>
  </si>
  <si>
    <t>Public Service Company of North Carolina, Incorporated</t>
  </si>
  <si>
    <t>Public Service Electric and Gas Company</t>
  </si>
  <si>
    <t>South Jersey Gas Company</t>
  </si>
  <si>
    <t>New Jersey Natural Gas Company</t>
  </si>
  <si>
    <t>Pivotal Utility Holdings, Inc.</t>
  </si>
  <si>
    <t>Texas Gas Service Company</t>
  </si>
  <si>
    <t>Black Hills Nebraska Gas Utility Company LLC</t>
  </si>
  <si>
    <t>Liberty Utilities (New England Natural Gas Company) Corp.</t>
  </si>
  <si>
    <t>Western Massachusetts Electric Company</t>
  </si>
  <si>
    <t>Fitchburg Gas and Electric Light Company</t>
  </si>
  <si>
    <t>Bay State Gas Company</t>
  </si>
  <si>
    <t>NSTAR Gas Company</t>
  </si>
  <si>
    <t>Massachusetts Electric Company</t>
  </si>
  <si>
    <t>PECO Energy Company</t>
  </si>
  <si>
    <t>PPL Electric Utilities Corporation</t>
  </si>
  <si>
    <t>Duquesne Light Company</t>
  </si>
  <si>
    <t>Peoples Natural Gas Company LLC</t>
  </si>
  <si>
    <t>UGI Central Penn Gas, Inc.</t>
  </si>
  <si>
    <t>Peoples TWP LLC</t>
  </si>
  <si>
    <t>West Penn Power Company</t>
  </si>
  <si>
    <t>Pennsylvania Electric Company</t>
  </si>
  <si>
    <t>Pennsylvania Power Company</t>
  </si>
  <si>
    <t>Metropolitan Edison Company</t>
  </si>
  <si>
    <t>UGI Utilities, Inc.</t>
  </si>
  <si>
    <t>Black Hills Iowa Gas Utility Company, LLC</t>
  </si>
  <si>
    <t>ENSTAR Natural Gas Company</t>
  </si>
  <si>
    <t>Alaska Electric Light and Power Company</t>
  </si>
  <si>
    <t>Entergy Gulf States Louisiana, L.L.C.</t>
  </si>
  <si>
    <t>Entergy Louisiana, LLC</t>
  </si>
  <si>
    <t>Portland General Electric Company</t>
  </si>
  <si>
    <t>Puget Sound Energy, Inc.</t>
  </si>
  <si>
    <t>Cascade Natural Gas Corporation</t>
  </si>
  <si>
    <t>Northwest Natural Gas Company</t>
  </si>
  <si>
    <t>Line</t>
  </si>
  <si>
    <t>Average</t>
  </si>
  <si>
    <t>Median</t>
  </si>
  <si>
    <t>Min</t>
  </si>
  <si>
    <t>Max</t>
  </si>
  <si>
    <t>Midpoint</t>
  </si>
  <si>
    <t>Source and Notes:</t>
  </si>
  <si>
    <t>(Industry)</t>
  </si>
  <si>
    <t>Ca-PUD201700079</t>
  </si>
  <si>
    <t>2010 on completed Gas and Elec</t>
  </si>
  <si>
    <t>{"conversionInformation":null,"clientContext":null,"functionRequests":[{"functionId":0,"perspective":"238101","keys":null,"fields":null,"query":{"name":"2010 on completed Gas and Elec","queryLineGroups":[{"groupName":"QueryLines","queryLines":[]}],"keyPerspective":"238101","dateCreated":"2017-08-29T07:01:02.753-04:00","version":null,"queryFilters":[{"filterGroupId":"3051","filterGroupIdReplace":"","caption":"Available Rate Case Types","groupType":1,"optionType":1,"formOrder":1,"minimumVersion":"","maximumVersion":"","onlineServicesEnabled":false,"column":1,"columnFormOrder":10,"criteriaIdName":"","required":false,"dateDefaultType":"","criteriaItemList":[{"keyOptionId":"3052","caption":"Natural Gas","isDefault":true,"maskCriteriaOnly":false,"definition":"","keyProductQueryItem":"238141","comparisonOperation":0,"comparisonValue":"1","minimumVersion":"","maximumVersion":"","formOrder":0,"lowerBound":null,"enabled":true,"mask":"","maskKey":"","keyItemMaskOfField":null,"keyOptionIdReplace":"","relatedOptionIds":[],"onlineServices":[],"childCriteriaItemList":[],"clientContextJson":""},{"keyOptionId":"3053","caption":"Electric","isDefault":true,"maskCriteriaOnly":false,"definition":"","keyProductQueryItem":"238141","comparisonOperation":0,"comparisonValue":"0","minimumVersion":"","maximumVersion":"","formOrder":0,"lowerBound":null,"enabled":true,"mask":"","maskKey":"","keyItemMaskOfField":null,"keyOptionIdReplace":"","relatedOptionIds":[],"onlineServices":[],"childCriteriaItemList":[],"clientContextJson":""},{"keyOptionId":"3054","caption":"Steam","isDefault":false,"maskCriteriaOnly":false,"definition":"","keyProductQueryItem":"238141","comparisonOperation":0,"comparisonValue":"4","minimumVersion":"","maximumVersion":"","formOrder":0,"lowerBound":null,"enabled":true,"mask":"","maskKey":"","keyItemMaskOfField":null,"keyOptionIdReplace":"","relatedOptionIds":[],"onlineServices":[],"childCriteriaItemList":[],"clientContextJson":""}]},{"filterGroupId":"3055","filterGroupIdReplace":"","caption":"Rate Case Status","groupType":2,"optionType":1,"formOrder":2,"minimumVersion":"","maximumVersion":"","onlineServicesEnabled":false,"column":1,"columnFormOrder":20,"criteriaIdName":"","required":false,"dateDefaultType":"","criteriaItemList":[{"keyOptionId":"3056","caption":"Pending","isDefault":false,"maskCriteriaOnly":false,"definition":"","keyProductQueryItem":"238147","comparisonOperation":0,"comparisonValue":"0","minimumVersion":"","maximumVersion":"","formOrder":0,"lowerBound":null,"enabled":true,"mask":"","maskKey":"","keyItemMaskOfField":null,"keyOptionIdReplace":"","relatedOptionIds":[],"onlineServices":[],"childCriteriaItemList":[],"clientContextJson":""},{"keyOptionId":"3057","caption":"Completed","isDefault":true,"maskCriteriaOnly":false,"definition":"","keyProductQueryItem":"238147","comparisonOperation":0,"comparisonValue":"1","minimumVersion":"","maximumVersion":"","formOrder":0,"lowerBound":null,"enabled":true,"mask":"","maskKey":"","keyItemMaskOfField":null,"keyOptionIdReplace":"","relatedOptionIds":[],"onlineServices":[],"childCriteriaItemList":[],"clientContextJson":""}]},{"filterGroupId":"3058","filterGroupIdReplace":"","caption":"Jurisdiction","groupType":2,"optionType":1,"formOrder":3,"minimumVersion":"","maximumVersion":"","onlineServicesEnabled":false,"column":1,"columnFormOrder":30,"criteriaIdName":"","required":false,"dateDefaultType":"","criteriaItemList":[{"keyOptionId":"3059","caption":"All Jurisdictions","isDefault":false,"maskCriteriaOnly":true,"definition":"","keyProductQueryItem":"","comparisonOperation":null,"comparisonValue":"","minimumVersion":"","maximumVersion":"","formOrder":0,"lowerBound":null,"enabled":true,"mask":"","maskKey":"","keyItemMaskOfField":null,"keyOptionIdReplace":"","relatedOptionIds":[],"onlineServices":[],"childCriteriaItemList":[{"keyOptionId":"3060","caption":"United States","isDefault":false,"maskCriteriaOnly":true,"definition":"","keyProductQueryItem":"","comparisonOperation":null,"comparisonValue":"","minimumVersion":"","maximumVersion":"","formOrder":0,"lowerBound":null,"enabled":true,"mask":"","maskKey":"","keyItemMaskOfField":null,"keyOptionIdReplace":"","relatedOptionIds":[],"onlineServices":[],"childCriteriaItemList":[{"keyOptionId":"3061","caption":"Mid Atlantic","isDefault":false,"maskCriteriaOnly":true,"definition":"","keyProductQueryItem":"","comparisonOperation":null,"comparisonValue":"","minimumVersion":"","maximumVersion":"","formOrder":0,"lowerBound":null,"enabled":true,"mask":"","maskKey":"","keyItemMaskOfField":null,"keyOptionIdReplace":"","relatedOptionIds":[],"onlineServices":[],"childCriteriaItemList":[{"keyOptionId":"3067","caption":"Delaware PSC","isDefault":true,"maskCriteriaOnly":false,"definition":"","keyProductQueryItem":"238140","comparisonOperation":0,"comparisonValue":"4081613","minimumVersion":"","maximumVersion":"","formOrder":0,"lowerBound":null,"enabled":true,"mask":"","maskKey":"","keyItemMaskOfField":null,"keyOptionIdReplace":"","relatedOptionIds":[],"onlineServices":[],"childCriteriaItemList":[],"clientContextJson":""},{"keyOptionId":"3068","caption":"District of Columbia PSC","isDefault":true,"maskCriteriaOnly":false,"definition":"","keyProductQueryItem":"238140","comparisonOperation":0,"comparisonValue":"4081616","minimumVersion":"","maximumVersion":"","formOrder":0,"lowerBound":null,"enabled":true,"mask":"","maskKey":"","keyItemMaskOfField":null,"keyOptionIdReplace":"","relatedOptionIds":[],"onlineServices":[],"childCriteriaItemList":[],"clientContextJson":""},{"keyOptionId":"3069","caption":"Maryland PSC","isDefault":true,"maskCriteriaOnly":false,"definition":"","keyProductQueryItem":"238140","comparisonOperation":0,"comparisonValue":"4081615","minimumVersion":"","maximumVersion":"","formOrder":0,"lowerBound":null,"enabled":true,"mask":"","maskKey":"","keyItemMaskOfField":null,"keyOptionIdReplace":"","relatedOptionIds":[],"onlineServices":[],"childCriteriaItemList":[],"clientContextJson":""},{"keyOptionId":"3070","caption":"New Jersey BPU","isDefault":true,"maskCriteriaOnly":false,"definition":"","keyProductQueryItem":"238140","comparisonOperation":0,"comparisonValue":"4081611","minimumVersion":"","maximumVersion":"","formOrder":0,"lowerBound":null,"enabled":true,"mask":"","maskKey":"","keyItemMaskOfField":null,"keyOptionIdReplace":"","relatedOptionIds":[],"onlineServices":[],"childCriteriaItemList":[],"clientContextJson":""},{"keyOptionId":"3071","caption":"New York PSC","isDefault":true,"maskCriteriaOnly":false,"definition":"","keyProductQueryItem":"238140","comparisonOperation":0,"comparisonValue":"4081607","minimumVersion":"","maximumVersion":"","formOrder":0,"lowerBound":null,"enabled":true,"mask":"","maskKey":"","keyItemMaskOfField":null,"keyOptionIdReplace":"","relatedOptionIds":[],"onlineServices":[],"childCriteriaItemList":[],"clientContextJson":""},{"keyOptionId":"3072","caption":"Pennsylvania PUC","isDefault":true,"maskCriteriaOnly":false,"definition":"","keyProductQueryItem":"238140","comparisonOperation":0,"comparisonValue":"4081610","minimumVersion":"","maximumVersion":"","formOrder":0,"lowerBound":null,"enabled":true,"mask":"","maskKey":"","keyItemMaskOfField":null,"keyOptionIdReplace":"","relatedOptionIds":[],"onlineServices":[],"childCriteriaItemList":[],"clientContextJson":""}],"clientContextJson":""},{"keyOptionId":"3062","caption":"Midwest","isDefault":false,"maskCriteriaOnly":true,"definition":"","keyProductQueryItem":"","comparisonOperation":null,"comparisonValue":"","minimumVersion":"","maximumVersion":"","formOrder":0,"lowerBound":null,"enabled":true,"mask":"","maskKey":"","keyItemMaskOfField":null,"keyOptionIdReplace":"","relatedOptionIds"</t>
  </si>
  <si>
    <t>:[],"onlineServices":[],"childCriteriaItemList":[{"keyOptionId":"3073","caption":"Illinois CC","isDefault":true,"maskCriteriaOnly":false,"definition":"","keyProductQueryItem":"238140","comparisonOperation":0,"comparisonValue":"4081571","minimumVersion":"","maximumVersion":"","formOrder":0,"lowerBound":null,"enabled":true,"mask":"","maskKey":"","keyItemMaskOfField":null,"keyOptionIdReplace":"","relatedOptionIds":[],"onlineServices":[],"childCriteriaItemList":[],"clientContextJson":""},{"keyOptionId":"3074","caption":"Indiana URC","isDefault":true,"maskCriteriaOnly":false,"definition":"","keyProductQueryItem":"238140","comparisonOperation":0,"comparisonValue":"4081575","minimumVersion":"","maximumVersion":"","formOrder":0,"lowerBound":null,"enabled":true,"mask":"","maskKey":"","keyItemMaskOfField":null,"keyOptionIdReplace":"","relatedOptionIds":[],"onlineServices":[],"childCriteriaItemList":[],"clientContextJson":""},{"keyOptionId":"3075","caption":"Iowa Utilities Board","isDefault":true,"maskCriteriaOnly":false,"definition":"","keyProductQueryItem":"238140","comparisonOperation":0,"comparisonValue":"4081563","minimumVersion":"","maximumVersion":"","formOrder":0,"lowerBound":null,"enabled":true,"mask":"","maskKey":"","keyItemMaskOfField":null,"keyOptionIdReplace":"","relatedOptionIds":[],"onlineServices":[],"childCriteriaItemList":[],"clientContextJson":""},{"keyOptionId":"3076","caption":"Kansas CC","isDefault":true,"maskCriteriaOnly":false,"definition":"","keyProductQueryItem":"238140","comparisonOperation":0,"comparisonValue":"4081558","minimumVersion":"","maximumVersion":"","formOrder":0,"lowerBound":null,"enabled":true,"mask":"","maskKey":"","keyItemMaskOfField":null,"keyOptionIdReplace":"","relatedOptionIds":[],"onlineServices":[],"childCriteriaItemList":[],"clientContextJson":""},{"keyOptionId":"3077","caption":"Kentucky PSC","isDefault":true,"maskCriteriaOnly":false,"definition":"","keyProductQueryItem":"238140","comparisonOperation":0,"comparisonValue":"4081576","minimumVersion":"","maximumVersion":"","formOrder":0,"lowerBound":null,"enabled":true,"mask":"","maskKey":"","keyItemMaskOfField":null,"keyOptionIdReplace":"","relatedOptionIds":[],"onlineServices":[],"childCriteriaItemList":[],"clientContextJson":""},{"keyOptionId":"3078","caption":"Michigan PSC","isDefault":true,"maskCriteriaOnly":false,"definition":"","keyProductQueryItem":"238140","comparisonOperation":0,"comparisonValue":"4081574","minimumVersion":"","maximumVersion":"","formOrder":0,"lowerBound":null,"enabled":true,"mask":"","maskKey":"","keyItemMaskOfField":null,"keyOptionIdReplace":"","relatedOptionIds":[],"onlineServices":[],"childCriteriaItemList":[],"clientContextJson":""},{"keyOptionId":"3079","caption":"Minnesota PUC","isDefault":true,"maskCriteriaOnly":false,"definition":"","keyProductQueryItem":"238140","comparisonOperation":0,"comparisonValue":"4081562","minimumVersion":"","maximumVersion":"","formOrder":0,"lowerBound":null,"enabled":true,"mask":"","maskKey":"","keyItemMaskOfField":null,"keyOptionIdReplace":"","relatedOptionIds":[],"onlineServices":[],"childCriteriaItemList":[],"clientContextJson":""},{"keyOptionId":"3080","caption":"Missouri PSC","isDefault":true,"maskCriteriaOnly":false,"definition":"","keyProductQueryItem":"238140","comparisonOperation":0,"comparisonValue":"4081566","minimumVersion":"","maximumVersion":"","formOrder":0,"lowerBound":null,"enabled":true,"mask":"","maskKey":"","keyItemMaskOfField":null,"keyOptionIdReplace":"","relatedOptionIds":[],"onlineServices":[],"childCriteriaItemList":[],"clientContextJson":""},{"keyOptionId":"3081","caption":"Nebraska PSC","isDefault":true,"maskCriteriaOnly":false,"definition":"","keyProductQueryItem":"238140","comparisonOperation":0,"comparisonValue":"4081556","minimumVersion":"","maximumVersion":"","formOrder":0,"lowerBound":null,"enabled":true,"mask":"","maskKey":"","keyItemMaskOfField":null,"keyOptionIdReplace":"","relatedOptionIds":[],"onlineServices":[],"childCriteriaItemList":[],"clientContextJson":""},{"keyOptionId":"3082","caption":"North Dakota PSC","isDefault":true,"maskCriteriaOnly":false,"definition":"","keyProductQueryItem":"238140","comparisonOperation":0,"comparisonValue":"4081554","minimumVersion":"","maximumVersion":"","formOrder":0,"lowerBound":null,"enabled":true,"mask":"","maskKey":"","keyItemMaskOfField":null,"keyOptionIdReplace":"","relatedOptionIds":[],"onlineServices":[],"childCriteriaItemList":[],"clientContextJson":""},{"keyOptionId":"3083","caption":"Ohio PUC","isDefault":true,"maskCriteriaOnly":false,"definition":"","keyProductQueryItem":"238140","comparisonOperation":0,"comparisonValue":"4081580","minimumVersion":"","maximumVersion":"","formOrder":0,"lowerBound":null,"enabled":true,"mask":"","maskKey":"","keyItemMaskOfField":null,"keyOptionIdReplace":"","relatedOptionIds":[],"onlineServices":[],"childCriteriaItemList":[],"clientContextJson":""},{"keyOptionId":"3084","caption":"South Dakota PUC","isDefault":true,"maskCriteriaOnly":false,"definition":"","keyProductQueryItem":"238140","comparisonOperation":0,"comparisonValue":"4081555","minimumVersion":"","maximumVersion":"","formOrder":0,"lowerBound":null,"enabled":true,"mask":"","maskKey":"","keyItemMaskOfField":null,"keyOptionIdReplace":"","relatedOptionIds":[],"onlineServices":[],"childCriteriaItemList":[],"clientContextJson":""},{"keyOptionId":"3085","caption":"Wisconsin PSC","isDefault":true,"maskCriteriaOnly":false,"definition":"","keyProductQueryItem":"238140","comparisonOperation":0,"comparisonValue":"4081570","minimumVersion":"","maximumVersion":"","formOrder":0,"lowerBound":null,"enabled":true,"mask":"","maskKey":"","keyItemMaskOfField":null,"keyOptionIdReplace":"","relatedOptionIds":[],"onlineServices":[],"childCriteriaItemList":[],"clientContextJson":""}],"clientContextJson":""},{"keyOptionId":"3063","caption":"Northeast","isDefault":false,"maskCriteriaOnly":true,"definition":"","keyProductQueryItem":"","comparisonOperation":null,"comparisonValue":"","minimumVersion":"","maximumVersion":"","formOrder":0,"lowerBound":null,"enabled":true,"mask":"","maskKey":"","keyItemMaskOfField":null,"keyOptionIdReplace":"","relatedOptionIds":[],"onlineServices":[],"childCriteriaItemList":[{"keyOptionId":"3086","caption":"Connecticut PURA","isDefault":true,"maskCriteriaOnly":false,"definition":"","keyProductQueryItem":"238140","comparisonOperation":0,"comparisonValue":"4081608","minimumVersion":"","maximumVersion":"","formOrder":0,"lowerBound":null,"enabled":true,"mask":"","maskKey":"","keyItemMaskOfField":null,"keyOptionIdReplace":"","relatedOptionIds":[],"onlineServices":[],"childCriteriaItemList":[],"clientContextJson":""},{"keyOptionId":"3087","caption":"Maine PUC","isDefault":true,"maskCriteriaOnly":false,"definition":"","keyProductQueryItem":"238140","comparisonOperation":0,"comparisonValue":"4081599","minimumVersion":"","maximumVersion":"","formOrder":0,"lowerBound":null,"enabled":true,"mask":"","maskKey":"","keyItemMaskOfField":null,"keyOptionIdReplace":"","relatedOptionIds":[],"onlineServices":[],"childCriteriaItemList":[],"clientContextJson":""},{"keyOptionId":"3088","caption":"Massachusetts DPU","isDefault":true,"maskCriteriaOnly":false,"definition":"","keyProductQueryItem":"238140","comparisonOperation":0,"comparisonValue":"4081605","minimumVersion":"","maximumVersion":"","formOrder":0,"lowerBound":null,"enabled":true,"mask":"","maskKey":"","keyItemMaskOfField":null,"keyOptionIdReplace":"","relatedOptionIds":[],"onlineServices":[],"childCriteriaItemList":[],"clientContextJson":""},{"keyOptionId":"3089","caption":"New Hampshire PUC","isDefault":true,"maskCriteriaOnly":false,"definition":"","keyProductQueryItem":"2381</t>
  </si>
  <si>
    <t>40","comparisonOperation":0,"comparisonValue":"4081601","minimumVersion":"","maximumVersion":"","formOrder":0,"lowerBound":null,"enabled":true,"mask":"","maskKey":"","keyItemMaskOfField":null,"keyOptionIdReplace":"","relatedOptionIds":[],"onlineServices":[],"childCriteriaItemList":[],"clientContextJson":""},{"keyOptionId":"3090","caption":"Rhode Island PUC","isDefault":true,"maskCriteriaOnly":false,"definition":"","keyProductQueryItem":"238140","comparisonOperation":0,"comparisonValue":"4081609","minimumVersion":"","maximumVersion":"","formOrder":0,"lowerBound":null,"enabled":true,"mask":"","maskKey":"","keyItemMaskOfField":null,"keyOptionIdReplace":"","relatedOptionIds":[],"onlineServices":[],"childCriteriaItemList":[],"clientContextJson":""},{"keyOptionId":"3091","caption":"Vermont PSB","isDefault":true,"maskCriteriaOnly":false,"definition":"","keyProductQueryItem":"238140","comparisonOperation":0,"comparisonValue":"4081602","minimumVersion":"","maximumVersion":"","formOrder":0,"lowerBound":null,"enabled":true,"mask":"","maskKey":"","keyItemMaskOfField":null,"keyOptionIdReplace":"","relatedOptionIds":[],"onlineServices":[],"childCriteriaItemList":[],"clientContextJson":""}],"clientContextJson":""},{"keyOptionId":"3064","caption":"Southeast","isDefault":false,"maskCriteriaOnly":true,"definition":"","keyProductQueryItem":"","comparisonOperation":null,"comparisonValue":"","minimumVersion":"","maximumVersion":"","formOrder":0,"lowerBound":null,"enabled":true,"mask":"","maskKey":"","keyItemMaskOfField":null,"keyOptionIdReplace":"","relatedOptionIds":[],"onlineServices":[],"childCriteriaItemList":[{"keyOptionId":"3092","caption":"Alabama PSC","isDefault":true,"maskCriteriaOnly":false,"definition":"","keyProductQueryItem":"238140","comparisonOperation":0,"comparisonValue":"4081578","minimumVersion":"","maximumVersion":"","formOrder":0,"lowerBound":null,"enabled":true,"mask":"","maskKey":"","keyItemMaskOfField":null,"keyOptionIdReplace":"","relatedOptionIds":[],"onlineServices":[],"childCriteriaItemList":[],"clientContextJson":""},{"keyOptionId":"3093","caption":"Arkansas PSC","isDefault":true,"maskCriteriaOnly":false,"definition":"","keyProductQueryItem":"238140","comparisonOperation":0,"comparisonValue":"4081567","minimumVersion":"","maximumVersion":"","formOrder":0,"lowerBound":null,"enabled":true,"mask":"","maskKey":"","keyItemMaskOfField":null,"keyOptionIdReplace":"","relatedOptionIds":[],"onlineServices":[],"childCriteriaItemList":[],"clientContextJson":""},{"keyOptionId":"3094","caption":"Florida PSC","isDefault":true,"maskCriteriaOnly":false,"definition":"","keyProductQueryItem":"238140","comparisonOperation":0,"comparisonValue":"4081598","minimumVersion":"","maximumVersion":"","formOrder":0,"lowerBound":null,"enabled":true,"mask":"","maskKey":"","keyItemMaskOfField":null,"keyOptionIdReplace":"","relatedOptionIds":[],"onlineServices":[],"childCriteriaItemList":[],"clientContextJson":""},{"keyOptionId":"3095","caption":"Georgia PSC","isDefault":true,"maskCriteriaOnly":false,"definition":"","keyProductQueryItem":"238140","comparisonOperation":0,"comparisonValue":"4081595","minimumVersion":"","maximumVersion":"","formOrder":0,"lowerBound":null,"enabled":true,"mask":"","maskKey":"","keyItemMaskOfField":null,"keyOptionIdReplace":"","relatedOptionIds":[],"onlineServices":[],"childCriteriaItemList":[],"clientContextJson":""},{"keyOptionId":"3096","caption":"Mississippi PSC","isDefault":true,"maskCriteriaOnly":false,"definition":"","keyProductQueryItem":"238140","comparisonOperation":0,"comparisonValue":"4081573","minimumVersion":"","maximumVersion":"","formOrder":0,"lowerBound":null,"enabled":true,"mask":"","maskKey":"","keyItemMaskOfField":null,"keyOptionIdReplace":"","relatedOptionIds":[],"onlineServices":[],"childCriteriaItemList":[],"clientContextJson":""},{"keyOptionId":"3097","caption":"North Carolina UC","isDefault":true,"maskCriteriaOnly":false,"definition":"","keyProductQueryItem":"238140","comparisonOperation":0,"comparisonValue":"4081590","minimumVersion":"","maximumVersion":"","formOrder":0,"lowerBound":null,"enabled":true,"mask":"","maskKey":"","keyItemMaskOfField":null,"keyOptionIdReplace":"","relatedOptionIds":[],"onlineServices":[],"childCriteriaItemList":[],"clientContextJson":""},{"keyOptionId":"3098","caption":"South Carolina PSC","isDefault":true,"maskCriteriaOnly":false,"definition":"","keyProductQueryItem":"238140","comparisonOperation":0,"comparisonValue":"4081594","minimumVersion":"","maximumVersion":"","formOrder":0,"lowerBound":null,"enabled":true,"mask":"","maskKey":"","keyItemMaskOfField":null,"keyOptionIdReplace":"","relatedOptionIds":[],"onlineServices":[],"childCriteriaItemList":[],"clientContextJson":""},{"keyOptionId":"3099","caption":"Tennessee RA","isDefault":true,"maskCriteriaOnly":false,"definition":"","keyProductQueryItem":"238140","comparisonOperation":0,"comparisonValue":"4081577","minimumVersion":"","maximumVersion":"","formOrder":0,"lowerBound":null,"enabled":true,"mask":"","maskKey":"","keyItemMaskOfField":null,"keyOptionIdReplace":"","relatedOptionIds":[],"onlineServices":[],"childCriteriaItemList":[],"clientContextJson":""},{"keyOptionId":"3100","caption":"Virginia SCC","isDefault":true,"maskCriteriaOnly":false,"definition":"","keyProductQueryItem":"238140","comparisonOperation":0,"comparisonValue":"4081583","minimumVersion":"","maximumVersion":"","formOrder":0,"lowerBound":null,"enabled":true,"mask":"","maskKey":"","keyItemMaskOfField":null,"keyOptionIdReplace":"","relatedOptionIds":[],"onlineServices":[],"childCriteriaItemList":[],"clientContextJson":""},{"keyOptionId":"3101","caption":"West Virginia PSC","isDefault":true,"maskCriteriaOnly":false,"definition":"","keyProductQueryItem":"238140","comparisonOperation":0,"comparisonValue":"4081581","minimumVersion":"","maximumVersion":"","formOrder":0,"lowerBound":null,"enabled":true,"mask":"","maskKey":"","keyItemMaskOfField":null,"keyOptionIdReplace":"","relatedOptionIds":[],"onlineServices":[],"childCriteriaItemList":[],"clientContextJson":""}],"clientContextJson":""},{"keyOptionId":"3065","caption":"Southwest","isDefault":false,"maskCriteriaOnly":true,"definition":"","keyProductQueryItem":"","comparisonOperation":null,"comparisonValue":"","minimumVersion":"","maximumVersion":"","formOrder":0,"lowerBound":null,"enabled":true,"mask":"","maskKey":"","keyItemMaskOfField":null,"keyOptionIdReplace":"","relatedOptionIds":[],"onlineServices":[],"childCriteriaItemList":[{"keyOptionId":"3102","caption":"Colorado PUC","isDefault":true,"maskCriteriaOnly":false,"definition":"","keyProductQueryItem":"238140","comparisonOperation":0,"comparisonValue":"4081552","minimumVersion":"","maximumVersion":"","formOrder":0,"lowerBound":null,"enabled":true,"mask":"","maskKey":"","keyItemMaskOfField":null,"keyOptionIdReplace":"","relatedOptionIds":[],"onlineServices":[],"childCriteriaItemList":[],"clientContextJson":""},{"keyOptionId":"3103","caption":"Louisiana PSC","isDefault":true,"maskCriteriaOnly":false,"definition":"","keyProductQueryItem":"238140","comparisonOperation":0,"comparisonValue":"4081569","minimumVersion":"","maximumVersion":"","formOrder":0,"lowerBound":null,"enabled":true,"mask":"","maskKey":"","keyItemMaskOfField":null,"keyOptionIdReplace":"","relatedOptionIds":[],"onlineServices":[],"childCriteriaItemList":[],"clientContextJson":""},{"keyOptionId":"3104","caption":"Louisiana NOCC","isDefault":true,"maskCriteriaOnly":false,"definition":"","keyProductQueryItem":"238140","comparisonOperation":0,"comparisonValue":"4315460","minimumVersion":"","maximumVersion":"","formOrder":0,"lowerBound":null,"enabled":true,"mask":"","maskKey":"","keyItemMaskOfField":null,"</t>
  </si>
  <si>
    <t>keyOptionIdReplace":"","relatedOptionIds":[],"onlineServices":[],"childCriteriaItemList":[],"clientContextJson":""},{"keyOptionId":"3105","caption":"New Mexico PRC","isDefault":true,"maskCriteriaOnly":false,"definition":"","keyProductQueryItem":"238140","comparisonOperation":0,"comparisonValue":"4081553","minimumVersion":"","maximumVersion":"","formOrder":0,"lowerBound":null,"enabled":true,"mask":"","maskKey":"","keyItemMaskOfField":null,"keyOptionIdReplace":"","relatedOptionIds":[],"onlineServices":[],"childCriteriaItemList":[],"clientContextJson":""},{"keyOptionId":"3106","caption":"Oklahoma CC","isDefault":true,"maskCriteriaOnly":false,"definition":"","keyProductQueryItem":"238140","comparisonOperation":0,"comparisonValue":"4081559","minimumVersion":"","maximumVersion":"","formOrder":0,"lowerBound":null,"enabled":true,"mask":"","maskKey":"","keyItemMaskOfField":null,"keyOptionIdReplace":"","relatedOptionIds":[],"onlineServices":[],"childCriteriaItemList":[],"clientContextJson":""},{"keyOptionId":"3107","caption":"Texas PUC","isDefault":true,"maskCriteriaOnly":false,"definition":"","keyProductQueryItem":"238140","comparisonOperation":0,"comparisonValue":"4081560","minimumVersion":"","maximumVersion":"","formOrder":0,"lowerBound":null,"enabled":true,"mask":"","maskKey":"","keyItemMaskOfField":null,"keyOptionIdReplace":"","relatedOptionIds":[],"onlineServices":[],"childCriteriaItemList":[],"clientContextJson":""},{"keyOptionId":"3108","caption":"Texas RRC","isDefault":true,"maskCriteriaOnly":false,"definition":"","keyProductQueryItem":"238140","comparisonOperation":0,"comparisonValue":"4081952","minimumVersion":"","maximumVersion":"","formOrder":0,"lowerBound":null,"enabled":true,"mask":"","maskKey":"","keyItemMaskOfField":null,"keyOptionIdReplace":"","relatedOptionIds":[],"onlineServices":[],"childCriteriaItemList":[],"clientContextJson":""},{"keyOptionId":"3109","caption":"Utah PSC","isDefault":true,"maskCriteriaOnly":false,"definition":"","keyProductQueryItem":"238140","comparisonOperation":0,"comparisonValue":"4081520","minimumVersion":"","maximumVersion":"","formOrder":0,"lowerBound":null,"enabled":true,"mask":"","maskKey":"","keyItemMaskOfField":null,"keyOptionIdReplace":"","relatedOptionIds":[],"onlineServices":[],"childCriteriaItemList":[],"clientContextJson":""}],"clientContextJson":""},{"keyOptionId":"3066","caption":"West","isDefault":false,"maskCriteriaOnly":true,"definition":"","keyProductQueryItem":"","comparisonOperation":null,"comparisonValue":"","minimumVersion":"","maximumVersion":"","formOrder":0,"lowerBound":null,"enabled":true,"mask":"","maskKey":"","keyItemMaskOfField":null,"keyOptionIdReplace":"","relatedOptionIds":[],"onlineServices":[],"childCriteriaItemList":[{"keyOptionId":"3110","caption":"Alaska RC","isDefault":true,"maskCriteriaOnly":false,"definition":"","keyProductQueryItem":"238140","comparisonOperation":0,"comparisonValue":"4081617","minimumVersion":"","maximumVersion":"","formOrder":0,"lowerBound":null,"enabled":true,"mask":"","maskKey":"","keyItemMaskOfField":null,"keyOptionIdReplace":"","relatedOptionIds":[],"onlineServices":[],"childCriteriaItemList":[],"clientContextJson":""},{"keyOptionId":"3111","caption":"Arizona CC","isDefault":true,"maskCriteriaOnly":false,"definition":"","keyProductQueryItem":"238140","comparisonOperation":0,"comparisonValue":"4081521","minimumVersion":"","maximumVersion":"","formOrder":0,"lowerBound":null,"enabled":true,"mask":"","maskKey":"","keyItemMaskOfField":null,"keyOptionIdReplace":"","relatedOptionIds":[],"onlineServices":[],"childCriteriaItemList":[],"clientContextJson":""},{"keyOptionId":"3112","caption":"California PUC","isDefault":true,"maskCriteriaOnly":false,"definition":"","keyProductQueryItem":"238140","comparisonOperation":0,"comparisonValue":"4081517","minimumVersion":"","maximumVersion":"","formOrder":0,"lowerBound":null,"enabled":true,"mask":"","maskKey":"","keyItemMaskOfField":null,"keyOptionIdReplace":"","relatedOptionIds":[],"onlineServices":[],"childCriteriaItemList":[],"clientContextJson":""},{"keyOptionId":"3113","caption":"Hawaii PUC","isDefault":true,"maskCriteriaOnly":false,"definition":"","keyProductQueryItem":"238140","comparisonOperation":0,"comparisonValue":"4136041","minimumVersion":"","maximumVersion":"","formOrder":0,"lowerBound":null,"enabled":true,"mask":"","maskKey":"","keyItemMaskOfField":null,"keyOptionIdReplace":"","relatedOptionIds":[],"onlineServices":[],"childCriteriaItemList":[],"clientContextJson":""},{"keyOptionId":"3114","caption":"Idaho PUC","isDefault":true,"maskCriteriaOnly":false,"definition":"","keyProductQueryItem":"238140","comparisonOperation":0,"comparisonValue":"4081519","minimumVersion":"","maximumVersion":"","formOrder":0,"lowerBound":null,"enabled":true,"mask":"","maskKey":"","keyItemMaskOfField":null,"keyOptionIdReplace":"","relatedOptionIds":[],"onlineServices":[],"childCriteriaItemList":[],"clientContextJson":""},{"keyOptionId":"3115","caption":"Montana PSC","isDefault":true,"maskCriteriaOnly":false,"definition":"","keyProductQueryItem":"238140","comparisonOperation":0,"comparisonValue":"4081522","minimumVersion":"","maximumVersion":"","formOrder":0,"lowerBound":null,"enabled":true,"mask":"","maskKey":"","keyItemMaskOfField":null,"keyOptionIdReplace":"","relatedOptionIds":[],"onlineServices":[],"childCriteriaItemList":[],"clientContextJson":""},{"keyOptionId":"3116","caption":"Nevada PUC","isDefault":true,"maskCriteriaOnly":false,"definition":"","keyProductQueryItem":"238140","comparisonOperation":0,"comparisonValue":"4081518","minimumVersion":"","maximumVersion":"","formOrder":0,"lowerBound":null,"enabled":true,"mask":"","maskKey":"","keyItemMaskOfField":null,"keyOptionIdReplace":"","relatedOptionIds":[],"onlineServices":[],"childCriteriaItemList":[],"clientContextJson":""},{"keyOptionId":"3117","caption":"Oregon PUC","isDefault":true,"maskCriteriaOnly":false,"definition":"","keyProductQueryItem":"238140","comparisonOperation":0,"comparisonValue":"4081516","minimumVersion":"","maximumVersion":"","formOrder":0,"lowerBound":null,"enabled":true,"mask":"","maskKey":"","keyItemMaskOfField":null,"keyOptionIdReplace":"","relatedOptionIds":[],"onlineServices":[],"childCriteriaItemList":[],"clientContextJson":""},{"keyOptionId":"3118","caption":"Washington UTC","isDefault":true,"maskCriteriaOnly":false,"definition":"","keyProductQueryItem":"238140","comparisonOperation":0,"comparisonValue":"4081515","minimumVersion":"","maximumVersion":"","formOrder":0,"lowerBound":null,"enabled":true,"mask":"","maskKey":"","keyItemMaskOfField":null,"keyOptionIdReplace":"","relatedOptionIds":[],"onlineServices":[],"childCriteriaItemList":[],"clientContextJson":""},{"keyOptionId":"3119","caption":"Wyoming PSC","isDefault":true,"maskCriteriaOnly":false,"definition":"","keyProductQueryItem":"238140","comparisonOperation":0,"comparisonValue":"4081538","minimumVersion":"","maximumVersion":"","formOrder":0,"lowerBound":null,"enabled":true,"mask":"","maskKey":"","keyItemMaskOfField":null,"keyOptionIdReplace":"","relatedOptionIds":[],"onlineServices":[],"childCriteriaItemList":[],"clientContextJson":""}],"clientContextJson":""}],"clientContextJson":""}],"clientContextJson":""}]},{"filterGroupId":"5471","filterGroupIdReplace":"","caption":"Rate Case Period","groupType":2,"optionType":0,"formOrder":400,"minimumVersion":"","maximumVersion":"","onlineServicesEnabled":false,"column":1,"columnFormOrder":40,"criteriaIdName":"RateCase-Period","required":false,"dateDefaultType":"","criteriaItemList":[{"keyOptionId":"5472","caption":"Most Recent Completed Cases Only","isDefault":false,"maskCriteriaOnly":false,"definition":"","keyProductQueryItem":"238139"</t>
  </si>
  <si>
    <t>,"comparisonOperation":0,"comparisonValue":"1","minimumVersion":"","maximumVersion":"","formOrder":0,"lowerBound":null,"enabled":true,"mask":"","maskKey":"","keyItemMaskOfField":null,"keyOptionIdReplace":"","relatedOptionIds":[],"onlineServices":[],"childCriteriaItemList":[],"clientContextJson":""},{"keyOptionId":"5473","caption":"Date Range","isDefault":true,"maskCriteriaOnly":true,"definition":"","keyProductQueryItem":"238115","comparisonOperation":20,"comparisonValue":"","minimumVersion":"","maximumVersion":"","formOrder":0,"lowerBound":null,"enabled":true,"mask":"","maskKey":"","keyItemMaskOfField":null,"keyOptionIdReplace":"","relatedOptionIds":[],"onlineServices":[],"childCriteriaItemList":[],"clientContextJson":""}]},{"filterGroupId":"5477","filterGroupIdReplace":"","caption":"Decision Date Range","groupType":2,"optionType":4,"formOrder":600,"minimumVersion":"","maximumVersion":"","onlineServicesEnabled":false,"column":1,"columnFormOrder":60,"criteriaIdName":"RateCase-DecisionDate","required":false,"dateDefaultType":"","criteriaItemList":[{"keyOptionId":"5478","caption":"From","isDefault":true,"maskCriteriaOnly":true,"definition":"","keyProductQueryItem":"238119","comparisonOperation":6,"comparisonValue":"01/01/2010","minimumVersion":"","maximumVersion":"","formOrder":0,"lowerBound":null,"enabled":true,"mask":"","maskKey":"","keyItemMaskOfField":null,"keyOptionIdReplace":null,"relatedOptionIds":[],"onlineServices":[],"childCriteriaItemList":[],"clientContextJson":""},{"keyOptionId":"5479","caption":"To","isDefault":true,"maskCriteriaOnly":true,"definition":"","keyProductQueryItem":"238119","comparisonOperation":5,"comparisonValue":"12/31/2017","minimumVersion":"","maximumVersion":"","formOrder":0,"lowerBound":null,"enabled":true,"mask":"","maskKey":"","keyItemMaskOfField":null,"keyOptionIdReplace":null,"relatedOptionIds":[],"onlineServices":[],"childCriteriaItemList":[],"clientContextJson":""}]},{"filterGroupId":"5480","filterGroupIdReplace":"","caption":"Company Name","groupType":2,"optionType":2,"formOrder":100,"minimumVersion":"","maximumVersion":"","onlineServicesEnabled":false,"column":0,"columnFormOrder":10,"criteriaIdName":"","required":false,"dateDefaultType":"","criteriaItemList":[{"keyOptionId":"5481","caption":"","isDefault":false,"maskCriteriaOnly":true,"definition":"","keyProductQueryItem":"238108","comparisonOperation":4,"comparisonValue":"","minimumVersion":"","maximumVersion":"","formOrder":0,"lowerBound":null,"enabled":true,"mask":"","maskKey":"","keyItemMaskOfField":null,"keyOptionIdReplace":"","relatedOptionIds":[],"onlineServices":[],"childCriteriaItemList":[],"clientContextJson":""}]},{"filterGroupId":"5467","filterGroupIdReplace":"","caption":"Ultimate Parent","groupType":2,"optionType":2,"formOrder":200,"minimumVersion":"","maximumVersion":"","onlineServicesEnabled":false,"column":0,"columnFormOrder":20,"criteriaIdName":"","required":false,"dateDefaultType":"","criteriaItemList":[{"keyOptionId":"5468","caption":"","isDefault":false,"maskCriteriaOnly":true,"definition":"","keyProductQueryItem":"238111","comparisonOperation":4,"comparisonValue":"","minimumVersion":"","maximumVersion":"","formOrder":0,"lowerBound":null,"enabled":true,"mask":"","maskKey":"","keyItemMaskOfField":null,"keyOptionIdReplace":"","relatedOptionIds":[],"onlineServices":[],"childCriteriaItemList":[],"clientContextJson":""}]},{"filterGroupId":"5469","filterGroupIdReplace":"","caption":"Ultimate Parent Ticker","groupType":2,"optionType":2,"formOrder":300,"minimumVersion":"","maximumVersion":"","onlineServicesEnabled":false,"column":0,"columnFormOrder":30,"criteriaIdName":"","required":false,"dateDefaultType":"","criteriaItemList":[{"keyOptionId":"5470","caption":"","isDefault":false,"maskCriteriaOnly":true,"definition":"","keyProductQueryItem":"249949","comparisonOperation":0,"comparisonValue":"","minimumVersion":"","maximumVersion":"","formOrder":0,"lowerBound":null,"enabled":true,"mask":"","maskKey":"","keyItemMaskOfField":null,"keyOptionIdReplace":"","relatedOptionIds":[],"onlineServices":[],"childCriteriaItemList":[],"clientContextJson":""}]},{"filterGroupId":"5474","filterGroupIdReplace":"","caption":"Filing Date Range","groupType":2,"optionType":4,"formOrder":500,"minimumVersion":"","maximumVersion":"","onlineServicesEnabled":false,"column":1,"columnFormOrder":50,"criteriaIdName":"RateCase-FilingDate","required":false,"dateDefaultType":"","criteriaItemList":[{"keyOptionId":"5475","caption":"From","isDefault":false,"maskCriteriaOnly":true,"definition":"","keyProductQueryItem":"238118","comparisonOperation":6,"comparisonValue":"","minimumVersion":"","maximumVersion":"","formOrder":0,"lowerBound":null,"enabled":true,"mask":"","maskKey":"","keyItemMaskOfField":null,"keyOptionIdReplace":"","relatedOptionIds":[],"onlineServices":[],"childCriteriaItemList":[],"clientContextJson":""},{"keyOptionId":"5476","caption":"To","isDefault":false,"maskCriteriaOnly":true,"definition":"","keyProductQueryItem":"238118","comparisonOperation":5,"comparisonValue":"","minimumVersion":"","maximumVersion":"","formOrder":0,"lowerBound":null,"enabled":true,"mask":"","maskKey":"","keyItemMaskOfField":null,"keyOptionIdReplace":"","relatedOptionIds":[],"onlineServices":[],"childCriteriaItemList":[],"clientContextJson":""}]}],"conversionInformation":{"keyCurrency":"USD","measurementStandard":0,"conversionMode":0,"magnitudeOverride":null,"keyForeignLanguage":null,"keyForeignLanguageSecondary":null,"dataLanguage":"en-US","culture":null,"requestCulture":null,"nullValue":"N/A","headerCurrency":null},"countsQuery":false,"saveQueryType":0},"conversionInfo":null,"operationType":22,"showProductMagnitude":false,"enableSourceTagging":false,"timeoutOverride":0,"ignoreCache":false}],"saveQueryType":0,"extensionPropertiesJson":null}</t>
  </si>
  <si>
    <t>--END QUERY--</t>
  </si>
  <si>
    <t>Excludes Limited Issue Rider Cases.</t>
  </si>
  <si>
    <t>Trends in State Authorized Return on Equity</t>
  </si>
  <si>
    <t xml:space="preserve">State </t>
  </si>
  <si>
    <t>Company</t>
  </si>
  <si>
    <r>
      <t xml:space="preserve">Rate Case </t>
    </r>
    <r>
      <rPr>
        <b/>
        <u/>
        <sz val="11"/>
        <color theme="1"/>
        <rFont val="Arial"/>
        <family val="2"/>
      </rPr>
      <t>Completion Date</t>
    </r>
  </si>
  <si>
    <r>
      <t xml:space="preserve">Authorized
</t>
    </r>
    <r>
      <rPr>
        <b/>
        <u/>
        <sz val="11"/>
        <color theme="1"/>
        <rFont val="Arial"/>
        <family val="2"/>
      </rPr>
      <t>Return on Equity</t>
    </r>
  </si>
  <si>
    <t>2016 Average</t>
  </si>
  <si>
    <t>2016 Median</t>
  </si>
  <si>
    <t>Total 2016, 2017 Average</t>
  </si>
  <si>
    <t>Total 2016, 2017 Median</t>
  </si>
  <si>
    <t>NA</t>
  </si>
  <si>
    <t>Advice No. 2611-G</t>
  </si>
  <si>
    <t>Advice No. 3120-E</t>
  </si>
  <si>
    <t>Advice No. 3665-E</t>
  </si>
  <si>
    <t>Advice No. 5192</t>
  </si>
  <si>
    <t>Advise No. 3887-G/5148-E</t>
  </si>
  <si>
    <t>C-16-00276-UT</t>
  </si>
  <si>
    <t>C-17-3112-INV</t>
  </si>
  <si>
    <t>C-2017-00308 (PRP)</t>
  </si>
  <si>
    <t>C-2017-00413 (AMRP)</t>
  </si>
  <si>
    <t>C-9331 (STRIDE update)</t>
  </si>
  <si>
    <t>C-9443</t>
  </si>
  <si>
    <t>C-9447</t>
  </si>
  <si>
    <t>Ca-44403-TDSIC-7</t>
  </si>
  <si>
    <t>Ca-44733-TDSIC-2</t>
  </si>
  <si>
    <t>Ca-44910-TDSIC-1</t>
  </si>
  <si>
    <t>Ca-PUD201700078</t>
  </si>
  <si>
    <t>C-AVU-G-17-01</t>
  </si>
  <si>
    <t>Spire Missouri Inc.</t>
  </si>
  <si>
    <t>C-PUE-2016-00143</t>
  </si>
  <si>
    <t>C-PUR-2017-00095 (SAVE)</t>
  </si>
  <si>
    <t>C-PUR-2017-00102 (SAVE)</t>
  </si>
  <si>
    <t>D-16-036-FR (2017 Review)</t>
  </si>
  <si>
    <t>D-17-010-FR</t>
  </si>
  <si>
    <t>D-17-0196</t>
  </si>
  <si>
    <t>D-17-0197</t>
  </si>
  <si>
    <t>D-17-05-42</t>
  </si>
  <si>
    <t>Southern Connecticut Gas Company</t>
  </si>
  <si>
    <t>D-17-06003</t>
  </si>
  <si>
    <t>D-18-KGSG-093-TAR (GSRS)</t>
  </si>
  <si>
    <t>D-20004-117-ER-16</t>
  </si>
  <si>
    <t>D-2014-0318</t>
  </si>
  <si>
    <t>D-20170183-EI</t>
  </si>
  <si>
    <t>D-20170210-EI</t>
  </si>
  <si>
    <t>D-2017-6-G</t>
  </si>
  <si>
    <t>D-2017-7-G</t>
  </si>
  <si>
    <t>D-4220-UR-123 (Elec)</t>
  </si>
  <si>
    <t>D-4220-UR-123 (Gas)</t>
  </si>
  <si>
    <t>D-45414</t>
  </si>
  <si>
    <t>Sharyland Utilities, L.P.</t>
  </si>
  <si>
    <t>D-46449</t>
  </si>
  <si>
    <t>D-46831</t>
  </si>
  <si>
    <t>D-46957</t>
  </si>
  <si>
    <t>D-AVU-E-17-01</t>
  </si>
  <si>
    <t>D-ER-17030308</t>
  </si>
  <si>
    <t>D-GR-17010071</t>
  </si>
  <si>
    <t>DPU 17-05 (NSTAR)</t>
  </si>
  <si>
    <t>NSTAR Electric Company</t>
  </si>
  <si>
    <t>DPU 17-05 (WMECO)</t>
  </si>
  <si>
    <t>D-R-2016-2580030</t>
  </si>
  <si>
    <t>UGI Penn Natural Gas, Inc.</t>
  </si>
  <si>
    <t>D-U-16-066</t>
  </si>
  <si>
    <t>D-U-16-086</t>
  </si>
  <si>
    <t>D-UE-170033</t>
  </si>
  <si>
    <t>D-UE-319</t>
  </si>
  <si>
    <t>D-UG 325</t>
  </si>
  <si>
    <t>D-UG-170034</t>
  </si>
  <si>
    <t>Data through December 2017</t>
  </si>
  <si>
    <t>S&amp;P Market Intelligence, downloaded 2/1/2018</t>
  </si>
  <si>
    <t>2016 Q1</t>
  </si>
  <si>
    <t>2016 Q2</t>
  </si>
  <si>
    <t>2016 Q3</t>
  </si>
  <si>
    <t>2016 Q4</t>
  </si>
  <si>
    <t>2017 Q1</t>
  </si>
  <si>
    <t>2017 Q2</t>
  </si>
  <si>
    <t>2017 Q3</t>
  </si>
  <si>
    <t>2017 Q4</t>
  </si>
  <si>
    <t>TABLE ?</t>
  </si>
  <si>
    <t>2017 Average</t>
  </si>
  <si>
    <t>2017 Median</t>
  </si>
  <si>
    <t>Excludes Limited Issue Rider Cases</t>
  </si>
  <si>
    <t>Checks</t>
  </si>
  <si>
    <t>Authorized ROE for Electric Utilities during 2016 and 2017</t>
  </si>
  <si>
    <t>Authorized ROE for Vertically Integrated Electric Cases during 2016 and 2017</t>
  </si>
  <si>
    <t>C-2017-00179</t>
  </si>
  <si>
    <t>C-9455</t>
  </si>
  <si>
    <t>Ca-PUD201700151</t>
  </si>
  <si>
    <t>D-RPU-2017-0001</t>
  </si>
  <si>
    <t>Total 2016 - 2018 Average</t>
  </si>
  <si>
    <t>Total 2016 - 2018 Median</t>
  </si>
  <si>
    <t>2018 Average</t>
  </si>
  <si>
    <t>2018 Median</t>
  </si>
  <si>
    <t>Authorized ROE for Electric Utilities from 2016 to 2018</t>
  </si>
  <si>
    <t>Authorized ROE for Vertically Integrated Electric Cases from 2016 to 2018</t>
  </si>
  <si>
    <t>Source and Note:</t>
  </si>
  <si>
    <t>S&amp;P Global Market Intelligence.</t>
  </si>
  <si>
    <t xml:space="preserve"> </t>
  </si>
  <si>
    <t>Bottom 75%</t>
  </si>
  <si>
    <t xml:space="preserve">TABLE </t>
  </si>
  <si>
    <t>Jan 2018 - Feb 2018</t>
  </si>
  <si>
    <t>Top 25%</t>
  </si>
  <si>
    <t>(Electric Utilities)</t>
  </si>
  <si>
    <t>(Vertically Integrated Electric Utilities)</t>
  </si>
  <si>
    <t>C-17-E-0238</t>
  </si>
  <si>
    <t>C-17-G-0239</t>
  </si>
  <si>
    <t>D-E-015/GR-16-664</t>
  </si>
  <si>
    <t>D-2017-00065</t>
  </si>
  <si>
    <t>18-ATMG-218-TAR (GSRS)</t>
  </si>
  <si>
    <t>C-PUR-2017-00070 (Rider B)</t>
  </si>
  <si>
    <t>D-E-2, Sub 1142</t>
  </si>
  <si>
    <t>C-GR-2017-0215</t>
  </si>
  <si>
    <t>C-GR-2017-0216</t>
  </si>
  <si>
    <t>D-2017-AD-0112</t>
  </si>
  <si>
    <t>D-17-0124</t>
  </si>
  <si>
    <t>Northern Illinois Gas Company</t>
  </si>
  <si>
    <t>Ca-44429-TDSIC-7</t>
  </si>
  <si>
    <t>Ca-44430-TDSIC-7</t>
  </si>
  <si>
    <t>Ca-44720-TDSIC-2</t>
  </si>
  <si>
    <t>Duke Energy Indiana, LLC</t>
  </si>
  <si>
    <t>C-2009-00202</t>
  </si>
  <si>
    <t>Duke Energy Kentucky, Inc.</t>
  </si>
  <si>
    <t>D-080366-GU</t>
  </si>
  <si>
    <t>C-PU-08-862</t>
  </si>
  <si>
    <t>D-09-008-U</t>
  </si>
  <si>
    <t>C-08-1783-G-42T</t>
  </si>
  <si>
    <t>Hope Gas, Inc.</t>
  </si>
  <si>
    <t>AP-08-08-004</t>
  </si>
  <si>
    <t>D-U-30689</t>
  </si>
  <si>
    <t>Cleco Power LLC</t>
  </si>
  <si>
    <t>D-080318-GU</t>
  </si>
  <si>
    <t>Peoples Gas System</t>
  </si>
  <si>
    <t>D-UD-08-03 (elec.)</t>
  </si>
  <si>
    <t>Entergy New Orleans, LLC</t>
  </si>
  <si>
    <t>D-UD-08-03 (gas)</t>
  </si>
  <si>
    <t>C-R-2008-2029325</t>
  </si>
  <si>
    <t>Equitable Gas Company, LLC</t>
  </si>
  <si>
    <t>C-07-0551-EL-AIR (CEI)</t>
  </si>
  <si>
    <t>Cleveland Electric Illuminating Company</t>
  </si>
  <si>
    <t>C-07-0551-EL-AIR (OE)</t>
  </si>
  <si>
    <t>Ohio Edison Company</t>
  </si>
  <si>
    <t>C-07-0551-EL-AIR (TE)</t>
  </si>
  <si>
    <t>Toledo Edison Company</t>
  </si>
  <si>
    <t>C-07-1080-GA-AIR</t>
  </si>
  <si>
    <t>Vectren Energy Delivery of Ohio, Inc.</t>
  </si>
  <si>
    <t>D-UG-08-0546</t>
  </si>
  <si>
    <t>C-08-0072-GA-AIR</t>
  </si>
  <si>
    <t>Columbia Gas of Ohio, Incorporated</t>
  </si>
  <si>
    <t>C-07-0829-GA-AIR</t>
  </si>
  <si>
    <t>East Ohio Gas Company</t>
  </si>
  <si>
    <t>D-7321</t>
  </si>
  <si>
    <t>Central Vermont Public Service Corporation</t>
  </si>
  <si>
    <t>D-NG-0048</t>
  </si>
  <si>
    <t>D-NG07-013</t>
  </si>
  <si>
    <t>D-33309</t>
  </si>
  <si>
    <t>AEP Texas Central Company</t>
  </si>
  <si>
    <t>C-06-00210-UT</t>
  </si>
  <si>
    <t>C-PU-06-525</t>
  </si>
  <si>
    <t>D-33310</t>
  </si>
  <si>
    <t>AEP Texas North Company</t>
  </si>
  <si>
    <t>C-R-00061493</t>
  </si>
  <si>
    <t>C-9062</t>
  </si>
  <si>
    <t>D-2006-024</t>
  </si>
  <si>
    <t>Maine Public Service Company</t>
  </si>
  <si>
    <t>D-28813</t>
  </si>
  <si>
    <t>Cap Rock Energy Corporation</t>
  </si>
  <si>
    <t>D-U-28035</t>
  </si>
  <si>
    <t>D-19758-U</t>
  </si>
  <si>
    <t>Savannah Electric and Power Company</t>
  </si>
  <si>
    <t>D-U-27676 (ARKLA)</t>
  </si>
  <si>
    <t>D-G-21,SUB442</t>
  </si>
  <si>
    <t>North Carolina Natural Gas Corp.</t>
  </si>
  <si>
    <t>D-RPU-02-2</t>
  </si>
  <si>
    <t>D-6596</t>
  </si>
  <si>
    <t>Frontier Communications Corporation</t>
  </si>
  <si>
    <t>C-3643</t>
  </si>
  <si>
    <t>D-6630-UR-109 (gas)</t>
  </si>
  <si>
    <t>Wisconsin Natural Gas Company</t>
  </si>
  <si>
    <t>D-E-13,SUB171</t>
  </si>
  <si>
    <t>Nantahala Power &amp; Light Company</t>
  </si>
  <si>
    <t>C-R-954534</t>
  </si>
  <si>
    <t>D-U-21484 (LGS)</t>
  </si>
  <si>
    <t>D-24794</t>
  </si>
  <si>
    <t>AL</t>
  </si>
  <si>
    <t>C-93-E-1123</t>
  </si>
  <si>
    <t>Long Island Lighting Company</t>
  </si>
  <si>
    <t>C-PUE-940045</t>
  </si>
  <si>
    <t>Potomac Edison Company</t>
  </si>
  <si>
    <t>C-940027-E-42T</t>
  </si>
  <si>
    <t>C-8652</t>
  </si>
  <si>
    <t>C-93-G-0002</t>
  </si>
  <si>
    <t>DPU-92-250</t>
  </si>
  <si>
    <t>Cambridge Electric Light Company</t>
  </si>
  <si>
    <t>DPU-92-148</t>
  </si>
  <si>
    <t>Eastern Edison Company</t>
  </si>
  <si>
    <t>C-91-415-GA-AIR</t>
  </si>
  <si>
    <t>Dayton Power and Light Company</t>
  </si>
  <si>
    <t>C-91-414-EL-AIR</t>
  </si>
  <si>
    <t>DPU-90-31</t>
  </si>
  <si>
    <t>Commonwealth Electric Company</t>
  </si>
  <si>
    <t>DPU-89-112</t>
  </si>
  <si>
    <t>Berkshire Gas Company</t>
  </si>
  <si>
    <t>D-88-05-25-G</t>
  </si>
  <si>
    <t>D-1849</t>
  </si>
  <si>
    <t>Blackstone Valley Electric</t>
  </si>
  <si>
    <t>D-85.7.30</t>
  </si>
  <si>
    <t>C-U-4728</t>
  </si>
  <si>
    <t>D-84.7.38</t>
  </si>
  <si>
    <t>D-U-16092 (elec.)</t>
  </si>
  <si>
    <t>D-U-1345 De-54056</t>
  </si>
  <si>
    <t>D-U-15516 (gas)</t>
  </si>
  <si>
    <t>C-82-334-E-42T</t>
  </si>
  <si>
    <t>Wheeling Power Company</t>
  </si>
  <si>
    <t>D-18416</t>
  </si>
  <si>
    <t>Alabama Power Company</t>
  </si>
  <si>
    <t>D-4286</t>
  </si>
  <si>
    <t>Gas Company, LLC</t>
  </si>
  <si>
    <t>D-18328</t>
  </si>
  <si>
    <t>Spire Alabama Inc.</t>
  </si>
  <si>
    <t>Data through March 19, 2018</t>
  </si>
  <si>
    <t>Jan 2018 - March 2018</t>
  </si>
  <si>
    <t>S&amp;P Market Intelligence, downloaded 3/19/2018</t>
  </si>
  <si>
    <t>Utilities with an Approved ROE &gt; 9.70%</t>
  </si>
  <si>
    <t>Utilities with an Approved ROE ≤ 9.70%</t>
  </si>
  <si>
    <t>ROE Range of Utilities with an Approved ROE ≤ 9.70%</t>
  </si>
  <si>
    <t>9.37% - 9.60%</t>
  </si>
  <si>
    <t>9.10% - 9.70%</t>
  </si>
  <si>
    <t>9.25% - 9.70%</t>
  </si>
  <si>
    <t>8.64% - 9.60%</t>
  </si>
  <si>
    <t>20170179-GU</t>
  </si>
  <si>
    <t>C-PUR-2017-00031 (Rider G)</t>
  </si>
  <si>
    <t>C-U-18322</t>
  </si>
  <si>
    <t>D-32539 (2018 Update)</t>
  </si>
  <si>
    <t>Spire Gulf Inc.</t>
  </si>
  <si>
    <t>C-2017-00321</t>
  </si>
  <si>
    <t>C-U-18255</t>
  </si>
  <si>
    <t>C-U-18370</t>
  </si>
  <si>
    <t>D-17-10-46</t>
  </si>
  <si>
    <t>D-17AL-0649E</t>
  </si>
  <si>
    <t>D-46481</t>
  </si>
  <si>
    <t>D-46817</t>
  </si>
  <si>
    <t>D-DG-17-048</t>
  </si>
  <si>
    <t>D-UE-170485</t>
  </si>
  <si>
    <t>D-UG-170486</t>
  </si>
  <si>
    <t>9.00% - 9.70%</t>
  </si>
  <si>
    <t>2018 data through May 2, 2018.</t>
  </si>
  <si>
    <t>8.40% - 9.70%</t>
  </si>
  <si>
    <t>The York Water Co.</t>
  </si>
  <si>
    <t>Aqua Virginia Utilities, Inc.</t>
  </si>
  <si>
    <t>Iowa American Water Co.</t>
  </si>
  <si>
    <t>Carolina Water Service of North Carolina</t>
  </si>
  <si>
    <t>Carolina Water Services, Inc.</t>
  </si>
  <si>
    <t>Golden States Water</t>
  </si>
  <si>
    <t>Aqua North Carolina</t>
  </si>
  <si>
    <t>Waikoloa Utilities</t>
  </si>
  <si>
    <t>Middlesex Water Co.</t>
  </si>
  <si>
    <t>SUEZ Water New York Inc.</t>
  </si>
  <si>
    <t>SUEZ Water Westchester</t>
  </si>
  <si>
    <t>San Jose Water</t>
  </si>
  <si>
    <t>California Water</t>
  </si>
  <si>
    <t>Tidewater Utilities, Inc.</t>
  </si>
  <si>
    <t>Aqua New Jersey</t>
  </si>
  <si>
    <t>Aqua Ohio Water Co.</t>
  </si>
  <si>
    <t>SUEZ Water New Rochelle, Inc.</t>
  </si>
  <si>
    <t>Suburban Water</t>
  </si>
  <si>
    <t>Indiana American Water Co.</t>
  </si>
  <si>
    <t>Waikoloa Water</t>
  </si>
  <si>
    <t>Maine Water</t>
  </si>
  <si>
    <t>Aqua Illinois</t>
  </si>
  <si>
    <t>California American Water Co.</t>
  </si>
  <si>
    <t>Maryland American Water</t>
  </si>
  <si>
    <t>Kona Water Service</t>
  </si>
  <si>
    <t>SUEZ Toms River</t>
  </si>
  <si>
    <t>New Jersey American Water Co. Inc</t>
  </si>
  <si>
    <t>SUEZ Water Pennsylvania</t>
  </si>
  <si>
    <t>Aqua Virginia, Inc.</t>
  </si>
  <si>
    <t>Artesian Water</t>
  </si>
  <si>
    <t>Utilities, Inc. of Central Nevada (UICN)</t>
  </si>
  <si>
    <t>West Virginia American Water Co.</t>
  </si>
  <si>
    <t>CWS Systems, Inc.</t>
  </si>
  <si>
    <t>SUEZ New Jersey Inc.</t>
  </si>
  <si>
    <t>Missouri American Water Co.</t>
  </si>
  <si>
    <t>San Jose Water Co.</t>
  </si>
  <si>
    <t>Kentucky American Water Co.</t>
  </si>
  <si>
    <t>Illinois American Water Co.</t>
  </si>
  <si>
    <t>California Water Co.</t>
  </si>
  <si>
    <t>Hawaii Water Service K'Anapali Division</t>
  </si>
  <si>
    <t>SUEZ Water New York</t>
  </si>
  <si>
    <t>SUEZ Water Delaware</t>
  </si>
  <si>
    <t>Iowa American Water</t>
  </si>
  <si>
    <t>Aqua Ohio, Inc.</t>
  </si>
  <si>
    <t>New York American Water Co.</t>
  </si>
  <si>
    <t>Virginia-American Water</t>
  </si>
  <si>
    <t>Monarch Utilities</t>
  </si>
  <si>
    <t>Great Basin Water Co.</t>
  </si>
  <si>
    <t>Utilites Inc. of Florida</t>
  </si>
  <si>
    <t>Carolina Water Service, Inc. of North Carolina</t>
  </si>
  <si>
    <t>Pennsylvania American Water Co.</t>
  </si>
  <si>
    <t>The Maine Water Co.</t>
  </si>
  <si>
    <t>ROE</t>
  </si>
  <si>
    <t>CE</t>
  </si>
  <si>
    <t>SNLTable</t>
  </si>
  <si>
    <t xml:space="preserve">Docket Number </t>
  </si>
  <si>
    <t xml:space="preserve">Rate Case OID </t>
  </si>
  <si>
    <t xml:space="preserve">Company Name </t>
  </si>
  <si>
    <t xml:space="preserve">Service Type </t>
  </si>
  <si>
    <t xml:space="preserve">Case Type </t>
  </si>
  <si>
    <t xml:space="preserve">Decision Type </t>
  </si>
  <si>
    <t>Rate Case Completion Date (mm/dd/yyyy)</t>
  </si>
  <si>
    <t>Authorized Return on Equity (%)</t>
  </si>
  <si>
    <t>Authorized Equity Ratio (% of Total Capital) (%)</t>
  </si>
  <si>
    <t>Authorized Return on Rate Base (%)</t>
  </si>
  <si>
    <t>Total</t>
  </si>
  <si>
    <t>Totals 2</t>
  </si>
  <si>
    <t>Historical Total</t>
  </si>
  <si>
    <t>Other*</t>
  </si>
  <si>
    <t>Environmental</t>
  </si>
  <si>
    <t>Corporate &amp; other</t>
  </si>
  <si>
    <t>Renewables</t>
  </si>
  <si>
    <t>Generation</t>
  </si>
  <si>
    <t>Electric transmission</t>
  </si>
  <si>
    <t>Gas</t>
  </si>
  <si>
    <t>Electric distribution</t>
  </si>
  <si>
    <t>X Variable 1</t>
  </si>
  <si>
    <t>Intercept</t>
  </si>
  <si>
    <t>Upper 95.0%</t>
  </si>
  <si>
    <t>Lower 95.0%</t>
  </si>
  <si>
    <t>Upper 95%</t>
  </si>
  <si>
    <t>Lower 95%</t>
  </si>
  <si>
    <t>P-value</t>
  </si>
  <si>
    <t>t Stat</t>
  </si>
  <si>
    <t>Standard Error</t>
  </si>
  <si>
    <t>Coefficients</t>
  </si>
  <si>
    <t>Residual</t>
  </si>
  <si>
    <t>Regression</t>
  </si>
  <si>
    <t>Significance F</t>
  </si>
  <si>
    <t>F</t>
  </si>
  <si>
    <t>SS</t>
  </si>
  <si>
    <t>df</t>
  </si>
  <si>
    <t>ANOVA</t>
  </si>
  <si>
    <t>Observations</t>
  </si>
  <si>
    <t>Adjusted R Square</t>
  </si>
  <si>
    <t>R Square</t>
  </si>
  <si>
    <t>Multiple R</t>
  </si>
  <si>
    <t>Regression Statistics</t>
  </si>
  <si>
    <t>SUMMARY OUTPUT</t>
  </si>
  <si>
    <t>Trendline</t>
  </si>
  <si>
    <t>Water</t>
  </si>
  <si>
    <t>Multi</t>
  </si>
  <si>
    <t>Historical Capital expenditures ($M)</t>
  </si>
  <si>
    <t>Grand total</t>
  </si>
  <si>
    <t>Total water</t>
  </si>
  <si>
    <t>SJW Group</t>
  </si>
  <si>
    <t>Total energy utility</t>
  </si>
  <si>
    <t>Total multi-utility</t>
  </si>
  <si>
    <t>Xcel Energy Inc.</t>
  </si>
  <si>
    <t>WEC Energy Group Inc.</t>
  </si>
  <si>
    <t xml:space="preserve">Southern Co. </t>
  </si>
  <si>
    <t>Sempra Energy</t>
  </si>
  <si>
    <t>Public Service Enterprise Group Inc.</t>
  </si>
  <si>
    <t>PG&amp;E Corp.</t>
  </si>
  <si>
    <t>NorthWestern Corp.</t>
  </si>
  <si>
    <t>NiSource Inc.</t>
  </si>
  <si>
    <t>MGE Energy Inc.</t>
  </si>
  <si>
    <t>MDU Resources Group Inc.</t>
  </si>
  <si>
    <t>Duke Energy Corp.</t>
  </si>
  <si>
    <t>DTE Energy Co.</t>
  </si>
  <si>
    <t>Dominion Energy Inc.</t>
  </si>
  <si>
    <t>Consolidated Edison Inc.</t>
  </si>
  <si>
    <t>CMS Energy Corp.</t>
  </si>
  <si>
    <t>CenterPoint Energy Inc.</t>
  </si>
  <si>
    <t>Black Hills Corp.</t>
  </si>
  <si>
    <t>Avista Corp.</t>
  </si>
  <si>
    <t>Ameren Corp.</t>
  </si>
  <si>
    <t>Alliant Energy Corp.</t>
  </si>
  <si>
    <t>Multi-utility</t>
  </si>
  <si>
    <t>Total gas</t>
  </si>
  <si>
    <t>Spire Inc.</t>
  </si>
  <si>
    <t>Southwest Gas Holdings Inc.</t>
  </si>
  <si>
    <t>Northwest Natural Holding Co.</t>
  </si>
  <si>
    <t>New Jersey Resources Corp.</t>
  </si>
  <si>
    <t>National Fuel Gas Co.</t>
  </si>
  <si>
    <t>Chesapeake Utilities Corp.</t>
  </si>
  <si>
    <t>Atmos Energy Corp.</t>
  </si>
  <si>
    <t>Total electric</t>
  </si>
  <si>
    <t>PPL Corp.</t>
  </si>
  <si>
    <t>Portland General Electric Co.</t>
  </si>
  <si>
    <t>Pinnacle West Capital Corp.</t>
  </si>
  <si>
    <t>Otter Tail Corp.</t>
  </si>
  <si>
    <t>OGE Energy Corp.</t>
  </si>
  <si>
    <t>NextEra Energy Inc.</t>
  </si>
  <si>
    <t>FirstEnergy Corp.</t>
  </si>
  <si>
    <t>Exelon Corp.</t>
  </si>
  <si>
    <t>Eversource Energy</t>
  </si>
  <si>
    <t>Evergy Inc.</t>
  </si>
  <si>
    <t xml:space="preserve">Entergy Corp. </t>
  </si>
  <si>
    <t>Edison International</t>
  </si>
  <si>
    <t>American Electric Power Co. Inc.</t>
  </si>
  <si>
    <t>10-year</t>
  </si>
  <si>
    <t>5-year</t>
  </si>
  <si>
    <t>3-year</t>
  </si>
  <si>
    <t>Table 1</t>
  </si>
  <si>
    <t/>
  </si>
  <si>
    <t>%</t>
  </si>
  <si>
    <t xml:space="preserve">Total </t>
  </si>
  <si>
    <t>Gas*</t>
  </si>
  <si>
    <t>Source: Regulatory Research Associates, a group within S&amp;P Global Commodity Insights.</t>
  </si>
  <si>
    <t>California Water Service Group</t>
  </si>
  <si>
    <t>ONE Gas Inc.</t>
  </si>
  <si>
    <t>* The gas category includes gas pipelines, storage, distribution and other gas expenditures.</t>
  </si>
  <si>
    <t>ALLETE Inc.</t>
  </si>
  <si>
    <t>Historical capex ($M)</t>
  </si>
  <si>
    <t>Forecast capex ($M)</t>
  </si>
  <si>
    <t>2025f</t>
  </si>
  <si>
    <t>2026f</t>
  </si>
  <si>
    <t>IDACORP Inc.</t>
  </si>
  <si>
    <t>N/A</t>
  </si>
  <si>
    <t>CAGR = compound annual growth rate; capex = capital expenditure; f = forecast; NA = not available; N/A = not applicable.</t>
  </si>
  <si>
    <t xml:space="preserve">S&amp;P 500 </t>
  </si>
  <si>
    <r>
      <rPr>
        <vertAlign val="superscript"/>
        <sz val="8"/>
        <rFont val="Arial"/>
        <family val="2"/>
      </rPr>
      <t>2</t>
    </r>
    <r>
      <rPr>
        <sz val="8"/>
        <rFont val="Arial"/>
        <family val="2"/>
      </rPr>
      <t xml:space="preserve"> Renewables capex includes planned energy storage spending.</t>
    </r>
  </si>
  <si>
    <t>American Water</t>
  </si>
  <si>
    <t>American States Water</t>
  </si>
  <si>
    <t>Essential Utilities</t>
  </si>
  <si>
    <t xml:space="preserve">Forecast 
</t>
  </si>
  <si>
    <t>3-year CAGR (%)</t>
  </si>
  <si>
    <r>
      <rPr>
        <vertAlign val="superscript"/>
        <sz val="8"/>
        <rFont val="Arial"/>
        <family val="2"/>
      </rPr>
      <t>1</t>
    </r>
    <r>
      <rPr>
        <sz val="8"/>
        <rFont val="Arial"/>
        <family val="2"/>
      </rPr>
      <t xml:space="preserve"> Distribution capex includes Entergy's Louisiana and New Orleans gas distribution business.</t>
    </r>
  </si>
  <si>
    <r>
      <rPr>
        <vertAlign val="superscript"/>
        <sz val="8"/>
        <rFont val="Arial"/>
        <family val="2"/>
      </rPr>
      <t>3</t>
    </r>
    <r>
      <rPr>
        <sz val="8"/>
        <rFont val="Arial"/>
        <family val="2"/>
      </rPr>
      <t xml:space="preserve"> Steam investments by Consolidated Edison were placed in the Corporate &amp; other segment.</t>
    </r>
  </si>
  <si>
    <r>
      <t>Entergy Corp.</t>
    </r>
    <r>
      <rPr>
        <vertAlign val="superscript"/>
        <sz val="8"/>
        <rFont val="Arial"/>
        <family val="2"/>
      </rPr>
      <t>1</t>
    </r>
  </si>
  <si>
    <r>
      <t>NextEra Energy Inc.</t>
    </r>
    <r>
      <rPr>
        <vertAlign val="superscript"/>
        <sz val="8"/>
        <rFont val="Arial"/>
        <family val="2"/>
      </rPr>
      <t>2</t>
    </r>
  </si>
  <si>
    <r>
      <t>Portland General Electric Co.</t>
    </r>
    <r>
      <rPr>
        <vertAlign val="superscript"/>
        <sz val="8"/>
        <rFont val="Arial"/>
        <family val="2"/>
      </rPr>
      <t>2</t>
    </r>
  </si>
  <si>
    <r>
      <t>Consolidated Edison Inc.</t>
    </r>
    <r>
      <rPr>
        <vertAlign val="superscript"/>
        <sz val="8"/>
        <rFont val="Arial"/>
        <family val="2"/>
      </rPr>
      <t>3</t>
    </r>
  </si>
  <si>
    <t>2027f</t>
  </si>
  <si>
    <t>CAGR through 2024 (%)</t>
  </si>
  <si>
    <t xml:space="preserve"> NA </t>
  </si>
  <si>
    <t>Hawaiian Electric Industries Inc.</t>
  </si>
  <si>
    <t>TXNM Energy Inc.</t>
  </si>
  <si>
    <t>UGI Corp.</t>
  </si>
  <si>
    <t>Unitil Corp.</t>
  </si>
  <si>
    <t>Compiled March 24, 2025.</t>
  </si>
  <si>
    <r>
      <rPr>
        <vertAlign val="superscript"/>
        <sz val="8"/>
        <rFont val="Arial"/>
        <family val="2"/>
      </rPr>
      <t>1</t>
    </r>
    <r>
      <rPr>
        <sz val="8"/>
        <rFont val="Arial"/>
        <family val="2"/>
      </rPr>
      <t xml:space="preserve"> The company had not filed its 2024 Form 10-K as of March 24, 2025, leaving 2024 actual capex as well as 2025–2027 forecast capex unavailable.</t>
    </r>
  </si>
  <si>
    <t>© 2025 S&amp;P Global.</t>
  </si>
  <si>
    <r>
      <t>Artesian Resources</t>
    </r>
    <r>
      <rPr>
        <vertAlign val="superscript"/>
        <sz val="8"/>
        <rFont val="Arial"/>
        <family val="2"/>
      </rPr>
      <t>1</t>
    </r>
  </si>
  <si>
    <t>'25-'27</t>
  </si>
  <si>
    <t xml:space="preserve">   capex = capital expenditure.</t>
  </si>
  <si>
    <t xml:space="preserve">The capex data for the first three years is the most reliable, as some companies do not consistently release fourth and fifth year projections. </t>
  </si>
  <si>
    <r>
      <rPr>
        <vertAlign val="superscript"/>
        <sz val="8"/>
        <rFont val="Arial"/>
        <family val="2"/>
      </rPr>
      <t>4</t>
    </r>
    <r>
      <rPr>
        <sz val="8"/>
        <rFont val="Arial"/>
        <family val="2"/>
      </rPr>
      <t xml:space="preserve"> Oncor anticipates its 2025 through 2029 five-year capital expenditures plan may increase by 40% to 50% compared to its previously announced 2024 through 2028 plan.</t>
    </r>
  </si>
  <si>
    <r>
      <rPr>
        <b/>
        <sz val="8"/>
        <rFont val="Arial"/>
        <family val="2"/>
      </rPr>
      <t>Companies in bold</t>
    </r>
    <r>
      <rPr>
        <sz val="8"/>
        <rFont val="Arial"/>
        <family val="2"/>
      </rPr>
      <t xml:space="preserve"> either do not disclose segmented capex or their segment categorizations are incompatible with the structure utilized herein.</t>
    </r>
  </si>
  <si>
    <r>
      <t>Sempra Energy</t>
    </r>
    <r>
      <rPr>
        <b/>
        <vertAlign val="superscript"/>
        <sz val="8"/>
        <rFont val="Arial"/>
        <family val="2"/>
      </rPr>
      <t>4</t>
    </r>
  </si>
  <si>
    <t>Forecast capex by utility category, 2025–2029 ($M)</t>
  </si>
  <si>
    <t>Historical and forecast utility capex, actual and forecast growth rates</t>
  </si>
  <si>
    <t>允䅁䕁䅷䅁䍁䅁䅁䅁䅁䅁䅁杋䅁䍁䅍兓佂䙁䅙兑䵂䕁䅫䅒杁䙁䅍睑卂䕁䅕兒佂䍁䅁杔䉂䕁䄰兒䅁䕁䅙䅁敁䅁䅁睉噂䕁䄴睓佂䕁䄸睖佂䍁䅁兕噂䕁䅕杕婂䅁䅁村䅁䑁䅯䅁湁䙁䅳睍ぁ䑁䅁睍㑁䑁䅉睘穁䍁䄴䅥獂䡁䅍䅥摂䕁䅑兙あ䝁䅅䅉祁䍁䅣光歁䕁䅅䅊硁䅁䅁睇䅁䕁䅧䅁湁䙁䅳睍ぁ䑁䅁睍㑁䑁䅉睘穁䍁䄴䅥獂䡁䅍䅥摂䕁䅑兙あ䝁䅅䅉祁䍁䅣光歁䕁䅉䅊㉁䑁䅯䅊䍂䍁䅑睍ㅁ䑁䅙䅁捁䅁䅁䅒䅁䍁䅣睗穁䑁䅑䅍穁䑁䅧杍時䑁䅍杌㑂䝁䅷督㑂䙁䄰䅒桂䡁䅑兙杁䑁䅉睊桁䍁䅑睑歁䑁䅍杏歁䕁䅷䅊穁䅁䅁先䅁䕁䅧䅁湁䙁䅳睍ぁ䑁䅉免睁䑁䅅杌㑂䝁䅷督㑂䙁䄰杍睁䑁䅅李瑁䍁䅁杍睁䑁䅅䅏杁䝁䅑兙あ䝁䅅睊桁䍁䅑兑歁䑁䅅䅁桁䅁䅁䅖䅁䍁䅣睗穁䑁䅑杍硁䑁䅁免畁䡁䅧䅢穂䡁䅧兘祁䑁䅁免㉁䍁䄰䅉祁䑁䅁免㑁䍁䅁䅚桂䡁䅑兙湁䍁䅅䅊䍂䍁䅑李㙁䍁䅑村歁䑁䅧䅎䅁䍁䅉䅁卂䅁䅁睊扂䑁䅍䅎祁䑁䅅䅍硁䍁䄴䅥獂䡁䅍䅥摂䑁䅉䅍硁䑁䅙兌杁䑁䅉䅍硁䑁䅧䅉歂䝁䅅䅤桂䍁䅣光歁䕁䅍䅊穁䑁䅯䅊䩂䍁䅑睍䅁䍁䅍䅁㉁䅁䅁睊扂䑁䅍䅎祁䑁䅅䅍硁䍁䄴䅥獂䡁䅍䅥摂䕁䅑兙あ䝁䅅䅉祁䍁䅣光歁䕁䅅䅊硁䅁䅁䅊䅁䕁䅑䅁湁䙁䅳睍ぁ䑁䅉免睁䑁䅅杌㑂䝁䅷督㑂䙁䄰䅒桂䡁䅑兙杁䑁䅉睊桁䍁䅑村歁䑁䅙杏歁䕁䅉䅊穁䑁䅕李䅁䍁䅕䅁䅂䅁䅁睊扂䑁䅍䅎祁䑁䅅䅍硁䍁䄴䅥獂䡁䅍䅥摂䕁䅑兙あ䝁䅅䅉祁䍁䅣光歁䕁䅍䅊穁䑁䅯䅊乂䍁䅑睍䅁䍁䅙䅁䅂䅁䅁睊扂䑁䅍䅎祁䑁䅅䅍硁䍁䄴䅥獂䡁䅍䅥摂䕁䅑兙あ䝁䅅䅉祁䍁䅣光歁䕁䅍䅊穁䑁䅯䅊佂䍁䅑睍䅁䍁䄸䅁坂䅁䅁睊扂䑁䅍䅎祁䑁䅅䅍硁䍁䄴䅥獂䡁䅍䅥摂䕁䅑兙あ䝁䅅䅉浂䝁䄸杣杁䙁䅉兙あ䝁䅕䅉䑂䝁䅅督求䍁䅁杕偂䕁䅕睊桁䍁䅑兑歁䑁䅅䅁湁䅁䅁杙䅁䍁䅣睗穁䑁䅑杍硁䑁䅁免畁䡁䅧䅢穂䡁䅧兘䕂䝁䅅䅤桂䍁䅁杚療䡁䅉䅉卂䝁䅅䅤求䍁䅁睑桂䡁䅍党杁䙁䅉睔䙂䍁䅣光歁䕁䅉䅊㉁䑁䅯䅊䍂䍁䅑䅏睁䅁䅁䅋䅁䝁䅁䅁湁䙁䅳睍ぁ䑁䅉免睁䑁䅅杌㑂䝁䅷督㑂䙁䄰䅒桂䡁䅑兙杁䝁䅙睢祂䍁䅁杕桂䡁䅑党杁䕁䅍兙穂䝁䅕䅉卂䕁䄸兒湁䍁䅅䅊䕂䍁䅑睍㙁䍁䅑兓歁䑁䅍䅁灁䅁䅁䅐䅁䍁䅣睗ぁ䑁䅍李ぁ䑁䅙䅍畁䡁䅧䅢穂䡁䅧兘祁䑁䅁杍祁䍁䅁䅒桂䡁䅑兙湁䍁䅅䅊䡂䍁䅑免䅁䕁䅣䅁䥂䅁䅁睊扂䑁䅑睍㉁䑁䅑李睁䍁䄴䅥獂䡁䅍䅥摂䑁䅉䅍祁䑁䅉䅉䕂䝁䅅䅤桂䍁䅣光歁䕁䅧䅊㉁䑁䅯䅊䥂䍁䅑睍睁䅁䅁䅓䅁䕁䅙䅁湁䙁䅳䅎穁䑁䅙䅎㉁䑁䅁杌㑂䝁䅷督㑂䙁䄰杍睁䑁䅉杍杁䕁䅑兙あ䝁䅅睊桁䍁䅑兓歁䑁䅍杏歁䙁䅍䅊穁䅁䅁兓䅁䙁䅧䅁湁䙁䅳兑ㅂ䡁䅑䅡療䡁䅉兡㙂䝁䅕䅚杁䙁䅉睔䙂䍁䄴䅥獂䡁䅍䅥摂䑁䅉䅍硁䑁䅙兌杁䑁䅉䅍硁䑁䅧䅉歂䝁䅅䅤桂䍁䅣光歁䕁䅅䅊硁䅁䅁䅐䅁䝁䅑䅁湁䙁䅳兑ㅂ䡁䅑䅡療䡁䅉兡㙂䝁䅕䅚杁䙁䅉睔䙂䍁䄴䅥獂䡁䅍䅥摂䑁䅉䅍硁䑁䅙兌杁䑁䅉䅍硁䑁䅧䅉歂䝁䅅䅤桂䍁䅣光歁䕁䅉䅊㉁䑁䅯䅊䍂䍁䅑䅏ぁ䅁䅁児䅁䝁䅉䅁湁䙁䅳兑ㅂ䡁䅑䅡療䡁䅉兡㙂䝁䅕䅚杁䙁䅉睔䙂䍁䄴䅥獂䡁䅍䅥摂䑁䅉䅍硁䑁䅙兌杁䑁䅉䅍硁䑁䅧䅉歂䝁䅅䅤桂䍁䅣光歁䕁䅍䅊穁䑁䅯䅊䩂䍁䅑睍䅁䑁䄴䅁䝂䅁䅁睊扂䕁䅅兤あ䝁䅧睢祂䝁䅫来求䝁䅑䅉卂䕁䄸兒畁䡁䅧䅢穂䡁䅧兘䕂䝁䅅䅤桂䍁䅁杍湁䍁䅅䅊䉂䍁䅑免䅁䑁䅙䅁啂䅁䅁睊扂䕁䅅兤あ䝁䅧睢祂䝁䅫来求䝁䅑䅉卂䕁䄸兒畁䡁䅧䅢穂䡁䅧兘䕂䝁䅅䅤桂䍁䅁杍湁䍁䅅䅊䍂䍁䅑李㙁䍁䅑村歁䑁䅍兎㍁䅁䅁睎䅁䙁䅁䅁湁䙁䅳兑ㅂ䡁䅑䅡療䡁䅉兡㙂䝁䅕䅚杁䙁䅉睔䙂䍁䄴䅥獂䡁䅍䅥摂䕁䅑兙あ䝁䅅䅉祁䍁䅣光歁䕁䅍䅊穁䑁䅯䅊䵂䍁䅑睍䅁䑁䅧䅁浂䅁䅁睊扂䕁䅅兤あ䝁䅧睢祂䝁䅫来求䝁䅑䅉卂䕁䄸兒畁䡁䅧䅢穂䡁䅧兘䕂䝁䅅䅤桂䍁䅁杚療䡁䅉䅉卂䝁䅅䅤求䍁䅁睑桂䡁䅍党杁䙁䅉睔䙂䍁䅣光歁䕁䅅䅊硁䅁䅁兏䅁䡁䅉䅁湁䙁䅳兑ㅂ䡁䅑䅡療䡁䅉兡㙂䝁䅕䅚杁䙁䅉睔䙂䍁䄴䅥獂䡁䅍䅥摂䕁䅑兙あ䝁䅅䅉浂䝁䄸杣杁䙁䅉兙あ䝁䅕䅉䑂䝁䅅督求䍁䅁杕偂䕁䅕睊桁䍁䅑村歁䑁䅙杏歁䕁䅉䅊㑁䑁䅁䅁㙁䅁䅁䅣䅁䍁䅣睗䉂䡁䅕䅤潂䝁䄸杣灂䡁䅯党歂䍁䅁杕偂䕁䅕杌㑂䝁䅷督㑂䙁䄰䅒桂䡁䅑兙杁䝁䅙睢祂䍁䅁杕桂䡁䅑党杁䕁䅍兙穂䝁䅕䅉卂䕁䄸兒湁䍁䅅䅊䕂䍁䅑睍㙁䍁䅑兓歁䑁䅍䅁㝁䅁䅁村䅁䍁䅣睗䉂䡁䅕䅤潂䝁䄸杣灂䡁䅯党歂䍁䅁杕偂䕁䅕杌㑂䝁䅷督㑂䙁䄰䅒桂䡁䅑兙湁䍁䅅䅊䡂䍁䅑䅎䅁䑁䄸䅁䵂䅁䅁睊扂䕁䅅兤あ䝁䅧睢祂䝁䅫来求䝁䅑䅉卂䕁䄸兒畁䡁䅧䅢穂䡁䅧兘䕂䝁䅅䅤桂䍁䅣光歁䕁䅫䅊㉁䑁䅯䅊呂䍁䅑李䅁䕁䅁䅁䝃䅁䅁睊扂䙁䅍䅤桂䡁䅑党杁䕁䅅兤あ䝁䅧睢祂䝁䅫来求䝁䅑䅉䑂䝁䄸兢瑂䝁䄸杢杁䕁䅕兣ㅂ䝁䅫䅤㕂䍁䅁杕桂䡁䅑兡療䡁䅍䅉潁䑁䅕兌祁䍁䄰免㑁䍁䅫杌㑂䝁䅷督㑂䙁䄰䅒桂䡁䅑兙杁䑁䅉睊桁䍁䅑兑歁䑁䅅䅁睁䅁䅁䅬䅁䍁䅣睗呂䡁䅑兙あ䝁䅕䅉䉂䡁䅕䅤潂䝁䄸杣灂䡁䅯党歂䍁䅁睑療䝁䄰兢療䝁䄴䅉䙂䡁䅅兤灂䡁䅑入杁䙁䅉兙あ䝁䅫睢穂䍁䅁䅋ㅁ䍁䄰杍瑁䑁䅅䅏灁䍁䄴䅥獂䡁䅍䅥摂䕁䅑兙あ䝁䅅䅉祁䍁䅣光歁䕁䅉䅊㉁䑁䅯䅊䍂䍁䅑睍ㅁ䑁䅙䅁硁䅁䅁䅬䅁䍁䅣睗呂䡁䅑兙あ䝁䅕䅉䉂䡁䅕䅤潂䝁䄸杣灂䡁䅯党歂䍁䅁睑療䝁䄰兢療䝁䄴䅉䙂䡁䅅兤灂䡁䅑入杁䙁䅉兙あ䝁䅫睢穂䍁䅁䅋ㅁ䍁䄰杍瑁䑁䅅䅏灁䍁䄴䅥獂䡁䅍䅥摂䕁䅑兙あ䝁䅅䅉祁䍁䅣光歁䕁䅉䅊㉁䑁䅯䅊䍂䍁䅑睍ㅁ䑁䅣䅁ぁ䅁䅁䅫䅁䍁䅣睗呂䡁䅑兙あ䝁䅕䅉䉂䡁䅕䅤潂䝁䄸杣灂䡁䅯党歂䍁䅁睑療䝁䄰兢療䝁䄴䅉䙂䡁䅅兤灂䡁䅑入杁䙁䅉兙あ䝁䅫睢穂䍁䅁䅋ㅁ䍁䄰杍瑁䑁䅅䅏灁䍁䄴䅥獂䡁䅍䅥摂䕁䅑兙あ䝁䅅䅉祁䍁䅣光歁䕁䅍䅊穁䑁䅯䅊䵂䍁䅑睍䅁䑁䅕䅁元䅁䅁睊扂䙁䅍䅤桂䡁䅑党杁䕁䅅兤あ䝁䅧睢祂䝁䅫来求䝁䅑䅉䑂䝁䄸兢瑂䝁䄸杢杁䕁䅕兣ㅂ䝁䅫䅤㕂䍁䅁杕桂䡁䅑兡療䡁䅍䅉潁䑁䅕兌祁䍁䄰免㑁䍁䅫杌㑂䝁䅷督㑂䙁䄰䅒桂䡁䅑兙杁䑁䅉睊桁䍁䅑睑歁䑁䅍杏歁䕁䄴䅊穁䅁䅁杍䅁䡁䅑䅁湁䙁䅳睕あ䝁䅅䅤求䍁䅁兑ㅂ䡁䅑䅡療䡁䅉兡㙂䝁䅕䅚杁䕁䅍睢瑂䝁䄰睢畂䍁䅁兒硂䡁䅕兡あ䡁䅫䅉卂䝁䅅䅤灂䝁䄸督畁䡁䅧䅢穂䡁䅧兘䕂䝁䅅䅤桂䍁䅁杍湁䍁䅅䅊䉂䍁䅑免䅁䉁䄴䅁䍃䅁䅁睊扂䙁䅍䅤桂䡁䅑党杁䕁䅅兤あ䝁䅧睢祂䝁䅫来求䝁䅑䅉䑂䝁䄸兢瑂䝁䄸杢杁䕁䅕兣ㅂ䝁䅫䅤㕂䍁䅁杕桂䡁䅑兡療䡁䅍杌㑂䝁䅷督㑂䙁䄰䅒桂䡁䅑兙杁䑁䅉睊桁䍁䅑村歁䑁䅙杏歁䕁䅉䅊穁䑁䅕李䅁䉁䄸䅁⭂䅁䅁睊扂䙁䅍䅤桂䡁䅑党杁䕁䅅兤あ䝁䅧睢祂䝁䅫来求䝁䅑䅉䑂䝁䄸兢瑂䝁䄸杢杁䕁䅕兣ㅂ䝁䅫䅤㕂䍁䅁杕桂䡁䅑兡療䡁䅍杌㑂䝁䅷督㑂䙁䄰䅒桂䡁䅑兙杁䑁䅉睊桁䍁䅑睑歁䑁䅍杏歁䕁䄰䅊穁䅁䅁䅉䅁䑁䅙䅁湁䙁䅳䅖桂䝁䅉䅢求䍁䅁免ぁ䍁䄴䅥獂䡁䅍䅥摂䕁䅑兙あ䝁䅅睊桁䍁䅑睒歁䑁䅑䅁䑂䅁䅁䅑䅁䍁䅣睗啂䝁䅅杙獂䝁䅕䅉硁䑁䅑杌㑂䝁䅷督㑂䙁䄰䅒桂䡁䅑兙湁䍁䅅䅊䩂䍁䅑李㙁䍁䅑睕歁䑁䅙䅁䕂䅁䅁杖䅁䍁䅣睗啂䡁䅉党畂䝁䅑督杁䝁䅫杢杁䕁䅅兤あ䝁䅧睢祂䝁䅫来求䝁䅑䅉卂䕁䄸兒畁䡁䅧䅢穂䡁䅧兘䕂䝁䅅䅤桂䍁䅣光歁䕁䅣䅊ぁ䅁䅁兇䅁䝁䅁䅁湁䙁䅳䅖祂䝁䅕杢歂䡁䅍䅉灂䝁䄴䅉䉂䡁䅕䅤潂䝁䄸杣灂䡁䅯党歂䍁䅁杕偂䕁䅕杌㑂䝁䅷督㑂䙁䄰䅒桂䡁䅑兙湁䍁䅅䅊䩂䍁䅑李㙁䍁䅑睕歁䑁䅙䅁慁䅁䅁䅑䅁䍁䅣睗畂䝁䅕睤杁䝁䅕䅥潂䝁䅫杙灂䡁䅑杌㑂䝁䅷督㑂䙁䄰睕潂䝁䅕党あ䑁䅉睊桁䍁䅑兒歁䑁䅑䅁噁䅁䅁杓䅁䍁䅣睗畂䝁䅕睤杁䝁䅕䅥潂䝁䅫杙灂䡁䅑杌㑂䝁䅷督㑂䙁䄰睕潂䝁䅕党あ䑁䅉睊桁䍁䅑睒歁䑁䅙杏歁䙁䅅䅊㉁䅁䅁杆䅁䑁䄴䅁祁䑁䅁免睁䍁䅁睢畂䍁䅁睙療䝁䄰䅣獂䝁䅕䅤求䝁䅑䅉䡂䝁䅅督杁䝁䅅杢歂䍁䅁兒獂䝁䅕睙䅁䅁䄰䅁⭁䅁䅁杍睁䑁䅅䅏杁䝁䄸杢杁䝁䅍睢瑂䡁䅁䅢求䡁䅑党歂䍁䅁睒桂䡁䅍䅉桂䝁䄴䅚杁䕁䅕䅢求䝁䅍䅁䉂䅁䅁材䅁䑁䅉䅍祁䑁䅁䅉療䝁䄴䅉橂䝁䄸兢睂䝁䅷党あ䝁䅕䅚杁䕁䅣兙穂䍁䅁兙畂䝁䅑䅉䙂䝁䅷党橂䅁䅁兒䅁䝁䅉䅁䉂䡁䅕䅤潂䝁䄸杣灂䡁䅯党歂䍁䅁兒硂䡁䅕兡あ䡁䅫䅉卂䝁䅅䅤灂䝁䄸䅉潁䍁䅕䅉療䝁䅙䅉啂䝁䄸䅤桂䝁䅷䅉䑂䝁䅅䅣灂䡁䅑兙獂䍁䅫䅉潁䍁䅕克䅁䅁䅕䅁䅂䅁䅁兑ㅂ䡁䅑䅡療䡁䅉兡㙂䝁䅕䅚杁䙁䅉党あ䡁䅕杣畂䍁䅁睢畂䍁䅁兒硂䡁䅕兡あ䡁䅫䅉潁䍁䅕克䅁䅁䅅䅁䝂䅁䅁兑ㅂ䡁䅑䅡療䡁䅉兡㙂䝁䅕䅚杁䙁䅉党あ䡁䅕杣畂䍁䅁睢畂䍁䅁杕桂䡁䅑党杁䕁䅉兙穂䝁䅕䅉潁䍁䅕克䅁䑁䅍䅁坁䅁䅁睑桂䡁䅍党杁䙁䅑入睂䝁䅕䅉䅁䅁䅙䅁捁䅁䅁睑療䝁䄰䅣桂䝁䄴入杁䕁䄴兙瑂䝁䅕䅉䅁䉁䅑䅁敁䅁䅁䅒求䝁䅍兡穂䝁䅫睢畂䍁䅁䅖㕂䡁䅁党杁䅁䅁䅃䅁䉁䄴䅁䕂䝁䄸睙牂䝁䅕䅤杁䕁䄴兤瑂䝁䅉党祂䍁䅁䅁䭁䅁䅁村䅁䕁䅫杢灂䡁䅑兡桂䝁䅷䅉䝂䝁䅫䅢灂䝁䄴睚杁䕁䅑兙あ䝁䅕䅉潁䝁䄰兢癁䝁䅑䅚癁䡁䅫入㕂䡁䅫克䅁䅁䅣䅁⭁䅁䅁兓畂䝁䅫䅤灂䝁䅅䅢杁䕁䅙兡獂䝁䅫杢湂䍁䅁䅒桂䡁䅑党杁䕁䄰兔癁䝁䅑䅚癁䡁䅫入㕂䡁䅫䅁䭂䅁䅁杔䅁䙁䅉兙あ䝁䅕䅉䑂䝁䅅督求䍁䅁睑療䝁䄰䅣獂䝁䅕䅤灂䝁䄸杢杁䕁䅑兙あ䝁䅕䅉潁䝁䄰兢癁䝁䅑䅚癁䡁䅫入㕂䡁䅫克䅁䅁䅫䅁䭂䅁䅁杕桂䡁䅑党杁䕁䅍兙穂䝁䅕䅉䑂䝁䄸兢睂䝁䅷党あ䝁䅫睢畂䍁䅁䅒桂䡁䅑党杁䕁䄰兔癁䝁䅑䅚癁䡁䅫入㕂䡁䅫䅁䱂䅁䅁杈䅁䙁䅉兙あ䝁䅕䅉䑂䝁䅅督求䍁䅁睔䩂䕁䅑䅉䅁䅁䅳䅁歁䅁䅁杕桂䡁䅑党杁䕁䅍兙穂䝁䅕䅉呂䡁䅑兙あ䡁䅕督杁䅁䅁䅂䅁䝁䅁䅁卂䝁䅕兣ㅂ䝁䅕督あ䝁䅕䅚杁䕁䅕兣ㅂ䝁䅫䅤㕂䍁䅁杕桂䡁䅑兡療䍁䅁䅋汁䍁䅁睢浂䍁䅁䅖療䡁䅑兙獂䍁䅁睑桂䡁䅁兡あ䝁䅅䅢灁䍁䅁䅋汁䍁䅫䅁奁䅁䅁材䅁䙁䅉党硂䡁䅕党穂䡁䅑党歂䍁䅁杕求䡁䅑兤祂䝁䄴䅉療䝁䄴䅉䙂䡁䅅兤灂䡁䅑入杁䍁䅧兊灁䅁䅁睆䅁䕁䅑䅁卂䝁䅕兣ㅂ䝁䅕督あ䝁䅕䅚杁䙁䅉党あ䡁䅕杣畂䍁䅁睢畂䍁䅁杕桂䡁䅑党杁䕁䅉兙穂䝁䅕䅉潁䍁䅕克䅁䍁䅯䅁煁䅁䅁睕佂䕁䅷䅉䩂䝁䄴督あ䝁䅫䅤ㅂ䡁䅑兡療䝁䄴䅉䱂䝁䅕入杁䅁䅁睅䅁䉁䅉䅁呂䕁䄴䅔剂䡁䅕党祂䡁䅫䅁偁䅁䅁杅䅁䙁䅍杔䵂䙁䅑兙楂䝁䅷党䅁䉁䅉䅁捁䅁䅁睕求䡁䅉杤灂䝁䅍党杁䙁䅑入睂䝁䅕䅉䅁䅁䅍䅁佁䅁䅁睕あ䝁䅅䅤求䍁䅁䅁䍁䅁䅁杍䅁䙁䅳睍ぁ䑁䅉免睁䑁䅅杌㑂䝁䅷督㑂䙁䄰睕潂䝁䅕党あ䑁䅅光歁䕁䅅䅊硁䅁䅁睋䅁䕁䅁䅁扂䑁䅍䅎祁䑁䅅䅍硁䍁䄴䅥獂䡁䅍䅥摂䙁䅍䅡求䝁䅕䅤硁䍁䅅䅊䍂䍁䅑李㙁䍁䅑村歁䑁䅍兎㉁䅁䅁䅌䅁䑁䅷䅁扂䑁䅍䅎祁䑁䅅䅍硁䍁䄴䅥獂䡁䅍䅥摂䙁䅍䅡求䝁䅕䅤硁䍁䅅䅊䑂䍁䅑睍㙁䍁䅑䅔歁䑁䅍䅁瑁䅁䅁䅐䅁䙁䅳睍ぁ䑁䅉免睁䑁䅅杌㑂䝁䅷督㑂䙁䄰睕潂䝁䅕党あ䑁䅅光歁䕁䅍䅊穁䑁䅯䅊佂䍁䅑睍䅁䍁䄴䅁流䅁䅁睗䍂䝁䄸睢牂䑁䅉兘呂䝁䅧党求䡁䅑杍桁䍁䅑村歁䑁䅍䅁䵁䅁䅁杊䅁䙁䅳村療䝁䄸睡祁䙁䄰睕潂䝁䅕党あ䑁䅉光歁䕁䅉䅊ぁ䅁䅁䅅䅁䑁䅑䅁扂䕁䅉睢療䝁䅳杍摂䙁䅍䅡求䝁䅕䅤祁䍁䅅䅊䑂䍁䅑兏㙁䍁䅑睑歁䑁䅧睍硁䅁䅁充䅁䑁䅁䅁扂䕁䅉睢療䝁䅳杍摂䙁䅍䅡求䝁䅕䅤祁䍁䅅䅊䕂䍁䅑李㙁䍁䅑䅔歁䑁䅙䅁佁䅁䅁䅁䅁䅁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</si>
</sst>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0.00_);_(&quot;$&quot;* \(#,##0.00\);_(&quot;$&quot;* &quot;-&quot;??_);_(@_)"/>
    <numFmt numFmtId="43" formatCode="_(* #,##0.00_);_(* \(#,##0.00\);_(* &quot;-&quot;??_);_(@_)"/>
    <numFmt numFmtId="164" formatCode="0.00&quot;%&quot;"/>
    <numFmt numFmtId="165" formatCode="0_);\(0\)"/>
    <numFmt numFmtId="166" formatCode="mmm\ d\ yyyy"/>
    <numFmt numFmtId="167" formatCode="?0.00&quot;%&quot;"/>
    <numFmt numFmtId="168" formatCode="0.0%"/>
    <numFmt numFmtId="169" formatCode="_(&quot;$&quot;* #,##0_);_(&quot;$&quot;* \(#,##0\);_(&quot;$&quot;* &quot;-&quot;??_);_(@_)"/>
    <numFmt numFmtId="170" formatCode="_(* #,##0_);_(* \(#,##0\);_(* &quot;-&quot;??_);_(@_)"/>
    <numFmt numFmtId="171" formatCode="#,##0.0"/>
    <numFmt numFmtId="172" formatCode="0.0"/>
    <numFmt numFmtId="173" formatCode="#,##0.000"/>
  </numFmts>
  <fonts count="59">
    <font>
      <sz val="11"/>
      <color theme="1"/>
      <name val="Arial"/>
      <family val="2"/>
    </font>
    <font>
      <b/>
      <sz val="11"/>
      <color theme="1"/>
      <name val="Arial"/>
      <family val="2"/>
    </font>
    <font>
      <b/>
      <u/>
      <sz val="11"/>
      <color theme="1"/>
      <name val="Arial"/>
      <family val="2"/>
    </font>
    <font>
      <sz val="11"/>
      <color theme="0"/>
      <name val="Arial"/>
      <family val="2"/>
    </font>
    <font>
      <u/>
      <sz val="11"/>
      <color theme="0" tint="-0.249977111117893"/>
      <name val="Arial"/>
      <family val="2"/>
    </font>
    <font>
      <sz val="11"/>
      <color theme="0" tint="-0.249977111117893"/>
      <name val="Arial"/>
      <family val="2"/>
    </font>
    <font>
      <b/>
      <sz val="16"/>
      <color theme="1"/>
      <name val="Arial"/>
      <family val="2"/>
    </font>
    <font>
      <sz val="11"/>
      <name val="Arial"/>
      <family val="2"/>
    </font>
    <font>
      <sz val="11"/>
      <color theme="1"/>
      <name val="Arial"/>
      <family val="2"/>
    </font>
    <font>
      <sz val="11"/>
      <color rgb="FFFFFF00"/>
      <name val="Arial"/>
      <family val="2"/>
    </font>
    <font>
      <b/>
      <sz val="22"/>
      <color theme="1"/>
      <name val="Arial"/>
      <family val="2"/>
    </font>
    <font>
      <sz val="10"/>
      <name val="Arial"/>
      <family val="2"/>
    </font>
    <font>
      <sz val="8"/>
      <name val="Arial"/>
      <family val="2"/>
    </font>
    <font>
      <sz val="1"/>
      <color indexed="9"/>
      <name val="Symbol"/>
      <family val="1"/>
      <charset val="2"/>
    </font>
    <font>
      <b/>
      <sz val="8"/>
      <name val="Arial"/>
      <family val="2"/>
    </font>
    <font>
      <sz val="11"/>
      <color theme="1"/>
      <name val="Calibri"/>
      <family val="2"/>
      <scheme val="minor"/>
    </font>
    <font>
      <sz val="10"/>
      <color theme="1"/>
      <name val="Arial"/>
      <family val="2"/>
    </font>
    <font>
      <sz val="8"/>
      <color theme="1"/>
      <name val="Arial"/>
      <family val="2"/>
    </font>
    <font>
      <b/>
      <sz val="8"/>
      <color theme="1"/>
      <name val="Arial"/>
      <family val="2"/>
    </font>
    <font>
      <b/>
      <sz val="12"/>
      <name val="Arial"/>
      <family val="2"/>
    </font>
    <font>
      <b/>
      <sz val="18"/>
      <name val="Arial"/>
      <family val="2"/>
    </font>
    <font>
      <b/>
      <i/>
      <sz val="8"/>
      <color theme="1"/>
      <name val="Arial"/>
      <family val="2"/>
    </font>
    <font>
      <u/>
      <sz val="11"/>
      <color theme="10"/>
      <name val="Arial"/>
      <family val="2"/>
    </font>
    <font>
      <u/>
      <sz val="10"/>
      <color indexed="12"/>
      <name val="Arial"/>
      <family val="2"/>
    </font>
    <font>
      <sz val="9"/>
      <color indexed="8"/>
      <name val="Calibri"/>
      <family val="2"/>
    </font>
    <font>
      <b/>
      <sz val="9"/>
      <color indexed="8"/>
      <name val="Calibri"/>
      <family val="2"/>
    </font>
    <font>
      <b/>
      <sz val="12"/>
      <color indexed="30"/>
      <name val="Calibri"/>
      <family val="2"/>
    </font>
    <font>
      <sz val="11"/>
      <color theme="3"/>
      <name val="Arial"/>
      <family val="2"/>
    </font>
    <font>
      <u/>
      <sz val="11"/>
      <color theme="10"/>
      <name val="Calibri"/>
      <family val="2"/>
      <scheme val="minor"/>
    </font>
    <font>
      <sz val="11"/>
      <name val="Calibri"/>
      <family val="2"/>
    </font>
    <font>
      <b/>
      <sz val="11"/>
      <name val="Calibri"/>
      <family val="2"/>
    </font>
    <font>
      <sz val="18"/>
      <color theme="3"/>
      <name val="Cambria"/>
      <family val="2"/>
      <scheme val="major"/>
    </font>
    <font>
      <sz val="1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scheme val="minor"/>
    </font>
    <font>
      <sz val="10"/>
      <name val="Arial"/>
      <family val="2"/>
    </font>
    <font>
      <sz val="21.5"/>
      <color theme="1"/>
      <name val="Arial"/>
      <family val="2"/>
    </font>
    <font>
      <u/>
      <sz val="21.5"/>
      <color theme="1"/>
      <name val="Arial"/>
      <family val="2"/>
    </font>
    <font>
      <sz val="21.5"/>
      <color theme="0" tint="-0.499984740745262"/>
      <name val="Arial"/>
      <family val="2"/>
    </font>
    <font>
      <vertAlign val="superscript"/>
      <sz val="8"/>
      <name val="Arial"/>
      <family val="2"/>
    </font>
    <font>
      <b/>
      <sz val="18"/>
      <name val="Akkurat Pro"/>
      <family val="2"/>
    </font>
    <font>
      <sz val="8"/>
      <color indexed="10"/>
      <name val="Arial"/>
      <family val="2"/>
    </font>
    <font>
      <b/>
      <vertAlign val="superscript"/>
      <sz val="8"/>
      <name val="Arial"/>
      <family val="2"/>
    </font>
    <font>
      <sz val="16"/>
      <color theme="1"/>
      <name val="Arial"/>
      <family val="2"/>
    </font>
    <font>
      <i/>
      <sz val="16"/>
      <color theme="1"/>
      <name val="Arial"/>
      <family val="2"/>
    </font>
  </fonts>
  <fills count="38">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bgColor indexed="64"/>
      </patternFill>
    </fill>
    <fill>
      <patternFill patternType="solid">
        <fgColor theme="0" tint="-4.9989318521683403E-2"/>
        <bgColor indexed="64"/>
      </patternFill>
    </fill>
    <fill>
      <patternFill patternType="solid">
        <fgColor indexed="4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48">
    <border>
      <left/>
      <right/>
      <top/>
      <bottom/>
      <diagonal/>
    </border>
    <border>
      <left/>
      <right/>
      <top/>
      <bottom style="thin">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thin">
        <color indexed="64"/>
      </top>
      <bottom/>
      <diagonal/>
    </border>
    <border>
      <left style="thin">
        <color auto="1"/>
      </left>
      <right style="thin">
        <color auto="1"/>
      </right>
      <top style="thin">
        <color auto="1"/>
      </top>
      <bottom style="thin">
        <color auto="1"/>
      </bottom>
      <diagonal/>
    </border>
    <border>
      <left/>
      <right/>
      <top style="medium">
        <color indexed="64"/>
      </top>
      <bottom style="thin">
        <color indexed="64"/>
      </bottom>
      <diagonal/>
    </border>
    <border>
      <left/>
      <right/>
      <top style="medium">
        <color rgb="FF0096D7"/>
      </top>
      <bottom/>
      <diagonal/>
    </border>
    <border>
      <left/>
      <right/>
      <top/>
      <bottom style="dashed">
        <color rgb="FFBFBFBF"/>
      </bottom>
      <diagonal/>
    </border>
    <border>
      <left/>
      <right/>
      <top/>
      <bottom style="thin">
        <color rgb="FFBFBFBF"/>
      </bottom>
      <diagonal/>
    </border>
    <border>
      <left/>
      <right/>
      <top/>
      <bottom style="thick">
        <color rgb="FF0096D7"/>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top style="double">
        <color indexed="64"/>
      </top>
      <bottom style="double">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thin">
        <color indexed="64"/>
      </right>
      <top style="thin">
        <color indexed="64"/>
      </top>
      <bottom style="double">
        <color indexed="64"/>
      </bottom>
      <diagonal/>
    </border>
  </borders>
  <cellStyleXfs count="87">
    <xf numFmtId="0" fontId="0" fillId="0" borderId="0"/>
    <xf numFmtId="9" fontId="8" fillId="0" borderId="0" applyFont="0" applyFill="0" applyBorder="0" applyAlignment="0" applyProtection="0"/>
    <xf numFmtId="44" fontId="8" fillId="0" borderId="0" applyFont="0" applyFill="0" applyBorder="0" applyAlignment="0" applyProtection="0"/>
    <xf numFmtId="0" fontId="11" fillId="0" borderId="0"/>
    <xf numFmtId="0" fontId="11" fillId="0" borderId="0"/>
    <xf numFmtId="0" fontId="13" fillId="0" borderId="0" applyAlignment="0"/>
    <xf numFmtId="0" fontId="15" fillId="0" borderId="0"/>
    <xf numFmtId="43" fontId="11" fillId="0" borderId="0" applyFont="0" applyFill="0" applyBorder="0" applyAlignment="0" applyProtection="0"/>
    <xf numFmtId="0" fontId="19" fillId="6" borderId="11">
      <alignment horizontal="center" vertical="center"/>
    </xf>
    <xf numFmtId="0" fontId="11" fillId="0" borderId="0"/>
    <xf numFmtId="44" fontId="11" fillId="0" borderId="0" applyFont="0" applyFill="0" applyBorder="0" applyAlignment="0" applyProtection="0"/>
    <xf numFmtId="0" fontId="8" fillId="0" borderId="0"/>
    <xf numFmtId="0" fontId="11" fillId="0" borderId="0"/>
    <xf numFmtId="9" fontId="11" fillId="0" borderId="0" applyFont="0" applyFill="0" applyBorder="0" applyAlignment="0" applyProtection="0"/>
    <xf numFmtId="43" fontId="11" fillId="0" borderId="0" applyFont="0" applyFill="0" applyBorder="0" applyAlignment="0" applyProtection="0"/>
    <xf numFmtId="0" fontId="22" fillId="0" borderId="0" applyNumberFormat="0" applyFill="0" applyBorder="0" applyAlignment="0" applyProtection="0">
      <alignment vertical="top"/>
      <protection locked="0"/>
    </xf>
    <xf numFmtId="0" fontId="11" fillId="0" borderId="0"/>
    <xf numFmtId="0" fontId="8" fillId="0" borderId="0"/>
    <xf numFmtId="0" fontId="23" fillId="0" borderId="0" applyNumberFormat="0" applyFill="0" applyBorder="0" applyAlignment="0" applyProtection="0">
      <alignment vertical="top"/>
      <protection locked="0"/>
    </xf>
    <xf numFmtId="0" fontId="24" fillId="0" borderId="0"/>
    <xf numFmtId="0" fontId="24" fillId="0" borderId="13">
      <alignment wrapText="1"/>
    </xf>
    <xf numFmtId="0" fontId="24" fillId="0" borderId="14">
      <alignment wrapText="1"/>
    </xf>
    <xf numFmtId="0" fontId="25" fillId="0" borderId="15">
      <alignment wrapText="1"/>
    </xf>
    <xf numFmtId="0" fontId="25" fillId="0" borderId="16">
      <alignment wrapText="1"/>
    </xf>
    <xf numFmtId="0" fontId="24" fillId="0" borderId="0"/>
    <xf numFmtId="0" fontId="26" fillId="0" borderId="0">
      <alignment horizontal="left"/>
    </xf>
    <xf numFmtId="0" fontId="15" fillId="0" borderId="0"/>
    <xf numFmtId="0" fontId="27" fillId="0" borderId="0">
      <alignment vertical="top"/>
      <protection locked="0"/>
    </xf>
    <xf numFmtId="0" fontId="28" fillId="0" borderId="0"/>
    <xf numFmtId="0" fontId="29" fillId="0" borderId="0"/>
    <xf numFmtId="2" fontId="29" fillId="0" borderId="0"/>
    <xf numFmtId="49" fontId="30" fillId="0" borderId="0"/>
    <xf numFmtId="0" fontId="30" fillId="0" borderId="0"/>
    <xf numFmtId="0" fontId="29" fillId="0" borderId="0"/>
    <xf numFmtId="9" fontId="8" fillId="0" borderId="0" applyFont="0" applyFill="0" applyBorder="0" applyAlignment="0" applyProtection="0"/>
    <xf numFmtId="0" fontId="31" fillId="0" borderId="0" applyNumberFormat="0" applyFill="0" applyBorder="0" applyAlignment="0" applyProtection="0"/>
    <xf numFmtId="0" fontId="32" fillId="0" borderId="0"/>
    <xf numFmtId="0" fontId="33" fillId="0" borderId="17" applyNumberFormat="0" applyFill="0" applyAlignment="0" applyProtection="0"/>
    <xf numFmtId="0" fontId="34" fillId="0" borderId="18" applyNumberFormat="0" applyFill="0" applyAlignment="0" applyProtection="0"/>
    <xf numFmtId="0" fontId="35" fillId="0" borderId="19" applyNumberFormat="0" applyFill="0" applyAlignment="0" applyProtection="0"/>
    <xf numFmtId="0" fontId="35" fillId="0" borderId="0" applyNumberFormat="0" applyFill="0" applyBorder="0" applyAlignment="0" applyProtection="0"/>
    <xf numFmtId="0" fontId="36" fillId="7" borderId="0" applyNumberFormat="0" applyBorder="0" applyAlignment="0" applyProtection="0"/>
    <xf numFmtId="0" fontId="37" fillId="8" borderId="0" applyNumberFormat="0" applyBorder="0" applyAlignment="0" applyProtection="0"/>
    <xf numFmtId="0" fontId="38" fillId="9" borderId="0" applyNumberFormat="0" applyBorder="0" applyAlignment="0" applyProtection="0"/>
    <xf numFmtId="0" fontId="39" fillId="10" borderId="20" applyNumberFormat="0" applyAlignment="0" applyProtection="0"/>
    <xf numFmtId="0" fontId="40" fillId="11" borderId="21" applyNumberFormat="0" applyAlignment="0" applyProtection="0"/>
    <xf numFmtId="0" fontId="41" fillId="11" borderId="20" applyNumberFormat="0" applyAlignment="0" applyProtection="0"/>
    <xf numFmtId="0" fontId="42" fillId="0" borderId="22" applyNumberFormat="0" applyFill="0" applyAlignment="0" applyProtection="0"/>
    <xf numFmtId="0" fontId="43" fillId="12" borderId="23" applyNumberFormat="0" applyAlignment="0" applyProtection="0"/>
    <xf numFmtId="0" fontId="44" fillId="0" borderId="0" applyNumberFormat="0" applyFill="0" applyBorder="0" applyAlignment="0" applyProtection="0"/>
    <xf numFmtId="0" fontId="15" fillId="13" borderId="24" applyNumberFormat="0" applyFont="0" applyAlignment="0" applyProtection="0"/>
    <xf numFmtId="0" fontId="45" fillId="0" borderId="0" applyNumberFormat="0" applyFill="0" applyBorder="0" applyAlignment="0" applyProtection="0"/>
    <xf numFmtId="0" fontId="46" fillId="0" borderId="25" applyNumberFormat="0" applyFill="0" applyAlignment="0" applyProtection="0"/>
    <xf numFmtId="0" fontId="47"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47" fillId="17" borderId="0" applyNumberFormat="0" applyBorder="0" applyAlignment="0" applyProtection="0"/>
    <xf numFmtId="0" fontId="47"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47" fillId="21" borderId="0" applyNumberFormat="0" applyBorder="0" applyAlignment="0" applyProtection="0"/>
    <xf numFmtId="0" fontId="47" fillId="22" borderId="0" applyNumberFormat="0" applyBorder="0" applyAlignment="0" applyProtection="0"/>
    <xf numFmtId="0" fontId="15" fillId="23" borderId="0" applyNumberFormat="0" applyBorder="0" applyAlignment="0" applyProtection="0"/>
    <xf numFmtId="0" fontId="15" fillId="24" borderId="0" applyNumberFormat="0" applyBorder="0" applyAlignment="0" applyProtection="0"/>
    <xf numFmtId="0" fontId="47" fillId="25" borderId="0" applyNumberFormat="0" applyBorder="0" applyAlignment="0" applyProtection="0"/>
    <xf numFmtId="0" fontId="47"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47" fillId="29" borderId="0" applyNumberFormat="0" applyBorder="0" applyAlignment="0" applyProtection="0"/>
    <xf numFmtId="0" fontId="47"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47" fillId="33" borderId="0" applyNumberFormat="0" applyBorder="0" applyAlignment="0" applyProtection="0"/>
    <xf numFmtId="0" fontId="47"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47" fillId="37" borderId="0" applyNumberFormat="0" applyBorder="0" applyAlignment="0" applyProtection="0"/>
    <xf numFmtId="0" fontId="48" fillId="0" borderId="0"/>
    <xf numFmtId="0" fontId="11" fillId="0" borderId="0"/>
    <xf numFmtId="0" fontId="11" fillId="0" borderId="0"/>
    <xf numFmtId="0" fontId="11" fillId="0" borderId="0"/>
    <xf numFmtId="0" fontId="49" fillId="0" borderId="0"/>
    <xf numFmtId="43" fontId="8" fillId="0" borderId="0" applyFont="0" applyFill="0" applyBorder="0" applyAlignment="0" applyProtection="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cellStyleXfs>
  <cellXfs count="219">
    <xf numFmtId="0" fontId="0" fillId="0" borderId="0" xfId="0"/>
    <xf numFmtId="1" fontId="0" fillId="0" borderId="0" xfId="0" applyNumberFormat="1" applyAlignment="1">
      <alignment horizontal="left"/>
    </xf>
    <xf numFmtId="1" fontId="0" fillId="0" borderId="0" xfId="0" applyNumberFormat="1" applyAlignment="1">
      <alignment horizontal="right"/>
    </xf>
    <xf numFmtId="0" fontId="0" fillId="0" borderId="0" xfId="0" applyNumberFormat="1" applyAlignment="1">
      <alignment horizontal="left"/>
    </xf>
    <xf numFmtId="0" fontId="0" fillId="0" borderId="0" xfId="0" applyNumberFormat="1" applyAlignment="1">
      <alignment horizontal="right"/>
    </xf>
    <xf numFmtId="14" fontId="0" fillId="0" borderId="0" xfId="0" applyNumberFormat="1" applyAlignment="1">
      <alignment horizontal="right"/>
    </xf>
    <xf numFmtId="4" fontId="0" fillId="0" borderId="0" xfId="0" applyNumberFormat="1" applyAlignment="1">
      <alignment horizontal="right"/>
    </xf>
    <xf numFmtId="0" fontId="0" fillId="0" borderId="0" xfId="0" applyBorder="1"/>
    <xf numFmtId="0" fontId="0" fillId="0" borderId="0" xfId="0" applyNumberFormat="1" applyAlignment="1">
      <alignment horizontal="center"/>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0" xfId="0" quotePrefix="1" applyBorder="1"/>
    <xf numFmtId="0" fontId="2" fillId="0" borderId="0" xfId="0" applyFont="1" applyBorder="1" applyAlignment="1">
      <alignment horizontal="center"/>
    </xf>
    <xf numFmtId="0" fontId="0" fillId="0" borderId="6" xfId="0" quotePrefix="1" applyBorder="1"/>
    <xf numFmtId="165" fontId="0" fillId="0" borderId="0" xfId="0" applyNumberFormat="1" applyBorder="1" applyAlignment="1">
      <alignment horizontal="center"/>
    </xf>
    <xf numFmtId="0" fontId="0" fillId="0" borderId="0" xfId="0" applyBorder="1" applyAlignment="1">
      <alignment horizontal="center"/>
    </xf>
    <xf numFmtId="164" fontId="0" fillId="0" borderId="0" xfId="0" applyNumberFormat="1" applyBorder="1" applyAlignment="1">
      <alignment horizontal="center"/>
    </xf>
    <xf numFmtId="0" fontId="0" fillId="0" borderId="7" xfId="0" applyBorder="1"/>
    <xf numFmtId="0" fontId="0" fillId="0" borderId="8" xfId="0" applyBorder="1"/>
    <xf numFmtId="0" fontId="0" fillId="0" borderId="9" xfId="0" applyBorder="1"/>
    <xf numFmtId="1" fontId="0" fillId="0" borderId="0" xfId="0" applyNumberFormat="1" applyBorder="1" applyAlignment="1">
      <alignment horizontal="center"/>
    </xf>
    <xf numFmtId="166" fontId="0" fillId="0" borderId="0" xfId="0" applyNumberFormat="1"/>
    <xf numFmtId="0" fontId="0" fillId="0" borderId="0" xfId="0"/>
    <xf numFmtId="0" fontId="0" fillId="0" borderId="0" xfId="0" applyAlignment="1">
      <alignment horizontal="center"/>
    </xf>
    <xf numFmtId="167" fontId="0" fillId="0" borderId="0" xfId="0" applyNumberFormat="1" applyAlignment="1">
      <alignment horizontal="center"/>
    </xf>
    <xf numFmtId="165" fontId="0" fillId="0" borderId="0" xfId="0" applyNumberFormat="1" applyAlignment="1">
      <alignment horizontal="center"/>
    </xf>
    <xf numFmtId="0" fontId="2" fillId="0" borderId="0" xfId="0" applyFont="1" applyAlignment="1">
      <alignment horizontal="center"/>
    </xf>
    <xf numFmtId="0" fontId="1" fillId="0" borderId="0" xfId="0" applyFont="1" applyAlignment="1">
      <alignment horizontal="center" wrapText="1"/>
    </xf>
    <xf numFmtId="0" fontId="2" fillId="0" borderId="0" xfId="0" applyFont="1"/>
    <xf numFmtId="0" fontId="0" fillId="0" borderId="0" xfId="0" applyBorder="1" applyAlignment="1">
      <alignment horizontal="left"/>
    </xf>
    <xf numFmtId="166" fontId="0" fillId="0" borderId="0" xfId="0" applyNumberFormat="1" applyBorder="1"/>
    <xf numFmtId="167" fontId="0" fillId="0" borderId="0" xfId="0" applyNumberFormat="1" applyBorder="1" applyAlignment="1">
      <alignment horizontal="center"/>
    </xf>
    <xf numFmtId="0" fontId="0" fillId="2" borderId="0" xfId="0" applyFill="1"/>
    <xf numFmtId="164" fontId="0" fillId="0" borderId="0" xfId="0" applyNumberFormat="1"/>
    <xf numFmtId="167" fontId="0" fillId="0" borderId="0" xfId="0" applyNumberFormat="1"/>
    <xf numFmtId="0" fontId="3" fillId="0" borderId="0" xfId="0" applyFont="1"/>
    <xf numFmtId="0" fontId="4" fillId="0" borderId="0" xfId="0" applyFont="1" applyAlignment="1">
      <alignment horizontal="center"/>
    </xf>
    <xf numFmtId="167" fontId="5" fillId="0" borderId="0" xfId="0" applyNumberFormat="1" applyFont="1" applyAlignment="1">
      <alignment horizontal="center"/>
    </xf>
    <xf numFmtId="0" fontId="5" fillId="0" borderId="0" xfId="0" applyNumberFormat="1" applyFont="1" applyAlignment="1">
      <alignment horizontal="center"/>
    </xf>
    <xf numFmtId="0" fontId="7" fillId="0" borderId="0" xfId="0" applyFont="1"/>
    <xf numFmtId="0" fontId="6" fillId="0" borderId="0" xfId="0" applyFont="1" applyAlignment="1">
      <alignment horizontal="center"/>
    </xf>
    <xf numFmtId="0" fontId="2" fillId="0" borderId="0" xfId="0" applyFont="1" applyAlignment="1">
      <alignment horizontal="center"/>
    </xf>
    <xf numFmtId="0" fontId="6" fillId="0" borderId="0" xfId="0" applyFont="1" applyAlignment="1">
      <alignment horizontal="center"/>
    </xf>
    <xf numFmtId="0" fontId="0" fillId="0" borderId="0" xfId="0" applyFill="1" applyBorder="1" applyAlignment="1">
      <alignment horizontal="left"/>
    </xf>
    <xf numFmtId="0" fontId="0" fillId="0" borderId="10" xfId="0" applyFill="1" applyBorder="1" applyAlignment="1">
      <alignment horizontal="left"/>
    </xf>
    <xf numFmtId="4" fontId="0" fillId="2" borderId="0" xfId="0" applyNumberFormat="1" applyFill="1" applyAlignment="1">
      <alignment horizontal="right"/>
    </xf>
    <xf numFmtId="4" fontId="0" fillId="3" borderId="0" xfId="0" applyNumberFormat="1" applyFill="1" applyAlignment="1">
      <alignment horizontal="right"/>
    </xf>
    <xf numFmtId="168" fontId="0" fillId="0" borderId="0" xfId="1" applyNumberFormat="1" applyFont="1"/>
    <xf numFmtId="2" fontId="0" fillId="0" borderId="0" xfId="0" applyNumberFormat="1"/>
    <xf numFmtId="168" fontId="0" fillId="0" borderId="0" xfId="0" applyNumberFormat="1"/>
    <xf numFmtId="0" fontId="9" fillId="2" borderId="0" xfId="0" applyFont="1" applyFill="1"/>
    <xf numFmtId="0" fontId="0" fillId="3" borderId="0" xfId="0" applyFill="1"/>
    <xf numFmtId="164" fontId="0" fillId="3" borderId="0" xfId="0" applyNumberFormat="1" applyFill="1" applyBorder="1" applyAlignment="1">
      <alignment horizontal="center"/>
    </xf>
    <xf numFmtId="168" fontId="0" fillId="0" borderId="0" xfId="1" applyNumberFormat="1" applyFont="1" applyAlignment="1">
      <alignment horizontal="right"/>
    </xf>
    <xf numFmtId="0" fontId="0" fillId="0" borderId="0" xfId="0" applyFill="1"/>
    <xf numFmtId="168" fontId="0" fillId="0" borderId="0" xfId="1" applyNumberFormat="1" applyFont="1" applyFill="1" applyAlignment="1">
      <alignment horizontal="right"/>
    </xf>
    <xf numFmtId="4" fontId="9" fillId="2" borderId="0" xfId="0" applyNumberFormat="1" applyFont="1" applyFill="1" applyAlignment="1">
      <alignment horizontal="right"/>
    </xf>
    <xf numFmtId="0" fontId="0" fillId="0" borderId="0" xfId="0" applyBorder="1" applyAlignment="1">
      <alignment horizontal="center"/>
    </xf>
    <xf numFmtId="9" fontId="0" fillId="0" borderId="0" xfId="0" applyNumberFormat="1" applyFill="1"/>
    <xf numFmtId="2" fontId="0" fillId="0" borderId="0" xfId="0" applyNumberFormat="1" applyFill="1"/>
    <xf numFmtId="0" fontId="0" fillId="0" borderId="0" xfId="0" applyBorder="1" applyAlignment="1">
      <alignment horizontal="center"/>
    </xf>
    <xf numFmtId="0" fontId="0" fillId="0" borderId="0" xfId="0" applyNumberFormat="1" applyBorder="1" applyAlignment="1">
      <alignment horizontal="left"/>
    </xf>
    <xf numFmtId="0" fontId="0" fillId="0" borderId="3" xfId="0" applyBorder="1" applyAlignment="1">
      <alignment horizontal="center"/>
    </xf>
    <xf numFmtId="0" fontId="0" fillId="0" borderId="3" xfId="0" applyNumberFormat="1" applyBorder="1" applyAlignment="1">
      <alignment horizontal="left"/>
    </xf>
    <xf numFmtId="166" fontId="0" fillId="0" borderId="3" xfId="0" applyNumberFormat="1" applyBorder="1"/>
    <xf numFmtId="167" fontId="0" fillId="0" borderId="3" xfId="0" applyNumberFormat="1" applyBorder="1" applyAlignment="1">
      <alignment horizontal="center"/>
    </xf>
    <xf numFmtId="0" fontId="0" fillId="0" borderId="0" xfId="0" applyNumberFormat="1" applyBorder="1" applyAlignment="1">
      <alignment horizontal="center"/>
    </xf>
    <xf numFmtId="0" fontId="0" fillId="0" borderId="0" xfId="0" applyBorder="1" applyAlignment="1">
      <alignment horizontal="center"/>
    </xf>
    <xf numFmtId="0" fontId="0" fillId="0" borderId="0" xfId="0" applyBorder="1" applyAlignment="1">
      <alignment horizontal="center"/>
    </xf>
    <xf numFmtId="14" fontId="0" fillId="0" borderId="0" xfId="0" applyNumberFormat="1"/>
    <xf numFmtId="0" fontId="16" fillId="0" borderId="0" xfId="6" applyFont="1"/>
    <xf numFmtId="0" fontId="17" fillId="0" borderId="0" xfId="0" applyFont="1"/>
    <xf numFmtId="0" fontId="17" fillId="0" borderId="0" xfId="0" applyFont="1" applyFill="1"/>
    <xf numFmtId="171" fontId="18" fillId="0" borderId="0" xfId="0" applyNumberFormat="1" applyFont="1" applyAlignment="1">
      <alignment horizontal="right"/>
    </xf>
    <xf numFmtId="170" fontId="18" fillId="0" borderId="0" xfId="0" applyNumberFormat="1" applyFont="1" applyAlignment="1">
      <alignment horizontal="right"/>
    </xf>
    <xf numFmtId="0" fontId="18" fillId="0" borderId="0" xfId="0" applyFont="1"/>
    <xf numFmtId="0" fontId="18" fillId="5" borderId="0" xfId="0" applyFont="1" applyFill="1" applyAlignment="1">
      <alignment horizontal="left" indent="1"/>
    </xf>
    <xf numFmtId="0" fontId="20" fillId="5" borderId="0" xfId="8" applyFont="1" applyFill="1" applyBorder="1" applyAlignment="1"/>
    <xf numFmtId="0" fontId="16" fillId="0" borderId="0" xfId="6" applyFont="1" applyFill="1"/>
    <xf numFmtId="0" fontId="16" fillId="0" borderId="0" xfId="6" applyFont="1" applyFill="1" applyAlignment="1">
      <alignment horizontal="right"/>
    </xf>
    <xf numFmtId="0" fontId="16" fillId="0" borderId="0" xfId="6" applyFont="1" applyFill="1" applyAlignment="1">
      <alignment horizontal="left"/>
    </xf>
    <xf numFmtId="0" fontId="16" fillId="0" borderId="0" xfId="6" applyFont="1" applyFill="1" applyAlignment="1"/>
    <xf numFmtId="0" fontId="11" fillId="0" borderId="0" xfId="6" applyFont="1" applyFill="1" applyAlignment="1">
      <alignment horizontal="right"/>
    </xf>
    <xf numFmtId="0" fontId="16" fillId="0" borderId="0" xfId="6" applyFont="1" applyAlignment="1">
      <alignment horizontal="left"/>
    </xf>
    <xf numFmtId="0" fontId="16" fillId="0" borderId="0" xfId="6" applyFont="1" applyAlignment="1"/>
    <xf numFmtId="0" fontId="14" fillId="4" borderId="0" xfId="8" applyFont="1" applyFill="1" applyBorder="1" applyAlignment="1">
      <alignment vertical="center" wrapText="1"/>
    </xf>
    <xf numFmtId="0" fontId="20" fillId="4" borderId="0" xfId="8" applyFont="1" applyFill="1" applyBorder="1" applyAlignment="1">
      <alignment vertical="center"/>
    </xf>
    <xf numFmtId="0" fontId="21" fillId="4" borderId="0" xfId="0" applyFont="1" applyFill="1" applyAlignment="1">
      <alignment horizontal="right" vertical="center" indent="1"/>
    </xf>
    <xf numFmtId="0" fontId="21" fillId="4" borderId="0" xfId="0" applyFont="1" applyFill="1" applyAlignment="1">
      <alignment horizontal="left" indent="20"/>
    </xf>
    <xf numFmtId="0" fontId="20" fillId="5" borderId="0" xfId="8" applyFont="1" applyFill="1" applyBorder="1" applyAlignment="1">
      <alignment vertical="center"/>
    </xf>
    <xf numFmtId="0" fontId="17" fillId="0" borderId="0" xfId="6" applyFont="1"/>
    <xf numFmtId="0" fontId="17" fillId="0" borderId="10" xfId="6" applyFont="1" applyBorder="1"/>
    <xf numFmtId="0" fontId="17" fillId="5" borderId="0" xfId="6" applyFont="1" applyFill="1"/>
    <xf numFmtId="0" fontId="17" fillId="5" borderId="0" xfId="6" applyFont="1" applyFill="1" applyAlignment="1">
      <alignment vertical="center"/>
    </xf>
    <xf numFmtId="0" fontId="17" fillId="4" borderId="0" xfId="6" applyFont="1" applyFill="1"/>
    <xf numFmtId="0" fontId="17" fillId="4" borderId="0" xfId="6" applyFont="1" applyFill="1" applyAlignment="1">
      <alignment horizontal="left"/>
    </xf>
    <xf numFmtId="0" fontId="17" fillId="4" borderId="0" xfId="6" applyFont="1" applyFill="1" applyAlignment="1">
      <alignment horizontal="right"/>
    </xf>
    <xf numFmtId="0" fontId="21" fillId="4" borderId="0" xfId="6" applyFont="1" applyFill="1" applyAlignment="1">
      <alignment horizontal="right" vertical="center" indent="1"/>
    </xf>
    <xf numFmtId="0" fontId="21" fillId="4" borderId="0" xfId="6" applyFont="1" applyFill="1" applyAlignment="1">
      <alignment horizontal="left" indent="20"/>
    </xf>
    <xf numFmtId="0" fontId="50" fillId="0" borderId="0" xfId="0" applyFont="1"/>
    <xf numFmtId="0" fontId="50" fillId="0" borderId="0" xfId="0" applyFont="1" applyBorder="1"/>
    <xf numFmtId="0" fontId="51" fillId="0" borderId="0" xfId="0" applyFont="1" applyAlignment="1">
      <alignment horizontal="center"/>
    </xf>
    <xf numFmtId="0" fontId="50" fillId="0" borderId="0" xfId="0" applyFont="1" applyFill="1" applyBorder="1" applyAlignment="1"/>
    <xf numFmtId="0" fontId="50" fillId="0" borderId="0" xfId="0" applyFont="1" applyAlignment="1">
      <alignment horizontal="center"/>
    </xf>
    <xf numFmtId="3" fontId="50" fillId="0" borderId="0" xfId="0" applyNumberFormat="1" applyFont="1" applyAlignment="1">
      <alignment horizontal="center"/>
    </xf>
    <xf numFmtId="3" fontId="50" fillId="0" borderId="0" xfId="0" applyNumberFormat="1" applyFont="1"/>
    <xf numFmtId="0" fontId="52" fillId="0" borderId="0" xfId="0" applyFont="1"/>
    <xf numFmtId="3" fontId="52" fillId="0" borderId="0" xfId="0" applyNumberFormat="1" applyFont="1"/>
    <xf numFmtId="0" fontId="50" fillId="0" borderId="0" xfId="6" applyFont="1"/>
    <xf numFmtId="0" fontId="51" fillId="0" borderId="0" xfId="6" applyFont="1" applyAlignment="1">
      <alignment horizontal="center"/>
    </xf>
    <xf numFmtId="169" fontId="50" fillId="0" borderId="0" xfId="2" applyNumberFormat="1" applyFont="1" applyAlignment="1">
      <alignment horizontal="center"/>
    </xf>
    <xf numFmtId="169" fontId="50" fillId="0" borderId="0" xfId="2" applyNumberFormat="1" applyFont="1"/>
    <xf numFmtId="0" fontId="50" fillId="0" borderId="0" xfId="0" applyFont="1" applyAlignment="1">
      <alignment horizontal="left"/>
    </xf>
    <xf numFmtId="169" fontId="50" fillId="0" borderId="0" xfId="0" applyNumberFormat="1" applyFont="1"/>
    <xf numFmtId="0" fontId="50" fillId="0" borderId="0" xfId="0" applyFont="1" applyAlignment="1">
      <alignment horizontal="center"/>
    </xf>
    <xf numFmtId="1" fontId="14" fillId="5" borderId="1" xfId="82" applyNumberFormat="1" applyFont="1" applyFill="1" applyBorder="1" applyAlignment="1">
      <alignment horizontal="right"/>
    </xf>
    <xf numFmtId="171" fontId="14" fillId="5" borderId="1" xfId="82" applyNumberFormat="1" applyFont="1" applyFill="1" applyBorder="1" applyAlignment="1">
      <alignment horizontal="right"/>
    </xf>
    <xf numFmtId="172" fontId="14" fillId="5" borderId="1" xfId="82" applyNumberFormat="1" applyFont="1" applyFill="1" applyBorder="1" applyAlignment="1">
      <alignment horizontal="right"/>
    </xf>
    <xf numFmtId="1" fontId="14" fillId="5" borderId="1" xfId="82" applyNumberFormat="1" applyFont="1" applyFill="1" applyBorder="1" applyAlignment="1">
      <alignment horizontal="right" wrapText="1"/>
    </xf>
    <xf numFmtId="1" fontId="14" fillId="5" borderId="0" xfId="0" applyNumberFormat="1" applyFont="1" applyFill="1" applyAlignment="1">
      <alignment horizontal="center" wrapText="1"/>
    </xf>
    <xf numFmtId="1" fontId="14" fillId="5" borderId="0" xfId="0" applyNumberFormat="1" applyFont="1" applyFill="1" applyAlignment="1">
      <alignment horizontal="center"/>
    </xf>
    <xf numFmtId="0" fontId="14" fillId="5" borderId="0" xfId="0" applyFont="1" applyFill="1" applyAlignment="1">
      <alignment horizontal="center" wrapText="1"/>
    </xf>
    <xf numFmtId="0" fontId="14" fillId="5" borderId="26" xfId="0" applyFont="1" applyFill="1" applyBorder="1" applyAlignment="1">
      <alignment horizontal="right"/>
    </xf>
    <xf numFmtId="0" fontId="14" fillId="5" borderId="1" xfId="0" applyFont="1" applyFill="1" applyBorder="1" applyAlignment="1">
      <alignment horizontal="right"/>
    </xf>
    <xf numFmtId="0" fontId="14" fillId="5" borderId="27" xfId="0" quotePrefix="1" applyFont="1" applyFill="1" applyBorder="1" applyAlignment="1">
      <alignment horizontal="right"/>
    </xf>
    <xf numFmtId="0" fontId="14" fillId="5" borderId="28" xfId="0" quotePrefix="1" applyFont="1" applyFill="1" applyBorder="1" applyAlignment="1">
      <alignment horizontal="right"/>
    </xf>
    <xf numFmtId="0" fontId="14" fillId="5" borderId="26" xfId="0" quotePrefix="1" applyFont="1" applyFill="1" applyBorder="1" applyAlignment="1">
      <alignment horizontal="right"/>
    </xf>
    <xf numFmtId="0" fontId="54" fillId="0" borderId="0" xfId="0" applyFont="1" applyFill="1" applyAlignment="1">
      <alignment vertical="center"/>
    </xf>
    <xf numFmtId="9" fontId="12" fillId="0" borderId="31" xfId="86" applyFont="1" applyFill="1" applyBorder="1" applyAlignment="1">
      <alignment horizontal="right" vertical="center"/>
    </xf>
    <xf numFmtId="1" fontId="14" fillId="5" borderId="0" xfId="82" applyNumberFormat="1" applyFont="1" applyFill="1" applyBorder="1" applyAlignment="1">
      <alignment horizontal="center" vertical="center" wrapText="1"/>
    </xf>
    <xf numFmtId="1" fontId="14" fillId="5" borderId="1" xfId="82" applyNumberFormat="1" applyFont="1" applyFill="1" applyBorder="1" applyAlignment="1">
      <alignment vertical="center" wrapText="1"/>
    </xf>
    <xf numFmtId="0" fontId="12" fillId="0" borderId="0" xfId="0" applyFont="1"/>
    <xf numFmtId="170" fontId="12" fillId="0" borderId="0" xfId="0" applyNumberFormat="1" applyFont="1" applyAlignment="1">
      <alignment horizontal="left" vertical="top"/>
    </xf>
    <xf numFmtId="0" fontId="14" fillId="0" borderId="0" xfId="0" applyFont="1" applyAlignment="1">
      <alignment vertical="center"/>
    </xf>
    <xf numFmtId="170" fontId="55" fillId="0" borderId="0" xfId="14" applyNumberFormat="1" applyFont="1" applyFill="1" applyBorder="1" applyAlignment="1">
      <alignment vertical="center"/>
    </xf>
    <xf numFmtId="170" fontId="12" fillId="0" borderId="0" xfId="14" applyNumberFormat="1" applyFont="1" applyFill="1" applyBorder="1" applyAlignment="1">
      <alignment vertical="center"/>
    </xf>
    <xf numFmtId="170" fontId="12" fillId="0" borderId="0" xfId="0" applyNumberFormat="1" applyFont="1" applyAlignment="1">
      <alignment vertical="center"/>
    </xf>
    <xf numFmtId="171" fontId="12" fillId="0" borderId="37" xfId="0" applyNumberFormat="1" applyFont="1" applyBorder="1" applyAlignment="1">
      <alignment horizontal="right" vertical="center"/>
    </xf>
    <xf numFmtId="171" fontId="12" fillId="0" borderId="0" xfId="0" applyNumberFormat="1" applyFont="1" applyAlignment="1">
      <alignment horizontal="right" vertical="center"/>
    </xf>
    <xf numFmtId="172" fontId="12" fillId="0" borderId="0" xfId="0" applyNumberFormat="1" applyFont="1" applyAlignment="1">
      <alignment horizontal="right" vertical="center"/>
    </xf>
    <xf numFmtId="170" fontId="12" fillId="0" borderId="37" xfId="14" applyNumberFormat="1" applyFont="1" applyFill="1" applyBorder="1" applyAlignment="1">
      <alignment vertical="center"/>
    </xf>
    <xf numFmtId="170" fontId="12" fillId="0" borderId="37" xfId="0" applyNumberFormat="1" applyFont="1" applyBorder="1" applyAlignment="1">
      <alignment horizontal="right" vertical="center"/>
    </xf>
    <xf numFmtId="0" fontId="12" fillId="0" borderId="0" xfId="0" applyFont="1" applyAlignment="1">
      <alignment vertical="center"/>
    </xf>
    <xf numFmtId="170" fontId="12" fillId="0" borderId="0" xfId="14" applyNumberFormat="1" applyFont="1" applyFill="1" applyBorder="1" applyAlignment="1">
      <alignment horizontal="right" vertical="center"/>
    </xf>
    <xf numFmtId="171" fontId="12" fillId="0" borderId="29" xfId="14" applyNumberFormat="1" applyFont="1" applyFill="1" applyBorder="1" applyAlignment="1">
      <alignment horizontal="right" vertical="center"/>
    </xf>
    <xf numFmtId="171" fontId="12" fillId="0" borderId="0" xfId="14" applyNumberFormat="1" applyFont="1" applyFill="1" applyBorder="1" applyAlignment="1">
      <alignment horizontal="right" vertical="center"/>
    </xf>
    <xf numFmtId="170" fontId="12" fillId="0" borderId="29" xfId="14" applyNumberFormat="1" applyFont="1" applyFill="1" applyBorder="1" applyAlignment="1">
      <alignment horizontal="right" vertical="center"/>
    </xf>
    <xf numFmtId="172" fontId="12" fillId="0" borderId="0" xfId="14" applyNumberFormat="1" applyFont="1" applyFill="1" applyBorder="1" applyAlignment="1">
      <alignment horizontal="right" vertical="center"/>
    </xf>
    <xf numFmtId="0" fontId="14" fillId="0" borderId="38" xfId="0" applyFont="1" applyBorder="1" applyAlignment="1">
      <alignment vertical="center"/>
    </xf>
    <xf numFmtId="170" fontId="12" fillId="0" borderId="38" xfId="14" applyNumberFormat="1" applyFont="1" applyFill="1" applyBorder="1" applyAlignment="1">
      <alignment horizontal="right" vertical="center"/>
    </xf>
    <xf numFmtId="171" fontId="12" fillId="0" borderId="39" xfId="14" applyNumberFormat="1" applyFont="1" applyFill="1" applyBorder="1" applyAlignment="1">
      <alignment horizontal="right" vertical="center"/>
    </xf>
    <xf numFmtId="171" fontId="12" fillId="0" borderId="38" xfId="14" applyNumberFormat="1" applyFont="1" applyFill="1" applyBorder="1" applyAlignment="1">
      <alignment horizontal="right" vertical="center"/>
    </xf>
    <xf numFmtId="171" fontId="12" fillId="0" borderId="40" xfId="14" applyNumberFormat="1" applyFont="1" applyFill="1" applyBorder="1" applyAlignment="1">
      <alignment horizontal="right" vertical="center"/>
    </xf>
    <xf numFmtId="170" fontId="12" fillId="0" borderId="39" xfId="14" applyNumberFormat="1" applyFont="1" applyFill="1" applyBorder="1" applyAlignment="1">
      <alignment horizontal="right" vertical="center"/>
    </xf>
    <xf numFmtId="170" fontId="12" fillId="0" borderId="40" xfId="14" applyNumberFormat="1" applyFont="1" applyFill="1" applyBorder="1" applyAlignment="1">
      <alignment horizontal="right" vertical="center"/>
    </xf>
    <xf numFmtId="0" fontId="14" fillId="0" borderId="41" xfId="0" applyFont="1" applyBorder="1" applyAlignment="1">
      <alignment vertical="center"/>
    </xf>
    <xf numFmtId="170" fontId="12" fillId="0" borderId="41" xfId="14" applyNumberFormat="1" applyFont="1" applyFill="1" applyBorder="1" applyAlignment="1">
      <alignment horizontal="right" vertical="center"/>
    </xf>
    <xf numFmtId="171" fontId="12" fillId="0" borderId="33" xfId="14" applyNumberFormat="1" applyFont="1" applyFill="1" applyBorder="1" applyAlignment="1">
      <alignment horizontal="right" vertical="center"/>
    </xf>
    <xf numFmtId="171" fontId="12" fillId="0" borderId="32" xfId="14" applyNumberFormat="1" applyFont="1" applyFill="1" applyBorder="1" applyAlignment="1">
      <alignment horizontal="right" vertical="center"/>
    </xf>
    <xf numFmtId="171" fontId="12" fillId="0" borderId="47" xfId="14" applyNumberFormat="1" applyFont="1" applyFill="1" applyBorder="1" applyAlignment="1">
      <alignment horizontal="right" vertical="center"/>
    </xf>
    <xf numFmtId="170" fontId="12" fillId="0" borderId="42" xfId="14" applyNumberFormat="1" applyFont="1" applyFill="1" applyBorder="1" applyAlignment="1">
      <alignment horizontal="right" vertical="center"/>
    </xf>
    <xf numFmtId="171" fontId="12" fillId="0" borderId="42" xfId="14" applyNumberFormat="1" applyFont="1" applyFill="1" applyBorder="1" applyAlignment="1">
      <alignment horizontal="right" vertical="center"/>
    </xf>
    <xf numFmtId="0" fontId="12" fillId="0" borderId="0" xfId="14" applyNumberFormat="1" applyFont="1" applyFill="1" applyBorder="1" applyAlignment="1">
      <alignment horizontal="right" vertical="center"/>
    </xf>
    <xf numFmtId="171" fontId="12" fillId="0" borderId="44" xfId="14" applyNumberFormat="1" applyFont="1" applyFill="1" applyBorder="1" applyAlignment="1">
      <alignment horizontal="right" vertical="center"/>
    </xf>
    <xf numFmtId="170" fontId="12" fillId="0" borderId="44" xfId="14" applyNumberFormat="1" applyFont="1" applyFill="1" applyBorder="1" applyAlignment="1">
      <alignment horizontal="right" vertical="center"/>
    </xf>
    <xf numFmtId="170" fontId="12" fillId="0" borderId="45" xfId="14" applyNumberFormat="1" applyFont="1" applyFill="1" applyBorder="1" applyAlignment="1">
      <alignment horizontal="right" vertical="center"/>
    </xf>
    <xf numFmtId="170" fontId="12" fillId="0" borderId="46" xfId="14" applyNumberFormat="1" applyFont="1" applyFill="1" applyBorder="1" applyAlignment="1">
      <alignment horizontal="right" vertical="center"/>
    </xf>
    <xf numFmtId="170" fontId="12" fillId="0" borderId="30" xfId="14" applyNumberFormat="1" applyFont="1" applyFill="1" applyBorder="1" applyAlignment="1">
      <alignment horizontal="right" vertical="center"/>
    </xf>
    <xf numFmtId="0" fontId="14" fillId="0" borderId="32" xfId="0" applyFont="1" applyBorder="1" applyAlignment="1">
      <alignment vertical="center"/>
    </xf>
    <xf numFmtId="170" fontId="12" fillId="0" borderId="32" xfId="14" applyNumberFormat="1" applyFont="1" applyFill="1" applyBorder="1" applyAlignment="1">
      <alignment vertical="center"/>
    </xf>
    <xf numFmtId="170" fontId="12" fillId="0" borderId="33" xfId="14" applyNumberFormat="1" applyFont="1" applyFill="1" applyBorder="1" applyAlignment="1">
      <alignment vertical="center"/>
    </xf>
    <xf numFmtId="0" fontId="14" fillId="0" borderId="36" xfId="0" applyFont="1" applyBorder="1" applyAlignment="1">
      <alignment vertical="center"/>
    </xf>
    <xf numFmtId="170" fontId="12" fillId="0" borderId="36" xfId="14" applyNumberFormat="1" applyFont="1" applyFill="1" applyBorder="1" applyAlignment="1">
      <alignment horizontal="right" vertical="center"/>
    </xf>
    <xf numFmtId="171" fontId="12" fillId="0" borderId="43" xfId="14" applyNumberFormat="1" applyFont="1" applyFill="1" applyBorder="1" applyAlignment="1">
      <alignment horizontal="right" vertical="center"/>
    </xf>
    <xf numFmtId="171" fontId="12" fillId="0" borderId="36" xfId="14" applyNumberFormat="1" applyFont="1" applyFill="1" applyBorder="1" applyAlignment="1">
      <alignment horizontal="right" vertical="center"/>
    </xf>
    <xf numFmtId="170" fontId="12" fillId="0" borderId="43" xfId="14" applyNumberFormat="1" applyFont="1" applyFill="1" applyBorder="1" applyAlignment="1">
      <alignment horizontal="right" vertical="center"/>
    </xf>
    <xf numFmtId="0" fontId="12" fillId="0" borderId="37" xfId="0" applyFont="1" applyBorder="1" applyAlignment="1">
      <alignment vertical="center"/>
    </xf>
    <xf numFmtId="0" fontId="12" fillId="0" borderId="30" xfId="0" applyFont="1" applyBorder="1" applyAlignment="1">
      <alignment vertical="center"/>
    </xf>
    <xf numFmtId="9" fontId="12" fillId="0" borderId="31" xfId="13" applyFont="1" applyFill="1" applyBorder="1" applyAlignment="1">
      <alignment horizontal="right" vertical="center"/>
    </xf>
    <xf numFmtId="3" fontId="12" fillId="0" borderId="0" xfId="0" applyNumberFormat="1" applyFont="1" applyAlignment="1">
      <alignment vertical="center"/>
    </xf>
    <xf numFmtId="3" fontId="12" fillId="0" borderId="0" xfId="0" applyNumberFormat="1" applyFont="1" applyAlignment="1">
      <alignment horizontal="right" vertical="center"/>
    </xf>
    <xf numFmtId="3" fontId="12" fillId="0" borderId="29" xfId="0" applyNumberFormat="1" applyFont="1" applyBorder="1" applyAlignment="1">
      <alignment horizontal="right" vertical="center"/>
    </xf>
    <xf numFmtId="3" fontId="12" fillId="0" borderId="30" xfId="0" applyNumberFormat="1" applyFont="1" applyBorder="1" applyAlignment="1">
      <alignment horizontal="right" vertical="center"/>
    </xf>
    <xf numFmtId="3" fontId="14" fillId="0" borderId="0" xfId="0" applyNumberFormat="1" applyFont="1" applyAlignment="1">
      <alignment horizontal="right" vertical="center"/>
    </xf>
    <xf numFmtId="3" fontId="12" fillId="0" borderId="26" xfId="0" applyNumberFormat="1" applyFont="1" applyBorder="1" applyAlignment="1">
      <alignment horizontal="right" vertical="center"/>
    </xf>
    <xf numFmtId="3" fontId="12" fillId="0" borderId="33" xfId="0" applyNumberFormat="1" applyFont="1" applyBorder="1" applyAlignment="1">
      <alignment horizontal="right" vertical="center"/>
    </xf>
    <xf numFmtId="3" fontId="12" fillId="0" borderId="32" xfId="0" applyNumberFormat="1" applyFont="1" applyBorder="1" applyAlignment="1">
      <alignment horizontal="right" vertical="center"/>
    </xf>
    <xf numFmtId="1" fontId="12" fillId="0" borderId="34" xfId="0" applyNumberFormat="1" applyFont="1" applyBorder="1" applyAlignment="1">
      <alignment horizontal="right" vertical="center"/>
    </xf>
    <xf numFmtId="3" fontId="12" fillId="0" borderId="47" xfId="0" applyNumberFormat="1" applyFont="1" applyBorder="1" applyAlignment="1">
      <alignment horizontal="right" vertical="center"/>
    </xf>
    <xf numFmtId="3" fontId="14" fillId="0" borderId="32" xfId="0" applyNumberFormat="1" applyFont="1" applyBorder="1" applyAlignment="1">
      <alignment horizontal="right" vertical="center"/>
    </xf>
    <xf numFmtId="3" fontId="14" fillId="0" borderId="33" xfId="0" applyNumberFormat="1" applyFont="1" applyBorder="1" applyAlignment="1">
      <alignment horizontal="right" vertical="center"/>
    </xf>
    <xf numFmtId="1" fontId="12" fillId="0" borderId="35" xfId="0" applyNumberFormat="1" applyFont="1" applyBorder="1" applyAlignment="1">
      <alignment horizontal="right" vertical="center"/>
    </xf>
    <xf numFmtId="1" fontId="12" fillId="0" borderId="0" xfId="0" applyNumberFormat="1" applyFont="1" applyAlignment="1">
      <alignment horizontal="right" vertical="center"/>
    </xf>
    <xf numFmtId="173" fontId="12" fillId="0" borderId="0" xfId="0" applyNumberFormat="1" applyFont="1" applyAlignment="1">
      <alignment horizontal="right" vertical="center"/>
    </xf>
    <xf numFmtId="9" fontId="12" fillId="0" borderId="34" xfId="0" applyNumberFormat="1" applyFont="1" applyBorder="1" applyAlignment="1">
      <alignment horizontal="right" vertical="center"/>
    </xf>
    <xf numFmtId="3" fontId="14" fillId="0" borderId="36" xfId="0" applyNumberFormat="1" applyFont="1" applyBorder="1" applyAlignment="1">
      <alignment horizontal="right" vertical="center"/>
    </xf>
    <xf numFmtId="9" fontId="12" fillId="0" borderId="36" xfId="0" applyNumberFormat="1" applyFont="1" applyBorder="1" applyAlignment="1">
      <alignment horizontal="right" vertical="center"/>
    </xf>
    <xf numFmtId="3" fontId="14" fillId="0" borderId="43" xfId="0" applyNumberFormat="1" applyFont="1" applyBorder="1" applyAlignment="1">
      <alignment horizontal="right" vertical="center"/>
    </xf>
    <xf numFmtId="0" fontId="20" fillId="0" borderId="0" xfId="8" applyFont="1" applyFill="1" applyBorder="1" applyAlignment="1">
      <alignment vertical="center"/>
    </xf>
    <xf numFmtId="0" fontId="57" fillId="0" borderId="0" xfId="0" applyFont="1"/>
    <xf numFmtId="0" fontId="58" fillId="0" borderId="12" xfId="0" applyFont="1" applyFill="1" applyBorder="1" applyAlignment="1">
      <alignment horizontal="centerContinuous"/>
    </xf>
    <xf numFmtId="0" fontId="57" fillId="0" borderId="0" xfId="0" applyFont="1" applyFill="1" applyBorder="1" applyAlignment="1"/>
    <xf numFmtId="0" fontId="57" fillId="0" borderId="8" xfId="0" applyFont="1" applyFill="1" applyBorder="1" applyAlignment="1"/>
    <xf numFmtId="0" fontId="58" fillId="0" borderId="12" xfId="0" applyFont="1" applyFill="1" applyBorder="1" applyAlignment="1">
      <alignment horizontal="center"/>
    </xf>
    <xf numFmtId="0" fontId="1" fillId="0" borderId="0" xfId="0" applyFont="1" applyBorder="1" applyAlignment="1">
      <alignment horizontal="center"/>
    </xf>
    <xf numFmtId="0" fontId="1" fillId="0" borderId="1" xfId="0" applyFont="1" applyBorder="1" applyAlignment="1">
      <alignment horizontal="center"/>
    </xf>
    <xf numFmtId="0" fontId="2" fillId="0" borderId="0" xfId="0" applyFont="1" applyAlignment="1">
      <alignment horizontal="center"/>
    </xf>
    <xf numFmtId="0" fontId="6" fillId="0" borderId="0" xfId="0" applyFont="1" applyAlignment="1">
      <alignment horizontal="center"/>
    </xf>
    <xf numFmtId="0" fontId="10" fillId="0" borderId="0" xfId="0" applyFont="1" applyAlignment="1">
      <alignment horizontal="center"/>
    </xf>
    <xf numFmtId="0" fontId="50" fillId="0" borderId="0" xfId="0" applyFont="1" applyAlignment="1">
      <alignment horizontal="center"/>
    </xf>
    <xf numFmtId="171" fontId="14" fillId="5" borderId="0" xfId="82" applyNumberFormat="1" applyFont="1" applyFill="1" applyBorder="1" applyAlignment="1">
      <alignment horizontal="center" vertical="center"/>
    </xf>
    <xf numFmtId="0" fontId="14" fillId="5" borderId="0" xfId="0" applyFont="1" applyFill="1" applyAlignment="1">
      <alignment horizontal="center" vertical="center"/>
    </xf>
    <xf numFmtId="0" fontId="14" fillId="5" borderId="0" xfId="0" applyFont="1" applyFill="1" applyAlignment="1">
      <alignment horizontal="center"/>
    </xf>
    <xf numFmtId="3" fontId="14" fillId="5" borderId="0" xfId="0" applyNumberFormat="1" applyFont="1" applyFill="1" applyAlignment="1">
      <alignment horizontal="center"/>
    </xf>
    <xf numFmtId="0" fontId="14" fillId="5" borderId="0" xfId="0" applyFont="1" applyFill="1" applyAlignment="1">
      <alignment horizontal="center" wrapText="1"/>
    </xf>
  </cellXfs>
  <cellStyles count="87">
    <cellStyle name="20% - Accent1 2" xfId="54" xr:uid="{00000000-0005-0000-0000-000000000000}"/>
    <cellStyle name="20% - Accent2 2" xfId="58" xr:uid="{00000000-0005-0000-0000-000001000000}"/>
    <cellStyle name="20% - Accent3 2" xfId="62" xr:uid="{00000000-0005-0000-0000-000002000000}"/>
    <cellStyle name="20% - Accent4 2" xfId="66" xr:uid="{00000000-0005-0000-0000-000003000000}"/>
    <cellStyle name="20% - Accent5 2" xfId="70" xr:uid="{00000000-0005-0000-0000-000004000000}"/>
    <cellStyle name="20% - Accent6 2" xfId="74" xr:uid="{00000000-0005-0000-0000-000005000000}"/>
    <cellStyle name="40% - Accent1 2" xfId="55" xr:uid="{00000000-0005-0000-0000-000006000000}"/>
    <cellStyle name="40% - Accent2 2" xfId="59" xr:uid="{00000000-0005-0000-0000-000007000000}"/>
    <cellStyle name="40% - Accent3 2" xfId="63" xr:uid="{00000000-0005-0000-0000-000008000000}"/>
    <cellStyle name="40% - Accent4 2" xfId="67" xr:uid="{00000000-0005-0000-0000-000009000000}"/>
    <cellStyle name="40% - Accent5 2" xfId="71" xr:uid="{00000000-0005-0000-0000-00000A000000}"/>
    <cellStyle name="40% - Accent6 2" xfId="75" xr:uid="{00000000-0005-0000-0000-00000B000000}"/>
    <cellStyle name="60% - Accent1 2" xfId="56" xr:uid="{00000000-0005-0000-0000-00000C000000}"/>
    <cellStyle name="60% - Accent2 2" xfId="60" xr:uid="{00000000-0005-0000-0000-00000D000000}"/>
    <cellStyle name="60% - Accent3 2" xfId="64" xr:uid="{00000000-0005-0000-0000-00000E000000}"/>
    <cellStyle name="60% - Accent4 2" xfId="68" xr:uid="{00000000-0005-0000-0000-00000F000000}"/>
    <cellStyle name="60% - Accent5 2" xfId="72" xr:uid="{00000000-0005-0000-0000-000010000000}"/>
    <cellStyle name="60% - Accent6 2" xfId="76" xr:uid="{00000000-0005-0000-0000-000011000000}"/>
    <cellStyle name="Accent1 2" xfId="53" xr:uid="{00000000-0005-0000-0000-000012000000}"/>
    <cellStyle name="Accent2 2" xfId="57" xr:uid="{00000000-0005-0000-0000-000013000000}"/>
    <cellStyle name="Accent3 2" xfId="61" xr:uid="{00000000-0005-0000-0000-000014000000}"/>
    <cellStyle name="Accent4 2" xfId="65" xr:uid="{00000000-0005-0000-0000-000015000000}"/>
    <cellStyle name="Accent5 2" xfId="69" xr:uid="{00000000-0005-0000-0000-000016000000}"/>
    <cellStyle name="Accent6 2" xfId="73" xr:uid="{00000000-0005-0000-0000-000017000000}"/>
    <cellStyle name="Bad 2" xfId="42" xr:uid="{00000000-0005-0000-0000-000018000000}"/>
    <cellStyle name="Body: normal cell 3" xfId="21" xr:uid="{00000000-0005-0000-0000-000019000000}"/>
    <cellStyle name="BuffetDate162" xfId="31" xr:uid="{00000000-0005-0000-0000-00001A000000}"/>
    <cellStyle name="BuffetValue2" xfId="30" xr:uid="{00000000-0005-0000-0000-00001B000000}"/>
    <cellStyle name="Calculation 2" xfId="46" xr:uid="{00000000-0005-0000-0000-00001C000000}"/>
    <cellStyle name="Check Cell 2" xfId="48" xr:uid="{00000000-0005-0000-0000-00001D000000}"/>
    <cellStyle name="Comma" xfId="82" builtinId="3"/>
    <cellStyle name="Comma 10" xfId="14" xr:uid="{00000000-0005-0000-0000-00001F000000}"/>
    <cellStyle name="Comma 2" xfId="7" xr:uid="{00000000-0005-0000-0000-000020000000}"/>
    <cellStyle name="Currency" xfId="2" builtinId="4"/>
    <cellStyle name="Currency 4" xfId="10" xr:uid="{00000000-0005-0000-0000-000022000000}"/>
    <cellStyle name="Explanatory Text 2" xfId="51" xr:uid="{00000000-0005-0000-0000-000023000000}"/>
    <cellStyle name="Font: Calibri, 9pt regular 2" xfId="24" xr:uid="{00000000-0005-0000-0000-000024000000}"/>
    <cellStyle name="Footnotes: top row 2" xfId="20" xr:uid="{00000000-0005-0000-0000-000025000000}"/>
    <cellStyle name="Good 2" xfId="41" xr:uid="{00000000-0005-0000-0000-000026000000}"/>
    <cellStyle name="Header: bottom row 2" xfId="23" xr:uid="{00000000-0005-0000-0000-000027000000}"/>
    <cellStyle name="HeaderText" xfId="32" xr:uid="{00000000-0005-0000-0000-000028000000}"/>
    <cellStyle name="Heading 1 2" xfId="37" xr:uid="{00000000-0005-0000-0000-000029000000}"/>
    <cellStyle name="Heading 2 2" xfId="38" xr:uid="{00000000-0005-0000-0000-00002A000000}"/>
    <cellStyle name="Heading 3 2" xfId="39" xr:uid="{00000000-0005-0000-0000-00002B000000}"/>
    <cellStyle name="Heading 4 2" xfId="40" xr:uid="{00000000-0005-0000-0000-00002C000000}"/>
    <cellStyle name="Hyperlink 17" xfId="28" xr:uid="{00000000-0005-0000-0000-00002D000000}"/>
    <cellStyle name="Hyperlink 2" xfId="18" xr:uid="{00000000-0005-0000-0000-00002E000000}"/>
    <cellStyle name="Hyperlink 6" xfId="15" xr:uid="{00000000-0005-0000-0000-00002F000000}"/>
    <cellStyle name="Hyperlink 7" xfId="27" xr:uid="{00000000-0005-0000-0000-000030000000}"/>
    <cellStyle name="Input 2" xfId="44" xr:uid="{00000000-0005-0000-0000-000031000000}"/>
    <cellStyle name="Invisible 5" xfId="5" xr:uid="{00000000-0005-0000-0000-000032000000}"/>
    <cellStyle name="Item Tag" xfId="8" xr:uid="{00000000-0005-0000-0000-000033000000}"/>
    <cellStyle name="Linked Cell 2" xfId="47" xr:uid="{00000000-0005-0000-0000-000034000000}"/>
    <cellStyle name="Neutral 2" xfId="43" xr:uid="{00000000-0005-0000-0000-000035000000}"/>
    <cellStyle name="Normal" xfId="0" builtinId="0"/>
    <cellStyle name="Normal 10" xfId="12" xr:uid="{00000000-0005-0000-0000-000037000000}"/>
    <cellStyle name="Normal 10 2" xfId="26" xr:uid="{00000000-0005-0000-0000-000038000000}"/>
    <cellStyle name="Normal 12" xfId="17" xr:uid="{00000000-0005-0000-0000-000039000000}"/>
    <cellStyle name="Normal 12 2" xfId="84" xr:uid="{F875AE9F-8BD0-4BE4-B06F-119CD343BA4F}"/>
    <cellStyle name="Normal 2" xfId="6" xr:uid="{00000000-0005-0000-0000-00003A000000}"/>
    <cellStyle name="Normal 2 2" xfId="80" xr:uid="{00000000-0005-0000-0000-00003B000000}"/>
    <cellStyle name="Normal 21" xfId="19" xr:uid="{00000000-0005-0000-0000-00003C000000}"/>
    <cellStyle name="Normal 229" xfId="4" xr:uid="{00000000-0005-0000-0000-00003D000000}"/>
    <cellStyle name="Normal 229 2" xfId="79" xr:uid="{00000000-0005-0000-0000-00003E000000}"/>
    <cellStyle name="Normal 231" xfId="3" xr:uid="{00000000-0005-0000-0000-00003F000000}"/>
    <cellStyle name="Normal 231 2" xfId="78" xr:uid="{00000000-0005-0000-0000-000040000000}"/>
    <cellStyle name="Normal 25" xfId="11" xr:uid="{00000000-0005-0000-0000-000041000000}"/>
    <cellStyle name="Normal 27" xfId="29" xr:uid="{00000000-0005-0000-0000-000042000000}"/>
    <cellStyle name="Normal 3" xfId="36" xr:uid="{00000000-0005-0000-0000-000043000000}"/>
    <cellStyle name="Normal 3 2" xfId="83" xr:uid="{DBF3B388-9854-4F4C-8A33-E69E19F2E544}"/>
    <cellStyle name="Normal 35" xfId="16" xr:uid="{00000000-0005-0000-0000-000044000000}"/>
    <cellStyle name="Normal 4" xfId="9" xr:uid="{00000000-0005-0000-0000-000045000000}"/>
    <cellStyle name="Normal 5" xfId="77" xr:uid="{00000000-0005-0000-0000-000046000000}"/>
    <cellStyle name="Normal 6" xfId="81" xr:uid="{00000000-0005-0000-0000-000047000000}"/>
    <cellStyle name="Normal 9 2" xfId="33" xr:uid="{00000000-0005-0000-0000-000048000000}"/>
    <cellStyle name="Note 2" xfId="50" xr:uid="{00000000-0005-0000-0000-000049000000}"/>
    <cellStyle name="Output 2" xfId="45" xr:uid="{00000000-0005-0000-0000-00004A000000}"/>
    <cellStyle name="Parent row 2" xfId="22" xr:uid="{00000000-0005-0000-0000-00004B000000}"/>
    <cellStyle name="Percent" xfId="1" builtinId="5"/>
    <cellStyle name="Percent 11" xfId="13" xr:uid="{00000000-0005-0000-0000-00004D000000}"/>
    <cellStyle name="Percent 2" xfId="85" xr:uid="{E23F54D3-0EDE-4A36-B02D-058A6F1546DD}"/>
    <cellStyle name="Percent 2 2" xfId="86" xr:uid="{F85A315F-9B17-4EDE-94E8-0CBE10A0FEA0}"/>
    <cellStyle name="Percent 6" xfId="34" xr:uid="{00000000-0005-0000-0000-00004E000000}"/>
    <cellStyle name="Table title 2" xfId="25" xr:uid="{00000000-0005-0000-0000-00004F000000}"/>
    <cellStyle name="Title" xfId="35" builtinId="15" customBuiltin="1"/>
    <cellStyle name="Total 2" xfId="52" xr:uid="{00000000-0005-0000-0000-000051000000}"/>
    <cellStyle name="Warning Text 2" xfId="49" xr:uid="{00000000-0005-0000-0000-00005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a:t>FIGURE 2</a:t>
            </a:r>
            <a:endParaRPr lang="en-US" sz="1400"/>
          </a:p>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endParaRPr lang="en-US" sz="1400" b="0"/>
          </a:p>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400" baseline="0"/>
              <a:t>Utility Capital Expenditures</a:t>
            </a:r>
          </a:p>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r>
              <a:rPr lang="en-US" sz="1200" b="1" i="0" baseline="0"/>
              <a:t>Dollars (in millions)</a:t>
            </a:r>
            <a:endParaRPr lang="en-US" sz="1200"/>
          </a:p>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solidFill>
                <a:latin typeface="+mn-lt"/>
                <a:ea typeface="+mn-ea"/>
                <a:cs typeface="+mn-cs"/>
              </a:defRPr>
            </a:pPr>
            <a:endParaRPr lang="en-US" sz="1400"/>
          </a:p>
        </c:rich>
      </c:tx>
      <c:layout>
        <c:manualLayout>
          <c:xMode val="edge"/>
          <c:yMode val="edge"/>
          <c:x val="0.33624108919919754"/>
          <c:y val="6.3013175984580876E-3"/>
        </c:manualLayout>
      </c:layout>
      <c:overlay val="0"/>
    </c:title>
    <c:autoTitleDeleted val="0"/>
    <c:plotArea>
      <c:layout>
        <c:manualLayout>
          <c:layoutTarget val="inner"/>
          <c:xMode val="edge"/>
          <c:yMode val="edge"/>
          <c:x val="9.282425799494097E-2"/>
          <c:y val="0.27458864484044759"/>
          <c:w val="0.87396584686173484"/>
          <c:h val="0.52766735736980253"/>
        </c:manualLayout>
      </c:layout>
      <c:barChart>
        <c:barDir val="col"/>
        <c:grouping val="stacked"/>
        <c:varyColors val="0"/>
        <c:ser>
          <c:idx val="5"/>
          <c:order val="0"/>
          <c:tx>
            <c:strRef>
              <c:f>'Figure - Utility CapEx'!$O$28</c:f>
              <c:strCache>
                <c:ptCount val="1"/>
                <c:pt idx="0">
                  <c:v>Electric distribution</c:v>
                </c:pt>
              </c:strCache>
            </c:strRef>
          </c:tx>
          <c:invertIfNegative val="0"/>
          <c:cat>
            <c:numRef>
              <c:f>'Figure - Utility CapEx'!$P$27:$AA$27</c:f>
              <c:numCache>
                <c:formatCode>General</c:formatCode>
                <c:ptCount val="12"/>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f>'Figure - Utility CapEx'!$P$28:$AC$28</c:f>
              <c:numCache>
                <c:formatCode>_("$"* #,##0_);_("$"* \(#,##0\);_("$"* "-"??_);_(@_)</c:formatCode>
                <c:ptCount val="14"/>
                <c:pt idx="12">
                  <c:v>57430.7896338672</c:v>
                </c:pt>
                <c:pt idx="13">
                  <c:v>60989.687139588103</c:v>
                </c:pt>
              </c:numCache>
            </c:numRef>
          </c:val>
          <c:extLst>
            <c:ext xmlns:c16="http://schemas.microsoft.com/office/drawing/2014/chart" uri="{C3380CC4-5D6E-409C-BE32-E72D297353CC}">
              <c16:uniqueId val="{00000000-1FD9-4F37-A32F-59EF5E1D6609}"/>
            </c:ext>
          </c:extLst>
        </c:ser>
        <c:ser>
          <c:idx val="6"/>
          <c:order val="1"/>
          <c:tx>
            <c:strRef>
              <c:f>'Figure - Utility CapEx'!$O$29</c:f>
              <c:strCache>
                <c:ptCount val="1"/>
                <c:pt idx="0">
                  <c:v>Gas</c:v>
                </c:pt>
              </c:strCache>
            </c:strRef>
          </c:tx>
          <c:invertIfNegative val="0"/>
          <c:cat>
            <c:numRef>
              <c:f>'Figure - Utility CapEx'!$P$27:$AA$27</c:f>
              <c:numCache>
                <c:formatCode>General</c:formatCode>
                <c:ptCount val="12"/>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f>'Figure - Utility CapEx'!$P$29:$AC$29</c:f>
              <c:numCache>
                <c:formatCode>_("$"* #,##0_);_("$"* \(#,##0\);_("$"* "-"??_);_(@_)</c:formatCode>
                <c:ptCount val="14"/>
                <c:pt idx="12">
                  <c:v>25105.131046357001</c:v>
                </c:pt>
                <c:pt idx="13">
                  <c:v>24453.292861607442</c:v>
                </c:pt>
              </c:numCache>
            </c:numRef>
          </c:val>
          <c:extLst>
            <c:ext xmlns:c16="http://schemas.microsoft.com/office/drawing/2014/chart" uri="{C3380CC4-5D6E-409C-BE32-E72D297353CC}">
              <c16:uniqueId val="{00000001-1FD9-4F37-A32F-59EF5E1D6609}"/>
            </c:ext>
          </c:extLst>
        </c:ser>
        <c:ser>
          <c:idx val="7"/>
          <c:order val="2"/>
          <c:tx>
            <c:strRef>
              <c:f>'Figure - Utility CapEx'!$O$30</c:f>
              <c:strCache>
                <c:ptCount val="1"/>
                <c:pt idx="0">
                  <c:v>Electric transmission</c:v>
                </c:pt>
              </c:strCache>
            </c:strRef>
          </c:tx>
          <c:invertIfNegative val="0"/>
          <c:cat>
            <c:numRef>
              <c:f>'Figure - Utility CapEx'!$P$27:$AA$27</c:f>
              <c:numCache>
                <c:formatCode>General</c:formatCode>
                <c:ptCount val="12"/>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f>'Figure - Utility CapEx'!$P$30:$AC$30</c:f>
              <c:numCache>
                <c:formatCode>_("$"* #,##0_);_("$"* \(#,##0\);_("$"* "-"??_);_(@_)</c:formatCode>
                <c:ptCount val="14"/>
                <c:pt idx="12">
                  <c:v>28867.69</c:v>
                </c:pt>
                <c:pt idx="13">
                  <c:v>31339.960000000003</c:v>
                </c:pt>
              </c:numCache>
            </c:numRef>
          </c:val>
          <c:extLst>
            <c:ext xmlns:c16="http://schemas.microsoft.com/office/drawing/2014/chart" uri="{C3380CC4-5D6E-409C-BE32-E72D297353CC}">
              <c16:uniqueId val="{00000002-1FD9-4F37-A32F-59EF5E1D6609}"/>
            </c:ext>
          </c:extLst>
        </c:ser>
        <c:ser>
          <c:idx val="8"/>
          <c:order val="3"/>
          <c:tx>
            <c:strRef>
              <c:f>'Figure - Utility CapEx'!$O$31</c:f>
              <c:strCache>
                <c:ptCount val="1"/>
                <c:pt idx="0">
                  <c:v>Generation</c:v>
                </c:pt>
              </c:strCache>
            </c:strRef>
          </c:tx>
          <c:invertIfNegative val="0"/>
          <c:cat>
            <c:numRef>
              <c:f>'Figure - Utility CapEx'!$P$27:$AA$27</c:f>
              <c:numCache>
                <c:formatCode>General</c:formatCode>
                <c:ptCount val="12"/>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f>'Figure - Utility CapEx'!$P$31:$AC$31</c:f>
              <c:numCache>
                <c:formatCode>_("$"* #,##0_);_("$"* \(#,##0\);_("$"* "-"??_);_(@_)</c:formatCode>
                <c:ptCount val="14"/>
                <c:pt idx="12">
                  <c:v>25701</c:v>
                </c:pt>
                <c:pt idx="13">
                  <c:v>26260</c:v>
                </c:pt>
              </c:numCache>
            </c:numRef>
          </c:val>
          <c:extLst>
            <c:ext xmlns:c16="http://schemas.microsoft.com/office/drawing/2014/chart" uri="{C3380CC4-5D6E-409C-BE32-E72D297353CC}">
              <c16:uniqueId val="{00000003-1FD9-4F37-A32F-59EF5E1D6609}"/>
            </c:ext>
          </c:extLst>
        </c:ser>
        <c:ser>
          <c:idx val="9"/>
          <c:order val="4"/>
          <c:tx>
            <c:strRef>
              <c:f>'Figure - Utility CapEx'!$O$32</c:f>
              <c:strCache>
                <c:ptCount val="1"/>
                <c:pt idx="0">
                  <c:v>Renewables</c:v>
                </c:pt>
              </c:strCache>
            </c:strRef>
          </c:tx>
          <c:invertIfNegative val="0"/>
          <c:cat>
            <c:numRef>
              <c:f>'Figure - Utility CapEx'!$P$27:$AA$27</c:f>
              <c:numCache>
                <c:formatCode>General</c:formatCode>
                <c:ptCount val="12"/>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f>'Figure - Utility CapEx'!$P$32:$AC$32</c:f>
              <c:numCache>
                <c:formatCode>_("$"* #,##0_);_("$"* \(#,##0\);_("$"* "-"??_);_(@_)</c:formatCode>
                <c:ptCount val="14"/>
                <c:pt idx="12">
                  <c:v>25603.637299771199</c:v>
                </c:pt>
                <c:pt idx="13">
                  <c:v>27377.839816932999</c:v>
                </c:pt>
              </c:numCache>
            </c:numRef>
          </c:val>
          <c:extLst>
            <c:ext xmlns:c16="http://schemas.microsoft.com/office/drawing/2014/chart" uri="{C3380CC4-5D6E-409C-BE32-E72D297353CC}">
              <c16:uniqueId val="{00000004-1FD9-4F37-A32F-59EF5E1D6609}"/>
            </c:ext>
          </c:extLst>
        </c:ser>
        <c:ser>
          <c:idx val="11"/>
          <c:order val="5"/>
          <c:tx>
            <c:strRef>
              <c:f>'Figure - Utility CapEx'!$O$33</c:f>
              <c:strCache>
                <c:ptCount val="1"/>
                <c:pt idx="0">
                  <c:v>Corporate &amp; other</c:v>
                </c:pt>
              </c:strCache>
            </c:strRef>
          </c:tx>
          <c:invertIfNegative val="0"/>
          <c:cat>
            <c:numRef>
              <c:f>'Figure - Utility CapEx'!$P$27:$AA$27</c:f>
              <c:numCache>
                <c:formatCode>General</c:formatCode>
                <c:ptCount val="12"/>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f>'Figure - Utility CapEx'!$P$33:$AC$33</c:f>
              <c:numCache>
                <c:formatCode>_("$"* #,##0_);_("$"* \(#,##0\);_("$"* "-"??_);_(@_)</c:formatCode>
                <c:ptCount val="14"/>
                <c:pt idx="12">
                  <c:v>11665.4748283753</c:v>
                </c:pt>
                <c:pt idx="13">
                  <c:v>9257.8798627010001</c:v>
                </c:pt>
              </c:numCache>
            </c:numRef>
          </c:val>
          <c:extLst>
            <c:ext xmlns:c16="http://schemas.microsoft.com/office/drawing/2014/chart" uri="{C3380CC4-5D6E-409C-BE32-E72D297353CC}">
              <c16:uniqueId val="{00000005-1FD9-4F37-A32F-59EF5E1D6609}"/>
            </c:ext>
          </c:extLst>
        </c:ser>
        <c:ser>
          <c:idx val="10"/>
          <c:order val="6"/>
          <c:tx>
            <c:strRef>
              <c:f>'Figure - Utility CapEx'!$O$34</c:f>
              <c:strCache>
                <c:ptCount val="1"/>
                <c:pt idx="0">
                  <c:v>Environmental</c:v>
                </c:pt>
              </c:strCache>
            </c:strRef>
          </c:tx>
          <c:invertIfNegative val="0"/>
          <c:cat>
            <c:numRef>
              <c:f>'Figure - Utility CapEx'!$P$27:$AA$27</c:f>
              <c:numCache>
                <c:formatCode>General</c:formatCode>
                <c:ptCount val="12"/>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f>'Figure - Utility CapEx'!$P$34:$AC$34</c:f>
              <c:numCache>
                <c:formatCode>_("$"* #,##0_);_("$"* \(#,##0\);_("$"* "-"??_);_(@_)</c:formatCode>
                <c:ptCount val="14"/>
                <c:pt idx="12">
                  <c:v>1735</c:v>
                </c:pt>
                <c:pt idx="13">
                  <c:v>2085</c:v>
                </c:pt>
              </c:numCache>
            </c:numRef>
          </c:val>
          <c:extLst>
            <c:ext xmlns:c16="http://schemas.microsoft.com/office/drawing/2014/chart" uri="{C3380CC4-5D6E-409C-BE32-E72D297353CC}">
              <c16:uniqueId val="{00000006-1FD9-4F37-A32F-59EF5E1D6609}"/>
            </c:ext>
          </c:extLst>
        </c:ser>
        <c:ser>
          <c:idx val="0"/>
          <c:order val="7"/>
          <c:tx>
            <c:strRef>
              <c:f>'Figure - Utility CapEx'!$O$36</c:f>
              <c:strCache>
                <c:ptCount val="1"/>
                <c:pt idx="0">
                  <c:v>Historical Total</c:v>
                </c:pt>
              </c:strCache>
            </c:strRef>
          </c:tx>
          <c:invertIfNegative val="0"/>
          <c:cat>
            <c:numRef>
              <c:f>'Figure - Utility CapEx'!$P$27:$AA$27</c:f>
              <c:numCache>
                <c:formatCode>General</c:formatCode>
                <c:ptCount val="12"/>
                <c:pt idx="1">
                  <c:v>2014</c:v>
                </c:pt>
                <c:pt idx="2">
                  <c:v>2015</c:v>
                </c:pt>
                <c:pt idx="3">
                  <c:v>2016</c:v>
                </c:pt>
                <c:pt idx="4">
                  <c:v>2017</c:v>
                </c:pt>
                <c:pt idx="5">
                  <c:v>2018</c:v>
                </c:pt>
                <c:pt idx="6">
                  <c:v>2019</c:v>
                </c:pt>
                <c:pt idx="7">
                  <c:v>2020</c:v>
                </c:pt>
                <c:pt idx="8">
                  <c:v>2021</c:v>
                </c:pt>
                <c:pt idx="9">
                  <c:v>2022</c:v>
                </c:pt>
                <c:pt idx="10">
                  <c:v>2023</c:v>
                </c:pt>
                <c:pt idx="11">
                  <c:v>2024</c:v>
                </c:pt>
              </c:numCache>
            </c:numRef>
          </c:cat>
          <c:val>
            <c:numRef>
              <c:f>'Figure - Utility CapEx'!$P$36:$AA$36</c:f>
              <c:numCache>
                <c:formatCode>_("$"* #,##0_);_("$"* \(#,##0\);_("$"* "-"??_);_(@_)</c:formatCode>
                <c:ptCount val="12"/>
                <c:pt idx="1">
                  <c:v>84868</c:v>
                </c:pt>
                <c:pt idx="2">
                  <c:v>94435</c:v>
                </c:pt>
                <c:pt idx="3">
                  <c:v>104514</c:v>
                </c:pt>
                <c:pt idx="4">
                  <c:v>106598</c:v>
                </c:pt>
                <c:pt idx="5">
                  <c:v>115876</c:v>
                </c:pt>
                <c:pt idx="6">
                  <c:v>125714</c:v>
                </c:pt>
                <c:pt idx="7">
                  <c:v>130423</c:v>
                </c:pt>
                <c:pt idx="8">
                  <c:v>132025</c:v>
                </c:pt>
                <c:pt idx="9">
                  <c:v>146169</c:v>
                </c:pt>
                <c:pt idx="10">
                  <c:v>168616</c:v>
                </c:pt>
                <c:pt idx="11">
                  <c:v>178840</c:v>
                </c:pt>
              </c:numCache>
            </c:numRef>
          </c:val>
          <c:extLst>
            <c:ext xmlns:c16="http://schemas.microsoft.com/office/drawing/2014/chart" uri="{C3380CC4-5D6E-409C-BE32-E72D297353CC}">
              <c16:uniqueId val="{00000007-1FD9-4F37-A32F-59EF5E1D6609}"/>
            </c:ext>
          </c:extLst>
        </c:ser>
        <c:dLbls>
          <c:showLegendKey val="0"/>
          <c:showVal val="0"/>
          <c:showCatName val="0"/>
          <c:showSerName val="0"/>
          <c:showPercent val="0"/>
          <c:showBubbleSize val="0"/>
        </c:dLbls>
        <c:gapWidth val="150"/>
        <c:overlap val="100"/>
        <c:axId val="102130048"/>
        <c:axId val="106681088"/>
      </c:barChart>
      <c:catAx>
        <c:axId val="102130048"/>
        <c:scaling>
          <c:orientation val="minMax"/>
          <c:max val="2022"/>
          <c:min val="2009"/>
        </c:scaling>
        <c:delete val="0"/>
        <c:axPos val="b"/>
        <c:numFmt formatCode="General" sourceLinked="1"/>
        <c:majorTickMark val="out"/>
        <c:minorTickMark val="none"/>
        <c:tickLblPos val="nextTo"/>
        <c:txPr>
          <a:bodyPr/>
          <a:lstStyle/>
          <a:p>
            <a:pPr>
              <a:defRPr b="1"/>
            </a:pPr>
            <a:endParaRPr lang="en-US"/>
          </a:p>
        </c:txPr>
        <c:crossAx val="106681088"/>
        <c:crosses val="autoZero"/>
        <c:auto val="1"/>
        <c:lblAlgn val="ctr"/>
        <c:lblOffset val="100"/>
        <c:noMultiLvlLbl val="1"/>
      </c:catAx>
      <c:valAx>
        <c:axId val="106681088"/>
        <c:scaling>
          <c:orientation val="minMax"/>
          <c:min val="0"/>
        </c:scaling>
        <c:delete val="0"/>
        <c:axPos val="l"/>
        <c:majorGridlines/>
        <c:numFmt formatCode="#,##0" sourceLinked="0"/>
        <c:majorTickMark val="out"/>
        <c:minorTickMark val="none"/>
        <c:tickLblPos val="nextTo"/>
        <c:txPr>
          <a:bodyPr/>
          <a:lstStyle/>
          <a:p>
            <a:pPr>
              <a:defRPr b="1"/>
            </a:pPr>
            <a:endParaRPr lang="en-US"/>
          </a:p>
        </c:txPr>
        <c:crossAx val="102130048"/>
        <c:crosses val="autoZero"/>
        <c:crossBetween val="between"/>
      </c:valAx>
    </c:plotArea>
    <c:legend>
      <c:legendPos val="b"/>
      <c:layout>
        <c:manualLayout>
          <c:xMode val="edge"/>
          <c:yMode val="edge"/>
          <c:x val="3.2421988918051918E-2"/>
          <c:y val="0.86525387484459171"/>
          <c:w val="0.77950552477236645"/>
          <c:h val="9.7307583920430998E-2"/>
        </c:manualLayout>
      </c:layout>
      <c:overlay val="0"/>
    </c:legend>
    <c:plotVisOnly val="1"/>
    <c:dispBlanksAs val="gap"/>
    <c:showDLblsOverMax val="0"/>
  </c:chart>
  <c:printSettings>
    <c:headerFooter/>
    <c:pageMargins b="0.75000000000000278" l="0.70000000000000062" r="0.70000000000000062" t="0.75000000000000278" header="0.30000000000000032" footer="0.30000000000000032"/>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58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b="1"/>
              <a:t>FIGURE 2</a:t>
            </a:r>
          </a:p>
          <a:p>
            <a:pPr>
              <a:defRPr b="1"/>
            </a:pPr>
            <a:endParaRPr lang="en-US" b="1"/>
          </a:p>
          <a:p>
            <a:pPr>
              <a:defRPr b="1"/>
            </a:pPr>
            <a:r>
              <a:rPr lang="en-US" b="1"/>
              <a:t>Utility Capital Expenditures</a:t>
            </a:r>
          </a:p>
          <a:p>
            <a:pPr>
              <a:defRPr b="1"/>
            </a:pPr>
            <a:r>
              <a:rPr lang="en-US" b="0"/>
              <a:t>(Dollars in Millions)</a:t>
            </a:r>
          </a:p>
        </c:rich>
      </c:tx>
      <c:overlay val="0"/>
      <c:spPr>
        <a:noFill/>
        <a:ln>
          <a:noFill/>
        </a:ln>
        <a:effectLst/>
      </c:spPr>
      <c:txPr>
        <a:bodyPr rot="0" spcFirstLastPara="1" vertOverflow="ellipsis" vert="horz" wrap="square" anchor="ctr" anchorCtr="1"/>
        <a:lstStyle/>
        <a:p>
          <a:pPr>
            <a:defRPr sz="2580" b="1" i="0" u="none" strike="noStrike" kern="1200" spc="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9.8304170312044331E-2"/>
          <c:y val="0.19365074269644117"/>
          <c:w val="0.88132545931758532"/>
          <c:h val="0.54180205699591821"/>
        </c:manualLayout>
      </c:layout>
      <c:barChart>
        <c:barDir val="col"/>
        <c:grouping val="stacked"/>
        <c:varyColors val="0"/>
        <c:ser>
          <c:idx val="0"/>
          <c:order val="0"/>
          <c:tx>
            <c:strRef>
              <c:f>'Figure - Utility CapEx'!$O$28</c:f>
              <c:strCache>
                <c:ptCount val="1"/>
                <c:pt idx="0">
                  <c:v>Electric distribution</c:v>
                </c:pt>
              </c:strCache>
            </c:strRef>
          </c:tx>
          <c:spPr>
            <a:solidFill>
              <a:schemeClr val="accent1"/>
            </a:solidFill>
            <a:ln>
              <a:noFill/>
            </a:ln>
            <a:effectLst/>
          </c:spPr>
          <c:invertIfNegative val="0"/>
          <c:cat>
            <c:numRef>
              <c:f>'Figure - Utility CapEx'!$Q$27:$AD$27</c:f>
              <c:numCache>
                <c:formatCode>General</c:formatCode>
                <c:ptCount val="14"/>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numCache>
            </c:numRef>
          </c:cat>
          <c:val>
            <c:numRef>
              <c:f>'Figure - Utility CapEx'!$Q$28:$AD$28</c:f>
              <c:numCache>
                <c:formatCode>_("$"* #,##0_);_("$"* \(#,##0\);_("$"* "-"??_);_(@_)</c:formatCode>
                <c:ptCount val="14"/>
                <c:pt idx="11">
                  <c:v>57430.7896338672</c:v>
                </c:pt>
                <c:pt idx="12">
                  <c:v>60989.687139588103</c:v>
                </c:pt>
                <c:pt idx="13">
                  <c:v>61123.414599542302</c:v>
                </c:pt>
              </c:numCache>
            </c:numRef>
          </c:val>
          <c:extLst>
            <c:ext xmlns:c16="http://schemas.microsoft.com/office/drawing/2014/chart" uri="{C3380CC4-5D6E-409C-BE32-E72D297353CC}">
              <c16:uniqueId val="{00000000-6088-439C-AD90-2658B2C73A4A}"/>
            </c:ext>
          </c:extLst>
        </c:ser>
        <c:ser>
          <c:idx val="8"/>
          <c:order val="1"/>
          <c:tx>
            <c:strRef>
              <c:f>'Figure - Utility CapEx'!$O$35</c:f>
              <c:strCache>
                <c:ptCount val="1"/>
                <c:pt idx="0">
                  <c:v>Other*</c:v>
                </c:pt>
              </c:strCache>
            </c:strRef>
          </c:tx>
          <c:spPr>
            <a:solidFill>
              <a:schemeClr val="accent3">
                <a:lumMod val="60000"/>
              </a:schemeClr>
            </a:solidFill>
            <a:ln>
              <a:noFill/>
            </a:ln>
            <a:effectLst/>
          </c:spPr>
          <c:invertIfNegative val="0"/>
          <c:cat>
            <c:numRef>
              <c:f>'Figure - Utility CapEx'!$Q$27:$AD$27</c:f>
              <c:numCache>
                <c:formatCode>General</c:formatCode>
                <c:ptCount val="14"/>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numCache>
            </c:numRef>
          </c:cat>
          <c:val>
            <c:numRef>
              <c:f>'Figure - Utility CapEx'!$Q$35:$AD$35</c:f>
              <c:numCache>
                <c:formatCode>_("$"* #,##0_);_("$"* \(#,##0\);_("$"* "-"??_);_(@_)</c:formatCode>
                <c:ptCount val="14"/>
                <c:pt idx="11">
                  <c:v>42166.277191629313</c:v>
                </c:pt>
                <c:pt idx="12">
                  <c:v>47374.340319170471</c:v>
                </c:pt>
                <c:pt idx="13">
                  <c:v>48670.727642573242</c:v>
                </c:pt>
              </c:numCache>
            </c:numRef>
          </c:val>
          <c:extLst>
            <c:ext xmlns:c16="http://schemas.microsoft.com/office/drawing/2014/chart" uri="{C3380CC4-5D6E-409C-BE32-E72D297353CC}">
              <c16:uniqueId val="{00000001-6088-439C-AD90-2658B2C73A4A}"/>
            </c:ext>
          </c:extLst>
        </c:ser>
        <c:ser>
          <c:idx val="1"/>
          <c:order val="2"/>
          <c:tx>
            <c:strRef>
              <c:f>'Figure - Utility CapEx'!$O$29</c:f>
              <c:strCache>
                <c:ptCount val="1"/>
                <c:pt idx="0">
                  <c:v>Gas</c:v>
                </c:pt>
              </c:strCache>
            </c:strRef>
          </c:tx>
          <c:spPr>
            <a:solidFill>
              <a:schemeClr val="accent2"/>
            </a:solidFill>
            <a:ln>
              <a:noFill/>
            </a:ln>
            <a:effectLst/>
          </c:spPr>
          <c:invertIfNegative val="0"/>
          <c:cat>
            <c:numRef>
              <c:f>'Figure - Utility CapEx'!$Q$27:$AD$27</c:f>
              <c:numCache>
                <c:formatCode>General</c:formatCode>
                <c:ptCount val="14"/>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numCache>
            </c:numRef>
          </c:cat>
          <c:val>
            <c:numRef>
              <c:f>'Figure - Utility CapEx'!$Q$29:$AD$29</c:f>
              <c:numCache>
                <c:formatCode>_("$"* #,##0_);_("$"* \(#,##0\);_("$"* "-"??_);_(@_)</c:formatCode>
                <c:ptCount val="14"/>
                <c:pt idx="11">
                  <c:v>25105.131046357001</c:v>
                </c:pt>
                <c:pt idx="12">
                  <c:v>24453.292861607442</c:v>
                </c:pt>
                <c:pt idx="13">
                  <c:v>24337.390664063445</c:v>
                </c:pt>
              </c:numCache>
            </c:numRef>
          </c:val>
          <c:extLst>
            <c:ext xmlns:c16="http://schemas.microsoft.com/office/drawing/2014/chart" uri="{C3380CC4-5D6E-409C-BE32-E72D297353CC}">
              <c16:uniqueId val="{00000002-6088-439C-AD90-2658B2C73A4A}"/>
            </c:ext>
          </c:extLst>
        </c:ser>
        <c:ser>
          <c:idx val="2"/>
          <c:order val="3"/>
          <c:tx>
            <c:strRef>
              <c:f>'Figure - Utility CapEx'!$O$30</c:f>
              <c:strCache>
                <c:ptCount val="1"/>
                <c:pt idx="0">
                  <c:v>Electric transmission</c:v>
                </c:pt>
              </c:strCache>
            </c:strRef>
          </c:tx>
          <c:spPr>
            <a:solidFill>
              <a:schemeClr val="accent3"/>
            </a:solidFill>
            <a:ln>
              <a:noFill/>
            </a:ln>
            <a:effectLst/>
          </c:spPr>
          <c:invertIfNegative val="0"/>
          <c:cat>
            <c:numRef>
              <c:f>'Figure - Utility CapEx'!$Q$27:$AD$27</c:f>
              <c:numCache>
                <c:formatCode>General</c:formatCode>
                <c:ptCount val="14"/>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numCache>
            </c:numRef>
          </c:cat>
          <c:val>
            <c:numRef>
              <c:f>'Figure - Utility CapEx'!$Q$30:$AD$30</c:f>
              <c:numCache>
                <c:formatCode>_("$"* #,##0_);_("$"* \(#,##0\);_("$"* "-"??_);_(@_)</c:formatCode>
                <c:ptCount val="14"/>
                <c:pt idx="11">
                  <c:v>28867.69</c:v>
                </c:pt>
                <c:pt idx="12">
                  <c:v>31339.960000000003</c:v>
                </c:pt>
                <c:pt idx="13">
                  <c:v>32944.26</c:v>
                </c:pt>
              </c:numCache>
            </c:numRef>
          </c:val>
          <c:extLst>
            <c:ext xmlns:c16="http://schemas.microsoft.com/office/drawing/2014/chart" uri="{C3380CC4-5D6E-409C-BE32-E72D297353CC}">
              <c16:uniqueId val="{00000003-6088-439C-AD90-2658B2C73A4A}"/>
            </c:ext>
          </c:extLst>
        </c:ser>
        <c:ser>
          <c:idx val="3"/>
          <c:order val="4"/>
          <c:tx>
            <c:strRef>
              <c:f>'Figure - Utility CapEx'!$O$31</c:f>
              <c:strCache>
                <c:ptCount val="1"/>
                <c:pt idx="0">
                  <c:v>Generation</c:v>
                </c:pt>
              </c:strCache>
            </c:strRef>
          </c:tx>
          <c:spPr>
            <a:solidFill>
              <a:schemeClr val="accent4"/>
            </a:solidFill>
            <a:ln>
              <a:noFill/>
            </a:ln>
            <a:effectLst/>
          </c:spPr>
          <c:invertIfNegative val="0"/>
          <c:cat>
            <c:numRef>
              <c:f>'Figure - Utility CapEx'!$Q$27:$AD$27</c:f>
              <c:numCache>
                <c:formatCode>General</c:formatCode>
                <c:ptCount val="14"/>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numCache>
            </c:numRef>
          </c:cat>
          <c:val>
            <c:numRef>
              <c:f>'Figure - Utility CapEx'!$Q$31:$AD$31</c:f>
              <c:numCache>
                <c:formatCode>_("$"* #,##0_);_("$"* \(#,##0\);_("$"* "-"??_);_(@_)</c:formatCode>
                <c:ptCount val="14"/>
                <c:pt idx="11">
                  <c:v>25701</c:v>
                </c:pt>
                <c:pt idx="12">
                  <c:v>26260</c:v>
                </c:pt>
                <c:pt idx="13">
                  <c:v>26179</c:v>
                </c:pt>
              </c:numCache>
            </c:numRef>
          </c:val>
          <c:extLst>
            <c:ext xmlns:c16="http://schemas.microsoft.com/office/drawing/2014/chart" uri="{C3380CC4-5D6E-409C-BE32-E72D297353CC}">
              <c16:uniqueId val="{00000004-6088-439C-AD90-2658B2C73A4A}"/>
            </c:ext>
          </c:extLst>
        </c:ser>
        <c:ser>
          <c:idx val="4"/>
          <c:order val="5"/>
          <c:tx>
            <c:strRef>
              <c:f>'Figure - Utility CapEx'!$O$32</c:f>
              <c:strCache>
                <c:ptCount val="1"/>
                <c:pt idx="0">
                  <c:v>Renewables</c:v>
                </c:pt>
              </c:strCache>
            </c:strRef>
          </c:tx>
          <c:spPr>
            <a:solidFill>
              <a:schemeClr val="accent5"/>
            </a:solidFill>
            <a:ln>
              <a:noFill/>
            </a:ln>
            <a:effectLst/>
          </c:spPr>
          <c:invertIfNegative val="0"/>
          <c:cat>
            <c:numRef>
              <c:f>'Figure - Utility CapEx'!$Q$27:$AD$27</c:f>
              <c:numCache>
                <c:formatCode>General</c:formatCode>
                <c:ptCount val="14"/>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numCache>
            </c:numRef>
          </c:cat>
          <c:val>
            <c:numRef>
              <c:f>'Figure - Utility CapEx'!$Q$32:$AD$32</c:f>
              <c:numCache>
                <c:formatCode>_("$"* #,##0_);_("$"* \(#,##0\);_("$"* "-"??_);_(@_)</c:formatCode>
                <c:ptCount val="14"/>
                <c:pt idx="11">
                  <c:v>25603.637299771199</c:v>
                </c:pt>
                <c:pt idx="12">
                  <c:v>27377.839816932999</c:v>
                </c:pt>
                <c:pt idx="13">
                  <c:v>31144.759725399999</c:v>
                </c:pt>
              </c:numCache>
            </c:numRef>
          </c:val>
          <c:extLst>
            <c:ext xmlns:c16="http://schemas.microsoft.com/office/drawing/2014/chart" uri="{C3380CC4-5D6E-409C-BE32-E72D297353CC}">
              <c16:uniqueId val="{00000005-6088-439C-AD90-2658B2C73A4A}"/>
            </c:ext>
          </c:extLst>
        </c:ser>
        <c:ser>
          <c:idx val="5"/>
          <c:order val="6"/>
          <c:tx>
            <c:strRef>
              <c:f>'Figure - Utility CapEx'!$O$33</c:f>
              <c:strCache>
                <c:ptCount val="1"/>
                <c:pt idx="0">
                  <c:v>Corporate &amp; other</c:v>
                </c:pt>
              </c:strCache>
            </c:strRef>
          </c:tx>
          <c:spPr>
            <a:solidFill>
              <a:schemeClr val="accent6"/>
            </a:solidFill>
            <a:ln>
              <a:noFill/>
            </a:ln>
            <a:effectLst/>
          </c:spPr>
          <c:invertIfNegative val="0"/>
          <c:cat>
            <c:numRef>
              <c:f>'Figure - Utility CapEx'!$Q$27:$AD$27</c:f>
              <c:numCache>
                <c:formatCode>General</c:formatCode>
                <c:ptCount val="14"/>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numCache>
            </c:numRef>
          </c:cat>
          <c:val>
            <c:numRef>
              <c:f>'Figure - Utility CapEx'!$Q$33:$AD$33</c:f>
              <c:numCache>
                <c:formatCode>_("$"* #,##0_);_("$"* \(#,##0\);_("$"* "-"??_);_(@_)</c:formatCode>
                <c:ptCount val="14"/>
                <c:pt idx="11">
                  <c:v>11665.4748283753</c:v>
                </c:pt>
                <c:pt idx="12">
                  <c:v>9257.8798627010001</c:v>
                </c:pt>
                <c:pt idx="13">
                  <c:v>8455.4473684209988</c:v>
                </c:pt>
              </c:numCache>
            </c:numRef>
          </c:val>
          <c:extLst>
            <c:ext xmlns:c16="http://schemas.microsoft.com/office/drawing/2014/chart" uri="{C3380CC4-5D6E-409C-BE32-E72D297353CC}">
              <c16:uniqueId val="{00000006-6088-439C-AD90-2658B2C73A4A}"/>
            </c:ext>
          </c:extLst>
        </c:ser>
        <c:ser>
          <c:idx val="6"/>
          <c:order val="7"/>
          <c:tx>
            <c:strRef>
              <c:f>'Figure - Utility CapEx'!$O$34</c:f>
              <c:strCache>
                <c:ptCount val="1"/>
                <c:pt idx="0">
                  <c:v>Environmental</c:v>
                </c:pt>
              </c:strCache>
            </c:strRef>
          </c:tx>
          <c:spPr>
            <a:solidFill>
              <a:schemeClr val="accent1">
                <a:lumMod val="60000"/>
              </a:schemeClr>
            </a:solidFill>
            <a:ln>
              <a:noFill/>
            </a:ln>
            <a:effectLst/>
          </c:spPr>
          <c:invertIfNegative val="0"/>
          <c:cat>
            <c:numRef>
              <c:f>'Figure - Utility CapEx'!$Q$27:$AD$27</c:f>
              <c:numCache>
                <c:formatCode>General</c:formatCode>
                <c:ptCount val="14"/>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numCache>
            </c:numRef>
          </c:cat>
          <c:val>
            <c:numRef>
              <c:f>'Figure - Utility CapEx'!$Q$34:$AD$34</c:f>
              <c:numCache>
                <c:formatCode>_("$"* #,##0_);_("$"* \(#,##0\);_("$"* "-"??_);_(@_)</c:formatCode>
                <c:ptCount val="14"/>
                <c:pt idx="11">
                  <c:v>1735</c:v>
                </c:pt>
                <c:pt idx="12">
                  <c:v>2085</c:v>
                </c:pt>
                <c:pt idx="13">
                  <c:v>1535</c:v>
                </c:pt>
              </c:numCache>
            </c:numRef>
          </c:val>
          <c:extLst>
            <c:ext xmlns:c16="http://schemas.microsoft.com/office/drawing/2014/chart" uri="{C3380CC4-5D6E-409C-BE32-E72D297353CC}">
              <c16:uniqueId val="{00000008-6088-439C-AD90-2658B2C73A4A}"/>
            </c:ext>
          </c:extLst>
        </c:ser>
        <c:ser>
          <c:idx val="7"/>
          <c:order val="8"/>
          <c:tx>
            <c:strRef>
              <c:f>'Figure - Utility CapEx'!$O$36</c:f>
              <c:strCache>
                <c:ptCount val="1"/>
                <c:pt idx="0">
                  <c:v>Historical Total</c:v>
                </c:pt>
              </c:strCache>
            </c:strRef>
          </c:tx>
          <c:spPr>
            <a:solidFill>
              <a:schemeClr val="accent2">
                <a:lumMod val="60000"/>
              </a:schemeClr>
            </a:solidFill>
            <a:ln>
              <a:noFill/>
            </a:ln>
            <a:effectLst/>
          </c:spPr>
          <c:invertIfNegative val="0"/>
          <c:dLbls>
            <c:dLbl>
              <c:idx val="14"/>
              <c:layout>
                <c:manualLayout>
                  <c:x val="-5.5555555555555558E-3"/>
                  <c:y val="-0.121495297300439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088-439C-AD90-2658B2C73A4A}"/>
                </c:ext>
              </c:extLst>
            </c:dLbl>
            <c:spPr>
              <a:noFill/>
              <a:ln>
                <a:noFill/>
              </a:ln>
              <a:effectLst/>
            </c:spPr>
            <c:txPr>
              <a:bodyPr rot="0" spcFirstLastPara="1" vertOverflow="ellipsis" vert="horz" wrap="square" anchor="ctr" anchorCtr="1"/>
              <a:lstStyle/>
              <a:p>
                <a:pPr>
                  <a:defRPr sz="215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'Figure - Utility CapEx'!$Q$27:$AD$27</c:f>
              <c:numCache>
                <c:formatCode>General</c:formatCode>
                <c:ptCount val="14"/>
                <c:pt idx="0">
                  <c:v>2014</c:v>
                </c:pt>
                <c:pt idx="1">
                  <c:v>2015</c:v>
                </c:pt>
                <c:pt idx="2">
                  <c:v>2016</c:v>
                </c:pt>
                <c:pt idx="3">
                  <c:v>2017</c:v>
                </c:pt>
                <c:pt idx="4">
                  <c:v>2018</c:v>
                </c:pt>
                <c:pt idx="5">
                  <c:v>2019</c:v>
                </c:pt>
                <c:pt idx="6">
                  <c:v>2020</c:v>
                </c:pt>
                <c:pt idx="7">
                  <c:v>2021</c:v>
                </c:pt>
                <c:pt idx="8">
                  <c:v>2022</c:v>
                </c:pt>
                <c:pt idx="9">
                  <c:v>2023</c:v>
                </c:pt>
                <c:pt idx="10">
                  <c:v>2024</c:v>
                </c:pt>
                <c:pt idx="11">
                  <c:v>2025</c:v>
                </c:pt>
                <c:pt idx="12">
                  <c:v>2026</c:v>
                </c:pt>
                <c:pt idx="13">
                  <c:v>2027</c:v>
                </c:pt>
              </c:numCache>
            </c:numRef>
          </c:cat>
          <c:val>
            <c:numRef>
              <c:f>'Figure - Utility CapEx'!$Q$36:$AA$36</c:f>
              <c:numCache>
                <c:formatCode>_("$"* #,##0_);_("$"* \(#,##0\);_("$"* "-"??_);_(@_)</c:formatCode>
                <c:ptCount val="11"/>
                <c:pt idx="0">
                  <c:v>84868</c:v>
                </c:pt>
                <c:pt idx="1">
                  <c:v>94435</c:v>
                </c:pt>
                <c:pt idx="2">
                  <c:v>104514</c:v>
                </c:pt>
                <c:pt idx="3">
                  <c:v>106598</c:v>
                </c:pt>
                <c:pt idx="4">
                  <c:v>115876</c:v>
                </c:pt>
                <c:pt idx="5">
                  <c:v>125714</c:v>
                </c:pt>
                <c:pt idx="6">
                  <c:v>130423</c:v>
                </c:pt>
                <c:pt idx="7">
                  <c:v>132025</c:v>
                </c:pt>
                <c:pt idx="8">
                  <c:v>146169</c:v>
                </c:pt>
                <c:pt idx="9">
                  <c:v>168616</c:v>
                </c:pt>
                <c:pt idx="10">
                  <c:v>178840</c:v>
                </c:pt>
              </c:numCache>
            </c:numRef>
          </c:val>
          <c:extLst>
            <c:ext xmlns:c16="http://schemas.microsoft.com/office/drawing/2014/chart" uri="{C3380CC4-5D6E-409C-BE32-E72D297353CC}">
              <c16:uniqueId val="{0000000A-6088-439C-AD90-2658B2C73A4A}"/>
            </c:ext>
          </c:extLst>
        </c:ser>
        <c:dLbls>
          <c:showLegendKey val="0"/>
          <c:showVal val="0"/>
          <c:showCatName val="0"/>
          <c:showSerName val="0"/>
          <c:showPercent val="0"/>
          <c:showBubbleSize val="0"/>
        </c:dLbls>
        <c:gapWidth val="150"/>
        <c:overlap val="100"/>
        <c:axId val="1686880352"/>
        <c:axId val="1686889088"/>
      </c:barChart>
      <c:lineChart>
        <c:grouping val="standard"/>
        <c:varyColors val="0"/>
        <c:ser>
          <c:idx val="9"/>
          <c:order val="9"/>
          <c:tx>
            <c:strRef>
              <c:f>'Figure - Utility CapEx'!$U$2</c:f>
              <c:strCache>
                <c:ptCount val="1"/>
                <c:pt idx="0">
                  <c:v>Trendline</c:v>
                </c:pt>
              </c:strCache>
            </c:strRef>
          </c:tx>
          <c:spPr>
            <a:ln w="28575" cap="rnd">
              <a:solidFill>
                <a:schemeClr val="tx1"/>
              </a:solidFill>
              <a:prstDash val="dash"/>
              <a:round/>
            </a:ln>
            <a:effectLst/>
          </c:spPr>
          <c:marker>
            <c:symbol val="none"/>
          </c:marker>
          <c:val>
            <c:numRef>
              <c:f>'Figure - Utility CapEx'!$U$3:$U$16</c:f>
              <c:numCache>
                <c:formatCode>#,##0</c:formatCode>
                <c:ptCount val="14"/>
                <c:pt idx="0">
                  <c:v>72395.371428571641</c:v>
                </c:pt>
                <c:pt idx="1">
                  <c:v>84003.567032966763</c:v>
                </c:pt>
                <c:pt idx="2">
                  <c:v>95611.762637361884</c:v>
                </c:pt>
                <c:pt idx="3">
                  <c:v>107219.95824175701</c:v>
                </c:pt>
                <c:pt idx="4">
                  <c:v>118828.15384615213</c:v>
                </c:pt>
                <c:pt idx="5">
                  <c:v>130436.34945054725</c:v>
                </c:pt>
                <c:pt idx="6">
                  <c:v>142044.54505494237</c:v>
                </c:pt>
                <c:pt idx="7">
                  <c:v>153652.74065933749</c:v>
                </c:pt>
                <c:pt idx="8">
                  <c:v>165260.93626373634</c:v>
                </c:pt>
                <c:pt idx="9">
                  <c:v>176869.13186813146</c:v>
                </c:pt>
                <c:pt idx="10">
                  <c:v>188477.32747252658</c:v>
                </c:pt>
                <c:pt idx="11">
                  <c:v>200085.5230769217</c:v>
                </c:pt>
                <c:pt idx="12">
                  <c:v>211693.71868131682</c:v>
                </c:pt>
                <c:pt idx="13">
                  <c:v>223301.91428571194</c:v>
                </c:pt>
              </c:numCache>
            </c:numRef>
          </c:val>
          <c:smooth val="0"/>
          <c:extLst>
            <c:ext xmlns:c16="http://schemas.microsoft.com/office/drawing/2014/chart" uri="{C3380CC4-5D6E-409C-BE32-E72D297353CC}">
              <c16:uniqueId val="{0000000B-6088-439C-AD90-2658B2C73A4A}"/>
            </c:ext>
          </c:extLst>
        </c:ser>
        <c:ser>
          <c:idx val="10"/>
          <c:order val="10"/>
          <c:tx>
            <c:strRef>
              <c:f>'Figure - Utility CapEx'!$O$37</c:f>
              <c:strCache>
                <c:ptCount val="1"/>
                <c:pt idx="0">
                  <c:v>Totals 2</c:v>
                </c:pt>
              </c:strCache>
            </c:strRef>
          </c:tx>
          <c:spPr>
            <a:ln w="28575" cap="rnd">
              <a:solidFill>
                <a:schemeClr val="tx1">
                  <a:alpha val="0"/>
                </a:schemeClr>
              </a:solidFill>
              <a:round/>
            </a:ln>
            <a:effectLst/>
          </c:spPr>
          <c:marker>
            <c:symbol val="none"/>
          </c:marker>
          <c:dLbls>
            <c:dLbl>
              <c:idx val="11"/>
              <c:layout>
                <c:manualLayout>
                  <c:x val="-7.6914066297268532E-2"/>
                  <c:y val="-4.16308208643125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4E7-4FA7-8753-CD87AEE9471F}"/>
                </c:ext>
              </c:extLst>
            </c:dLbl>
            <c:dLbl>
              <c:idx val="12"/>
              <c:layout>
                <c:manualLayout>
                  <c:x val="-5.6522865197405882E-2"/>
                  <c:y val="-4.92522780111725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088-439C-AD90-2658B2C73A4A}"/>
                </c:ext>
              </c:extLst>
            </c:dLbl>
            <c:dLbl>
              <c:idx val="13"/>
              <c:layout>
                <c:manualLayout>
                  <c:x val="-3.2973656070770224E-3"/>
                  <c:y val="-6.4536419587524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088-439C-AD90-2658B2C73A4A}"/>
                </c:ext>
              </c:extLst>
            </c:dLbl>
            <c:dLbl>
              <c:idx val="14"/>
              <c:layout>
                <c:manualLayout>
                  <c:x val="-2.3322934288473353E-3"/>
                  <c:y val="-3.10583743826282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525-4F7D-913F-AA9AF3FB4279}"/>
                </c:ext>
              </c:extLst>
            </c:dLbl>
            <c:spPr>
              <a:noFill/>
              <a:ln>
                <a:noFill/>
              </a:ln>
              <a:effectLst/>
            </c:spPr>
            <c:txPr>
              <a:bodyPr rot="0" spcFirstLastPara="1" vertOverflow="ellipsis" vert="horz" wrap="square" anchor="ctr" anchorCtr="1"/>
              <a:lstStyle/>
              <a:p>
                <a:pPr>
                  <a:defRPr sz="1800" b="0" i="0" u="none" strike="noStrike" kern="1200" baseline="0">
                    <a:solidFill>
                      <a:schemeClr val="tx1">
                        <a:lumMod val="75000"/>
                        <a:lumOff val="25000"/>
                      </a:schemeClr>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'Figure - Utility CapEx'!$Q$37:$AD$37</c:f>
              <c:numCache>
                <c:formatCode>General</c:formatCode>
                <c:ptCount val="14"/>
                <c:pt idx="11" formatCode="_(&quot;$&quot;* #,##0_);_(&quot;$&quot;* \(#,##0\);_(&quot;$&quot;* &quot;-&quot;??_);_(@_)">
                  <c:v>218275</c:v>
                </c:pt>
                <c:pt idx="12" formatCode="_(&quot;$&quot;* #,##0_);_(&quot;$&quot;* \(#,##0\);_(&quot;$&quot;* &quot;-&quot;??_);_(@_)">
                  <c:v>229138</c:v>
                </c:pt>
                <c:pt idx="13" formatCode="_(&quot;$&quot;* #,##0_);_(&quot;$&quot;* \(#,##0\);_(&quot;$&quot;* &quot;-&quot;??_);_(@_)">
                  <c:v>234390</c:v>
                </c:pt>
              </c:numCache>
            </c:numRef>
          </c:val>
          <c:smooth val="0"/>
          <c:extLst>
            <c:ext xmlns:c16="http://schemas.microsoft.com/office/drawing/2014/chart" uri="{C3380CC4-5D6E-409C-BE32-E72D297353CC}">
              <c16:uniqueId val="{0000000F-6088-439C-AD90-2658B2C73A4A}"/>
            </c:ext>
          </c:extLst>
        </c:ser>
        <c:dLbls>
          <c:showLegendKey val="0"/>
          <c:showVal val="0"/>
          <c:showCatName val="0"/>
          <c:showSerName val="0"/>
          <c:showPercent val="0"/>
          <c:showBubbleSize val="0"/>
        </c:dLbls>
        <c:marker val="1"/>
        <c:smooth val="0"/>
        <c:axId val="1686880352"/>
        <c:axId val="1686889088"/>
      </c:lineChart>
      <c:catAx>
        <c:axId val="16868803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15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686889088"/>
        <c:crosses val="autoZero"/>
        <c:auto val="1"/>
        <c:lblAlgn val="ctr"/>
        <c:lblOffset val="100"/>
        <c:noMultiLvlLbl val="0"/>
      </c:catAx>
      <c:valAx>
        <c:axId val="1686889088"/>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215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1686880352"/>
        <c:crosses val="autoZero"/>
        <c:crossBetween val="between"/>
      </c:valAx>
      <c:spPr>
        <a:noFill/>
        <a:ln>
          <a:noFill/>
        </a:ln>
        <a:effectLst/>
      </c:spPr>
    </c:plotArea>
    <c:legend>
      <c:legendPos val="b"/>
      <c:legendEntry>
        <c:idx val="7"/>
        <c:txPr>
          <a:bodyPr rot="0" spcFirstLastPara="1" vertOverflow="ellipsis" vert="horz" wrap="square" anchor="ctr" anchorCtr="1"/>
          <a:lstStyle/>
          <a:p>
            <a:pPr>
              <a:defRPr sz="215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Entry>
      <c:legendEntry>
        <c:idx val="10"/>
        <c:delete val="1"/>
      </c:legendEntry>
      <c:layout>
        <c:manualLayout>
          <c:xMode val="edge"/>
          <c:yMode val="edge"/>
          <c:x val="1.3407553222513852E-2"/>
          <c:y val="0.80060260461927213"/>
          <c:w val="0.98182691746864958"/>
          <c:h val="0.1150633491153614"/>
        </c:manualLayout>
      </c:layout>
      <c:overlay val="0"/>
      <c:spPr>
        <a:noFill/>
        <a:ln>
          <a:noFill/>
        </a:ln>
        <a:effectLst/>
      </c:spPr>
      <c:txPr>
        <a:bodyPr rot="0" spcFirstLastPara="1" vertOverflow="ellipsis" vert="horz" wrap="square" anchor="ctr" anchorCtr="1"/>
        <a:lstStyle/>
        <a:p>
          <a:pPr>
            <a:defRPr sz="215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sz="2150">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0</xdr:colOff>
      <xdr:row>53</xdr:row>
      <xdr:rowOff>0</xdr:rowOff>
    </xdr:from>
    <xdr:to>
      <xdr:col>13</xdr:col>
      <xdr:colOff>0</xdr:colOff>
      <xdr:row>78</xdr:row>
      <xdr:rowOff>0</xdr:rowOff>
    </xdr:to>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0</xdr:row>
      <xdr:rowOff>180972</xdr:rowOff>
    </xdr:from>
    <xdr:to>
      <xdr:col>13</xdr:col>
      <xdr:colOff>0</xdr:colOff>
      <xdr:row>26</xdr:row>
      <xdr:rowOff>114300</xdr:rowOff>
    </xdr:to>
    <xdr:graphicFrame macro="">
      <xdr:nvGraphicFramePr>
        <xdr:cNvPr id="3" name="Chart 2">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0.03005</cdr:x>
      <cdr:y>0.90674</cdr:y>
    </cdr:from>
    <cdr:to>
      <cdr:x>0.33679</cdr:x>
      <cdr:y>1</cdr:y>
    </cdr:to>
    <cdr:sp macro="" textlink="">
      <cdr:nvSpPr>
        <cdr:cNvPr id="3" name="TextBox 2"/>
        <cdr:cNvSpPr txBox="1"/>
      </cdr:nvSpPr>
      <cdr:spPr>
        <a:xfrm xmlns:a="http://schemas.openxmlformats.org/drawingml/2006/main">
          <a:off x="276226" y="5067300"/>
          <a:ext cx="2819400" cy="514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0.11992</cdr:x>
      <cdr:y>0.21573</cdr:y>
    </cdr:from>
    <cdr:to>
      <cdr:x>0.72672</cdr:x>
      <cdr:y>0.27245</cdr:y>
    </cdr:to>
    <cdr:sp macro="" textlink="">
      <cdr:nvSpPr>
        <cdr:cNvPr id="5" name="TextBox 4"/>
        <cdr:cNvSpPr txBox="1"/>
      </cdr:nvSpPr>
      <cdr:spPr>
        <a:xfrm xmlns:a="http://schemas.openxmlformats.org/drawingml/2006/main">
          <a:off x="740168" y="976053"/>
          <a:ext cx="3745291" cy="256622"/>
        </a:xfrm>
        <a:prstGeom xmlns:a="http://schemas.openxmlformats.org/drawingml/2006/main" prst="rect">
          <a:avLst/>
        </a:prstGeom>
        <a:ln xmlns:a="http://schemas.openxmlformats.org/drawingml/2006/main">
          <a:noFill/>
        </a:ln>
      </cdr:spPr>
      <cdr:txBody>
        <a:bodyPr xmlns:a="http://schemas.openxmlformats.org/drawingml/2006/main" vertOverflow="clip" wrap="square" rtlCol="0" anchor="ctr"/>
        <a:lstStyle xmlns:a="http://schemas.openxmlformats.org/drawingml/2006/main"/>
        <a:p xmlns:a="http://schemas.openxmlformats.org/drawingml/2006/main">
          <a:pPr algn="ctr"/>
          <a:r>
            <a:rPr lang="en-US" sz="1300" b="1" u="none"/>
            <a:t>Actual</a:t>
          </a:r>
        </a:p>
      </cdr:txBody>
    </cdr:sp>
  </cdr:relSizeAnchor>
  <cdr:relSizeAnchor xmlns:cdr="http://schemas.openxmlformats.org/drawingml/2006/chartDrawing">
    <cdr:from>
      <cdr:x>0.79081</cdr:x>
      <cdr:y>0.21652</cdr:y>
    </cdr:from>
    <cdr:to>
      <cdr:x>0.97362</cdr:x>
      <cdr:y>0.27323</cdr:y>
    </cdr:to>
    <cdr:sp macro="" textlink="">
      <cdr:nvSpPr>
        <cdr:cNvPr id="6" name="TextBox 1"/>
        <cdr:cNvSpPr txBox="1"/>
      </cdr:nvSpPr>
      <cdr:spPr>
        <a:xfrm xmlns:a="http://schemas.openxmlformats.org/drawingml/2006/main">
          <a:off x="4881012" y="979620"/>
          <a:ext cx="1128340" cy="256577"/>
        </a:xfrm>
        <a:prstGeom xmlns:a="http://schemas.openxmlformats.org/drawingml/2006/main" prst="rect">
          <a:avLst/>
        </a:prstGeom>
        <a:ln xmlns:a="http://schemas.openxmlformats.org/drawingml/2006/main">
          <a:noFill/>
        </a:ln>
      </cdr:spPr>
      <cdr:txBody>
        <a:bodyPr xmlns:a="http://schemas.openxmlformats.org/drawingml/2006/main" wrap="square" rtlCol="0" anchor="ctr"/>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ctr"/>
          <a:r>
            <a:rPr lang="en-US" sz="1300" b="1" u="none"/>
            <a:t>Forecast</a:t>
          </a:r>
        </a:p>
      </cdr:txBody>
    </cdr:sp>
  </cdr:relSizeAnchor>
  <cdr:relSizeAnchor xmlns:cdr="http://schemas.openxmlformats.org/drawingml/2006/chartDrawing">
    <cdr:from>
      <cdr:x>0.78549</cdr:x>
      <cdr:y>0.27368</cdr:y>
    </cdr:from>
    <cdr:to>
      <cdr:x>0.78549</cdr:x>
      <cdr:y>0.80421</cdr:y>
    </cdr:to>
    <cdr:cxnSp macro="">
      <cdr:nvCxnSpPr>
        <cdr:cNvPr id="9" name="Straight Connector 8">
          <a:extLst xmlns:a="http://schemas.openxmlformats.org/drawingml/2006/main">
            <a:ext uri="{FF2B5EF4-FFF2-40B4-BE49-F238E27FC236}">
              <a16:creationId xmlns:a16="http://schemas.microsoft.com/office/drawing/2014/main" id="{4ACDA170-1652-DE74-57BD-51939202F8BB}"/>
            </a:ext>
          </a:extLst>
        </cdr:cNvPr>
        <cdr:cNvCxnSpPr/>
      </cdr:nvCxnSpPr>
      <cdr:spPr>
        <a:xfrm xmlns:a="http://schemas.openxmlformats.org/drawingml/2006/main">
          <a:off x="4848225" y="1238250"/>
          <a:ext cx="0" cy="2400300"/>
        </a:xfrm>
        <a:prstGeom xmlns:a="http://schemas.openxmlformats.org/drawingml/2006/main" prst="line">
          <a:avLst/>
        </a:prstGeom>
        <a:ln xmlns:a="http://schemas.openxmlformats.org/drawingml/2006/main" w="19050">
          <a:prstDash val="dash"/>
        </a:ln>
      </cdr:spPr>
      <cdr:style>
        <a:lnRef xmlns:a="http://schemas.openxmlformats.org/drawingml/2006/main" idx="1">
          <a:schemeClr val="dk1"/>
        </a:lnRef>
        <a:fillRef xmlns:a="http://schemas.openxmlformats.org/drawingml/2006/main" idx="0">
          <a:schemeClr val="dk1"/>
        </a:fillRef>
        <a:effectRef xmlns:a="http://schemas.openxmlformats.org/drawingml/2006/main" idx="0">
          <a:schemeClr val="dk1"/>
        </a:effectRef>
        <a:fontRef xmlns:a="http://schemas.openxmlformats.org/drawingml/2006/main" idx="minor">
          <a:schemeClr val="tx1"/>
        </a:fontRef>
      </cdr:style>
    </cdr:cxnSp>
  </cdr:relSizeAnchor>
</c:userShapes>
</file>

<file path=xl/drawings/drawing3.xml><?xml version="1.0" encoding="utf-8"?>
<c:userShapes xmlns:c="http://schemas.openxmlformats.org/drawingml/2006/chart">
  <cdr:relSizeAnchor xmlns:cdr="http://schemas.openxmlformats.org/drawingml/2006/chartDrawing">
    <cdr:from>
      <cdr:x>0.01132</cdr:x>
      <cdr:y>0.92136</cdr:y>
    </cdr:from>
    <cdr:to>
      <cdr:x>0.99339</cdr:x>
      <cdr:y>0.98683</cdr:y>
    </cdr:to>
    <cdr:sp macro="" textlink="">
      <cdr:nvSpPr>
        <cdr:cNvPr id="3" name="TextBox 1"/>
        <cdr:cNvSpPr txBox="1"/>
      </cdr:nvSpPr>
      <cdr:spPr>
        <a:xfrm xmlns:a="http://schemas.openxmlformats.org/drawingml/2006/main">
          <a:off x="163028" y="8258178"/>
          <a:ext cx="14143522" cy="58680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*Other category consists of utilities that do not report capital expenditures by category: Avista, Dominion Energy, NorthWestern, and PG&amp;E.</a:t>
          </a: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kumimoji="0" lang="en-US" sz="7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Source: </a:t>
          </a:r>
          <a:r>
            <a:rPr kumimoji="0" lang="en-US" sz="16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S&amp;P Global Market Intelligence, RRA Financial Focus</a:t>
          </a:r>
          <a:r>
            <a:rPr kumimoji="0" lang="en-US" sz="16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Utility Capital Expenditures Update, March 24, 2025, Tables 1 and 3.</a:t>
          </a:r>
        </a:p>
      </cdr:txBody>
    </cdr:sp>
  </cdr:relSizeAnchor>
</c:userShapes>
</file>

<file path=xl/drawings/drawing4.xml><?xml version="1.0" encoding="utf-8"?>
<xdr:wsDr xmlns:xdr="http://schemas.openxmlformats.org/drawingml/2006/spreadsheetDrawing" xmlns:a="http://schemas.openxmlformats.org/drawingml/2006/main">
  <xdr:oneCellAnchor>
    <xdr:from>
      <xdr:col>1</xdr:col>
      <xdr:colOff>57150</xdr:colOff>
      <xdr:row>0</xdr:row>
      <xdr:rowOff>28575</xdr:rowOff>
    </xdr:from>
    <xdr:ext cx="1504949" cy="413022"/>
    <xdr:pic>
      <xdr:nvPicPr>
        <xdr:cNvPr id="2" name="Picture 1" descr="C:\Users\jameswm\Documents\Templates\spg_mrkt_hz_4cp_PNG_White_BG.png">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2950" y="28575"/>
          <a:ext cx="1504949" cy="41302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1</xdr:col>
      <xdr:colOff>57150</xdr:colOff>
      <xdr:row>0</xdr:row>
      <xdr:rowOff>28575</xdr:rowOff>
    </xdr:from>
    <xdr:ext cx="1504949" cy="413022"/>
    <xdr:pic>
      <xdr:nvPicPr>
        <xdr:cNvPr id="2" name="Picture 1" descr="C:\Users\jameswm\Documents\Templates\spg_mrkt_hz_4cp_PNG_White_BG.png">
          <a:extLst>
            <a:ext uri="{FF2B5EF4-FFF2-40B4-BE49-F238E27FC236}">
              <a16:creationId xmlns:a16="http://schemas.microsoft.com/office/drawing/2014/main" id="{D34FFC32-9D89-4710-B86F-CEC2F52E302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28575"/>
          <a:ext cx="1504949" cy="41302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nsultbai.local\Documents\ProlawDocs\DEB\10290\Exhibit\30827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nsultbai.local\documents\personal\steve_piper_spglobal_com\Documents\Attachments%202\ExcelTemplateExampleInsurance_KDnot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oc\Shares\Users\DEB\AppData\Local\Temp\Analysis\24860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oc\Shares\ProlawDocs\CTF\0718.1\Exhibit\Analysis\248607.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snloffice"/>
      <sheetName val="Proxy Group"/>
      <sheetName val="MPG-4"/>
      <sheetName val="MPG-5"/>
      <sheetName val="MPG-6"/>
      <sheetName val="MPG-7"/>
      <sheetName val="MPG-8ab"/>
      <sheetName val="MPG-9"/>
      <sheetName val="MPG-10"/>
      <sheetName val="MPG-11"/>
      <sheetName val="MPG-12"/>
      <sheetName val="MPG-13"/>
      <sheetName val="MPG-14"/>
      <sheetName val="MPG-15"/>
      <sheetName val="MPG-16a"/>
      <sheetName val="MPG-16b"/>
      <sheetName val="MPG-16c"/>
      <sheetName val="MPG-17"/>
      <sheetName val="MPG-18"/>
      <sheetName val="Interest Rate Forecast"/>
      <sheetName val="VL Data (WP)"/>
      <sheetName val="Growth Rate LU"/>
      <sheetName val="Stock Prices (WP)"/>
      <sheetName val="Graph (WP)"/>
      <sheetName val="MBR (WP)"/>
      <sheetName val="Credit Ratings (WP)"/>
      <sheetName val="SNL Data (WP)"/>
      <sheetName val="Yields (WP)"/>
      <sheetName val="Yields Table (WP)"/>
      <sheetName val="Monthly Yields (WP)"/>
      <sheetName val="Annual Yields (WP)"/>
      <sheetName val="Bond Yields (WP)"/>
      <sheetName val="AUS 2016 YEJun"/>
      <sheetName val="Elec. Authorized Returns Graph"/>
      <sheetName val="AUS (WP)"/>
      <sheetName val="___snlqueryparms"/>
      <sheetName val="___snlqueryparms2"/>
      <sheetName val="Company List"/>
      <sheetName val="MPG-2"/>
      <sheetName val="MPG-3"/>
      <sheetName val="MPG-6ab"/>
      <sheetName val="MPG-8"/>
      <sheetName val="MPG-14a"/>
      <sheetName val="MPG-14b"/>
    </sheetNames>
    <sheetDataSet>
      <sheetData sheetId="0"/>
      <sheetData sheetId="1">
        <row r="1">
          <cell r="B1" t="str">
            <v>Kansas City Power &amp; Light Company</v>
          </cell>
        </row>
        <row r="7">
          <cell r="A7">
            <v>1</v>
          </cell>
          <cell r="B7" t="str">
            <v>ALE</v>
          </cell>
          <cell r="C7" t="str">
            <v>ALLETE, Inc.</v>
          </cell>
        </row>
        <row r="8">
          <cell r="A8">
            <v>2</v>
          </cell>
          <cell r="B8" t="str">
            <v>LNT</v>
          </cell>
          <cell r="C8" t="str">
            <v>Alliant Energy Corporation</v>
          </cell>
        </row>
        <row r="9">
          <cell r="A9">
            <v>3</v>
          </cell>
          <cell r="B9" t="str">
            <v>AEE</v>
          </cell>
          <cell r="C9" t="str">
            <v>Ameren Corporation</v>
          </cell>
        </row>
        <row r="10">
          <cell r="A10">
            <v>4</v>
          </cell>
          <cell r="B10" t="str">
            <v>AEP</v>
          </cell>
          <cell r="C10" t="str">
            <v>American Electric Power Company, Inc.</v>
          </cell>
        </row>
        <row r="11">
          <cell r="A11">
            <v>5</v>
          </cell>
          <cell r="B11" t="str">
            <v>AVA</v>
          </cell>
          <cell r="C11" t="str">
            <v>Avista Corporation</v>
          </cell>
        </row>
        <row r="12">
          <cell r="A12">
            <v>6</v>
          </cell>
          <cell r="B12" t="str">
            <v>CMS</v>
          </cell>
          <cell r="C12" t="str">
            <v>CMS Energy Corporation</v>
          </cell>
        </row>
        <row r="13">
          <cell r="A13">
            <v>7</v>
          </cell>
          <cell r="B13" t="str">
            <v>DTE</v>
          </cell>
          <cell r="C13" t="str">
            <v>DTE Energy Company</v>
          </cell>
        </row>
        <row r="14">
          <cell r="A14">
            <v>8</v>
          </cell>
          <cell r="B14" t="str">
            <v>IDA</v>
          </cell>
          <cell r="C14" t="str">
            <v>IDACORP, Inc.</v>
          </cell>
        </row>
        <row r="15">
          <cell r="A15">
            <v>9</v>
          </cell>
          <cell r="B15" t="str">
            <v>NWE</v>
          </cell>
          <cell r="C15" t="str">
            <v>NorthWestern Corporation</v>
          </cell>
        </row>
        <row r="16">
          <cell r="A16">
            <v>10</v>
          </cell>
          <cell r="B16" t="str">
            <v>OGE</v>
          </cell>
          <cell r="C16" t="str">
            <v>OGE Energy Corp.</v>
          </cell>
        </row>
        <row r="17">
          <cell r="A17" t="str">
            <v/>
          </cell>
          <cell r="B17" t="str">
            <v>OTTR</v>
          </cell>
          <cell r="C17" t="str">
            <v>Otter Tail Corporation</v>
          </cell>
        </row>
        <row r="18">
          <cell r="A18">
            <v>11</v>
          </cell>
          <cell r="B18" t="str">
            <v>PNW</v>
          </cell>
          <cell r="C18" t="str">
            <v>Pinnacle West Capital Corporation</v>
          </cell>
        </row>
        <row r="19">
          <cell r="A19">
            <v>12</v>
          </cell>
          <cell r="B19" t="str">
            <v>PNM</v>
          </cell>
          <cell r="C19" t="str">
            <v>PNM Resources, Inc.</v>
          </cell>
        </row>
        <row r="20">
          <cell r="A20">
            <v>13</v>
          </cell>
          <cell r="B20" t="str">
            <v>POR</v>
          </cell>
          <cell r="C20" t="str">
            <v>Portland General Electric Company</v>
          </cell>
        </row>
        <row r="21">
          <cell r="A21">
            <v>14</v>
          </cell>
          <cell r="B21" t="str">
            <v>SCG</v>
          </cell>
          <cell r="C21" t="str">
            <v>SCANA Corporation</v>
          </cell>
        </row>
        <row r="22">
          <cell r="A22">
            <v>15</v>
          </cell>
          <cell r="B22" t="str">
            <v>XEL</v>
          </cell>
          <cell r="C22" t="str">
            <v>Xcel Energy Inc.</v>
          </cell>
        </row>
        <row r="23">
          <cell r="A23" t="str">
            <v/>
          </cell>
          <cell r="B23"/>
          <cell r="C23" t="e">
            <v>#N/A</v>
          </cell>
        </row>
        <row r="24">
          <cell r="A24" t="str">
            <v/>
          </cell>
          <cell r="B24"/>
          <cell r="C24" t="e">
            <v>#N/A</v>
          </cell>
        </row>
        <row r="25">
          <cell r="A25" t="str">
            <v/>
          </cell>
          <cell r="B25"/>
          <cell r="C25" t="e">
            <v>#N/A</v>
          </cell>
        </row>
        <row r="26">
          <cell r="A26" t="str">
            <v/>
          </cell>
          <cell r="B26"/>
          <cell r="C26" t="e">
            <v>#N/A</v>
          </cell>
        </row>
        <row r="27">
          <cell r="A27" t="str">
            <v/>
          </cell>
          <cell r="B27"/>
          <cell r="C27" t="e">
            <v>#N/A</v>
          </cell>
        </row>
        <row r="28">
          <cell r="A28" t="str">
            <v/>
          </cell>
          <cell r="B28"/>
          <cell r="C28" t="e">
            <v>#N/A</v>
          </cell>
        </row>
        <row r="29">
          <cell r="A29" t="str">
            <v/>
          </cell>
          <cell r="B29"/>
          <cell r="C29" t="e">
            <v>#N/A</v>
          </cell>
        </row>
        <row r="30">
          <cell r="A30" t="str">
            <v/>
          </cell>
          <cell r="B30"/>
          <cell r="C30" t="e">
            <v>#N/A</v>
          </cell>
        </row>
        <row r="31">
          <cell r="A31" t="str">
            <v/>
          </cell>
          <cell r="B31"/>
          <cell r="C31" t="e">
            <v>#N/A</v>
          </cell>
        </row>
        <row r="32">
          <cell r="A32" t="str">
            <v/>
          </cell>
          <cell r="B32"/>
          <cell r="C32" t="e">
            <v>#N/A</v>
          </cell>
        </row>
        <row r="33">
          <cell r="A33" t="str">
            <v/>
          </cell>
          <cell r="B33"/>
          <cell r="C33" t="e">
            <v>#N/A</v>
          </cell>
        </row>
        <row r="34">
          <cell r="A34" t="str">
            <v/>
          </cell>
          <cell r="B34"/>
          <cell r="C34" t="e">
            <v>#N/A</v>
          </cell>
        </row>
        <row r="35">
          <cell r="A35" t="str">
            <v/>
          </cell>
          <cell r="B35"/>
          <cell r="C35" t="e">
            <v>#N/A</v>
          </cell>
        </row>
        <row r="36">
          <cell r="A36" t="str">
            <v/>
          </cell>
          <cell r="B36"/>
          <cell r="C36" t="e">
            <v>#N/A</v>
          </cell>
        </row>
        <row r="37">
          <cell r="A37" t="str">
            <v/>
          </cell>
          <cell r="B37"/>
          <cell r="C37" t="e">
            <v>#N/A</v>
          </cell>
        </row>
        <row r="38">
          <cell r="A38" t="str">
            <v/>
          </cell>
          <cell r="B38"/>
          <cell r="C38" t="e">
            <v>#N/A</v>
          </cell>
        </row>
        <row r="39">
          <cell r="A39" t="str">
            <v/>
          </cell>
          <cell r="B39"/>
          <cell r="C39" t="e">
            <v>#N/A</v>
          </cell>
        </row>
        <row r="40">
          <cell r="A40" t="str">
            <v/>
          </cell>
          <cell r="B40"/>
          <cell r="C40" t="e">
            <v>#N/A</v>
          </cell>
        </row>
        <row r="41">
          <cell r="A41" t="str">
            <v/>
          </cell>
          <cell r="B41"/>
          <cell r="C41" t="e">
            <v>#N/A</v>
          </cell>
        </row>
        <row r="42">
          <cell r="A42" t="str">
            <v/>
          </cell>
          <cell r="B42"/>
          <cell r="C42" t="e">
            <v>#N/A</v>
          </cell>
        </row>
        <row r="43">
          <cell r="A43" t="str">
            <v/>
          </cell>
          <cell r="B43"/>
          <cell r="C43" t="e">
            <v>#N/A</v>
          </cell>
        </row>
        <row r="44">
          <cell r="A44" t="str">
            <v/>
          </cell>
          <cell r="B44"/>
          <cell r="C44" t="e">
            <v>#N/A</v>
          </cell>
        </row>
        <row r="45">
          <cell r="A45" t="str">
            <v/>
          </cell>
          <cell r="B45"/>
          <cell r="C45" t="e">
            <v>#N/A</v>
          </cell>
        </row>
        <row r="46">
          <cell r="A46" t="str">
            <v/>
          </cell>
          <cell r="B46"/>
          <cell r="C46" t="e">
            <v>#N/A</v>
          </cell>
        </row>
        <row r="47">
          <cell r="A47" t="str">
            <v/>
          </cell>
          <cell r="B47"/>
          <cell r="C47" t="e">
            <v>#N/A</v>
          </cell>
        </row>
        <row r="48">
          <cell r="A48" t="str">
            <v/>
          </cell>
          <cell r="B48"/>
          <cell r="C48" t="e">
            <v>#N/A</v>
          </cell>
        </row>
        <row r="49">
          <cell r="A49" t="str">
            <v/>
          </cell>
          <cell r="B49"/>
          <cell r="C49" t="e">
            <v>#N/A</v>
          </cell>
        </row>
        <row r="50">
          <cell r="A50" t="str">
            <v/>
          </cell>
          <cell r="B50"/>
          <cell r="C50" t="e">
            <v>#N/A</v>
          </cell>
        </row>
        <row r="51">
          <cell r="A51" t="str">
            <v/>
          </cell>
          <cell r="B51"/>
          <cell r="C51" t="e">
            <v>#N/A</v>
          </cell>
        </row>
        <row r="52">
          <cell r="A52" t="str">
            <v/>
          </cell>
          <cell r="B52"/>
          <cell r="C52" t="e">
            <v>#N/A</v>
          </cell>
        </row>
        <row r="53">
          <cell r="A53" t="str">
            <v/>
          </cell>
          <cell r="B53"/>
          <cell r="C53" t="e">
            <v>#N/A</v>
          </cell>
        </row>
        <row r="54">
          <cell r="A54" t="str">
            <v/>
          </cell>
          <cell r="B54"/>
          <cell r="C54" t="e">
            <v>#N/A</v>
          </cell>
        </row>
        <row r="55">
          <cell r="A55" t="str">
            <v/>
          </cell>
          <cell r="B55"/>
          <cell r="C55" t="e">
            <v>#N/A</v>
          </cell>
        </row>
        <row r="56">
          <cell r="A56" t="str">
            <v/>
          </cell>
          <cell r="B56"/>
          <cell r="C56" t="e">
            <v>#N/A</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2">
          <cell r="B12" t="str">
            <v>ALE</v>
          </cell>
          <cell r="C12" t="str">
            <v>ALLETE, Inc.</v>
          </cell>
          <cell r="D12"/>
          <cell r="E12">
            <v>0.52</v>
          </cell>
          <cell r="F12">
            <v>0.75</v>
          </cell>
          <cell r="G12">
            <v>0.53700000000000003</v>
          </cell>
          <cell r="H12"/>
          <cell r="I12">
            <v>49.1</v>
          </cell>
          <cell r="J12">
            <v>50.6</v>
          </cell>
          <cell r="K12"/>
          <cell r="L12">
            <v>37.07</v>
          </cell>
          <cell r="M12">
            <v>43.5</v>
          </cell>
          <cell r="N12"/>
          <cell r="O12">
            <v>2.02</v>
          </cell>
          <cell r="P12">
            <v>2.4</v>
          </cell>
          <cell r="Q12"/>
          <cell r="R12">
            <v>3.38</v>
          </cell>
          <cell r="S12">
            <v>3.75</v>
          </cell>
          <cell r="T12"/>
          <cell r="U12">
            <v>42629</v>
          </cell>
          <cell r="V12"/>
          <cell r="W12"/>
          <cell r="X12"/>
          <cell r="Y12"/>
          <cell r="Z12"/>
        </row>
        <row r="13">
          <cell r="B13" t="str">
            <v>LNT</v>
          </cell>
          <cell r="C13" t="str">
            <v>Alliant Energy Corporation</v>
          </cell>
          <cell r="D13"/>
          <cell r="E13">
            <v>0.29499999999999998</v>
          </cell>
          <cell r="F13">
            <v>0.75</v>
          </cell>
          <cell r="G13">
            <v>0.51400000000000001</v>
          </cell>
          <cell r="H13"/>
          <cell r="I13">
            <v>226.92</v>
          </cell>
          <cell r="J13">
            <v>230</v>
          </cell>
          <cell r="K13"/>
          <cell r="L13">
            <v>16.41</v>
          </cell>
          <cell r="M13">
            <v>20</v>
          </cell>
          <cell r="N13"/>
          <cell r="O13">
            <v>1.1000000000000001</v>
          </cell>
          <cell r="P13">
            <v>1.5</v>
          </cell>
          <cell r="Q13"/>
          <cell r="R13">
            <v>1.69</v>
          </cell>
          <cell r="S13">
            <v>2.4500000000000002</v>
          </cell>
          <cell r="T13"/>
          <cell r="U13">
            <v>42629</v>
          </cell>
          <cell r="V13"/>
          <cell r="W13"/>
          <cell r="X13"/>
          <cell r="Y13"/>
          <cell r="Z13"/>
        </row>
        <row r="14">
          <cell r="B14" t="str">
            <v>AEE</v>
          </cell>
          <cell r="C14" t="str">
            <v>Ameren Corporation</v>
          </cell>
          <cell r="D14"/>
          <cell r="E14">
            <v>0.42499999999999999</v>
          </cell>
          <cell r="F14">
            <v>0.7</v>
          </cell>
          <cell r="G14">
            <v>0.497</v>
          </cell>
          <cell r="H14"/>
          <cell r="I14">
            <v>242.63</v>
          </cell>
          <cell r="J14">
            <v>242.63</v>
          </cell>
          <cell r="K14"/>
          <cell r="L14">
            <v>28.63</v>
          </cell>
          <cell r="M14">
            <v>34</v>
          </cell>
          <cell r="N14"/>
          <cell r="O14">
            <v>1.66</v>
          </cell>
          <cell r="P14">
            <v>2.0499999999999998</v>
          </cell>
          <cell r="Q14"/>
          <cell r="R14">
            <v>2.38</v>
          </cell>
          <cell r="S14">
            <v>3.25</v>
          </cell>
          <cell r="T14"/>
          <cell r="U14">
            <v>42629</v>
          </cell>
          <cell r="V14"/>
          <cell r="W14"/>
          <cell r="X14"/>
          <cell r="Y14"/>
          <cell r="Z14"/>
        </row>
        <row r="15">
          <cell r="B15" t="str">
            <v>AEP</v>
          </cell>
          <cell r="C15" t="str">
            <v>American Electric Power Company, Inc.</v>
          </cell>
          <cell r="D15"/>
          <cell r="E15">
            <v>0.56000000000000005</v>
          </cell>
          <cell r="F15">
            <v>0.65</v>
          </cell>
          <cell r="G15">
            <v>0.502</v>
          </cell>
          <cell r="H15"/>
          <cell r="I15">
            <v>491.05</v>
          </cell>
          <cell r="J15">
            <v>500</v>
          </cell>
          <cell r="K15"/>
          <cell r="L15">
            <v>36.44</v>
          </cell>
          <cell r="M15">
            <v>44.25</v>
          </cell>
          <cell r="N15"/>
          <cell r="O15">
            <v>2.15</v>
          </cell>
          <cell r="P15">
            <v>2.75</v>
          </cell>
          <cell r="Q15"/>
          <cell r="R15">
            <v>3.59</v>
          </cell>
          <cell r="S15">
            <v>4.25</v>
          </cell>
          <cell r="T15"/>
          <cell r="U15">
            <v>42629</v>
          </cell>
          <cell r="V15"/>
          <cell r="W15"/>
          <cell r="X15"/>
          <cell r="Y15"/>
          <cell r="Z15"/>
        </row>
        <row r="16">
          <cell r="B16" t="str">
            <v>AVA</v>
          </cell>
          <cell r="C16" t="str">
            <v>Avista Corporation</v>
          </cell>
          <cell r="D16"/>
          <cell r="E16">
            <v>0.34250000000000003</v>
          </cell>
          <cell r="F16">
            <v>0.7</v>
          </cell>
          <cell r="G16">
            <v>0.5</v>
          </cell>
          <cell r="H16"/>
          <cell r="I16">
            <v>62.31</v>
          </cell>
          <cell r="J16">
            <v>66.5</v>
          </cell>
          <cell r="K16"/>
          <cell r="L16">
            <v>24.53</v>
          </cell>
          <cell r="M16">
            <v>28.5</v>
          </cell>
          <cell r="N16"/>
          <cell r="O16">
            <v>1.32</v>
          </cell>
          <cell r="P16">
            <v>1.6</v>
          </cell>
          <cell r="Q16"/>
          <cell r="R16">
            <v>1.89</v>
          </cell>
          <cell r="S16">
            <v>2.5</v>
          </cell>
          <cell r="T16"/>
          <cell r="U16">
            <v>42671</v>
          </cell>
          <cell r="V16"/>
          <cell r="W16"/>
          <cell r="X16"/>
          <cell r="Y16"/>
          <cell r="Z16"/>
        </row>
        <row r="17">
          <cell r="B17" t="str">
            <v>CMS</v>
          </cell>
          <cell r="C17" t="str">
            <v>CMS Energy Corporation</v>
          </cell>
          <cell r="D17"/>
          <cell r="E17">
            <v>0.31</v>
          </cell>
          <cell r="F17">
            <v>0.65</v>
          </cell>
          <cell r="G17">
            <v>0.314</v>
          </cell>
          <cell r="H17"/>
          <cell r="I17">
            <v>277.16000000000003</v>
          </cell>
          <cell r="J17">
            <v>288</v>
          </cell>
          <cell r="K17"/>
          <cell r="L17">
            <v>14.21</v>
          </cell>
          <cell r="M17">
            <v>19.25</v>
          </cell>
          <cell r="N17"/>
          <cell r="O17">
            <v>1.1599999999999999</v>
          </cell>
          <cell r="P17">
            <v>1.6</v>
          </cell>
          <cell r="Q17"/>
          <cell r="R17">
            <v>1.89</v>
          </cell>
          <cell r="S17">
            <v>2.5</v>
          </cell>
          <cell r="T17"/>
          <cell r="U17">
            <v>42629</v>
          </cell>
          <cell r="V17"/>
          <cell r="W17"/>
          <cell r="X17"/>
          <cell r="Y17"/>
          <cell r="Z17"/>
        </row>
        <row r="18">
          <cell r="B18" t="str">
            <v>DTE</v>
          </cell>
          <cell r="C18" t="str">
            <v>DTE Energy Company</v>
          </cell>
          <cell r="D18"/>
          <cell r="E18">
            <v>0.77</v>
          </cell>
          <cell r="F18">
            <v>0.7</v>
          </cell>
          <cell r="G18">
            <v>0.498</v>
          </cell>
          <cell r="H18"/>
          <cell r="I18">
            <v>179.47</v>
          </cell>
          <cell r="J18">
            <v>184</v>
          </cell>
          <cell r="K18"/>
          <cell r="L18">
            <v>48.88</v>
          </cell>
          <cell r="M18">
            <v>61</v>
          </cell>
          <cell r="N18"/>
          <cell r="O18">
            <v>2.84</v>
          </cell>
          <cell r="P18">
            <v>3.7</v>
          </cell>
          <cell r="Q18"/>
          <cell r="R18">
            <v>4.45</v>
          </cell>
          <cell r="S18">
            <v>6.25</v>
          </cell>
          <cell r="T18"/>
          <cell r="U18">
            <v>42629</v>
          </cell>
          <cell r="V18"/>
          <cell r="W18"/>
          <cell r="X18"/>
          <cell r="Y18"/>
          <cell r="Z18"/>
        </row>
        <row r="19">
          <cell r="B19" t="str">
            <v>IDA</v>
          </cell>
          <cell r="C19" t="str">
            <v>IDACORP, Inc.</v>
          </cell>
          <cell r="D19"/>
          <cell r="E19">
            <v>0.55000000000000004</v>
          </cell>
          <cell r="F19">
            <v>0.75</v>
          </cell>
          <cell r="G19">
            <v>0.54400000000000004</v>
          </cell>
          <cell r="H19"/>
          <cell r="I19">
            <v>50.34</v>
          </cell>
          <cell r="J19">
            <v>50.75</v>
          </cell>
          <cell r="K19"/>
          <cell r="L19">
            <v>40.880000000000003</v>
          </cell>
          <cell r="M19">
            <v>49.5</v>
          </cell>
          <cell r="N19"/>
          <cell r="O19">
            <v>1.92</v>
          </cell>
          <cell r="P19">
            <v>2.7</v>
          </cell>
          <cell r="Q19"/>
          <cell r="R19">
            <v>3.87</v>
          </cell>
          <cell r="S19">
            <v>4.5</v>
          </cell>
          <cell r="T19"/>
          <cell r="U19">
            <v>42671</v>
          </cell>
          <cell r="V19"/>
          <cell r="W19"/>
          <cell r="X19"/>
          <cell r="Y19"/>
          <cell r="Z19"/>
        </row>
        <row r="20">
          <cell r="B20" t="str">
            <v>NWE</v>
          </cell>
          <cell r="C20" t="str">
            <v>NorthWestern Corporation</v>
          </cell>
          <cell r="D20"/>
          <cell r="E20">
            <v>0.5</v>
          </cell>
          <cell r="F20">
            <v>0.7</v>
          </cell>
          <cell r="G20">
            <v>0.46899999999999997</v>
          </cell>
          <cell r="H20"/>
          <cell r="I20">
            <v>48.17</v>
          </cell>
          <cell r="J20">
            <v>49.5</v>
          </cell>
          <cell r="K20"/>
          <cell r="L20">
            <v>33.22</v>
          </cell>
          <cell r="M20">
            <v>40</v>
          </cell>
          <cell r="N20"/>
          <cell r="O20">
            <v>1.92</v>
          </cell>
          <cell r="P20">
            <v>2.3199999999999998</v>
          </cell>
          <cell r="Q20"/>
          <cell r="R20">
            <v>2.9</v>
          </cell>
          <cell r="S20">
            <v>4</v>
          </cell>
          <cell r="T20"/>
          <cell r="U20">
            <v>42671</v>
          </cell>
          <cell r="V20"/>
          <cell r="W20"/>
          <cell r="X20"/>
          <cell r="Y20"/>
          <cell r="Z20"/>
        </row>
        <row r="21">
          <cell r="B21" t="str">
            <v>OGE</v>
          </cell>
          <cell r="C21" t="str">
            <v>OGE Energy Corp.</v>
          </cell>
          <cell r="D21"/>
          <cell r="E21">
            <v>0.27500000000000002</v>
          </cell>
          <cell r="F21">
            <v>0.9</v>
          </cell>
          <cell r="G21">
            <v>0.55700000000000005</v>
          </cell>
          <cell r="H21"/>
          <cell r="I21">
            <v>199.7</v>
          </cell>
          <cell r="J21">
            <v>201.5</v>
          </cell>
          <cell r="K21"/>
          <cell r="L21">
            <v>16.66</v>
          </cell>
          <cell r="M21">
            <v>19.75</v>
          </cell>
          <cell r="N21"/>
          <cell r="O21">
            <v>1.05</v>
          </cell>
          <cell r="P21">
            <v>1.65</v>
          </cell>
          <cell r="Q21"/>
          <cell r="R21">
            <v>1.69</v>
          </cell>
          <cell r="S21">
            <v>2.25</v>
          </cell>
          <cell r="T21"/>
          <cell r="U21">
            <v>42629</v>
          </cell>
          <cell r="V21"/>
          <cell r="W21"/>
          <cell r="X21"/>
          <cell r="Y21"/>
          <cell r="Z21"/>
        </row>
        <row r="22">
          <cell r="B22" t="str">
            <v>OTTR</v>
          </cell>
          <cell r="C22" t="str">
            <v>Otter Tail Corporation</v>
          </cell>
          <cell r="D22"/>
          <cell r="E22">
            <v>0.313</v>
          </cell>
          <cell r="F22">
            <v>0.85</v>
          </cell>
          <cell r="G22">
            <v>0.57599999999999996</v>
          </cell>
          <cell r="H22"/>
          <cell r="I22">
            <v>37.86</v>
          </cell>
          <cell r="J22">
            <v>43</v>
          </cell>
          <cell r="K22"/>
          <cell r="L22">
            <v>15.98</v>
          </cell>
          <cell r="M22">
            <v>20.95</v>
          </cell>
          <cell r="N22"/>
          <cell r="O22">
            <v>1.23</v>
          </cell>
          <cell r="P22">
            <v>1.33</v>
          </cell>
          <cell r="Q22"/>
          <cell r="R22">
            <v>1.56</v>
          </cell>
          <cell r="S22">
            <v>2.1</v>
          </cell>
          <cell r="T22"/>
          <cell r="U22">
            <v>42629</v>
          </cell>
          <cell r="V22"/>
          <cell r="W22"/>
          <cell r="X22"/>
          <cell r="Y22"/>
          <cell r="Z22"/>
        </row>
        <row r="23">
          <cell r="B23" t="str">
            <v>PNW</v>
          </cell>
          <cell r="C23" t="str">
            <v>Pinnacle West Capital Corporation</v>
          </cell>
          <cell r="D23"/>
          <cell r="E23">
            <v>0.625</v>
          </cell>
          <cell r="F23">
            <v>0.7</v>
          </cell>
          <cell r="G23">
            <v>0.56999999999999995</v>
          </cell>
          <cell r="H23"/>
          <cell r="I23">
            <v>110.98</v>
          </cell>
          <cell r="J23">
            <v>113.5</v>
          </cell>
          <cell r="K23"/>
          <cell r="L23">
            <v>41.3</v>
          </cell>
          <cell r="M23">
            <v>49</v>
          </cell>
          <cell r="N23"/>
          <cell r="O23">
            <v>2.44</v>
          </cell>
          <cell r="P23">
            <v>3.1</v>
          </cell>
          <cell r="Q23"/>
          <cell r="R23">
            <v>3.92</v>
          </cell>
          <cell r="S23">
            <v>4.75</v>
          </cell>
          <cell r="T23"/>
          <cell r="U23">
            <v>42671</v>
          </cell>
          <cell r="V23"/>
          <cell r="W23"/>
          <cell r="X23"/>
          <cell r="Y23"/>
          <cell r="Z23"/>
        </row>
        <row r="24">
          <cell r="B24" t="str">
            <v>PNM</v>
          </cell>
          <cell r="C24" t="str">
            <v>PNM Resources, Inc.</v>
          </cell>
          <cell r="D24"/>
          <cell r="E24">
            <v>0.22</v>
          </cell>
          <cell r="F24">
            <v>0.75</v>
          </cell>
          <cell r="G24">
            <v>0.45500000000000002</v>
          </cell>
          <cell r="H24"/>
          <cell r="I24">
            <v>79.650000000000006</v>
          </cell>
          <cell r="J24">
            <v>80</v>
          </cell>
          <cell r="K24"/>
          <cell r="L24">
            <v>20.78</v>
          </cell>
          <cell r="M24">
            <v>25.5</v>
          </cell>
          <cell r="N24"/>
          <cell r="O24">
            <v>0.8</v>
          </cell>
          <cell r="P24">
            <v>1.3</v>
          </cell>
          <cell r="Q24"/>
          <cell r="R24">
            <v>1.64</v>
          </cell>
          <cell r="S24">
            <v>2.35</v>
          </cell>
          <cell r="T24"/>
          <cell r="U24">
            <v>42671</v>
          </cell>
          <cell r="V24"/>
          <cell r="W24"/>
          <cell r="X24"/>
          <cell r="Y24"/>
          <cell r="Z24"/>
        </row>
        <row r="25">
          <cell r="B25" t="str">
            <v>POR</v>
          </cell>
          <cell r="C25" t="str">
            <v>Portland General Electric Company</v>
          </cell>
          <cell r="D25"/>
          <cell r="E25">
            <v>0.32</v>
          </cell>
          <cell r="F25">
            <v>0.7</v>
          </cell>
          <cell r="G25">
            <v>0.52200000000000002</v>
          </cell>
          <cell r="H25"/>
          <cell r="I25">
            <v>88.79</v>
          </cell>
          <cell r="J25">
            <v>89.8</v>
          </cell>
          <cell r="K25"/>
          <cell r="L25">
            <v>25.43</v>
          </cell>
          <cell r="M25">
            <v>30.25</v>
          </cell>
          <cell r="N25"/>
          <cell r="O25">
            <v>1.18</v>
          </cell>
          <cell r="P25">
            <v>1.6</v>
          </cell>
          <cell r="Q25"/>
          <cell r="R25">
            <v>2.04</v>
          </cell>
          <cell r="S25">
            <v>2.75</v>
          </cell>
          <cell r="T25"/>
          <cell r="U25">
            <v>42671</v>
          </cell>
          <cell r="V25"/>
          <cell r="W25"/>
          <cell r="X25"/>
          <cell r="Y25"/>
          <cell r="Z25"/>
        </row>
        <row r="26">
          <cell r="B26" t="str">
            <v>SCG</v>
          </cell>
          <cell r="C26" t="str">
            <v>SCANA Corporation</v>
          </cell>
          <cell r="D26"/>
          <cell r="E26">
            <v>0.57499999999999996</v>
          </cell>
          <cell r="F26">
            <v>0.7</v>
          </cell>
          <cell r="G26">
            <v>0.48099999999999998</v>
          </cell>
          <cell r="H26"/>
          <cell r="I26">
            <v>142.9</v>
          </cell>
          <cell r="J26">
            <v>150</v>
          </cell>
          <cell r="K26"/>
          <cell r="L26">
            <v>38.090000000000003</v>
          </cell>
          <cell r="M26">
            <v>47.75</v>
          </cell>
          <cell r="N26"/>
          <cell r="O26">
            <v>2.1800000000000002</v>
          </cell>
          <cell r="P26">
            <v>2.8</v>
          </cell>
          <cell r="Q26"/>
          <cell r="R26">
            <v>3.81</v>
          </cell>
          <cell r="S26">
            <v>4.75</v>
          </cell>
          <cell r="T26"/>
          <cell r="U26">
            <v>42601</v>
          </cell>
          <cell r="V26"/>
          <cell r="W26"/>
          <cell r="X26"/>
          <cell r="Y26"/>
          <cell r="Z26"/>
        </row>
        <row r="27">
          <cell r="B27" t="str">
            <v>XEL</v>
          </cell>
          <cell r="C27" t="str">
            <v>Xcel Energy Inc.</v>
          </cell>
          <cell r="D27"/>
          <cell r="E27">
            <v>0.34</v>
          </cell>
          <cell r="F27">
            <v>0.6</v>
          </cell>
          <cell r="G27">
            <v>0.45900000000000002</v>
          </cell>
          <cell r="H27"/>
          <cell r="I27">
            <v>507.54</v>
          </cell>
          <cell r="J27">
            <v>508</v>
          </cell>
          <cell r="K27"/>
          <cell r="L27">
            <v>20.89</v>
          </cell>
          <cell r="M27">
            <v>25.5</v>
          </cell>
          <cell r="N27"/>
          <cell r="O27">
            <v>1.28</v>
          </cell>
          <cell r="P27">
            <v>1.7</v>
          </cell>
          <cell r="Q27"/>
          <cell r="R27">
            <v>2.1</v>
          </cell>
          <cell r="S27">
            <v>2.75</v>
          </cell>
          <cell r="T27"/>
          <cell r="U27">
            <v>42671</v>
          </cell>
          <cell r="V27"/>
          <cell r="W27"/>
          <cell r="X27"/>
          <cell r="Y27"/>
          <cell r="Z27"/>
        </row>
        <row r="28">
          <cell r="B28"/>
          <cell r="C28"/>
          <cell r="D28"/>
          <cell r="E28"/>
          <cell r="F28"/>
          <cell r="G28"/>
          <cell r="H28"/>
          <cell r="I28"/>
          <cell r="J28"/>
          <cell r="K28"/>
          <cell r="L28"/>
          <cell r="M28"/>
          <cell r="N28"/>
          <cell r="O28"/>
          <cell r="P28"/>
          <cell r="Q28"/>
          <cell r="R28"/>
          <cell r="S28"/>
          <cell r="T28"/>
          <cell r="U28"/>
          <cell r="V28"/>
          <cell r="W28"/>
          <cell r="X28"/>
          <cell r="Y28"/>
          <cell r="Z28"/>
        </row>
        <row r="29">
          <cell r="B29"/>
          <cell r="C29"/>
          <cell r="D29"/>
          <cell r="E29"/>
          <cell r="F29"/>
          <cell r="G29"/>
          <cell r="H29"/>
          <cell r="I29"/>
          <cell r="J29"/>
          <cell r="K29"/>
          <cell r="L29"/>
          <cell r="M29"/>
          <cell r="N29"/>
          <cell r="O29"/>
          <cell r="P29"/>
          <cell r="Q29"/>
          <cell r="R29"/>
          <cell r="S29"/>
          <cell r="T29"/>
          <cell r="U29"/>
          <cell r="V29"/>
          <cell r="W29"/>
          <cell r="X29"/>
          <cell r="Y29"/>
          <cell r="Z29"/>
        </row>
        <row r="30">
          <cell r="B30"/>
          <cell r="C30"/>
          <cell r="D30"/>
          <cell r="E30"/>
          <cell r="F30"/>
          <cell r="G30"/>
          <cell r="H30"/>
          <cell r="I30"/>
          <cell r="J30"/>
          <cell r="K30"/>
          <cell r="L30"/>
          <cell r="M30"/>
          <cell r="N30"/>
          <cell r="O30"/>
          <cell r="P30"/>
          <cell r="Q30"/>
          <cell r="R30"/>
          <cell r="S30"/>
          <cell r="T30"/>
          <cell r="U30"/>
          <cell r="V30"/>
          <cell r="W30"/>
          <cell r="X30"/>
          <cell r="Y30"/>
          <cell r="Z30"/>
        </row>
        <row r="31">
          <cell r="B31"/>
          <cell r="C31"/>
          <cell r="D31"/>
          <cell r="E31"/>
          <cell r="F31"/>
          <cell r="G31"/>
          <cell r="H31"/>
          <cell r="I31"/>
          <cell r="J31"/>
          <cell r="K31"/>
          <cell r="L31"/>
          <cell r="M31"/>
          <cell r="N31"/>
          <cell r="O31"/>
          <cell r="P31"/>
          <cell r="Q31"/>
          <cell r="R31"/>
          <cell r="S31"/>
          <cell r="T31"/>
          <cell r="U31"/>
          <cell r="V31"/>
          <cell r="W31"/>
          <cell r="X31"/>
          <cell r="Y31"/>
          <cell r="Z31"/>
        </row>
        <row r="32">
          <cell r="B32"/>
          <cell r="C32"/>
          <cell r="D32"/>
          <cell r="E32"/>
          <cell r="F32"/>
          <cell r="G32"/>
          <cell r="H32"/>
          <cell r="I32"/>
          <cell r="J32"/>
          <cell r="K32"/>
          <cell r="L32"/>
          <cell r="M32"/>
          <cell r="N32"/>
          <cell r="O32"/>
          <cell r="P32"/>
          <cell r="Q32"/>
          <cell r="R32"/>
          <cell r="S32"/>
          <cell r="T32"/>
          <cell r="U32"/>
          <cell r="V32"/>
          <cell r="W32"/>
          <cell r="X32"/>
          <cell r="Y32"/>
          <cell r="Z32"/>
        </row>
        <row r="33">
          <cell r="B33"/>
          <cell r="C33"/>
          <cell r="D33"/>
          <cell r="E33"/>
          <cell r="F33"/>
          <cell r="G33"/>
          <cell r="H33"/>
          <cell r="I33"/>
          <cell r="J33"/>
          <cell r="K33"/>
          <cell r="L33"/>
          <cell r="M33"/>
          <cell r="N33"/>
          <cell r="O33"/>
          <cell r="P33"/>
          <cell r="Q33"/>
          <cell r="R33"/>
          <cell r="S33"/>
          <cell r="T33"/>
          <cell r="U33"/>
          <cell r="V33"/>
          <cell r="W33"/>
          <cell r="X33"/>
          <cell r="Y33"/>
          <cell r="Z33"/>
        </row>
        <row r="34">
          <cell r="B34"/>
          <cell r="C34"/>
          <cell r="D34"/>
          <cell r="E34"/>
          <cell r="F34"/>
          <cell r="G34"/>
          <cell r="H34"/>
          <cell r="I34"/>
          <cell r="J34"/>
          <cell r="K34"/>
          <cell r="L34"/>
          <cell r="M34"/>
          <cell r="N34"/>
          <cell r="O34"/>
          <cell r="P34"/>
          <cell r="Q34"/>
          <cell r="R34"/>
          <cell r="S34"/>
          <cell r="T34"/>
          <cell r="U34"/>
          <cell r="V34"/>
          <cell r="W34"/>
          <cell r="X34"/>
          <cell r="Y34"/>
          <cell r="Z34"/>
        </row>
        <row r="35">
          <cell r="B35"/>
          <cell r="C35"/>
          <cell r="D35"/>
          <cell r="E35"/>
          <cell r="F35"/>
          <cell r="G35"/>
          <cell r="H35"/>
          <cell r="I35"/>
          <cell r="J35"/>
          <cell r="K35"/>
          <cell r="L35"/>
          <cell r="M35"/>
          <cell r="N35"/>
          <cell r="O35"/>
          <cell r="P35"/>
          <cell r="Q35"/>
          <cell r="R35"/>
          <cell r="S35"/>
          <cell r="T35"/>
          <cell r="U35"/>
          <cell r="V35"/>
          <cell r="W35"/>
          <cell r="X35"/>
          <cell r="Y35"/>
          <cell r="Z35"/>
        </row>
        <row r="36">
          <cell r="B36"/>
          <cell r="C36"/>
          <cell r="D36"/>
          <cell r="E36"/>
          <cell r="F36"/>
          <cell r="G36"/>
          <cell r="H36"/>
          <cell r="I36"/>
          <cell r="J36"/>
          <cell r="K36"/>
          <cell r="L36"/>
          <cell r="M36"/>
          <cell r="N36"/>
          <cell r="O36"/>
          <cell r="P36"/>
          <cell r="Q36"/>
          <cell r="R36"/>
          <cell r="S36"/>
          <cell r="T36"/>
          <cell r="U36"/>
          <cell r="V36"/>
          <cell r="W36"/>
          <cell r="X36"/>
          <cell r="Y36"/>
          <cell r="Z36"/>
        </row>
        <row r="37">
          <cell r="B37"/>
          <cell r="C37"/>
          <cell r="D37"/>
          <cell r="E37"/>
          <cell r="F37"/>
          <cell r="G37"/>
          <cell r="H37"/>
          <cell r="I37"/>
          <cell r="J37"/>
          <cell r="K37"/>
          <cell r="L37"/>
          <cell r="M37"/>
          <cell r="N37"/>
          <cell r="O37"/>
          <cell r="P37"/>
          <cell r="Q37"/>
          <cell r="R37"/>
          <cell r="S37"/>
          <cell r="T37"/>
          <cell r="U37"/>
          <cell r="V37"/>
          <cell r="W37"/>
          <cell r="X37"/>
          <cell r="Y37"/>
          <cell r="Z37"/>
        </row>
        <row r="38">
          <cell r="B38"/>
          <cell r="C38"/>
          <cell r="D38"/>
          <cell r="E38"/>
          <cell r="F38"/>
          <cell r="G38"/>
          <cell r="H38"/>
          <cell r="I38"/>
          <cell r="J38"/>
          <cell r="K38"/>
          <cell r="L38"/>
          <cell r="M38"/>
          <cell r="N38"/>
          <cell r="O38"/>
          <cell r="P38"/>
          <cell r="Q38"/>
          <cell r="R38"/>
          <cell r="S38"/>
          <cell r="T38"/>
          <cell r="U38"/>
          <cell r="V38"/>
          <cell r="W38"/>
          <cell r="X38"/>
          <cell r="Y38"/>
          <cell r="Z38"/>
        </row>
        <row r="39">
          <cell r="B39"/>
          <cell r="C39"/>
          <cell r="D39"/>
          <cell r="E39"/>
          <cell r="F39"/>
          <cell r="G39"/>
          <cell r="H39"/>
          <cell r="I39"/>
          <cell r="J39"/>
          <cell r="K39"/>
          <cell r="L39"/>
          <cell r="M39"/>
          <cell r="N39"/>
          <cell r="O39"/>
          <cell r="P39"/>
          <cell r="Q39"/>
          <cell r="R39"/>
          <cell r="S39"/>
          <cell r="T39"/>
          <cell r="U39"/>
          <cell r="V39"/>
          <cell r="W39"/>
          <cell r="X39"/>
          <cell r="Y39"/>
          <cell r="Z39"/>
        </row>
        <row r="40">
          <cell r="B40"/>
          <cell r="C40"/>
          <cell r="D40"/>
          <cell r="E40"/>
          <cell r="F40"/>
          <cell r="G40"/>
          <cell r="H40"/>
          <cell r="I40"/>
          <cell r="J40"/>
          <cell r="K40"/>
          <cell r="L40"/>
          <cell r="M40"/>
          <cell r="N40"/>
          <cell r="O40"/>
          <cell r="P40"/>
          <cell r="Q40"/>
          <cell r="R40"/>
          <cell r="S40"/>
          <cell r="T40"/>
          <cell r="U40"/>
          <cell r="V40"/>
          <cell r="W40"/>
          <cell r="X40"/>
          <cell r="Y40"/>
          <cell r="Z40"/>
        </row>
        <row r="41">
          <cell r="B41"/>
          <cell r="C41"/>
          <cell r="D41"/>
          <cell r="E41"/>
          <cell r="F41"/>
          <cell r="G41"/>
          <cell r="H41"/>
          <cell r="I41"/>
          <cell r="J41"/>
          <cell r="K41"/>
          <cell r="L41"/>
          <cell r="M41"/>
          <cell r="N41"/>
          <cell r="O41"/>
          <cell r="P41"/>
          <cell r="Q41"/>
          <cell r="R41"/>
          <cell r="S41"/>
          <cell r="T41"/>
          <cell r="U41"/>
          <cell r="V41"/>
          <cell r="W41"/>
          <cell r="X41"/>
          <cell r="Y41"/>
          <cell r="Z41"/>
        </row>
        <row r="42">
          <cell r="B42"/>
          <cell r="C42"/>
          <cell r="D42"/>
          <cell r="E42"/>
          <cell r="F42"/>
          <cell r="G42"/>
          <cell r="H42"/>
          <cell r="I42"/>
          <cell r="J42"/>
          <cell r="K42"/>
          <cell r="L42"/>
          <cell r="M42"/>
          <cell r="N42"/>
          <cell r="O42"/>
          <cell r="P42"/>
          <cell r="Q42"/>
          <cell r="R42"/>
          <cell r="S42"/>
          <cell r="T42"/>
          <cell r="U42"/>
          <cell r="V42"/>
          <cell r="W42"/>
          <cell r="X42"/>
          <cell r="Y42"/>
          <cell r="Z42"/>
        </row>
        <row r="43">
          <cell r="B43"/>
          <cell r="C43"/>
          <cell r="D43"/>
          <cell r="E43"/>
          <cell r="F43"/>
          <cell r="G43"/>
          <cell r="H43"/>
          <cell r="I43"/>
          <cell r="J43"/>
          <cell r="K43"/>
          <cell r="L43"/>
          <cell r="M43"/>
          <cell r="N43"/>
          <cell r="O43"/>
          <cell r="P43"/>
          <cell r="Q43"/>
          <cell r="R43"/>
          <cell r="S43"/>
          <cell r="T43"/>
          <cell r="U43"/>
          <cell r="V43"/>
          <cell r="W43"/>
          <cell r="X43"/>
          <cell r="Y43"/>
          <cell r="Z43"/>
        </row>
        <row r="44">
          <cell r="B44"/>
          <cell r="C44"/>
          <cell r="D44"/>
          <cell r="E44"/>
          <cell r="F44"/>
          <cell r="G44"/>
          <cell r="H44"/>
          <cell r="I44"/>
          <cell r="J44"/>
          <cell r="K44"/>
          <cell r="L44"/>
          <cell r="M44"/>
          <cell r="N44"/>
          <cell r="O44"/>
          <cell r="P44"/>
          <cell r="Q44"/>
          <cell r="R44"/>
          <cell r="S44"/>
          <cell r="T44"/>
          <cell r="U44"/>
          <cell r="V44"/>
          <cell r="W44"/>
          <cell r="X44"/>
          <cell r="Y44"/>
          <cell r="Z44"/>
        </row>
        <row r="45">
          <cell r="B45"/>
          <cell r="C45"/>
          <cell r="D45"/>
          <cell r="E45"/>
          <cell r="F45"/>
          <cell r="G45"/>
          <cell r="H45"/>
          <cell r="I45"/>
          <cell r="J45"/>
          <cell r="K45"/>
          <cell r="L45"/>
          <cell r="M45"/>
          <cell r="N45"/>
          <cell r="O45"/>
          <cell r="P45"/>
          <cell r="Q45"/>
          <cell r="R45"/>
          <cell r="S45"/>
          <cell r="T45"/>
          <cell r="U45"/>
          <cell r="V45"/>
          <cell r="W45"/>
          <cell r="X45"/>
          <cell r="Y45"/>
          <cell r="Z45"/>
        </row>
        <row r="46">
          <cell r="B46"/>
          <cell r="C46"/>
          <cell r="D46"/>
          <cell r="E46"/>
          <cell r="F46"/>
          <cell r="G46"/>
          <cell r="H46"/>
          <cell r="I46"/>
          <cell r="J46"/>
          <cell r="K46"/>
          <cell r="L46"/>
          <cell r="M46"/>
          <cell r="N46"/>
          <cell r="O46"/>
          <cell r="P46"/>
          <cell r="Q46"/>
          <cell r="R46"/>
          <cell r="S46"/>
          <cell r="T46"/>
          <cell r="U46"/>
          <cell r="V46"/>
          <cell r="W46"/>
          <cell r="X46"/>
          <cell r="Y46"/>
          <cell r="Z46"/>
        </row>
        <row r="47">
          <cell r="B47"/>
          <cell r="C47"/>
          <cell r="D47"/>
          <cell r="E47"/>
          <cell r="F47"/>
          <cell r="G47"/>
          <cell r="H47"/>
          <cell r="I47"/>
          <cell r="J47"/>
          <cell r="K47"/>
          <cell r="L47"/>
          <cell r="M47"/>
          <cell r="N47"/>
          <cell r="O47"/>
          <cell r="P47"/>
          <cell r="Q47"/>
          <cell r="R47"/>
          <cell r="S47"/>
          <cell r="T47"/>
          <cell r="U47"/>
          <cell r="V47"/>
          <cell r="W47"/>
          <cell r="X47"/>
          <cell r="Y47"/>
          <cell r="Z47"/>
        </row>
        <row r="48">
          <cell r="B48"/>
          <cell r="C48"/>
          <cell r="D48"/>
          <cell r="E48"/>
          <cell r="F48"/>
          <cell r="G48"/>
          <cell r="H48"/>
          <cell r="I48"/>
          <cell r="J48"/>
          <cell r="K48"/>
          <cell r="L48"/>
          <cell r="M48"/>
          <cell r="N48"/>
          <cell r="O48"/>
          <cell r="P48"/>
          <cell r="Q48"/>
          <cell r="R48"/>
          <cell r="S48"/>
          <cell r="T48"/>
          <cell r="U48"/>
          <cell r="V48"/>
          <cell r="W48"/>
          <cell r="X48"/>
          <cell r="Y48"/>
          <cell r="Z48"/>
        </row>
        <row r="49">
          <cell r="B49"/>
          <cell r="C49"/>
          <cell r="D49"/>
          <cell r="E49"/>
          <cell r="F49"/>
          <cell r="G49"/>
          <cell r="H49"/>
          <cell r="I49"/>
          <cell r="J49"/>
          <cell r="K49"/>
          <cell r="L49"/>
          <cell r="M49"/>
          <cell r="N49"/>
          <cell r="O49"/>
          <cell r="P49"/>
          <cell r="Q49"/>
          <cell r="R49"/>
          <cell r="S49"/>
          <cell r="T49"/>
          <cell r="U49"/>
          <cell r="V49"/>
          <cell r="W49"/>
          <cell r="X49"/>
          <cell r="Y49"/>
          <cell r="Z49"/>
        </row>
        <row r="50">
          <cell r="B50"/>
          <cell r="C50"/>
          <cell r="D50"/>
          <cell r="E50"/>
          <cell r="F50"/>
          <cell r="G50"/>
          <cell r="H50"/>
          <cell r="I50"/>
          <cell r="J50"/>
          <cell r="K50"/>
          <cell r="L50"/>
          <cell r="M50"/>
          <cell r="N50"/>
          <cell r="O50"/>
          <cell r="P50"/>
          <cell r="Q50"/>
          <cell r="R50"/>
          <cell r="S50"/>
          <cell r="T50"/>
          <cell r="U50"/>
          <cell r="V50"/>
          <cell r="W50"/>
          <cell r="X50"/>
          <cell r="Y50"/>
          <cell r="Z50"/>
        </row>
        <row r="51">
          <cell r="B51"/>
          <cell r="C51"/>
          <cell r="D51"/>
          <cell r="E51"/>
          <cell r="F51"/>
          <cell r="G51"/>
          <cell r="H51"/>
          <cell r="I51"/>
          <cell r="J51"/>
          <cell r="K51"/>
          <cell r="L51"/>
          <cell r="M51"/>
          <cell r="N51"/>
          <cell r="O51"/>
          <cell r="P51"/>
          <cell r="Q51"/>
          <cell r="R51"/>
          <cell r="S51"/>
          <cell r="T51"/>
          <cell r="U51"/>
          <cell r="V51"/>
          <cell r="W51"/>
          <cell r="X51"/>
          <cell r="Y51"/>
          <cell r="Z51"/>
        </row>
        <row r="52">
          <cell r="B52"/>
          <cell r="C52"/>
          <cell r="D52"/>
          <cell r="E52"/>
          <cell r="F52"/>
          <cell r="G52"/>
          <cell r="H52"/>
          <cell r="I52"/>
          <cell r="J52"/>
          <cell r="K52"/>
          <cell r="L52"/>
          <cell r="M52"/>
          <cell r="N52"/>
          <cell r="O52"/>
          <cell r="P52"/>
          <cell r="Q52"/>
          <cell r="R52"/>
          <cell r="S52"/>
          <cell r="T52"/>
          <cell r="U52"/>
          <cell r="V52"/>
          <cell r="W52"/>
          <cell r="X52"/>
          <cell r="Y52"/>
          <cell r="Z52"/>
        </row>
        <row r="53">
          <cell r="B53"/>
          <cell r="C53"/>
          <cell r="D53"/>
          <cell r="E53"/>
          <cell r="F53"/>
          <cell r="G53"/>
          <cell r="H53"/>
          <cell r="I53"/>
          <cell r="J53"/>
          <cell r="K53"/>
          <cell r="L53"/>
          <cell r="M53"/>
          <cell r="N53"/>
          <cell r="O53"/>
          <cell r="P53"/>
          <cell r="Q53"/>
          <cell r="R53"/>
          <cell r="S53"/>
          <cell r="T53"/>
          <cell r="U53"/>
          <cell r="V53"/>
          <cell r="W53"/>
          <cell r="X53"/>
          <cell r="Y53"/>
          <cell r="Z53"/>
        </row>
        <row r="54">
          <cell r="B54"/>
          <cell r="C54"/>
          <cell r="D54"/>
          <cell r="E54"/>
          <cell r="F54"/>
          <cell r="G54"/>
          <cell r="H54"/>
          <cell r="I54"/>
          <cell r="J54"/>
          <cell r="K54"/>
          <cell r="L54"/>
          <cell r="M54"/>
          <cell r="N54"/>
          <cell r="O54"/>
          <cell r="P54"/>
          <cell r="Q54"/>
          <cell r="R54"/>
          <cell r="S54"/>
          <cell r="T54"/>
          <cell r="U54"/>
          <cell r="V54"/>
          <cell r="W54"/>
          <cell r="X54"/>
          <cell r="Y54"/>
          <cell r="Z54"/>
        </row>
        <row r="55">
          <cell r="B55"/>
          <cell r="C55"/>
          <cell r="D55"/>
          <cell r="E55"/>
          <cell r="F55"/>
          <cell r="G55"/>
          <cell r="H55"/>
          <cell r="I55"/>
          <cell r="J55"/>
          <cell r="K55"/>
          <cell r="L55"/>
          <cell r="M55"/>
          <cell r="N55"/>
          <cell r="O55"/>
          <cell r="P55"/>
          <cell r="Q55"/>
          <cell r="R55"/>
          <cell r="S55"/>
          <cell r="T55"/>
          <cell r="U55"/>
          <cell r="V55"/>
          <cell r="W55"/>
          <cell r="X55"/>
          <cell r="Y55"/>
          <cell r="Z55"/>
        </row>
        <row r="56">
          <cell r="B56"/>
          <cell r="C56"/>
          <cell r="D56"/>
          <cell r="E56"/>
          <cell r="F56"/>
          <cell r="G56"/>
          <cell r="H56"/>
          <cell r="I56"/>
          <cell r="J56"/>
          <cell r="K56"/>
          <cell r="L56"/>
          <cell r="M56"/>
          <cell r="N56"/>
          <cell r="O56"/>
          <cell r="P56"/>
          <cell r="Q56"/>
          <cell r="R56"/>
          <cell r="S56"/>
          <cell r="T56"/>
          <cell r="U56"/>
          <cell r="V56"/>
          <cell r="W56"/>
          <cell r="X56"/>
          <cell r="Y56"/>
          <cell r="Z56"/>
        </row>
        <row r="57">
          <cell r="B57"/>
          <cell r="C57"/>
          <cell r="D57"/>
          <cell r="E57"/>
          <cell r="F57"/>
          <cell r="G57"/>
          <cell r="H57"/>
          <cell r="I57"/>
          <cell r="J57"/>
          <cell r="K57"/>
          <cell r="L57"/>
          <cell r="M57"/>
          <cell r="N57"/>
          <cell r="O57"/>
          <cell r="P57"/>
          <cell r="Q57"/>
          <cell r="R57"/>
          <cell r="S57"/>
          <cell r="T57"/>
          <cell r="U57"/>
          <cell r="V57"/>
          <cell r="W57"/>
          <cell r="X57"/>
          <cell r="Y57"/>
          <cell r="Z57"/>
        </row>
        <row r="58">
          <cell r="B58"/>
          <cell r="C58"/>
          <cell r="D58"/>
          <cell r="E58"/>
          <cell r="F58"/>
          <cell r="G58"/>
          <cell r="H58"/>
          <cell r="I58"/>
          <cell r="J58"/>
          <cell r="K58"/>
          <cell r="L58"/>
          <cell r="M58"/>
          <cell r="N58"/>
          <cell r="O58"/>
          <cell r="P58"/>
          <cell r="Q58"/>
          <cell r="R58"/>
          <cell r="S58"/>
          <cell r="T58"/>
          <cell r="U58"/>
          <cell r="V58"/>
          <cell r="W58"/>
          <cell r="X58"/>
          <cell r="Y58"/>
          <cell r="Z58"/>
        </row>
        <row r="59">
          <cell r="B59"/>
          <cell r="C59"/>
          <cell r="D59"/>
          <cell r="E59"/>
          <cell r="F59"/>
          <cell r="G59"/>
          <cell r="H59"/>
          <cell r="I59"/>
          <cell r="J59"/>
          <cell r="K59"/>
          <cell r="L59"/>
          <cell r="M59"/>
          <cell r="N59"/>
          <cell r="O59"/>
          <cell r="P59"/>
          <cell r="Q59"/>
          <cell r="R59"/>
          <cell r="S59"/>
          <cell r="T59"/>
          <cell r="U59"/>
          <cell r="V59"/>
          <cell r="W59"/>
          <cell r="X59"/>
          <cell r="Y59"/>
          <cell r="Z59"/>
        </row>
        <row r="60">
          <cell r="B60"/>
          <cell r="C60"/>
          <cell r="D60"/>
          <cell r="E60"/>
          <cell r="F60"/>
          <cell r="G60"/>
          <cell r="H60"/>
          <cell r="I60"/>
          <cell r="J60"/>
          <cell r="K60"/>
          <cell r="L60"/>
          <cell r="M60"/>
          <cell r="N60"/>
          <cell r="O60"/>
          <cell r="P60"/>
          <cell r="Q60"/>
          <cell r="R60"/>
          <cell r="S60"/>
          <cell r="T60"/>
          <cell r="U60"/>
          <cell r="V60"/>
          <cell r="W60"/>
          <cell r="X60"/>
          <cell r="Y60"/>
          <cell r="Z60"/>
        </row>
        <row r="61">
          <cell r="B61"/>
          <cell r="C61"/>
          <cell r="D61"/>
          <cell r="E61"/>
          <cell r="F61"/>
          <cell r="G61"/>
          <cell r="H61"/>
          <cell r="I61"/>
          <cell r="J61"/>
          <cell r="K61"/>
          <cell r="L61"/>
          <cell r="M61"/>
          <cell r="N61"/>
          <cell r="O61"/>
          <cell r="P61"/>
          <cell r="Q61"/>
          <cell r="R61"/>
          <cell r="S61"/>
          <cell r="T61"/>
          <cell r="U61"/>
          <cell r="V61"/>
          <cell r="W61"/>
          <cell r="X61"/>
          <cell r="Y61"/>
          <cell r="Z61"/>
        </row>
      </sheetData>
      <sheetData sheetId="21">
        <row r="6">
          <cell r="B6" t="str">
            <v>ALE</v>
          </cell>
          <cell r="C6" t="str">
            <v>ALLETE, Inc. (NYSE: ALE)</v>
          </cell>
          <cell r="D6"/>
          <cell r="E6"/>
          <cell r="F6">
            <v>5.5E-2</v>
          </cell>
          <cell r="G6" t="str">
            <v>N/A</v>
          </cell>
          <cell r="H6"/>
          <cell r="I6">
            <v>0.06</v>
          </cell>
          <cell r="J6">
            <v>1</v>
          </cell>
          <cell r="K6"/>
          <cell r="L6">
            <v>0.05</v>
          </cell>
          <cell r="M6">
            <v>1</v>
          </cell>
        </row>
        <row r="7">
          <cell r="B7" t="str">
            <v>LNT</v>
          </cell>
          <cell r="C7" t="str">
            <v>Alliant Energy Corporation (NYSE: LNT)</v>
          </cell>
          <cell r="D7"/>
          <cell r="E7"/>
          <cell r="F7">
            <v>6.0999999999999999E-2</v>
          </cell>
          <cell r="G7" t="str">
            <v>N/A</v>
          </cell>
          <cell r="H7"/>
          <cell r="I7">
            <v>7.2000000000000008E-2</v>
          </cell>
          <cell r="J7">
            <v>2</v>
          </cell>
          <cell r="K7"/>
          <cell r="L7">
            <v>6.6000000000000003E-2</v>
          </cell>
          <cell r="M7">
            <v>2</v>
          </cell>
        </row>
        <row r="8">
          <cell r="B8" t="str">
            <v>AEE</v>
          </cell>
          <cell r="C8" t="str">
            <v>Ameren Corporation (NYSE: AEE)</v>
          </cell>
          <cell r="D8"/>
          <cell r="E8"/>
          <cell r="F8">
            <v>6.0999999999999999E-2</v>
          </cell>
          <cell r="G8" t="str">
            <v>N/A</v>
          </cell>
          <cell r="H8"/>
          <cell r="I8">
            <v>7.0000000000000007E-2</v>
          </cell>
          <cell r="J8">
            <v>2</v>
          </cell>
          <cell r="K8"/>
          <cell r="L8">
            <v>5.6000000000000001E-2</v>
          </cell>
          <cell r="M8">
            <v>2</v>
          </cell>
        </row>
        <row r="9">
          <cell r="B9" t="str">
            <v>AEP</v>
          </cell>
          <cell r="C9" t="str">
            <v>American Electric Power Company, Inc. (NYSE: AEP)</v>
          </cell>
          <cell r="D9"/>
          <cell r="E9"/>
          <cell r="F9">
            <v>5.1999999999999998E-2</v>
          </cell>
          <cell r="G9" t="str">
            <v>N/A</v>
          </cell>
          <cell r="H9"/>
          <cell r="I9">
            <v>3.3000000000000002E-2</v>
          </cell>
          <cell r="J9">
            <v>5</v>
          </cell>
          <cell r="K9"/>
          <cell r="L9">
            <v>2.75E-2</v>
          </cell>
          <cell r="M9">
            <v>1</v>
          </cell>
        </row>
        <row r="10">
          <cell r="B10" t="str">
            <v>AVA</v>
          </cell>
          <cell r="C10" t="str">
            <v>Avista Corporation (NYSE: AVA)</v>
          </cell>
          <cell r="D10"/>
          <cell r="E10"/>
          <cell r="F10">
            <v>5.2999999999999999E-2</v>
          </cell>
          <cell r="G10" t="str">
            <v>N/A</v>
          </cell>
          <cell r="H10"/>
          <cell r="I10">
            <v>5.2999999999999999E-2</v>
          </cell>
          <cell r="J10">
            <v>1</v>
          </cell>
          <cell r="K10"/>
          <cell r="L10" t="str">
            <v>N/A</v>
          </cell>
          <cell r="M10" t="str">
            <v>N/A</v>
          </cell>
        </row>
        <row r="11">
          <cell r="B11" t="str">
            <v>CMS</v>
          </cell>
          <cell r="C11" t="str">
            <v>CMS Energy Corporation (NYSE: CMS)</v>
          </cell>
          <cell r="D11"/>
          <cell r="E11"/>
          <cell r="F11">
            <v>6.6000000000000003E-2</v>
          </cell>
          <cell r="G11" t="str">
            <v>N/A</v>
          </cell>
          <cell r="H11"/>
          <cell r="I11">
            <v>6.4000000000000001E-2</v>
          </cell>
          <cell r="J11">
            <v>4</v>
          </cell>
          <cell r="K11"/>
          <cell r="L11">
            <v>7.2599999999999998E-2</v>
          </cell>
          <cell r="M11">
            <v>2</v>
          </cell>
        </row>
        <row r="12">
          <cell r="B12" t="str">
            <v>DTE</v>
          </cell>
          <cell r="C12" t="str">
            <v>DTE Energy Company (NYSE: DTE)</v>
          </cell>
          <cell r="D12"/>
          <cell r="E12"/>
          <cell r="F12">
            <v>5.8000000000000003E-2</v>
          </cell>
          <cell r="G12" t="str">
            <v>N/A</v>
          </cell>
          <cell r="H12"/>
          <cell r="I12">
            <v>5.4000000000000006E-2</v>
          </cell>
          <cell r="J12">
            <v>4</v>
          </cell>
          <cell r="K12"/>
          <cell r="L12">
            <v>5.6300000000000003E-2</v>
          </cell>
          <cell r="M12">
            <v>3</v>
          </cell>
        </row>
        <row r="13">
          <cell r="B13" t="str">
            <v>IDA</v>
          </cell>
          <cell r="C13" t="str">
            <v>IDACORP, Inc. (NYSE: IDA)</v>
          </cell>
          <cell r="D13"/>
          <cell r="E13"/>
          <cell r="F13">
            <v>4.2999999999999997E-2</v>
          </cell>
          <cell r="G13" t="str">
            <v>N/A</v>
          </cell>
          <cell r="H13"/>
          <cell r="I13">
            <v>4.4000000000000004E-2</v>
          </cell>
          <cell r="J13">
            <v>2</v>
          </cell>
          <cell r="K13"/>
          <cell r="L13">
            <v>4.1000000000000002E-2</v>
          </cell>
          <cell r="M13">
            <v>2</v>
          </cell>
        </row>
        <row r="14">
          <cell r="B14" t="str">
            <v>NWE</v>
          </cell>
          <cell r="C14" t="str">
            <v>NorthWestern Corporation (NYSE: NWE)</v>
          </cell>
          <cell r="D14"/>
          <cell r="E14"/>
          <cell r="F14">
            <v>0.05</v>
          </cell>
          <cell r="G14" t="str">
            <v>N/A</v>
          </cell>
          <cell r="H14"/>
          <cell r="I14">
            <v>4.7E-2</v>
          </cell>
          <cell r="J14">
            <v>3</v>
          </cell>
          <cell r="K14"/>
          <cell r="L14">
            <v>4.4999999999999998E-2</v>
          </cell>
          <cell r="M14">
            <v>2</v>
          </cell>
        </row>
        <row r="15">
          <cell r="B15" t="str">
            <v>OGE</v>
          </cell>
          <cell r="C15" t="str">
            <v>OGE Energy Corp. (NYSE: OGE)</v>
          </cell>
          <cell r="D15"/>
          <cell r="E15"/>
          <cell r="F15">
            <v>5.1999999999999998E-2</v>
          </cell>
          <cell r="G15" t="str">
            <v>N/A</v>
          </cell>
          <cell r="H15"/>
          <cell r="I15">
            <v>5.5999999999999994E-2</v>
          </cell>
          <cell r="J15">
            <v>3</v>
          </cell>
          <cell r="K15"/>
          <cell r="L15">
            <v>4.2999999999999997E-2</v>
          </cell>
          <cell r="M15">
            <v>2</v>
          </cell>
        </row>
        <row r="16">
          <cell r="B16" t="str">
            <v>OTTR</v>
          </cell>
          <cell r="C16" t="str">
            <v>Otter Tail Corporation (NASDAQ: OTTR)</v>
          </cell>
          <cell r="D16"/>
          <cell r="E16"/>
          <cell r="F16" t="str">
            <v>N/A</v>
          </cell>
          <cell r="G16" t="str">
            <v>N/A</v>
          </cell>
          <cell r="H16"/>
          <cell r="I16" t="str">
            <v>N/A</v>
          </cell>
          <cell r="J16" t="str">
            <v>N/A</v>
          </cell>
          <cell r="K16"/>
          <cell r="L16" t="str">
            <v>N/A</v>
          </cell>
          <cell r="M16" t="str">
            <v>N/A</v>
          </cell>
        </row>
        <row r="17">
          <cell r="B17" t="str">
            <v>PNW</v>
          </cell>
          <cell r="C17" t="str">
            <v>Pinnacle West Capital Corporation (NYSE: PNW)</v>
          </cell>
          <cell r="D17"/>
          <cell r="E17"/>
          <cell r="F17">
            <v>4.2999999999999997E-2</v>
          </cell>
          <cell r="G17" t="str">
            <v>N/A</v>
          </cell>
          <cell r="H17"/>
          <cell r="I17">
            <v>4.4999999999999998E-2</v>
          </cell>
          <cell r="J17">
            <v>5</v>
          </cell>
          <cell r="K17"/>
          <cell r="L17">
            <v>3.95E-2</v>
          </cell>
          <cell r="M17">
            <v>2</v>
          </cell>
        </row>
        <row r="18">
          <cell r="B18" t="str">
            <v>PNM</v>
          </cell>
          <cell r="C18" t="str">
            <v>PNM Resources, Inc. (NYSE: PNM)</v>
          </cell>
          <cell r="D18"/>
          <cell r="E18"/>
          <cell r="F18">
            <v>6.7000000000000004E-2</v>
          </cell>
          <cell r="G18" t="str">
            <v>N/A</v>
          </cell>
          <cell r="H18"/>
          <cell r="I18">
            <v>7.0000000000000007E-2</v>
          </cell>
          <cell r="J18">
            <v>4</v>
          </cell>
          <cell r="K18"/>
          <cell r="L18">
            <v>5.8999999999999997E-2</v>
          </cell>
          <cell r="M18">
            <v>2</v>
          </cell>
        </row>
        <row r="19">
          <cell r="B19" t="str">
            <v>POR</v>
          </cell>
          <cell r="C19" t="str">
            <v>Portland General Electric Company (NYSE: POR)</v>
          </cell>
          <cell r="D19"/>
          <cell r="E19"/>
          <cell r="F19">
            <v>0.06</v>
          </cell>
          <cell r="G19" t="str">
            <v>N/A</v>
          </cell>
          <cell r="H19"/>
          <cell r="I19">
            <v>4.8000000000000001E-2</v>
          </cell>
          <cell r="J19">
            <v>3</v>
          </cell>
          <cell r="K19"/>
          <cell r="L19">
            <v>5.0999999999999997E-2</v>
          </cell>
          <cell r="M19">
            <v>1</v>
          </cell>
        </row>
        <row r="20">
          <cell r="B20" t="str">
            <v>SCG</v>
          </cell>
          <cell r="C20" t="str">
            <v>SCANA Corporation (NYSE: SCG)</v>
          </cell>
          <cell r="D20"/>
          <cell r="E20"/>
          <cell r="F20">
            <v>5.5E-2</v>
          </cell>
          <cell r="G20" t="str">
            <v>N/A</v>
          </cell>
          <cell r="H20"/>
          <cell r="I20">
            <v>6.2E-2</v>
          </cell>
          <cell r="J20">
            <v>3</v>
          </cell>
          <cell r="K20"/>
          <cell r="L20">
            <v>0.06</v>
          </cell>
          <cell r="M20">
            <v>1</v>
          </cell>
        </row>
        <row r="21">
          <cell r="B21" t="str">
            <v>XEL</v>
          </cell>
          <cell r="C21" t="str">
            <v>Xcel Energy Inc. (NYSE: XEL)</v>
          </cell>
          <cell r="D21"/>
          <cell r="E21"/>
          <cell r="F21">
            <v>5.3999999999999999E-2</v>
          </cell>
          <cell r="G21" t="str">
            <v>N/A</v>
          </cell>
          <cell r="H21"/>
          <cell r="I21">
            <v>5.0999999999999997E-2</v>
          </cell>
          <cell r="J21">
            <v>4</v>
          </cell>
          <cell r="K21"/>
          <cell r="L21">
            <v>5.3600000000000002E-2</v>
          </cell>
          <cell r="M21">
            <v>2</v>
          </cell>
        </row>
        <row r="22">
          <cell r="B22"/>
          <cell r="C22"/>
          <cell r="D22"/>
          <cell r="E22"/>
          <cell r="F22"/>
          <cell r="G22"/>
          <cell r="H22"/>
          <cell r="I22"/>
          <cell r="J22"/>
          <cell r="K22"/>
          <cell r="L22"/>
          <cell r="M22"/>
        </row>
        <row r="23">
          <cell r="B23"/>
          <cell r="C23"/>
          <cell r="D23"/>
          <cell r="E23"/>
          <cell r="F23"/>
          <cell r="G23"/>
          <cell r="H23"/>
          <cell r="I23"/>
          <cell r="J23"/>
          <cell r="K23"/>
          <cell r="L23"/>
          <cell r="M23"/>
        </row>
        <row r="24">
          <cell r="B24"/>
          <cell r="C24"/>
          <cell r="D24"/>
          <cell r="E24"/>
          <cell r="F24"/>
          <cell r="G24"/>
          <cell r="H24"/>
          <cell r="I24"/>
          <cell r="J24"/>
          <cell r="K24"/>
          <cell r="L24"/>
          <cell r="M24"/>
        </row>
        <row r="25">
          <cell r="B25"/>
          <cell r="C25"/>
          <cell r="D25"/>
          <cell r="E25"/>
          <cell r="F25"/>
          <cell r="G25"/>
          <cell r="H25"/>
          <cell r="I25"/>
          <cell r="J25"/>
          <cell r="K25"/>
          <cell r="L25"/>
          <cell r="M25"/>
        </row>
        <row r="26">
          <cell r="B26"/>
          <cell r="C26"/>
          <cell r="D26"/>
          <cell r="E26"/>
          <cell r="F26"/>
          <cell r="G26"/>
          <cell r="H26"/>
          <cell r="I26"/>
          <cell r="J26"/>
          <cell r="K26"/>
          <cell r="L26"/>
          <cell r="M26"/>
        </row>
        <row r="27">
          <cell r="B27"/>
          <cell r="C27"/>
          <cell r="D27"/>
          <cell r="E27"/>
          <cell r="F27"/>
          <cell r="G27"/>
          <cell r="H27"/>
          <cell r="I27"/>
          <cell r="J27"/>
          <cell r="K27"/>
          <cell r="L27"/>
          <cell r="M27"/>
        </row>
        <row r="28">
          <cell r="B28"/>
          <cell r="C28"/>
          <cell r="D28"/>
          <cell r="E28"/>
          <cell r="F28"/>
          <cell r="G28"/>
          <cell r="H28"/>
          <cell r="I28"/>
          <cell r="J28"/>
          <cell r="K28"/>
          <cell r="L28"/>
          <cell r="M28"/>
        </row>
        <row r="29">
          <cell r="B29"/>
          <cell r="C29"/>
          <cell r="D29"/>
          <cell r="E29"/>
          <cell r="F29"/>
          <cell r="G29"/>
          <cell r="H29"/>
          <cell r="I29"/>
          <cell r="J29"/>
          <cell r="K29"/>
          <cell r="L29"/>
          <cell r="M29"/>
        </row>
        <row r="30">
          <cell r="B30"/>
          <cell r="C30"/>
          <cell r="D30"/>
          <cell r="E30"/>
          <cell r="F30"/>
          <cell r="G30"/>
          <cell r="H30"/>
          <cell r="I30"/>
          <cell r="J30"/>
          <cell r="K30"/>
          <cell r="L30"/>
          <cell r="M30"/>
        </row>
        <row r="31">
          <cell r="B31"/>
          <cell r="C31"/>
          <cell r="D31"/>
          <cell r="E31"/>
          <cell r="F31"/>
          <cell r="G31"/>
          <cell r="H31"/>
          <cell r="I31"/>
          <cell r="J31"/>
          <cell r="K31"/>
          <cell r="L31"/>
          <cell r="M31"/>
        </row>
        <row r="32">
          <cell r="B32"/>
          <cell r="C32"/>
          <cell r="D32"/>
          <cell r="E32"/>
          <cell r="F32"/>
          <cell r="G32"/>
          <cell r="H32"/>
          <cell r="I32"/>
          <cell r="J32"/>
          <cell r="K32"/>
          <cell r="L32"/>
          <cell r="M32"/>
        </row>
        <row r="33">
          <cell r="B33"/>
          <cell r="C33"/>
          <cell r="D33"/>
          <cell r="E33"/>
          <cell r="F33"/>
          <cell r="G33"/>
          <cell r="H33"/>
          <cell r="I33"/>
          <cell r="J33"/>
          <cell r="K33"/>
          <cell r="L33"/>
          <cell r="M33"/>
        </row>
        <row r="34">
          <cell r="B34"/>
          <cell r="C34"/>
          <cell r="D34"/>
          <cell r="E34"/>
          <cell r="F34"/>
          <cell r="G34"/>
          <cell r="H34"/>
          <cell r="I34"/>
          <cell r="J34"/>
          <cell r="K34"/>
          <cell r="L34"/>
          <cell r="M34"/>
        </row>
        <row r="35">
          <cell r="B35"/>
          <cell r="C35"/>
          <cell r="D35"/>
          <cell r="E35"/>
          <cell r="F35"/>
          <cell r="G35"/>
          <cell r="H35"/>
          <cell r="I35"/>
          <cell r="J35"/>
          <cell r="K35"/>
          <cell r="L35"/>
          <cell r="M35"/>
        </row>
        <row r="36">
          <cell r="B36"/>
          <cell r="C36"/>
          <cell r="D36"/>
          <cell r="E36"/>
          <cell r="F36"/>
          <cell r="G36"/>
          <cell r="H36"/>
          <cell r="I36"/>
          <cell r="J36"/>
          <cell r="K36"/>
          <cell r="L36"/>
          <cell r="M36"/>
        </row>
        <row r="37">
          <cell r="B37"/>
          <cell r="C37"/>
          <cell r="D37"/>
          <cell r="E37"/>
          <cell r="F37"/>
          <cell r="G37"/>
          <cell r="H37"/>
          <cell r="I37"/>
          <cell r="J37"/>
          <cell r="K37"/>
          <cell r="L37"/>
          <cell r="M37"/>
        </row>
        <row r="38">
          <cell r="B38"/>
          <cell r="C38"/>
          <cell r="D38"/>
          <cell r="E38"/>
          <cell r="F38"/>
          <cell r="G38"/>
          <cell r="H38"/>
          <cell r="I38"/>
          <cell r="J38"/>
          <cell r="K38"/>
          <cell r="L38"/>
          <cell r="M38"/>
        </row>
        <row r="39">
          <cell r="B39"/>
          <cell r="C39"/>
          <cell r="D39"/>
          <cell r="E39"/>
          <cell r="F39"/>
          <cell r="G39"/>
          <cell r="H39"/>
          <cell r="I39"/>
          <cell r="J39"/>
          <cell r="K39"/>
          <cell r="L39"/>
          <cell r="M39"/>
        </row>
        <row r="40">
          <cell r="B40"/>
          <cell r="C40"/>
          <cell r="D40"/>
          <cell r="E40"/>
          <cell r="F40"/>
          <cell r="G40"/>
          <cell r="H40"/>
          <cell r="I40"/>
          <cell r="J40"/>
          <cell r="K40"/>
          <cell r="L40"/>
          <cell r="M40"/>
        </row>
        <row r="41">
          <cell r="B41"/>
          <cell r="C41"/>
          <cell r="D41"/>
          <cell r="E41"/>
          <cell r="F41"/>
          <cell r="G41"/>
          <cell r="H41"/>
          <cell r="I41"/>
          <cell r="J41"/>
          <cell r="K41"/>
          <cell r="L41"/>
          <cell r="M41"/>
        </row>
        <row r="42">
          <cell r="B42"/>
          <cell r="C42"/>
          <cell r="D42"/>
          <cell r="E42"/>
          <cell r="F42"/>
          <cell r="G42"/>
          <cell r="H42"/>
          <cell r="I42"/>
          <cell r="J42"/>
          <cell r="K42"/>
          <cell r="L42"/>
          <cell r="M42"/>
        </row>
        <row r="43">
          <cell r="B43"/>
          <cell r="C43"/>
          <cell r="D43"/>
          <cell r="E43"/>
          <cell r="F43"/>
          <cell r="G43"/>
          <cell r="H43"/>
          <cell r="I43"/>
          <cell r="J43"/>
          <cell r="K43"/>
          <cell r="L43"/>
          <cell r="M43"/>
        </row>
        <row r="44">
          <cell r="B44"/>
          <cell r="C44"/>
          <cell r="D44"/>
          <cell r="E44"/>
          <cell r="F44"/>
          <cell r="G44"/>
          <cell r="H44"/>
          <cell r="I44"/>
          <cell r="J44"/>
          <cell r="K44"/>
          <cell r="L44"/>
          <cell r="M44"/>
        </row>
        <row r="45">
          <cell r="B45"/>
          <cell r="C45"/>
          <cell r="D45"/>
          <cell r="E45"/>
          <cell r="F45"/>
          <cell r="G45"/>
          <cell r="H45"/>
          <cell r="I45"/>
          <cell r="J45"/>
          <cell r="K45"/>
          <cell r="L45"/>
          <cell r="M45"/>
        </row>
        <row r="46">
          <cell r="B46"/>
          <cell r="C46"/>
          <cell r="D46"/>
          <cell r="E46"/>
          <cell r="F46"/>
          <cell r="G46"/>
          <cell r="H46"/>
          <cell r="I46"/>
          <cell r="J46"/>
          <cell r="K46"/>
          <cell r="L46"/>
          <cell r="M46"/>
        </row>
        <row r="47">
          <cell r="B47"/>
          <cell r="C47"/>
          <cell r="D47"/>
          <cell r="E47"/>
          <cell r="F47"/>
          <cell r="G47"/>
          <cell r="H47"/>
          <cell r="I47"/>
          <cell r="J47"/>
          <cell r="K47"/>
          <cell r="L47"/>
          <cell r="M47"/>
        </row>
        <row r="48">
          <cell r="B48"/>
          <cell r="C48"/>
          <cell r="D48"/>
          <cell r="E48"/>
          <cell r="F48"/>
          <cell r="G48"/>
          <cell r="H48"/>
          <cell r="I48"/>
          <cell r="J48"/>
          <cell r="K48"/>
          <cell r="L48"/>
          <cell r="M48"/>
        </row>
        <row r="49">
          <cell r="B49"/>
          <cell r="C49"/>
          <cell r="D49"/>
          <cell r="E49"/>
          <cell r="F49"/>
          <cell r="G49"/>
          <cell r="H49"/>
          <cell r="I49"/>
          <cell r="J49"/>
          <cell r="K49"/>
          <cell r="L49"/>
          <cell r="M49"/>
        </row>
        <row r="50">
          <cell r="B50"/>
          <cell r="C50"/>
          <cell r="D50"/>
          <cell r="E50"/>
          <cell r="F50"/>
          <cell r="G50"/>
          <cell r="H50"/>
          <cell r="I50"/>
          <cell r="J50"/>
          <cell r="K50"/>
          <cell r="L50"/>
          <cell r="M50"/>
        </row>
        <row r="51">
          <cell r="B51"/>
          <cell r="C51"/>
          <cell r="D51"/>
          <cell r="E51"/>
          <cell r="F51"/>
          <cell r="G51"/>
          <cell r="H51"/>
          <cell r="I51"/>
          <cell r="J51"/>
          <cell r="K51"/>
          <cell r="L51"/>
          <cell r="M51"/>
        </row>
        <row r="52">
          <cell r="B52"/>
          <cell r="C52"/>
          <cell r="D52"/>
          <cell r="E52"/>
          <cell r="F52"/>
          <cell r="G52"/>
          <cell r="H52"/>
          <cell r="I52"/>
          <cell r="J52"/>
          <cell r="K52"/>
          <cell r="L52"/>
          <cell r="M52"/>
        </row>
        <row r="53">
          <cell r="B53"/>
          <cell r="C53"/>
          <cell r="D53"/>
          <cell r="E53"/>
          <cell r="F53"/>
          <cell r="G53"/>
          <cell r="H53"/>
          <cell r="I53"/>
          <cell r="J53"/>
          <cell r="K53"/>
          <cell r="L53"/>
          <cell r="M53"/>
        </row>
        <row r="54">
          <cell r="B54"/>
          <cell r="C54"/>
          <cell r="D54"/>
          <cell r="E54"/>
          <cell r="F54"/>
          <cell r="G54"/>
          <cell r="H54"/>
          <cell r="I54"/>
          <cell r="J54"/>
          <cell r="K54"/>
          <cell r="L54"/>
          <cell r="M54"/>
        </row>
        <row r="55">
          <cell r="B55"/>
          <cell r="C55"/>
          <cell r="D55"/>
          <cell r="E55"/>
          <cell r="F55"/>
          <cell r="G55"/>
          <cell r="H55"/>
          <cell r="I55"/>
          <cell r="J55"/>
          <cell r="K55"/>
          <cell r="L55"/>
          <cell r="M55"/>
        </row>
      </sheetData>
      <sheetData sheetId="22">
        <row r="2">
          <cell r="F2">
            <v>1</v>
          </cell>
          <cell r="G2" t="str">
            <v>ALE</v>
          </cell>
          <cell r="H2" t="str">
            <v>ALLETE, Inc.</v>
          </cell>
          <cell r="I2"/>
          <cell r="J2">
            <v>59.996153846153859</v>
          </cell>
          <cell r="K2">
            <v>2</v>
          </cell>
          <cell r="L2" t="str">
            <v>LNT</v>
          </cell>
          <cell r="M2" t="str">
            <v>Alliant Energy Corporation</v>
          </cell>
          <cell r="N2"/>
          <cell r="O2">
            <v>38.302353846153849</v>
          </cell>
          <cell r="P2">
            <v>3</v>
          </cell>
          <cell r="Q2" t="str">
            <v>AEE</v>
          </cell>
          <cell r="R2" t="str">
            <v>Ameren Corporation</v>
          </cell>
          <cell r="S2"/>
          <cell r="T2">
            <v>49.585000000000001</v>
          </cell>
          <cell r="U2">
            <v>4</v>
          </cell>
          <cell r="V2" t="str">
            <v>AEP</v>
          </cell>
          <cell r="W2" t="str">
            <v>American Electric Power Company, Inc.</v>
          </cell>
          <cell r="X2"/>
          <cell r="Y2">
            <v>64.972096153846167</v>
          </cell>
          <cell r="Z2">
            <v>5</v>
          </cell>
          <cell r="AA2" t="str">
            <v>AVA</v>
          </cell>
          <cell r="AB2" t="str">
            <v>Avista Corporation</v>
          </cell>
          <cell r="AC2"/>
          <cell r="AD2">
            <v>41.301923076923075</v>
          </cell>
          <cell r="AE2">
            <v>6</v>
          </cell>
          <cell r="AF2" t="str">
            <v>CMS</v>
          </cell>
          <cell r="AG2" t="str">
            <v>CMS Energy Corporation</v>
          </cell>
          <cell r="AH2"/>
          <cell r="AI2">
            <v>42.359415384615389</v>
          </cell>
          <cell r="AJ2">
            <v>7</v>
          </cell>
          <cell r="AK2" t="str">
            <v>DTE</v>
          </cell>
          <cell r="AL2" t="str">
            <v>DTE Energy Company</v>
          </cell>
          <cell r="AM2"/>
          <cell r="AN2">
            <v>93.897880769230753</v>
          </cell>
          <cell r="AO2">
            <v>8</v>
          </cell>
          <cell r="AP2" t="str">
            <v>IDA</v>
          </cell>
          <cell r="AQ2" t="str">
            <v>IDACORP, Inc.</v>
          </cell>
          <cell r="AR2"/>
          <cell r="AS2">
            <v>77.175999999999988</v>
          </cell>
          <cell r="AT2">
            <v>9</v>
          </cell>
          <cell r="AU2" t="str">
            <v>NWE</v>
          </cell>
          <cell r="AV2" t="str">
            <v>NorthWestern Corporation</v>
          </cell>
          <cell r="AW2"/>
          <cell r="AX2">
            <v>57.782734615384612</v>
          </cell>
          <cell r="AY2">
            <v>10</v>
          </cell>
          <cell r="AZ2" t="str">
            <v>OGE</v>
          </cell>
          <cell r="BA2" t="str">
            <v>OGE Energy Corp.</v>
          </cell>
          <cell r="BB2"/>
          <cell r="BC2">
            <v>31.159807692307691</v>
          </cell>
          <cell r="BD2">
            <v>11</v>
          </cell>
          <cell r="BE2" t="str">
            <v>OTTR</v>
          </cell>
          <cell r="BF2" t="str">
            <v>Otter Tail Corporation</v>
          </cell>
          <cell r="BG2"/>
          <cell r="BH2">
            <v>34.582730769230764</v>
          </cell>
          <cell r="BI2">
            <v>12</v>
          </cell>
          <cell r="BJ2" t="str">
            <v>PNW</v>
          </cell>
          <cell r="BK2" t="str">
            <v>Pinnacle West Capital Corporation</v>
          </cell>
          <cell r="BL2"/>
          <cell r="BM2">
            <v>75.947307692307689</v>
          </cell>
          <cell r="BN2">
            <v>13</v>
          </cell>
          <cell r="BO2" t="str">
            <v>PNM</v>
          </cell>
          <cell r="BP2" t="str">
            <v>PNM Resources, Inc.</v>
          </cell>
          <cell r="BQ2"/>
          <cell r="BR2">
            <v>32.524423076923071</v>
          </cell>
          <cell r="BS2">
            <v>14</v>
          </cell>
          <cell r="BT2" t="str">
            <v>POR</v>
          </cell>
          <cell r="BU2" t="str">
            <v>Portland General Electric Company</v>
          </cell>
          <cell r="BV2"/>
          <cell r="BW2">
            <v>42.499038461538461</v>
          </cell>
          <cell r="BX2">
            <v>15</v>
          </cell>
          <cell r="BY2" t="str">
            <v>SCG</v>
          </cell>
          <cell r="BZ2" t="str">
            <v>SCANA Corporation</v>
          </cell>
          <cell r="CA2"/>
          <cell r="CB2">
            <v>71.691692307692307</v>
          </cell>
          <cell r="CC2">
            <v>16</v>
          </cell>
          <cell r="CD2" t="str">
            <v>XEL</v>
          </cell>
          <cell r="CE2" t="str">
            <v>Xcel Energy Inc.</v>
          </cell>
          <cell r="CF2"/>
          <cell r="CG2">
            <v>41.507403846153849</v>
          </cell>
          <cell r="CH2">
            <v>17</v>
          </cell>
          <cell r="CI2">
            <v>0</v>
          </cell>
          <cell r="CJ2" t="e">
            <v>#N/A</v>
          </cell>
          <cell r="CK2"/>
          <cell r="CL2" t="e">
            <v>#DIV/0!</v>
          </cell>
          <cell r="CM2">
            <v>18</v>
          </cell>
          <cell r="CN2">
            <v>0</v>
          </cell>
          <cell r="CO2" t="e">
            <v>#N/A</v>
          </cell>
          <cell r="CP2"/>
          <cell r="CQ2" t="e">
            <v>#DIV/0!</v>
          </cell>
          <cell r="CR2">
            <v>19</v>
          </cell>
          <cell r="CS2">
            <v>0</v>
          </cell>
          <cell r="CT2" t="e">
            <v>#N/A</v>
          </cell>
          <cell r="CU2"/>
          <cell r="CV2" t="e">
            <v>#DIV/0!</v>
          </cell>
          <cell r="CW2">
            <v>20</v>
          </cell>
          <cell r="CX2">
            <v>0</v>
          </cell>
          <cell r="CY2" t="e">
            <v>#N/A</v>
          </cell>
          <cell r="CZ2"/>
          <cell r="DA2" t="e">
            <v>#DIV/0!</v>
          </cell>
          <cell r="DB2">
            <v>21</v>
          </cell>
          <cell r="DC2">
            <v>0</v>
          </cell>
          <cell r="DD2" t="e">
            <v>#N/A</v>
          </cell>
          <cell r="DE2"/>
          <cell r="DF2" t="e">
            <v>#DIV/0!</v>
          </cell>
          <cell r="DG2">
            <v>22</v>
          </cell>
          <cell r="DH2">
            <v>0</v>
          </cell>
          <cell r="DI2" t="e">
            <v>#N/A</v>
          </cell>
          <cell r="DJ2"/>
          <cell r="DK2" t="e">
            <v>#DIV/0!</v>
          </cell>
          <cell r="DL2">
            <v>23</v>
          </cell>
          <cell r="DM2">
            <v>0</v>
          </cell>
          <cell r="DN2" t="e">
            <v>#N/A</v>
          </cell>
          <cell r="DO2"/>
          <cell r="DP2" t="e">
            <v>#DIV/0!</v>
          </cell>
          <cell r="DQ2">
            <v>24</v>
          </cell>
          <cell r="DR2">
            <v>0</v>
          </cell>
          <cell r="DS2" t="e">
            <v>#N/A</v>
          </cell>
          <cell r="DT2"/>
          <cell r="DU2" t="e">
            <v>#DIV/0!</v>
          </cell>
          <cell r="DV2">
            <v>25</v>
          </cell>
          <cell r="DW2">
            <v>0</v>
          </cell>
          <cell r="DX2" t="e">
            <v>#N/A</v>
          </cell>
          <cell r="DY2"/>
          <cell r="DZ2" t="e">
            <v>#DIV/0!</v>
          </cell>
          <cell r="EA2">
            <v>26</v>
          </cell>
          <cell r="EB2">
            <v>0</v>
          </cell>
          <cell r="EC2" t="e">
            <v>#N/A</v>
          </cell>
          <cell r="ED2"/>
          <cell r="EE2" t="e">
            <v>#DIV/0!</v>
          </cell>
          <cell r="EF2">
            <v>27</v>
          </cell>
          <cell r="EG2">
            <v>0</v>
          </cell>
          <cell r="EH2" t="e">
            <v>#N/A</v>
          </cell>
          <cell r="EI2"/>
          <cell r="EJ2" t="e">
            <v>#DIV/0!</v>
          </cell>
          <cell r="EK2">
            <v>28</v>
          </cell>
          <cell r="EL2">
            <v>0</v>
          </cell>
          <cell r="EM2" t="e">
            <v>#N/A</v>
          </cell>
          <cell r="EN2"/>
          <cell r="EO2" t="e">
            <v>#DIV/0!</v>
          </cell>
          <cell r="EP2">
            <v>29</v>
          </cell>
          <cell r="EQ2">
            <v>0</v>
          </cell>
          <cell r="ER2" t="e">
            <v>#N/A</v>
          </cell>
          <cell r="ES2"/>
          <cell r="ET2" t="e">
            <v>#DIV/0!</v>
          </cell>
          <cell r="EU2">
            <v>30</v>
          </cell>
          <cell r="EV2">
            <v>0</v>
          </cell>
          <cell r="EW2" t="e">
            <v>#N/A</v>
          </cell>
          <cell r="EX2"/>
          <cell r="EY2" t="e">
            <v>#DIV/0!</v>
          </cell>
          <cell r="EZ2">
            <v>31</v>
          </cell>
          <cell r="FA2">
            <v>0</v>
          </cell>
          <cell r="FB2" t="e">
            <v>#N/A</v>
          </cell>
          <cell r="FC2"/>
          <cell r="FD2" t="e">
            <v>#DIV/0!</v>
          </cell>
          <cell r="FE2">
            <v>32</v>
          </cell>
          <cell r="FF2">
            <v>0</v>
          </cell>
          <cell r="FG2" t="e">
            <v>#N/A</v>
          </cell>
          <cell r="FH2"/>
          <cell r="FI2" t="e">
            <v>#DIV/0!</v>
          </cell>
          <cell r="FJ2">
            <v>33</v>
          </cell>
          <cell r="FK2">
            <v>0</v>
          </cell>
          <cell r="FL2" t="e">
            <v>#N/A</v>
          </cell>
          <cell r="FM2"/>
          <cell r="FN2" t="e">
            <v>#DIV/0!</v>
          </cell>
          <cell r="FO2">
            <v>34</v>
          </cell>
          <cell r="FP2">
            <v>0</v>
          </cell>
          <cell r="FQ2" t="e">
            <v>#N/A</v>
          </cell>
          <cell r="FR2"/>
          <cell r="FS2" t="e">
            <v>#DIV/0!</v>
          </cell>
          <cell r="FT2">
            <v>35</v>
          </cell>
          <cell r="FU2">
            <v>0</v>
          </cell>
          <cell r="FV2" t="e">
            <v>#N/A</v>
          </cell>
          <cell r="FW2"/>
          <cell r="FX2" t="e">
            <v>#DIV/0!</v>
          </cell>
          <cell r="FY2">
            <v>36</v>
          </cell>
          <cell r="FZ2">
            <v>0</v>
          </cell>
          <cell r="GA2" t="e">
            <v>#N/A</v>
          </cell>
          <cell r="GB2"/>
          <cell r="GC2" t="e">
            <v>#DIV/0!</v>
          </cell>
          <cell r="GD2">
            <v>37</v>
          </cell>
          <cell r="GE2">
            <v>0</v>
          </cell>
          <cell r="GF2" t="e">
            <v>#N/A</v>
          </cell>
          <cell r="GG2"/>
          <cell r="GH2" t="e">
            <v>#DIV/0!</v>
          </cell>
          <cell r="GI2">
            <v>38</v>
          </cell>
          <cell r="GJ2">
            <v>0</v>
          </cell>
          <cell r="GK2" t="e">
            <v>#N/A</v>
          </cell>
          <cell r="GL2"/>
          <cell r="GM2" t="e">
            <v>#DIV/0!</v>
          </cell>
          <cell r="GN2">
            <v>39</v>
          </cell>
          <cell r="GO2">
            <v>0</v>
          </cell>
          <cell r="GP2" t="e">
            <v>#N/A</v>
          </cell>
          <cell r="GQ2"/>
          <cell r="GR2" t="e">
            <v>#DIV/0!</v>
          </cell>
          <cell r="GS2">
            <v>40</v>
          </cell>
          <cell r="GT2">
            <v>0</v>
          </cell>
          <cell r="GU2" t="e">
            <v>#N/A</v>
          </cell>
          <cell r="GV2"/>
          <cell r="GW2" t="e">
            <v>#DIV/0!</v>
          </cell>
          <cell r="GX2">
            <v>41</v>
          </cell>
          <cell r="GY2">
            <v>0</v>
          </cell>
          <cell r="GZ2" t="e">
            <v>#N/A</v>
          </cell>
          <cell r="HA2"/>
          <cell r="HB2" t="e">
            <v>#DIV/0!</v>
          </cell>
          <cell r="HC2">
            <v>42</v>
          </cell>
          <cell r="HD2">
            <v>0</v>
          </cell>
          <cell r="HE2" t="e">
            <v>#N/A</v>
          </cell>
          <cell r="HF2"/>
          <cell r="HG2" t="e">
            <v>#DIV/0!</v>
          </cell>
          <cell r="HH2">
            <v>43</v>
          </cell>
          <cell r="HI2">
            <v>0</v>
          </cell>
          <cell r="HJ2" t="e">
            <v>#N/A</v>
          </cell>
          <cell r="HK2"/>
          <cell r="HL2" t="e">
            <v>#DIV/0!</v>
          </cell>
          <cell r="HM2">
            <v>44</v>
          </cell>
          <cell r="HN2">
            <v>0</v>
          </cell>
          <cell r="HO2" t="e">
            <v>#N/A</v>
          </cell>
          <cell r="HP2"/>
          <cell r="HQ2" t="e">
            <v>#DIV/0!</v>
          </cell>
          <cell r="HR2">
            <v>45</v>
          </cell>
          <cell r="HS2">
            <v>0</v>
          </cell>
          <cell r="HT2" t="e">
            <v>#N/A</v>
          </cell>
          <cell r="HU2"/>
          <cell r="HV2" t="e">
            <v>#DIV/0!</v>
          </cell>
          <cell r="HW2">
            <v>46</v>
          </cell>
          <cell r="HX2">
            <v>0</v>
          </cell>
          <cell r="HY2" t="e">
            <v>#N/A</v>
          </cell>
          <cell r="HZ2"/>
          <cell r="IA2" t="e">
            <v>#DIV/0!</v>
          </cell>
          <cell r="IB2">
            <v>47</v>
          </cell>
          <cell r="IC2">
            <v>0</v>
          </cell>
          <cell r="ID2" t="e">
            <v>#N/A</v>
          </cell>
          <cell r="IE2"/>
          <cell r="IF2" t="e">
            <v>#DIV/0!</v>
          </cell>
          <cell r="IG2">
            <v>48</v>
          </cell>
          <cell r="IH2">
            <v>0</v>
          </cell>
          <cell r="II2" t="e">
            <v>#N/A</v>
          </cell>
          <cell r="IJ2"/>
          <cell r="IK2" t="e">
            <v>#DIV/0!</v>
          </cell>
          <cell r="IL2">
            <v>49</v>
          </cell>
          <cell r="IM2">
            <v>0</v>
          </cell>
          <cell r="IN2" t="e">
            <v>#N/A</v>
          </cell>
          <cell r="IO2"/>
          <cell r="IP2" t="e">
            <v>#DIV/0!</v>
          </cell>
          <cell r="IQ2">
            <v>50</v>
          </cell>
          <cell r="IR2">
            <v>0</v>
          </cell>
          <cell r="IS2" t="e">
            <v>#N/A</v>
          </cell>
          <cell r="IT2"/>
          <cell r="IU2" t="e">
            <v>#DIV/0!</v>
          </cell>
        </row>
      </sheetData>
      <sheetData sheetId="23"/>
      <sheetData sheetId="24"/>
      <sheetData sheetId="25"/>
      <sheetData sheetId="26">
        <row r="6">
          <cell r="A6" t="str">
            <v>ALE</v>
          </cell>
          <cell r="B6" t="str">
            <v>ALLETE, Inc.</v>
          </cell>
          <cell r="C6">
            <v>4022309</v>
          </cell>
          <cell r="D6">
            <v>53.278304648167698</v>
          </cell>
          <cell r="E6" t="str">
            <v>BBB+</v>
          </cell>
          <cell r="F6" t="str">
            <v>A3</v>
          </cell>
          <cell r="G6">
            <v>53.278304648167698</v>
          </cell>
          <cell r="H6" t="str">
            <v>BBB+</v>
          </cell>
          <cell r="I6" t="str">
            <v>A3</v>
          </cell>
        </row>
        <row r="7">
          <cell r="A7" t="str">
            <v>LNT</v>
          </cell>
          <cell r="B7" t="str">
            <v>Alliant Energy Corporation</v>
          </cell>
          <cell r="C7">
            <v>4057038</v>
          </cell>
          <cell r="D7">
            <v>46.490231571062999</v>
          </cell>
          <cell r="E7" t="str">
            <v>A-</v>
          </cell>
          <cell r="F7" t="str">
            <v>Baa1</v>
          </cell>
          <cell r="G7">
            <v>46.490231571062999</v>
          </cell>
          <cell r="H7" t="str">
            <v>A-</v>
          </cell>
          <cell r="I7" t="str">
            <v>Baa1</v>
          </cell>
        </row>
        <row r="8">
          <cell r="A8" t="str">
            <v>AEE</v>
          </cell>
          <cell r="B8" t="str">
            <v>Ameren Corporation</v>
          </cell>
          <cell r="C8">
            <v>4007308</v>
          </cell>
          <cell r="D8">
            <v>47.367703218766998</v>
          </cell>
          <cell r="E8" t="str">
            <v>BBB+</v>
          </cell>
          <cell r="F8" t="str">
            <v>Baa1</v>
          </cell>
          <cell r="G8">
            <v>47.367703218766998</v>
          </cell>
          <cell r="H8" t="str">
            <v>BBB+</v>
          </cell>
          <cell r="I8" t="str">
            <v>Baa1</v>
          </cell>
        </row>
        <row r="9">
          <cell r="A9" t="str">
            <v>AEP</v>
          </cell>
          <cell r="B9" t="str">
            <v>American Electric Power Company, Inc.</v>
          </cell>
          <cell r="C9">
            <v>4006321</v>
          </cell>
          <cell r="D9">
            <v>46.3262309980814</v>
          </cell>
          <cell r="E9" t="str">
            <v>BBB+</v>
          </cell>
          <cell r="F9" t="str">
            <v>Baa1</v>
          </cell>
          <cell r="G9">
            <v>46.3262309980814</v>
          </cell>
          <cell r="H9" t="str">
            <v>BBB+</v>
          </cell>
          <cell r="I9" t="str">
            <v>Baa1</v>
          </cell>
        </row>
        <row r="10">
          <cell r="A10" t="str">
            <v>AVA</v>
          </cell>
          <cell r="B10" t="str">
            <v>Avista Corporation</v>
          </cell>
          <cell r="C10">
            <v>4057075</v>
          </cell>
          <cell r="D10">
            <v>46.917539974070898</v>
          </cell>
          <cell r="E10" t="str">
            <v>BBB</v>
          </cell>
          <cell r="F10" t="str">
            <v>Baa1</v>
          </cell>
          <cell r="G10">
            <v>46.917539974070898</v>
          </cell>
          <cell r="H10" t="str">
            <v>BBB</v>
          </cell>
          <cell r="I10" t="str">
            <v>Baa1</v>
          </cell>
        </row>
        <row r="11">
          <cell r="A11" t="str">
            <v>CNP</v>
          </cell>
          <cell r="B11" t="str">
            <v>CenterPoint Energy, Inc.</v>
          </cell>
          <cell r="C11">
            <v>4074390</v>
          </cell>
          <cell r="D11">
            <v>28.2969503720056</v>
          </cell>
          <cell r="E11" t="str">
            <v>A-</v>
          </cell>
          <cell r="F11" t="str">
            <v>Baa1</v>
          </cell>
          <cell r="G11">
            <v>28.2969503720056</v>
          </cell>
          <cell r="H11" t="str">
            <v>A-</v>
          </cell>
          <cell r="I11" t="str">
            <v>Baa1</v>
          </cell>
        </row>
        <row r="12">
          <cell r="A12" t="str">
            <v>CMS</v>
          </cell>
          <cell r="B12" t="str">
            <v>CMS Energy Corporation</v>
          </cell>
          <cell r="C12">
            <v>4004172</v>
          </cell>
          <cell r="D12">
            <v>29.283164782867299</v>
          </cell>
          <cell r="E12" t="str">
            <v>BBB+</v>
          </cell>
          <cell r="F12" t="str">
            <v>Baa2</v>
          </cell>
          <cell r="G12">
            <v>29.283164782867299</v>
          </cell>
          <cell r="H12" t="str">
            <v>BBB+</v>
          </cell>
          <cell r="I12" t="str">
            <v>Baa2</v>
          </cell>
        </row>
        <row r="13">
          <cell r="A13" t="str">
            <v>ED</v>
          </cell>
          <cell r="B13" t="str">
            <v>Consolidated Edison, Inc.</v>
          </cell>
          <cell r="C13">
            <v>4057041</v>
          </cell>
          <cell r="D13">
            <v>47.744814719976603</v>
          </cell>
          <cell r="E13" t="str">
            <v>A-</v>
          </cell>
          <cell r="F13" t="str">
            <v>A3</v>
          </cell>
          <cell r="G13">
            <v>47.744814719976603</v>
          </cell>
          <cell r="H13" t="str">
            <v>A-</v>
          </cell>
          <cell r="I13" t="str">
            <v>A3</v>
          </cell>
        </row>
        <row r="14">
          <cell r="A14" t="str">
            <v>D</v>
          </cell>
          <cell r="B14" t="str">
            <v>Dominion Resources, Inc.</v>
          </cell>
          <cell r="C14">
            <v>4001616</v>
          </cell>
          <cell r="D14">
            <v>29.865107065371198</v>
          </cell>
          <cell r="E14" t="str">
            <v>BBB+</v>
          </cell>
          <cell r="F14" t="str">
            <v>Baa2</v>
          </cell>
          <cell r="G14">
            <v>29.865107065371198</v>
          </cell>
          <cell r="H14" t="str">
            <v>BBB+</v>
          </cell>
          <cell r="I14" t="str">
            <v>Baa2</v>
          </cell>
        </row>
        <row r="15">
          <cell r="A15" t="str">
            <v>DTE</v>
          </cell>
          <cell r="B15" t="str">
            <v>DTE Energy Company</v>
          </cell>
          <cell r="C15">
            <v>4057044</v>
          </cell>
          <cell r="D15">
            <v>47.347115021320199</v>
          </cell>
          <cell r="E15" t="str">
            <v>BBB+</v>
          </cell>
          <cell r="F15" t="str">
            <v>Baa1</v>
          </cell>
          <cell r="G15">
            <v>47.347115021320199</v>
          </cell>
          <cell r="H15" t="str">
            <v>BBB+</v>
          </cell>
          <cell r="I15" t="str">
            <v>Baa1</v>
          </cell>
        </row>
        <row r="16">
          <cell r="A16" t="str">
            <v>ES</v>
          </cell>
          <cell r="B16" t="str">
            <v>Eversource Energy</v>
          </cell>
          <cell r="C16">
            <v>4057052</v>
          </cell>
          <cell r="D16">
            <v>49.983137318237297</v>
          </cell>
          <cell r="E16" t="str">
            <v>A</v>
          </cell>
          <cell r="F16" t="str">
            <v>Baa1</v>
          </cell>
          <cell r="G16">
            <v>49.983137318237297</v>
          </cell>
          <cell r="H16" t="str">
            <v>A</v>
          </cell>
          <cell r="I16" t="str">
            <v>Baa1</v>
          </cell>
        </row>
        <row r="17">
          <cell r="A17" t="str">
            <v>FE</v>
          </cell>
          <cell r="B17" t="str">
            <v>FirstEnergy Corp.</v>
          </cell>
          <cell r="C17">
            <v>4056944</v>
          </cell>
          <cell r="D17">
            <v>36.112807094054403</v>
          </cell>
          <cell r="E17" t="str">
            <v>BBB-</v>
          </cell>
          <cell r="F17" t="str">
            <v>Baa3</v>
          </cell>
          <cell r="G17">
            <v>36.112807094054403</v>
          </cell>
          <cell r="H17" t="str">
            <v>BBB-</v>
          </cell>
          <cell r="I17" t="str">
            <v>Baa3</v>
          </cell>
        </row>
        <row r="18">
          <cell r="A18" t="str">
            <v>GXP</v>
          </cell>
          <cell r="B18" t="str">
            <v>Great Plains Energy Incorporated</v>
          </cell>
          <cell r="C18">
            <v>4057005</v>
          </cell>
          <cell r="D18">
            <v>46.542857870217198</v>
          </cell>
          <cell r="E18" t="str">
            <v>BBB+</v>
          </cell>
          <cell r="F18" t="str">
            <v>Baa2</v>
          </cell>
          <cell r="G18">
            <v>46.542857870217198</v>
          </cell>
          <cell r="H18" t="str">
            <v>BBB+</v>
          </cell>
          <cell r="I18" t="str">
            <v>Baa2</v>
          </cell>
        </row>
        <row r="19">
          <cell r="A19" t="str">
            <v>IDA</v>
          </cell>
          <cell r="B19" t="str">
            <v>IDACORP, Inc.</v>
          </cell>
          <cell r="C19">
            <v>4056949</v>
          </cell>
          <cell r="D19">
            <v>54.033721253253901</v>
          </cell>
          <cell r="E19" t="str">
            <v>BBB</v>
          </cell>
          <cell r="F19" t="str">
            <v>Baa1</v>
          </cell>
          <cell r="G19">
            <v>54.033721253253901</v>
          </cell>
          <cell r="H19" t="str">
            <v>BBB</v>
          </cell>
          <cell r="I19" t="str">
            <v>Baa1</v>
          </cell>
        </row>
        <row r="20">
          <cell r="A20" t="str">
            <v>NWE</v>
          </cell>
          <cell r="B20" t="str">
            <v>NorthWestern Corporation</v>
          </cell>
          <cell r="C20">
            <v>4057053</v>
          </cell>
          <cell r="D20">
            <v>44.125774564422599</v>
          </cell>
          <cell r="E20" t="str">
            <v>BBB</v>
          </cell>
          <cell r="F20" t="str">
            <v>A3</v>
          </cell>
          <cell r="G20">
            <v>44.125774564422599</v>
          </cell>
          <cell r="H20" t="str">
            <v>BBB</v>
          </cell>
          <cell r="I20" t="str">
            <v>A3</v>
          </cell>
        </row>
        <row r="21">
          <cell r="A21" t="str">
            <v>OGE</v>
          </cell>
          <cell r="B21" t="str">
            <v>OGE Energy Corp.</v>
          </cell>
          <cell r="C21">
            <v>4057055</v>
          </cell>
          <cell r="D21">
            <v>54.841049993404603</v>
          </cell>
          <cell r="E21" t="str">
            <v>A-</v>
          </cell>
          <cell r="F21" t="str">
            <v>A3</v>
          </cell>
          <cell r="G21">
            <v>54.841049993404603</v>
          </cell>
          <cell r="H21" t="str">
            <v>A-</v>
          </cell>
          <cell r="I21" t="str">
            <v>A3</v>
          </cell>
        </row>
        <row r="22">
          <cell r="A22" t="str">
            <v>OTTR</v>
          </cell>
          <cell r="B22" t="str">
            <v>Otter Tail Corporation</v>
          </cell>
          <cell r="C22">
            <v>4057017</v>
          </cell>
          <cell r="D22">
            <v>51.187981349669997</v>
          </cell>
          <cell r="E22" t="str">
            <v>BBB</v>
          </cell>
          <cell r="F22" t="str">
            <v>Baa2</v>
          </cell>
          <cell r="G22">
            <v>51.187981349669997</v>
          </cell>
          <cell r="H22" t="str">
            <v>BBB</v>
          </cell>
          <cell r="I22" t="str">
            <v>Baa2</v>
          </cell>
        </row>
        <row r="23">
          <cell r="A23" t="str">
            <v>PNW</v>
          </cell>
          <cell r="B23" t="str">
            <v>Pinnacle West Capital Corporation</v>
          </cell>
          <cell r="C23">
            <v>4056951</v>
          </cell>
          <cell r="D23">
            <v>53.679438482296497</v>
          </cell>
          <cell r="E23" t="str">
            <v>A-</v>
          </cell>
          <cell r="F23" t="str">
            <v>A3</v>
          </cell>
          <cell r="G23">
            <v>53.679438482296497</v>
          </cell>
          <cell r="H23" t="str">
            <v>A-</v>
          </cell>
          <cell r="I23" t="str">
            <v>A3</v>
          </cell>
        </row>
        <row r="24">
          <cell r="A24" t="str">
            <v>PNM</v>
          </cell>
          <cell r="B24" t="str">
            <v>PNM Resources, Inc.</v>
          </cell>
          <cell r="C24">
            <v>4006880</v>
          </cell>
          <cell r="D24">
            <v>40.556189904803503</v>
          </cell>
          <cell r="E24" t="str">
            <v>BBB+</v>
          </cell>
          <cell r="F24" t="str">
            <v>Baa3</v>
          </cell>
          <cell r="G24">
            <v>40.556189904803503</v>
          </cell>
          <cell r="H24" t="str">
            <v>BBB+</v>
          </cell>
          <cell r="I24" t="str">
            <v>Baa3</v>
          </cell>
        </row>
        <row r="25">
          <cell r="A25" t="str">
            <v>POR</v>
          </cell>
          <cell r="B25" t="str">
            <v>Portland General Electric Company</v>
          </cell>
          <cell r="C25">
            <v>4057019</v>
          </cell>
          <cell r="D25">
            <v>50.661880188467599</v>
          </cell>
          <cell r="E25" t="str">
            <v>BBB</v>
          </cell>
          <cell r="F25" t="str">
            <v>A3</v>
          </cell>
          <cell r="G25">
            <v>50.661880188467599</v>
          </cell>
          <cell r="H25" t="str">
            <v>BBB</v>
          </cell>
          <cell r="I25" t="str">
            <v>A3</v>
          </cell>
        </row>
        <row r="26">
          <cell r="A26" t="str">
            <v>SCG</v>
          </cell>
          <cell r="B26" t="str">
            <v>SCANA Corporation</v>
          </cell>
          <cell r="C26">
            <v>4057061</v>
          </cell>
          <cell r="D26">
            <v>45.464416972936903</v>
          </cell>
          <cell r="E26" t="str">
            <v>BBB+</v>
          </cell>
          <cell r="F26" t="str">
            <v>Baa3</v>
          </cell>
          <cell r="G26">
            <v>45.464416972936903</v>
          </cell>
          <cell r="H26" t="str">
            <v>BBB+</v>
          </cell>
          <cell r="I26" t="str">
            <v>Baa3</v>
          </cell>
        </row>
        <row r="27">
          <cell r="A27" t="str">
            <v>WR</v>
          </cell>
          <cell r="B27" t="str">
            <v>Westar Energy, Inc.</v>
          </cell>
          <cell r="C27">
            <v>4057066</v>
          </cell>
          <cell r="D27">
            <v>50.081908040300299</v>
          </cell>
          <cell r="E27" t="str">
            <v>BBB+</v>
          </cell>
          <cell r="F27" t="str">
            <v>Baa1</v>
          </cell>
          <cell r="G27">
            <v>50.081908040300299</v>
          </cell>
          <cell r="H27" t="str">
            <v>BBB+</v>
          </cell>
          <cell r="I27" t="str">
            <v>Baa1</v>
          </cell>
        </row>
        <row r="28">
          <cell r="A28" t="str">
            <v>XEL</v>
          </cell>
          <cell r="B28" t="str">
            <v>Xcel Energy Inc.</v>
          </cell>
          <cell r="C28">
            <v>4025308</v>
          </cell>
          <cell r="D28">
            <v>43.264079674744401</v>
          </cell>
          <cell r="E28" t="str">
            <v>A-</v>
          </cell>
          <cell r="F28" t="str">
            <v>A3</v>
          </cell>
          <cell r="G28">
            <v>43.264079674744401</v>
          </cell>
          <cell r="H28" t="str">
            <v>A-</v>
          </cell>
          <cell r="I28" t="str">
            <v>A3</v>
          </cell>
        </row>
        <row r="29">
          <cell r="A29"/>
          <cell r="B29"/>
          <cell r="C29"/>
          <cell r="D29"/>
          <cell r="E29"/>
          <cell r="F29"/>
          <cell r="G29" t="str">
            <v>N/A</v>
          </cell>
          <cell r="H29" t="str">
            <v>N/A</v>
          </cell>
          <cell r="I29" t="str">
            <v>N/A</v>
          </cell>
        </row>
        <row r="30">
          <cell r="A30"/>
          <cell r="B30"/>
          <cell r="C30"/>
          <cell r="D30"/>
          <cell r="E30"/>
          <cell r="F30"/>
          <cell r="G30" t="str">
            <v>N/A</v>
          </cell>
          <cell r="H30" t="str">
            <v>N/A</v>
          </cell>
          <cell r="I30" t="str">
            <v>N/A</v>
          </cell>
        </row>
        <row r="31">
          <cell r="A31"/>
          <cell r="B31"/>
          <cell r="C31"/>
          <cell r="D31"/>
          <cell r="E31"/>
          <cell r="F31"/>
          <cell r="G31" t="str">
            <v>N/A</v>
          </cell>
          <cell r="H31" t="str">
            <v>N/A</v>
          </cell>
          <cell r="I31" t="str">
            <v>N/A</v>
          </cell>
        </row>
        <row r="32">
          <cell r="A32"/>
          <cell r="B32"/>
          <cell r="C32"/>
          <cell r="D32"/>
          <cell r="E32"/>
          <cell r="F32"/>
          <cell r="G32" t="str">
            <v>N/A</v>
          </cell>
          <cell r="H32" t="str">
            <v>N/A</v>
          </cell>
          <cell r="I32" t="str">
            <v>N/A</v>
          </cell>
        </row>
        <row r="33">
          <cell r="A33"/>
          <cell r="B33"/>
          <cell r="C33"/>
          <cell r="D33"/>
          <cell r="E33"/>
          <cell r="F33"/>
          <cell r="G33" t="str">
            <v>N/A</v>
          </cell>
          <cell r="H33" t="str">
            <v>N/A</v>
          </cell>
          <cell r="I33" t="str">
            <v>N/A</v>
          </cell>
        </row>
        <row r="34">
          <cell r="A34"/>
          <cell r="B34"/>
          <cell r="C34"/>
          <cell r="D34"/>
          <cell r="E34"/>
          <cell r="F34"/>
          <cell r="G34" t="str">
            <v>N/A</v>
          </cell>
          <cell r="H34" t="str">
            <v>N/A</v>
          </cell>
          <cell r="I34" t="str">
            <v>N/A</v>
          </cell>
        </row>
        <row r="35">
          <cell r="A35"/>
          <cell r="B35"/>
          <cell r="C35"/>
          <cell r="D35"/>
          <cell r="E35"/>
          <cell r="F35"/>
          <cell r="G35" t="str">
            <v>N/A</v>
          </cell>
          <cell r="H35" t="str">
            <v>N/A</v>
          </cell>
          <cell r="I35" t="str">
            <v>N/A</v>
          </cell>
        </row>
        <row r="36">
          <cell r="A36"/>
          <cell r="B36"/>
          <cell r="C36"/>
          <cell r="D36"/>
          <cell r="E36"/>
          <cell r="F36"/>
          <cell r="G36" t="str">
            <v>N/A</v>
          </cell>
          <cell r="H36" t="str">
            <v>N/A</v>
          </cell>
          <cell r="I36" t="str">
            <v>N/A</v>
          </cell>
        </row>
        <row r="37">
          <cell r="A37"/>
          <cell r="B37"/>
          <cell r="C37"/>
          <cell r="D37"/>
          <cell r="E37"/>
          <cell r="F37"/>
          <cell r="G37" t="str">
            <v>N/A</v>
          </cell>
          <cell r="H37" t="str">
            <v>N/A</v>
          </cell>
          <cell r="I37" t="str">
            <v>N/A</v>
          </cell>
        </row>
        <row r="38">
          <cell r="A38"/>
          <cell r="B38"/>
          <cell r="C38"/>
          <cell r="D38"/>
          <cell r="E38"/>
          <cell r="F38"/>
          <cell r="G38" t="str">
            <v>N/A</v>
          </cell>
          <cell r="H38" t="str">
            <v>N/A</v>
          </cell>
          <cell r="I38" t="str">
            <v>N/A</v>
          </cell>
        </row>
        <row r="39">
          <cell r="A39"/>
          <cell r="B39"/>
          <cell r="C39"/>
          <cell r="D39"/>
          <cell r="E39"/>
          <cell r="F39"/>
          <cell r="G39" t="str">
            <v>N/A</v>
          </cell>
          <cell r="H39" t="str">
            <v>N/A</v>
          </cell>
          <cell r="I39" t="str">
            <v>N/A</v>
          </cell>
        </row>
        <row r="40">
          <cell r="A40"/>
          <cell r="B40"/>
          <cell r="C40"/>
          <cell r="D40"/>
          <cell r="E40"/>
          <cell r="F40"/>
          <cell r="G40" t="str">
            <v>N/A</v>
          </cell>
          <cell r="H40" t="str">
            <v>N/A</v>
          </cell>
          <cell r="I40" t="str">
            <v>N/A</v>
          </cell>
        </row>
        <row r="41">
          <cell r="A41"/>
          <cell r="B41"/>
          <cell r="C41"/>
          <cell r="D41"/>
          <cell r="E41"/>
          <cell r="F41"/>
          <cell r="G41" t="str">
            <v>N/A</v>
          </cell>
          <cell r="H41" t="str">
            <v>N/A</v>
          </cell>
          <cell r="I41" t="str">
            <v>N/A</v>
          </cell>
        </row>
        <row r="42">
          <cell r="A42"/>
          <cell r="B42"/>
          <cell r="C42"/>
          <cell r="D42"/>
          <cell r="E42"/>
          <cell r="F42"/>
          <cell r="G42" t="str">
            <v>N/A</v>
          </cell>
          <cell r="H42" t="str">
            <v>N/A</v>
          </cell>
          <cell r="I42" t="str">
            <v>N/A</v>
          </cell>
        </row>
        <row r="43">
          <cell r="A43"/>
          <cell r="B43"/>
          <cell r="C43"/>
          <cell r="D43"/>
          <cell r="E43"/>
          <cell r="F43"/>
          <cell r="G43" t="str">
            <v>N/A</v>
          </cell>
          <cell r="H43" t="str">
            <v>N/A</v>
          </cell>
          <cell r="I43" t="str">
            <v>N/A</v>
          </cell>
        </row>
        <row r="44">
          <cell r="A44"/>
          <cell r="B44"/>
          <cell r="C44"/>
          <cell r="D44"/>
          <cell r="E44"/>
          <cell r="F44"/>
          <cell r="G44" t="str">
            <v>N/A</v>
          </cell>
          <cell r="H44" t="str">
            <v>N/A</v>
          </cell>
          <cell r="I44" t="str">
            <v>N/A</v>
          </cell>
        </row>
        <row r="45">
          <cell r="A45"/>
          <cell r="B45"/>
          <cell r="C45"/>
          <cell r="D45"/>
          <cell r="E45"/>
          <cell r="F45"/>
          <cell r="G45" t="str">
            <v>N/A</v>
          </cell>
          <cell r="H45" t="str">
            <v>N/A</v>
          </cell>
          <cell r="I45" t="str">
            <v>N/A</v>
          </cell>
        </row>
        <row r="46">
          <cell r="A46"/>
          <cell r="B46"/>
          <cell r="C46"/>
          <cell r="D46"/>
          <cell r="E46"/>
          <cell r="F46"/>
          <cell r="G46" t="str">
            <v>N/A</v>
          </cell>
          <cell r="H46" t="str">
            <v>N/A</v>
          </cell>
          <cell r="I46" t="str">
            <v>N/A</v>
          </cell>
        </row>
        <row r="47">
          <cell r="A47"/>
          <cell r="B47"/>
          <cell r="C47"/>
          <cell r="D47"/>
          <cell r="E47"/>
          <cell r="F47"/>
          <cell r="G47" t="str">
            <v>N/A</v>
          </cell>
          <cell r="H47" t="str">
            <v>N/A</v>
          </cell>
          <cell r="I47" t="str">
            <v>N/A</v>
          </cell>
        </row>
        <row r="48">
          <cell r="A48"/>
          <cell r="B48"/>
          <cell r="C48"/>
          <cell r="D48"/>
          <cell r="E48"/>
          <cell r="F48"/>
          <cell r="G48" t="str">
            <v>N/A</v>
          </cell>
          <cell r="H48" t="str">
            <v>N/A</v>
          </cell>
          <cell r="I48" t="str">
            <v>N/A</v>
          </cell>
        </row>
        <row r="49">
          <cell r="A49"/>
          <cell r="B49"/>
          <cell r="C49"/>
          <cell r="D49"/>
          <cell r="E49"/>
          <cell r="F49"/>
          <cell r="G49" t="str">
            <v>N/A</v>
          </cell>
          <cell r="H49" t="str">
            <v>N/A</v>
          </cell>
          <cell r="I49" t="str">
            <v>N/A</v>
          </cell>
        </row>
        <row r="50">
          <cell r="A50"/>
          <cell r="B50"/>
          <cell r="C50"/>
          <cell r="D50"/>
          <cell r="E50"/>
          <cell r="F50"/>
          <cell r="G50" t="str">
            <v>N/A</v>
          </cell>
          <cell r="H50" t="str">
            <v>N/A</v>
          </cell>
          <cell r="I50" t="str">
            <v>N/A</v>
          </cell>
        </row>
        <row r="51">
          <cell r="A51"/>
          <cell r="B51" t="str">
            <v>Kansas City Power &amp; Light Company</v>
          </cell>
          <cell r="C51">
            <v>4072456</v>
          </cell>
          <cell r="D51">
            <v>46.000415934055503</v>
          </cell>
          <cell r="E51" t="str">
            <v>BBB+</v>
          </cell>
          <cell r="F51" t="str">
            <v>Baa1</v>
          </cell>
          <cell r="G51">
            <v>46.000415934055503</v>
          </cell>
          <cell r="H51" t="str">
            <v>BBB+</v>
          </cell>
          <cell r="I51" t="str">
            <v>Baa1</v>
          </cell>
        </row>
        <row r="52">
          <cell r="A52"/>
          <cell r="B52"/>
          <cell r="C52"/>
          <cell r="D52"/>
          <cell r="E52"/>
          <cell r="F52"/>
          <cell r="G52" t="str">
            <v>N/A</v>
          </cell>
          <cell r="H52" t="str">
            <v>N/A</v>
          </cell>
          <cell r="I52" t="str">
            <v>N/A</v>
          </cell>
        </row>
        <row r="53">
          <cell r="A53"/>
          <cell r="B53"/>
          <cell r="C53"/>
          <cell r="D53"/>
          <cell r="E53"/>
          <cell r="F53"/>
          <cell r="G53" t="str">
            <v>N/A</v>
          </cell>
          <cell r="H53" t="str">
            <v>N/A</v>
          </cell>
          <cell r="I53" t="str">
            <v>N/A</v>
          </cell>
        </row>
        <row r="54">
          <cell r="A54"/>
          <cell r="B54"/>
          <cell r="C54"/>
          <cell r="D54"/>
          <cell r="E54"/>
          <cell r="F54"/>
          <cell r="G54" t="str">
            <v>N/A</v>
          </cell>
          <cell r="H54" t="str">
            <v>N/A</v>
          </cell>
          <cell r="I54" t="str">
            <v>N/A</v>
          </cell>
        </row>
        <row r="55">
          <cell r="A55"/>
          <cell r="B55"/>
          <cell r="C55"/>
          <cell r="D55"/>
          <cell r="E55"/>
          <cell r="F55"/>
          <cell r="G55" t="str">
            <v>N/A</v>
          </cell>
          <cell r="H55" t="str">
            <v>N/A</v>
          </cell>
          <cell r="I55" t="str">
            <v>N/A</v>
          </cell>
        </row>
      </sheetData>
      <sheetData sheetId="27"/>
      <sheetData sheetId="28"/>
      <sheetData sheetId="29"/>
      <sheetData sheetId="30"/>
      <sheetData sheetId="31"/>
      <sheetData sheetId="32"/>
      <sheetData sheetId="33"/>
      <sheetData sheetId="34"/>
      <sheetData sheetId="35"/>
      <sheetData sheetId="36"/>
      <sheetData sheetId="37">
        <row r="2">
          <cell r="A2">
            <v>176</v>
          </cell>
        </row>
        <row r="9">
          <cell r="A9" t="str">
            <v>CAFD</v>
          </cell>
          <cell r="B9" t="str">
            <v>8point3 Energy Partners LP</v>
          </cell>
        </row>
      </sheetData>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__snloffice"/>
      <sheetName val="Outlook"/>
      <sheetName val="Assets"/>
      <sheetName val="TotalDPW"/>
      <sheetName val="Adjustments"/>
      <sheetName val="Introduction"/>
      <sheetName val="PersonalDPW"/>
      <sheetName val="CommDPW"/>
      <sheetName val="DPWbySegment"/>
      <sheetName val="OverallOutlook"/>
      <sheetName val="PersonalOutlook"/>
      <sheetName val="CommOutlook"/>
      <sheetName val="ExAutoOutlook"/>
      <sheetName val="ROEbyLine"/>
      <sheetName val="PersonalHistorical"/>
      <sheetName val="Home"/>
      <sheetName val="PrivateAuto"/>
      <sheetName val="Farm"/>
      <sheetName val="CommercialHistorical"/>
      <sheetName val="Comp"/>
      <sheetName val="OthProdLiab"/>
      <sheetName val="CommAuto"/>
      <sheetName val="CommMultiperil"/>
      <sheetName val="FinGuaranty"/>
      <sheetName val="MortGuaranty"/>
      <sheetName val="Marine"/>
      <sheetName val="MedMal"/>
      <sheetName val="Aircraft"/>
      <sheetName val="Reins"/>
      <sheetName val="Fidelity_Surety"/>
      <sheetName val="OtherComm"/>
      <sheetName val="FireAllied"/>
      <sheetName val="D&amp;O"/>
      <sheetName val="Cyber"/>
      <sheetName val="A&amp;H"/>
      <sheetName val="Appendix"/>
      <sheetName val="KeyItems"/>
      <sheetName val="MacroEstimates"/>
      <sheetName val="No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refreshError="1"/>
      <sheetData sheetId="37" refreshError="1"/>
      <sheetData sheetId="3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VL Data"/>
      <sheetName val="Master S&amp;P Data"/>
      <sheetName val="Company List"/>
      <sheetName val="Current S&amp;P Ratings"/>
      <sheetName val="Case VL Data"/>
      <sheetName val="Case S&amp;P Ratings Direct Data"/>
    </sheetNames>
    <sheetDataSet>
      <sheetData sheetId="0">
        <row r="10">
          <cell r="A10">
            <v>37</v>
          </cell>
        </row>
      </sheetData>
      <sheetData sheetId="1"/>
      <sheetData sheetId="2"/>
      <sheetData sheetId="3">
        <row r="2">
          <cell r="B2" t="str">
            <v>Corporate credit rating*</v>
          </cell>
        </row>
        <row r="3">
          <cell r="A3" t="str">
            <v>Madison Gas &amp; Electric Co.</v>
          </cell>
          <cell r="B3" t="str">
            <v>AA-/Stable/A-1+</v>
          </cell>
          <cell r="C3" t="str">
            <v>Excellent</v>
          </cell>
          <cell r="D3" t="str">
            <v>Intermediate</v>
          </cell>
          <cell r="E3" t="str">
            <v>Adequate</v>
          </cell>
        </row>
        <row r="4">
          <cell r="B4" t="str">
            <v>A+/Stable/--</v>
          </cell>
        </row>
        <row r="5">
          <cell r="B5" t="str">
            <v>A+/Stable/A-1</v>
          </cell>
        </row>
        <row r="6">
          <cell r="B6" t="str">
            <v>A+/Stable/--</v>
          </cell>
        </row>
        <row r="7">
          <cell r="B7" t="str">
            <v>A+/Stable/A-1</v>
          </cell>
        </row>
        <row r="8">
          <cell r="B8" t="str">
            <v>A+/Stable/A-1</v>
          </cell>
        </row>
        <row r="9">
          <cell r="B9" t="str">
            <v>A+/Stable/--</v>
          </cell>
        </row>
        <row r="10">
          <cell r="B10" t="str">
            <v>A+/Stable/--</v>
          </cell>
        </row>
        <row r="11">
          <cell r="B11" t="str">
            <v>A+/Stable/--</v>
          </cell>
        </row>
        <row r="12">
          <cell r="B12" t="str">
            <v>A+/Stable/A-1</v>
          </cell>
        </row>
        <row r="13">
          <cell r="B13" t="str">
            <v>A+/Stable/--</v>
          </cell>
        </row>
        <row r="14">
          <cell r="B14" t="str">
            <v>A/Stable/--</v>
          </cell>
        </row>
        <row r="15">
          <cell r="B15" t="str">
            <v>A/Stable/A-1</v>
          </cell>
        </row>
        <row r="16">
          <cell r="B16" t="str">
            <v>A/Stable/A-1</v>
          </cell>
        </row>
        <row r="17">
          <cell r="B17" t="str">
            <v>A/Stable/A-1</v>
          </cell>
        </row>
        <row r="18">
          <cell r="B18" t="str">
            <v>A/Stable/--</v>
          </cell>
        </row>
        <row r="19">
          <cell r="B19" t="str">
            <v>A/Stable/A-1</v>
          </cell>
        </row>
        <row r="20">
          <cell r="B20" t="str">
            <v>A/Stable/--</v>
          </cell>
        </row>
        <row r="21">
          <cell r="B21" t="str">
            <v>A/Stable/A-1</v>
          </cell>
        </row>
        <row r="22">
          <cell r="B22" t="str">
            <v>A/Stable/--</v>
          </cell>
        </row>
        <row r="23">
          <cell r="B23" t="str">
            <v>A/Stable/--</v>
          </cell>
        </row>
        <row r="24">
          <cell r="B24" t="str">
            <v>A/Stable/A-1</v>
          </cell>
        </row>
        <row r="25">
          <cell r="B25" t="str">
            <v>A/Stable/--</v>
          </cell>
        </row>
        <row r="26">
          <cell r="B26" t="str">
            <v>A/Negative/A-1</v>
          </cell>
        </row>
        <row r="27">
          <cell r="B27" t="str">
            <v>A/Negative/A-1</v>
          </cell>
        </row>
        <row r="28">
          <cell r="B28" t="str">
            <v>A/Negative/A-1</v>
          </cell>
        </row>
        <row r="29">
          <cell r="B29" t="str">
            <v>A/Negative/A-1</v>
          </cell>
        </row>
        <row r="30">
          <cell r="B30" t="str">
            <v>A/Negative/--</v>
          </cell>
        </row>
        <row r="31">
          <cell r="B31" t="str">
            <v>A/Negative/--</v>
          </cell>
        </row>
        <row r="32">
          <cell r="B32" t="str">
            <v>A/Negative/A-1</v>
          </cell>
        </row>
        <row r="33">
          <cell r="B33" t="str">
            <v>A-/Stable/--</v>
          </cell>
        </row>
        <row r="34">
          <cell r="B34" t="str">
            <v>A-/Stable/--</v>
          </cell>
        </row>
        <row r="35">
          <cell r="B35" t="str">
            <v>A-/Stable/A-2</v>
          </cell>
        </row>
        <row r="36">
          <cell r="B36" t="str">
            <v>A-/Stable/A-2</v>
          </cell>
        </row>
        <row r="37">
          <cell r="B37" t="str">
            <v>A-/Stable/--</v>
          </cell>
        </row>
        <row r="38">
          <cell r="B38" t="str">
            <v>A-/Stable/--</v>
          </cell>
        </row>
        <row r="39">
          <cell r="B39" t="str">
            <v>A-/Stable/A-2</v>
          </cell>
        </row>
        <row r="40">
          <cell r="B40" t="str">
            <v>A-/Stable/A-2</v>
          </cell>
        </row>
        <row r="41">
          <cell r="B41" t="str">
            <v>A-/Stable/A-2</v>
          </cell>
        </row>
        <row r="42">
          <cell r="B42" t="str">
            <v>A-/Stable/--</v>
          </cell>
        </row>
        <row r="43">
          <cell r="B43" t="str">
            <v>A-/Stable/A-2</v>
          </cell>
        </row>
        <row r="44">
          <cell r="B44" t="str">
            <v>A-/Stable/--</v>
          </cell>
        </row>
        <row r="45">
          <cell r="B45" t="str">
            <v>A-/Stable/--</v>
          </cell>
        </row>
        <row r="46">
          <cell r="B46" t="str">
            <v>A-/Stable/A-2</v>
          </cell>
        </row>
        <row r="47">
          <cell r="B47" t="str">
            <v>A-/Stable/--</v>
          </cell>
        </row>
        <row r="48">
          <cell r="B48" t="str">
            <v>A-/Stable/--</v>
          </cell>
        </row>
        <row r="49">
          <cell r="B49" t="str">
            <v>A-/Stable/--</v>
          </cell>
        </row>
        <row r="50">
          <cell r="B50" t="str">
            <v>A-/Stable/--</v>
          </cell>
        </row>
        <row r="51">
          <cell r="B51" t="str">
            <v>A-/Stable/--</v>
          </cell>
        </row>
        <row r="52">
          <cell r="B52" t="str">
            <v>A-/Stable/--</v>
          </cell>
        </row>
        <row r="53">
          <cell r="B53" t="str">
            <v>A-/Stable/--</v>
          </cell>
        </row>
        <row r="54">
          <cell r="B54" t="str">
            <v>A-/Stable/--</v>
          </cell>
        </row>
        <row r="55">
          <cell r="B55" t="str">
            <v>A-/Stable/--</v>
          </cell>
        </row>
        <row r="56">
          <cell r="B56" t="str">
            <v>A-/Stable/A-2</v>
          </cell>
        </row>
        <row r="57">
          <cell r="B57" t="str">
            <v>A-/Stable/A-2</v>
          </cell>
        </row>
        <row r="58">
          <cell r="B58" t="str">
            <v>A-/Stable/A-2</v>
          </cell>
        </row>
        <row r="59">
          <cell r="B59" t="str">
            <v>A-/Stable/A-2</v>
          </cell>
        </row>
        <row r="60">
          <cell r="B60" t="str">
            <v>A-/Stable/--</v>
          </cell>
        </row>
        <row r="61">
          <cell r="B61" t="str">
            <v>A-/Stable/A-2</v>
          </cell>
        </row>
        <row r="62">
          <cell r="B62" t="str">
            <v>A-/Stable/A-2</v>
          </cell>
        </row>
        <row r="63">
          <cell r="B63" t="str">
            <v>A-/Stable/--</v>
          </cell>
        </row>
        <row r="64">
          <cell r="B64" t="str">
            <v>A-/Stable/A-2</v>
          </cell>
        </row>
        <row r="65">
          <cell r="B65" t="str">
            <v>A-/Stable/A-2</v>
          </cell>
        </row>
        <row r="66">
          <cell r="B66" t="str">
            <v>A-/Stable/A-2</v>
          </cell>
        </row>
        <row r="67">
          <cell r="B67" t="str">
            <v>A-/Stable/A-2</v>
          </cell>
        </row>
        <row r="68">
          <cell r="B68" t="str">
            <v>A-/Stable/A-2</v>
          </cell>
        </row>
        <row r="69">
          <cell r="B69" t="str">
            <v>A-/Stable/A-2</v>
          </cell>
        </row>
        <row r="70">
          <cell r="B70" t="str">
            <v>A-/Stable/A-2</v>
          </cell>
        </row>
        <row r="71">
          <cell r="B71" t="str">
            <v>A-/Stable/A-2</v>
          </cell>
        </row>
        <row r="72">
          <cell r="B72" t="str">
            <v>A-/Stable/--</v>
          </cell>
        </row>
        <row r="73">
          <cell r="B73" t="str">
            <v>A-/Stable/A-2</v>
          </cell>
        </row>
        <row r="74">
          <cell r="B74" t="str">
            <v>A-/Stable/A-2</v>
          </cell>
        </row>
        <row r="75">
          <cell r="B75" t="str">
            <v>A-/Stable/A-2</v>
          </cell>
        </row>
        <row r="76">
          <cell r="B76" t="str">
            <v>A-/Stable/A-2</v>
          </cell>
        </row>
        <row r="77">
          <cell r="B77" t="str">
            <v>A-/Stable</v>
          </cell>
        </row>
        <row r="78">
          <cell r="B78" t="str">
            <v>A-/Stable/A-2</v>
          </cell>
        </row>
        <row r="79">
          <cell r="B79" t="str">
            <v>A-/Stable/A-2</v>
          </cell>
        </row>
        <row r="80">
          <cell r="B80" t="str">
            <v>A-/Stable/A-2</v>
          </cell>
        </row>
        <row r="81">
          <cell r="B81" t="str">
            <v>A-/Stable/--</v>
          </cell>
        </row>
        <row r="82">
          <cell r="B82" t="str">
            <v>A-/Stable/A-2</v>
          </cell>
        </row>
        <row r="83">
          <cell r="B83" t="str">
            <v>A-/Stable/A-2</v>
          </cell>
        </row>
        <row r="84">
          <cell r="B84" t="str">
            <v>A-/Stable/A-2</v>
          </cell>
        </row>
        <row r="85">
          <cell r="B85" t="str">
            <v>A-/Stable/--</v>
          </cell>
        </row>
        <row r="86">
          <cell r="B86" t="str">
            <v>A-/Stable/A-2</v>
          </cell>
        </row>
        <row r="87">
          <cell r="B87" t="str">
            <v>A-/Stable/A-2</v>
          </cell>
        </row>
        <row r="88">
          <cell r="B88" t="str">
            <v>A-/Stable/A-2</v>
          </cell>
        </row>
        <row r="89">
          <cell r="B89" t="str">
            <v>A-/Stable/A-2</v>
          </cell>
        </row>
        <row r="90">
          <cell r="B90" t="str">
            <v>A-/Stable/A-2</v>
          </cell>
        </row>
        <row r="91">
          <cell r="B91" t="str">
            <v>A-/Stable/--</v>
          </cell>
        </row>
        <row r="92">
          <cell r="B92" t="str">
            <v>A-/Stable/--</v>
          </cell>
        </row>
        <row r="93">
          <cell r="B93" t="str">
            <v>BBB+/Stable/--</v>
          </cell>
        </row>
        <row r="94">
          <cell r="B94" t="str">
            <v>BBB+/Stable/A-2</v>
          </cell>
        </row>
        <row r="95">
          <cell r="B95" t="str">
            <v>BBB+/Stable/A-2</v>
          </cell>
        </row>
        <row r="96">
          <cell r="B96" t="str">
            <v>BBB+/Stable/--</v>
          </cell>
        </row>
        <row r="97">
          <cell r="B97" t="str">
            <v>BBB+/Stable/--</v>
          </cell>
        </row>
        <row r="98">
          <cell r="B98" t="str">
            <v>BBB+/Stable/--</v>
          </cell>
        </row>
        <row r="99">
          <cell r="B99" t="str">
            <v>BBB+/Stable/--</v>
          </cell>
        </row>
        <row r="100">
          <cell r="B100" t="str">
            <v>BBB+/Stable/A-2</v>
          </cell>
        </row>
        <row r="101">
          <cell r="B101" t="str">
            <v>BBB+/Stable/--</v>
          </cell>
        </row>
        <row r="102">
          <cell r="B102" t="str">
            <v>BBB+/Stable/--</v>
          </cell>
        </row>
        <row r="103">
          <cell r="B103" t="str">
            <v>BBB+/Stable/--</v>
          </cell>
        </row>
        <row r="104">
          <cell r="B104" t="str">
            <v>BBB+/Stable/A-2</v>
          </cell>
        </row>
        <row r="105">
          <cell r="B105" t="str">
            <v>BBB+/Stable/A-2</v>
          </cell>
        </row>
        <row r="106">
          <cell r="B106" t="str">
            <v>BBB+/Stable/A-2</v>
          </cell>
        </row>
        <row r="107">
          <cell r="B107" t="str">
            <v>BBB+/Stable/--</v>
          </cell>
        </row>
        <row r="108">
          <cell r="B108" t="str">
            <v>BBB+/Stable/A-2</v>
          </cell>
        </row>
        <row r="109">
          <cell r="B109" t="str">
            <v>BBB+/Stable/A-2</v>
          </cell>
        </row>
        <row r="110">
          <cell r="B110" t="str">
            <v>BBB+/Stable/A-2</v>
          </cell>
        </row>
        <row r="111">
          <cell r="B111" t="str">
            <v>BBB+/Stable/A-2</v>
          </cell>
        </row>
        <row r="112">
          <cell r="B112" t="str">
            <v>BBB+/Stable/A-2</v>
          </cell>
        </row>
        <row r="113">
          <cell r="B113" t="str">
            <v>BBB+/Stable/A-2</v>
          </cell>
        </row>
        <row r="114">
          <cell r="B114" t="str">
            <v>BBB+/Stable/A-2</v>
          </cell>
        </row>
        <row r="115">
          <cell r="B115" t="str">
            <v>BBB+/Stable/A-2</v>
          </cell>
        </row>
        <row r="116">
          <cell r="B116" t="str">
            <v>BBB+/Stable/A-2</v>
          </cell>
        </row>
        <row r="117">
          <cell r="B117" t="str">
            <v>BBB+/Stable/A-2</v>
          </cell>
        </row>
        <row r="118">
          <cell r="B118" t="str">
            <v>BBB+/Stable/A-2</v>
          </cell>
        </row>
        <row r="119">
          <cell r="B119" t="str">
            <v>BBB+/Stable/A-2</v>
          </cell>
        </row>
        <row r="120">
          <cell r="B120" t="str">
            <v>BBB+/Stable/--</v>
          </cell>
        </row>
        <row r="121">
          <cell r="B121" t="str">
            <v>BBB+/Stable/--</v>
          </cell>
        </row>
        <row r="122">
          <cell r="B122" t="str">
            <v>BBB+/Stable/A-2</v>
          </cell>
        </row>
        <row r="123">
          <cell r="B123" t="str">
            <v>BBB+/Stable/A-2</v>
          </cell>
        </row>
        <row r="124">
          <cell r="B124" t="str">
            <v>BBB+/Stable/A-2</v>
          </cell>
        </row>
        <row r="125">
          <cell r="B125" t="str">
            <v>BBB+/Stable/--</v>
          </cell>
        </row>
        <row r="126">
          <cell r="B126" t="str">
            <v>BBB+/Stable/--</v>
          </cell>
        </row>
        <row r="127">
          <cell r="B127" t="str">
            <v>BBB+/Stable/--</v>
          </cell>
        </row>
        <row r="128">
          <cell r="B128" t="str">
            <v>BBB+/Stable/A-2</v>
          </cell>
        </row>
        <row r="129">
          <cell r="B129" t="str">
            <v>BBB+/Stable/A-2</v>
          </cell>
        </row>
        <row r="130">
          <cell r="B130" t="str">
            <v>BBB+/Stable/A-2</v>
          </cell>
        </row>
        <row r="131">
          <cell r="B131" t="str">
            <v>BBB+/Stable/A-2</v>
          </cell>
        </row>
        <row r="132">
          <cell r="B132" t="str">
            <v>BBB+/Stable/A-2</v>
          </cell>
        </row>
        <row r="133">
          <cell r="B133" t="str">
            <v>BBB+/Stable/A-2</v>
          </cell>
        </row>
        <row r="134">
          <cell r="B134" t="str">
            <v>BBB+/Stable/--</v>
          </cell>
        </row>
        <row r="135">
          <cell r="B135" t="str">
            <v>BBB+/Stable/A-2</v>
          </cell>
        </row>
        <row r="136">
          <cell r="B136" t="str">
            <v>BBB+/Stable/A-2</v>
          </cell>
        </row>
        <row r="137">
          <cell r="B137" t="str">
            <v>BBB+/Negative/A-2</v>
          </cell>
        </row>
        <row r="138">
          <cell r="B138" t="str">
            <v>BBB+/Negative/A-2</v>
          </cell>
        </row>
        <row r="139">
          <cell r="B139" t="str">
            <v>BBB+/Negative/A-2</v>
          </cell>
        </row>
        <row r="140">
          <cell r="B140" t="str">
            <v>BBB/Watch Pos/A-2</v>
          </cell>
        </row>
        <row r="141">
          <cell r="B141" t="str">
            <v>BBB/Watch Pos/A-2</v>
          </cell>
        </row>
        <row r="142">
          <cell r="B142" t="str">
            <v>BBB/Watch Pos/A-2</v>
          </cell>
        </row>
        <row r="143">
          <cell r="B143" t="str">
            <v>BBB/Positive/A-2</v>
          </cell>
        </row>
        <row r="144">
          <cell r="B144" t="str">
            <v>BBB/Positive/--</v>
          </cell>
        </row>
        <row r="145">
          <cell r="B145" t="str">
            <v>BBB/Positive/A-2</v>
          </cell>
        </row>
        <row r="146">
          <cell r="B146" t="str">
            <v>BBB/Positive/A-2</v>
          </cell>
        </row>
        <row r="147">
          <cell r="B147" t="str">
            <v>BBB/Stable/A-2</v>
          </cell>
        </row>
        <row r="148">
          <cell r="B148" t="str">
            <v>BBB/Stable/A-2</v>
          </cell>
        </row>
        <row r="149">
          <cell r="B149" t="str">
            <v>BBB/Stable/A-2</v>
          </cell>
        </row>
        <row r="150">
          <cell r="B150" t="str">
            <v>BBB/Stable/--</v>
          </cell>
        </row>
        <row r="151">
          <cell r="B151" t="str">
            <v>BBB/Stable/--</v>
          </cell>
        </row>
        <row r="152">
          <cell r="B152" t="str">
            <v>BBB/Stable/--</v>
          </cell>
        </row>
        <row r="153">
          <cell r="B153" t="str">
            <v>BBB/Stable/--</v>
          </cell>
        </row>
        <row r="154">
          <cell r="B154" t="str">
            <v>BBB/Stable/--</v>
          </cell>
        </row>
        <row r="155">
          <cell r="B155" t="str">
            <v>BBB/Stable/--</v>
          </cell>
        </row>
        <row r="156">
          <cell r="B156" t="str">
            <v>BBB/Stable/A-2</v>
          </cell>
        </row>
        <row r="157">
          <cell r="B157" t="str">
            <v>BBB/Stable/A-2</v>
          </cell>
        </row>
        <row r="158">
          <cell r="B158" t="str">
            <v>BBB/Stable/--</v>
          </cell>
        </row>
        <row r="159">
          <cell r="B159" t="str">
            <v>BBB/Stable/--</v>
          </cell>
        </row>
        <row r="160">
          <cell r="B160" t="str">
            <v>BBB/Stable/--</v>
          </cell>
        </row>
        <row r="161">
          <cell r="B161" t="str">
            <v>BBB/Stable/--</v>
          </cell>
        </row>
        <row r="162">
          <cell r="B162" t="str">
            <v>BBB/Stable/--</v>
          </cell>
        </row>
        <row r="163">
          <cell r="B163" t="str">
            <v>BBB/Stable/A-2</v>
          </cell>
        </row>
        <row r="164">
          <cell r="B164" t="str">
            <v>BBB/Stable/--</v>
          </cell>
        </row>
        <row r="165">
          <cell r="B165" t="str">
            <v>BBB/Stable/--</v>
          </cell>
        </row>
        <row r="166">
          <cell r="B166" t="str">
            <v>BBB/Stable/--</v>
          </cell>
        </row>
        <row r="167">
          <cell r="B167" t="str">
            <v>BBB/Stable/--</v>
          </cell>
        </row>
        <row r="168">
          <cell r="B168" t="str">
            <v>BBB/Stable/--</v>
          </cell>
        </row>
        <row r="169">
          <cell r="B169" t="str">
            <v>BBB/Stable/--</v>
          </cell>
        </row>
        <row r="170">
          <cell r="B170" t="str">
            <v>BBB/Stable/--</v>
          </cell>
        </row>
        <row r="171">
          <cell r="B171" t="str">
            <v>BBB/Stable/--</v>
          </cell>
        </row>
        <row r="172">
          <cell r="B172" t="str">
            <v>BBB/Stable/--</v>
          </cell>
        </row>
        <row r="173">
          <cell r="B173" t="str">
            <v>BBB/Stable/A-2</v>
          </cell>
        </row>
        <row r="174">
          <cell r="B174" t="str">
            <v>BBB/Stable/A-2</v>
          </cell>
        </row>
        <row r="175">
          <cell r="B175" t="str">
            <v>BBB/Stable/A-2</v>
          </cell>
        </row>
        <row r="176">
          <cell r="B176" t="str">
            <v>BBB/Stable/A-2</v>
          </cell>
        </row>
        <row r="177">
          <cell r="B177" t="str">
            <v>BBB/Stable/--</v>
          </cell>
        </row>
        <row r="178">
          <cell r="B178" t="str">
            <v>BBB/Stable/--</v>
          </cell>
        </row>
        <row r="179">
          <cell r="B179" t="str">
            <v>BBB/Stable/--</v>
          </cell>
        </row>
        <row r="180">
          <cell r="B180" t="str">
            <v>BBB/Stable/--</v>
          </cell>
        </row>
        <row r="181">
          <cell r="B181" t="str">
            <v>BBB/Stable/A-2</v>
          </cell>
        </row>
        <row r="182">
          <cell r="B182" t="str">
            <v>BBB/Stable/--</v>
          </cell>
        </row>
        <row r="183">
          <cell r="B183" t="str">
            <v>BBB/Stable/--</v>
          </cell>
        </row>
        <row r="184">
          <cell r="B184" t="str">
            <v>BBB/Stable/--</v>
          </cell>
        </row>
        <row r="185">
          <cell r="B185" t="str">
            <v>BBB/Stable/--</v>
          </cell>
        </row>
        <row r="186">
          <cell r="B186" t="str">
            <v>BBB/Stable/A-2</v>
          </cell>
        </row>
        <row r="187">
          <cell r="B187" t="str">
            <v>BBB/Stable/--</v>
          </cell>
        </row>
        <row r="188">
          <cell r="B188" t="str">
            <v>BBB/Stable/A-2</v>
          </cell>
        </row>
        <row r="189">
          <cell r="B189" t="str">
            <v>BBB/Stable/--</v>
          </cell>
        </row>
        <row r="190">
          <cell r="B190" t="str">
            <v>BBB/Stable/A-2</v>
          </cell>
        </row>
        <row r="191">
          <cell r="B191" t="str">
            <v>BBB/Stable/--</v>
          </cell>
        </row>
        <row r="192">
          <cell r="B192" t="str">
            <v>BBB/Stable/A-2</v>
          </cell>
        </row>
        <row r="193">
          <cell r="B193" t="str">
            <v>BBB/Stable/A-2</v>
          </cell>
        </row>
        <row r="194">
          <cell r="B194" t="str">
            <v>BBB/Stable/--</v>
          </cell>
        </row>
        <row r="195">
          <cell r="B195" t="str">
            <v>BBB/Stable/--</v>
          </cell>
        </row>
        <row r="196">
          <cell r="B196" t="str">
            <v>BBB/Stable/--</v>
          </cell>
        </row>
        <row r="197">
          <cell r="B197" t="str">
            <v>BBB-/Watch Pos/--</v>
          </cell>
        </row>
        <row r="198">
          <cell r="B198" t="str">
            <v>BBB-/Watch Pos/--</v>
          </cell>
        </row>
        <row r="199">
          <cell r="B199" t="str">
            <v>BBB-/Watch Pos/--</v>
          </cell>
        </row>
        <row r="200">
          <cell r="B200" t="str">
            <v>BBB-/Positive/--</v>
          </cell>
        </row>
        <row r="201">
          <cell r="B201" t="str">
            <v>BBB-/Positive/--</v>
          </cell>
        </row>
        <row r="202">
          <cell r="B202" t="str">
            <v>BBB-/Positive/--</v>
          </cell>
        </row>
        <row r="203">
          <cell r="B203" t="str">
            <v>BBB-/Stable/--</v>
          </cell>
        </row>
        <row r="204">
          <cell r="B204" t="str">
            <v>BBB-/Stable/--</v>
          </cell>
        </row>
        <row r="205">
          <cell r="B205" t="str">
            <v>BBB-/Stable/--</v>
          </cell>
        </row>
        <row r="206">
          <cell r="B206" t="str">
            <v>BBB-/Stable/--</v>
          </cell>
        </row>
        <row r="207">
          <cell r="B207" t="str">
            <v>BBB-/Stable/--</v>
          </cell>
        </row>
        <row r="208">
          <cell r="B208" t="str">
            <v>BBB-/Stable/--</v>
          </cell>
        </row>
        <row r="209">
          <cell r="B209" t="str">
            <v>BBB-/Stable/--</v>
          </cell>
        </row>
        <row r="210">
          <cell r="B210" t="str">
            <v>BBB-/Stable/--</v>
          </cell>
        </row>
        <row r="211">
          <cell r="B211" t="str">
            <v>BBB-/Stable/A-3</v>
          </cell>
        </row>
        <row r="212">
          <cell r="B212" t="str">
            <v>BBB-/Stable/--</v>
          </cell>
        </row>
        <row r="213">
          <cell r="B213" t="str">
            <v>BBB-/Stable/--</v>
          </cell>
        </row>
        <row r="214">
          <cell r="B214" t="str">
            <v>BBB-/Stable/--</v>
          </cell>
        </row>
        <row r="215">
          <cell r="B215" t="str">
            <v>BBB-/Stable/--</v>
          </cell>
        </row>
        <row r="216">
          <cell r="B216" t="str">
            <v>BBB-/Stable/--</v>
          </cell>
        </row>
        <row r="217">
          <cell r="B217" t="str">
            <v>BBB-/Stable/--</v>
          </cell>
        </row>
        <row r="218">
          <cell r="B218" t="str">
            <v>BBB-/Stable/A-3</v>
          </cell>
        </row>
        <row r="219">
          <cell r="B219" t="str">
            <v>BBB-/Stable/--</v>
          </cell>
        </row>
        <row r="220">
          <cell r="B220" t="str">
            <v>BBB-/Stable/A-3</v>
          </cell>
        </row>
        <row r="221">
          <cell r="B221" t="str">
            <v>BBB-/Stable/--</v>
          </cell>
        </row>
        <row r="222">
          <cell r="B222" t="str">
            <v>BBB-/Stable/--</v>
          </cell>
        </row>
        <row r="223">
          <cell r="B223" t="str">
            <v>BBB-/Stable/A-3</v>
          </cell>
        </row>
        <row r="224">
          <cell r="B224" t="str">
            <v>BBB-/Stable/--</v>
          </cell>
        </row>
        <row r="225">
          <cell r="B225" t="str">
            <v>BB+/Positive/--</v>
          </cell>
        </row>
        <row r="226">
          <cell r="B226" t="str">
            <v>BB+/Stable/--</v>
          </cell>
        </row>
        <row r="227">
          <cell r="B227" t="str">
            <v>BB+/Stable/--</v>
          </cell>
        </row>
        <row r="228">
          <cell r="B228" t="str">
            <v>BB/Stable/--</v>
          </cell>
        </row>
        <row r="229">
          <cell r="B229" t="str">
            <v>BB/Stable/--</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VL Data"/>
      <sheetName val="Master S&amp;P Data"/>
      <sheetName val="Company List"/>
      <sheetName val="Current S&amp;P Ratings"/>
      <sheetName val="Case VL Data"/>
      <sheetName val="Case S&amp;P Ratings Direct Data"/>
    </sheetNames>
    <sheetDataSet>
      <sheetData sheetId="0">
        <row r="10">
          <cell r="A10">
            <v>37</v>
          </cell>
        </row>
      </sheetData>
      <sheetData sheetId="1"/>
      <sheetData sheetId="2"/>
      <sheetData sheetId="3">
        <row r="2">
          <cell r="B2" t="str">
            <v>Corporate credit rating*</v>
          </cell>
        </row>
        <row r="3">
          <cell r="A3" t="str">
            <v>Madison Gas &amp; Electric Co.</v>
          </cell>
          <cell r="B3" t="str">
            <v>AA-/Stable/A-1+</v>
          </cell>
          <cell r="C3" t="str">
            <v>Excellent</v>
          </cell>
          <cell r="D3" t="str">
            <v>Intermediate</v>
          </cell>
          <cell r="E3" t="str">
            <v>Adequate</v>
          </cell>
        </row>
        <row r="4">
          <cell r="B4" t="str">
            <v>A+/Stable/--</v>
          </cell>
        </row>
        <row r="5">
          <cell r="B5" t="str">
            <v>A+/Stable/A-1</v>
          </cell>
        </row>
        <row r="6">
          <cell r="B6" t="str">
            <v>A+/Stable/--</v>
          </cell>
        </row>
        <row r="7">
          <cell r="B7" t="str">
            <v>A+/Stable/A-1</v>
          </cell>
        </row>
        <row r="8">
          <cell r="B8" t="str">
            <v>A+/Stable/A-1</v>
          </cell>
        </row>
        <row r="9">
          <cell r="B9" t="str">
            <v>A+/Stable/--</v>
          </cell>
        </row>
        <row r="10">
          <cell r="B10" t="str">
            <v>A+/Stable/--</v>
          </cell>
        </row>
        <row r="11">
          <cell r="B11" t="str">
            <v>A+/Stable/--</v>
          </cell>
        </row>
        <row r="12">
          <cell r="B12" t="str">
            <v>A+/Stable/A-1</v>
          </cell>
        </row>
        <row r="13">
          <cell r="B13" t="str">
            <v>A+/Stable/--</v>
          </cell>
        </row>
        <row r="14">
          <cell r="B14" t="str">
            <v>A/Stable/--</v>
          </cell>
        </row>
        <row r="15">
          <cell r="B15" t="str">
            <v>A/Stable/A-1</v>
          </cell>
        </row>
        <row r="16">
          <cell r="B16" t="str">
            <v>A/Stable/A-1</v>
          </cell>
        </row>
        <row r="17">
          <cell r="B17" t="str">
            <v>A/Stable/A-1</v>
          </cell>
        </row>
        <row r="18">
          <cell r="B18" t="str">
            <v>A/Stable/--</v>
          </cell>
        </row>
        <row r="19">
          <cell r="B19" t="str">
            <v>A/Stable/A-1</v>
          </cell>
        </row>
        <row r="20">
          <cell r="B20" t="str">
            <v>A/Stable/--</v>
          </cell>
        </row>
        <row r="21">
          <cell r="B21" t="str">
            <v>A/Stable/A-1</v>
          </cell>
        </row>
        <row r="22">
          <cell r="B22" t="str">
            <v>A/Stable/--</v>
          </cell>
        </row>
        <row r="23">
          <cell r="B23" t="str">
            <v>A/Stable/--</v>
          </cell>
        </row>
        <row r="24">
          <cell r="B24" t="str">
            <v>A/Stable/A-1</v>
          </cell>
        </row>
        <row r="25">
          <cell r="B25" t="str">
            <v>A/Stable/--</v>
          </cell>
        </row>
        <row r="26">
          <cell r="B26" t="str">
            <v>A/Negative/A-1</v>
          </cell>
        </row>
        <row r="27">
          <cell r="B27" t="str">
            <v>A/Negative/A-1</v>
          </cell>
        </row>
        <row r="28">
          <cell r="B28" t="str">
            <v>A/Negative/A-1</v>
          </cell>
        </row>
        <row r="29">
          <cell r="B29" t="str">
            <v>A/Negative/A-1</v>
          </cell>
        </row>
        <row r="30">
          <cell r="B30" t="str">
            <v>A/Negative/--</v>
          </cell>
        </row>
        <row r="31">
          <cell r="B31" t="str">
            <v>A/Negative/--</v>
          </cell>
        </row>
        <row r="32">
          <cell r="B32" t="str">
            <v>A/Negative/A-1</v>
          </cell>
        </row>
        <row r="33">
          <cell r="B33" t="str">
            <v>A-/Stable/--</v>
          </cell>
        </row>
        <row r="34">
          <cell r="B34" t="str">
            <v>A-/Stable/--</v>
          </cell>
        </row>
        <row r="35">
          <cell r="B35" t="str">
            <v>A-/Stable/A-2</v>
          </cell>
        </row>
        <row r="36">
          <cell r="B36" t="str">
            <v>A-/Stable/A-2</v>
          </cell>
        </row>
        <row r="37">
          <cell r="B37" t="str">
            <v>A-/Stable/--</v>
          </cell>
        </row>
        <row r="38">
          <cell r="B38" t="str">
            <v>A-/Stable/--</v>
          </cell>
        </row>
        <row r="39">
          <cell r="B39" t="str">
            <v>A-/Stable/A-2</v>
          </cell>
        </row>
        <row r="40">
          <cell r="B40" t="str">
            <v>A-/Stable/A-2</v>
          </cell>
        </row>
        <row r="41">
          <cell r="B41" t="str">
            <v>A-/Stable/A-2</v>
          </cell>
        </row>
        <row r="42">
          <cell r="B42" t="str">
            <v>A-/Stable/--</v>
          </cell>
        </row>
        <row r="43">
          <cell r="B43" t="str">
            <v>A-/Stable/A-2</v>
          </cell>
        </row>
        <row r="44">
          <cell r="B44" t="str">
            <v>A-/Stable/--</v>
          </cell>
        </row>
        <row r="45">
          <cell r="B45" t="str">
            <v>A-/Stable/--</v>
          </cell>
        </row>
        <row r="46">
          <cell r="B46" t="str">
            <v>A-/Stable/A-2</v>
          </cell>
        </row>
        <row r="47">
          <cell r="B47" t="str">
            <v>A-/Stable/--</v>
          </cell>
        </row>
        <row r="48">
          <cell r="B48" t="str">
            <v>A-/Stable/--</v>
          </cell>
        </row>
        <row r="49">
          <cell r="B49" t="str">
            <v>A-/Stable/--</v>
          </cell>
        </row>
        <row r="50">
          <cell r="B50" t="str">
            <v>A-/Stable/--</v>
          </cell>
        </row>
        <row r="51">
          <cell r="B51" t="str">
            <v>A-/Stable/--</v>
          </cell>
        </row>
        <row r="52">
          <cell r="B52" t="str">
            <v>A-/Stable/--</v>
          </cell>
        </row>
        <row r="53">
          <cell r="B53" t="str">
            <v>A-/Stable/--</v>
          </cell>
        </row>
        <row r="54">
          <cell r="B54" t="str">
            <v>A-/Stable/--</v>
          </cell>
        </row>
        <row r="55">
          <cell r="B55" t="str">
            <v>A-/Stable/--</v>
          </cell>
        </row>
        <row r="56">
          <cell r="B56" t="str">
            <v>A-/Stable/A-2</v>
          </cell>
        </row>
        <row r="57">
          <cell r="B57" t="str">
            <v>A-/Stable/A-2</v>
          </cell>
        </row>
        <row r="58">
          <cell r="B58" t="str">
            <v>A-/Stable/A-2</v>
          </cell>
        </row>
        <row r="59">
          <cell r="B59" t="str">
            <v>A-/Stable/A-2</v>
          </cell>
        </row>
        <row r="60">
          <cell r="B60" t="str">
            <v>A-/Stable/--</v>
          </cell>
        </row>
        <row r="61">
          <cell r="B61" t="str">
            <v>A-/Stable/A-2</v>
          </cell>
        </row>
        <row r="62">
          <cell r="B62" t="str">
            <v>A-/Stable/A-2</v>
          </cell>
        </row>
        <row r="63">
          <cell r="B63" t="str">
            <v>A-/Stable/--</v>
          </cell>
        </row>
        <row r="64">
          <cell r="B64" t="str">
            <v>A-/Stable/A-2</v>
          </cell>
        </row>
        <row r="65">
          <cell r="B65" t="str">
            <v>A-/Stable/A-2</v>
          </cell>
        </row>
        <row r="66">
          <cell r="B66" t="str">
            <v>A-/Stable/A-2</v>
          </cell>
        </row>
        <row r="67">
          <cell r="B67" t="str">
            <v>A-/Stable/A-2</v>
          </cell>
        </row>
        <row r="68">
          <cell r="B68" t="str">
            <v>A-/Stable/A-2</v>
          </cell>
        </row>
        <row r="69">
          <cell r="B69" t="str">
            <v>A-/Stable/A-2</v>
          </cell>
        </row>
        <row r="70">
          <cell r="B70" t="str">
            <v>A-/Stable/A-2</v>
          </cell>
        </row>
        <row r="71">
          <cell r="B71" t="str">
            <v>A-/Stable/A-2</v>
          </cell>
        </row>
        <row r="72">
          <cell r="B72" t="str">
            <v>A-/Stable/--</v>
          </cell>
        </row>
        <row r="73">
          <cell r="B73" t="str">
            <v>A-/Stable/A-2</v>
          </cell>
        </row>
        <row r="74">
          <cell r="B74" t="str">
            <v>A-/Stable/A-2</v>
          </cell>
        </row>
        <row r="75">
          <cell r="B75" t="str">
            <v>A-/Stable/A-2</v>
          </cell>
        </row>
        <row r="76">
          <cell r="B76" t="str">
            <v>A-/Stable/A-2</v>
          </cell>
        </row>
        <row r="77">
          <cell r="B77" t="str">
            <v>A-/Stable</v>
          </cell>
        </row>
        <row r="78">
          <cell r="B78" t="str">
            <v>A-/Stable/A-2</v>
          </cell>
        </row>
        <row r="79">
          <cell r="B79" t="str">
            <v>A-/Stable/A-2</v>
          </cell>
        </row>
        <row r="80">
          <cell r="B80" t="str">
            <v>A-/Stable/A-2</v>
          </cell>
        </row>
        <row r="81">
          <cell r="B81" t="str">
            <v>A-/Stable/--</v>
          </cell>
        </row>
        <row r="82">
          <cell r="B82" t="str">
            <v>A-/Stable/A-2</v>
          </cell>
        </row>
        <row r="83">
          <cell r="B83" t="str">
            <v>A-/Stable/A-2</v>
          </cell>
        </row>
        <row r="84">
          <cell r="B84" t="str">
            <v>A-/Stable/A-2</v>
          </cell>
        </row>
        <row r="85">
          <cell r="B85" t="str">
            <v>A-/Stable/--</v>
          </cell>
        </row>
        <row r="86">
          <cell r="B86" t="str">
            <v>A-/Stable/A-2</v>
          </cell>
        </row>
        <row r="87">
          <cell r="B87" t="str">
            <v>A-/Stable/A-2</v>
          </cell>
        </row>
        <row r="88">
          <cell r="B88" t="str">
            <v>A-/Stable/A-2</v>
          </cell>
        </row>
        <row r="89">
          <cell r="B89" t="str">
            <v>A-/Stable/A-2</v>
          </cell>
        </row>
        <row r="90">
          <cell r="B90" t="str">
            <v>A-/Stable/A-2</v>
          </cell>
        </row>
        <row r="91">
          <cell r="B91" t="str">
            <v>A-/Stable/--</v>
          </cell>
        </row>
        <row r="92">
          <cell r="B92" t="str">
            <v>A-/Stable/--</v>
          </cell>
        </row>
        <row r="93">
          <cell r="B93" t="str">
            <v>BBB+/Stable/--</v>
          </cell>
        </row>
        <row r="94">
          <cell r="B94" t="str">
            <v>BBB+/Stable/A-2</v>
          </cell>
        </row>
        <row r="95">
          <cell r="B95" t="str">
            <v>BBB+/Stable/A-2</v>
          </cell>
        </row>
        <row r="96">
          <cell r="B96" t="str">
            <v>BBB+/Stable/--</v>
          </cell>
        </row>
        <row r="97">
          <cell r="B97" t="str">
            <v>BBB+/Stable/--</v>
          </cell>
        </row>
        <row r="98">
          <cell r="B98" t="str">
            <v>BBB+/Stable/--</v>
          </cell>
        </row>
        <row r="99">
          <cell r="B99" t="str">
            <v>BBB+/Stable/--</v>
          </cell>
        </row>
        <row r="100">
          <cell r="B100" t="str">
            <v>BBB+/Stable/A-2</v>
          </cell>
        </row>
        <row r="101">
          <cell r="B101" t="str">
            <v>BBB+/Stable/--</v>
          </cell>
        </row>
        <row r="102">
          <cell r="B102" t="str">
            <v>BBB+/Stable/--</v>
          </cell>
        </row>
        <row r="103">
          <cell r="B103" t="str">
            <v>BBB+/Stable/--</v>
          </cell>
        </row>
        <row r="104">
          <cell r="B104" t="str">
            <v>BBB+/Stable/A-2</v>
          </cell>
        </row>
        <row r="105">
          <cell r="B105" t="str">
            <v>BBB+/Stable/A-2</v>
          </cell>
        </row>
        <row r="106">
          <cell r="B106" t="str">
            <v>BBB+/Stable/A-2</v>
          </cell>
        </row>
        <row r="107">
          <cell r="B107" t="str">
            <v>BBB+/Stable/--</v>
          </cell>
        </row>
        <row r="108">
          <cell r="B108" t="str">
            <v>BBB+/Stable/A-2</v>
          </cell>
        </row>
        <row r="109">
          <cell r="B109" t="str">
            <v>BBB+/Stable/A-2</v>
          </cell>
        </row>
        <row r="110">
          <cell r="B110" t="str">
            <v>BBB+/Stable/A-2</v>
          </cell>
        </row>
        <row r="111">
          <cell r="B111" t="str">
            <v>BBB+/Stable/A-2</v>
          </cell>
        </row>
        <row r="112">
          <cell r="B112" t="str">
            <v>BBB+/Stable/A-2</v>
          </cell>
        </row>
        <row r="113">
          <cell r="B113" t="str">
            <v>BBB+/Stable/A-2</v>
          </cell>
        </row>
        <row r="114">
          <cell r="B114" t="str">
            <v>BBB+/Stable/A-2</v>
          </cell>
        </row>
        <row r="115">
          <cell r="B115" t="str">
            <v>BBB+/Stable/A-2</v>
          </cell>
        </row>
        <row r="116">
          <cell r="B116" t="str">
            <v>BBB+/Stable/A-2</v>
          </cell>
        </row>
        <row r="117">
          <cell r="B117" t="str">
            <v>BBB+/Stable/A-2</v>
          </cell>
        </row>
        <row r="118">
          <cell r="B118" t="str">
            <v>BBB+/Stable/A-2</v>
          </cell>
        </row>
        <row r="119">
          <cell r="B119" t="str">
            <v>BBB+/Stable/A-2</v>
          </cell>
        </row>
        <row r="120">
          <cell r="B120" t="str">
            <v>BBB+/Stable/--</v>
          </cell>
        </row>
        <row r="121">
          <cell r="B121" t="str">
            <v>BBB+/Stable/--</v>
          </cell>
        </row>
        <row r="122">
          <cell r="B122" t="str">
            <v>BBB+/Stable/A-2</v>
          </cell>
        </row>
        <row r="123">
          <cell r="B123" t="str">
            <v>BBB+/Stable/A-2</v>
          </cell>
        </row>
        <row r="124">
          <cell r="B124" t="str">
            <v>BBB+/Stable/A-2</v>
          </cell>
        </row>
        <row r="125">
          <cell r="B125" t="str">
            <v>BBB+/Stable/--</v>
          </cell>
        </row>
        <row r="126">
          <cell r="B126" t="str">
            <v>BBB+/Stable/--</v>
          </cell>
        </row>
        <row r="127">
          <cell r="B127" t="str">
            <v>BBB+/Stable/--</v>
          </cell>
        </row>
        <row r="128">
          <cell r="B128" t="str">
            <v>BBB+/Stable/A-2</v>
          </cell>
        </row>
        <row r="129">
          <cell r="B129" t="str">
            <v>BBB+/Stable/A-2</v>
          </cell>
        </row>
        <row r="130">
          <cell r="B130" t="str">
            <v>BBB+/Stable/A-2</v>
          </cell>
        </row>
        <row r="131">
          <cell r="B131" t="str">
            <v>BBB+/Stable/A-2</v>
          </cell>
        </row>
        <row r="132">
          <cell r="B132" t="str">
            <v>BBB+/Stable/A-2</v>
          </cell>
        </row>
        <row r="133">
          <cell r="B133" t="str">
            <v>BBB+/Stable/A-2</v>
          </cell>
        </row>
        <row r="134">
          <cell r="B134" t="str">
            <v>BBB+/Stable/--</v>
          </cell>
        </row>
        <row r="135">
          <cell r="B135" t="str">
            <v>BBB+/Stable/A-2</v>
          </cell>
        </row>
        <row r="136">
          <cell r="B136" t="str">
            <v>BBB+/Stable/A-2</v>
          </cell>
        </row>
        <row r="137">
          <cell r="B137" t="str">
            <v>BBB+/Negative/A-2</v>
          </cell>
        </row>
        <row r="138">
          <cell r="B138" t="str">
            <v>BBB+/Negative/A-2</v>
          </cell>
        </row>
        <row r="139">
          <cell r="B139" t="str">
            <v>BBB+/Negative/A-2</v>
          </cell>
        </row>
        <row r="140">
          <cell r="B140" t="str">
            <v>BBB/Watch Pos/A-2</v>
          </cell>
        </row>
        <row r="141">
          <cell r="B141" t="str">
            <v>BBB/Watch Pos/A-2</v>
          </cell>
        </row>
        <row r="142">
          <cell r="B142" t="str">
            <v>BBB/Watch Pos/A-2</v>
          </cell>
        </row>
        <row r="143">
          <cell r="B143" t="str">
            <v>BBB/Positive/A-2</v>
          </cell>
        </row>
        <row r="144">
          <cell r="B144" t="str">
            <v>BBB/Positive/--</v>
          </cell>
        </row>
        <row r="145">
          <cell r="B145" t="str">
            <v>BBB/Positive/A-2</v>
          </cell>
        </row>
        <row r="146">
          <cell r="B146" t="str">
            <v>BBB/Positive/A-2</v>
          </cell>
        </row>
        <row r="147">
          <cell r="B147" t="str">
            <v>BBB/Stable/A-2</v>
          </cell>
        </row>
        <row r="148">
          <cell r="B148" t="str">
            <v>BBB/Stable/A-2</v>
          </cell>
        </row>
        <row r="149">
          <cell r="B149" t="str">
            <v>BBB/Stable/A-2</v>
          </cell>
        </row>
        <row r="150">
          <cell r="B150" t="str">
            <v>BBB/Stable/--</v>
          </cell>
        </row>
        <row r="151">
          <cell r="B151" t="str">
            <v>BBB/Stable/--</v>
          </cell>
        </row>
        <row r="152">
          <cell r="B152" t="str">
            <v>BBB/Stable/--</v>
          </cell>
        </row>
        <row r="153">
          <cell r="B153" t="str">
            <v>BBB/Stable/--</v>
          </cell>
        </row>
        <row r="154">
          <cell r="B154" t="str">
            <v>BBB/Stable/--</v>
          </cell>
        </row>
        <row r="155">
          <cell r="B155" t="str">
            <v>BBB/Stable/--</v>
          </cell>
        </row>
        <row r="156">
          <cell r="B156" t="str">
            <v>BBB/Stable/A-2</v>
          </cell>
        </row>
        <row r="157">
          <cell r="B157" t="str">
            <v>BBB/Stable/A-2</v>
          </cell>
        </row>
        <row r="158">
          <cell r="B158" t="str">
            <v>BBB/Stable/--</v>
          </cell>
        </row>
        <row r="159">
          <cell r="B159" t="str">
            <v>BBB/Stable/--</v>
          </cell>
        </row>
        <row r="160">
          <cell r="B160" t="str">
            <v>BBB/Stable/--</v>
          </cell>
        </row>
        <row r="161">
          <cell r="B161" t="str">
            <v>BBB/Stable/--</v>
          </cell>
        </row>
        <row r="162">
          <cell r="B162" t="str">
            <v>BBB/Stable/--</v>
          </cell>
        </row>
        <row r="163">
          <cell r="B163" t="str">
            <v>BBB/Stable/A-2</v>
          </cell>
        </row>
        <row r="164">
          <cell r="B164" t="str">
            <v>BBB/Stable/--</v>
          </cell>
        </row>
        <row r="165">
          <cell r="B165" t="str">
            <v>BBB/Stable/--</v>
          </cell>
        </row>
        <row r="166">
          <cell r="B166" t="str">
            <v>BBB/Stable/--</v>
          </cell>
        </row>
        <row r="167">
          <cell r="B167" t="str">
            <v>BBB/Stable/--</v>
          </cell>
        </row>
        <row r="168">
          <cell r="B168" t="str">
            <v>BBB/Stable/--</v>
          </cell>
        </row>
        <row r="169">
          <cell r="B169" t="str">
            <v>BBB/Stable/--</v>
          </cell>
        </row>
        <row r="170">
          <cell r="B170" t="str">
            <v>BBB/Stable/--</v>
          </cell>
        </row>
        <row r="171">
          <cell r="B171" t="str">
            <v>BBB/Stable/--</v>
          </cell>
        </row>
        <row r="172">
          <cell r="B172" t="str">
            <v>BBB/Stable/--</v>
          </cell>
        </row>
        <row r="173">
          <cell r="B173" t="str">
            <v>BBB/Stable/A-2</v>
          </cell>
        </row>
        <row r="174">
          <cell r="B174" t="str">
            <v>BBB/Stable/A-2</v>
          </cell>
        </row>
        <row r="175">
          <cell r="B175" t="str">
            <v>BBB/Stable/A-2</v>
          </cell>
        </row>
        <row r="176">
          <cell r="B176" t="str">
            <v>BBB/Stable/A-2</v>
          </cell>
        </row>
        <row r="177">
          <cell r="B177" t="str">
            <v>BBB/Stable/--</v>
          </cell>
        </row>
        <row r="178">
          <cell r="B178" t="str">
            <v>BBB/Stable/--</v>
          </cell>
        </row>
        <row r="179">
          <cell r="B179" t="str">
            <v>BBB/Stable/--</v>
          </cell>
        </row>
        <row r="180">
          <cell r="B180" t="str">
            <v>BBB/Stable/--</v>
          </cell>
        </row>
        <row r="181">
          <cell r="B181" t="str">
            <v>BBB/Stable/A-2</v>
          </cell>
        </row>
        <row r="182">
          <cell r="B182" t="str">
            <v>BBB/Stable/--</v>
          </cell>
        </row>
        <row r="183">
          <cell r="B183" t="str">
            <v>BBB/Stable/--</v>
          </cell>
        </row>
        <row r="184">
          <cell r="B184" t="str">
            <v>BBB/Stable/--</v>
          </cell>
        </row>
        <row r="185">
          <cell r="B185" t="str">
            <v>BBB/Stable/--</v>
          </cell>
        </row>
        <row r="186">
          <cell r="B186" t="str">
            <v>BBB/Stable/A-2</v>
          </cell>
        </row>
        <row r="187">
          <cell r="B187" t="str">
            <v>BBB/Stable/--</v>
          </cell>
        </row>
        <row r="188">
          <cell r="B188" t="str">
            <v>BBB/Stable/A-2</v>
          </cell>
        </row>
        <row r="189">
          <cell r="B189" t="str">
            <v>BBB/Stable/--</v>
          </cell>
        </row>
        <row r="190">
          <cell r="B190" t="str">
            <v>BBB/Stable/A-2</v>
          </cell>
        </row>
        <row r="191">
          <cell r="B191" t="str">
            <v>BBB/Stable/--</v>
          </cell>
        </row>
        <row r="192">
          <cell r="B192" t="str">
            <v>BBB/Stable/A-2</v>
          </cell>
        </row>
        <row r="193">
          <cell r="B193" t="str">
            <v>BBB/Stable/A-2</v>
          </cell>
        </row>
        <row r="194">
          <cell r="B194" t="str">
            <v>BBB/Stable/--</v>
          </cell>
        </row>
        <row r="195">
          <cell r="B195" t="str">
            <v>BBB/Stable/--</v>
          </cell>
        </row>
        <row r="196">
          <cell r="B196" t="str">
            <v>BBB/Stable/--</v>
          </cell>
        </row>
        <row r="197">
          <cell r="B197" t="str">
            <v>BBB-/Watch Pos/--</v>
          </cell>
        </row>
        <row r="198">
          <cell r="B198" t="str">
            <v>BBB-/Watch Pos/--</v>
          </cell>
        </row>
        <row r="199">
          <cell r="B199" t="str">
            <v>BBB-/Watch Pos/--</v>
          </cell>
        </row>
        <row r="200">
          <cell r="B200" t="str">
            <v>BBB-/Positive/--</v>
          </cell>
        </row>
        <row r="201">
          <cell r="B201" t="str">
            <v>BBB-/Positive/--</v>
          </cell>
        </row>
        <row r="202">
          <cell r="B202" t="str">
            <v>BBB-/Positive/--</v>
          </cell>
        </row>
        <row r="203">
          <cell r="B203" t="str">
            <v>BBB-/Stable/--</v>
          </cell>
        </row>
        <row r="204">
          <cell r="B204" t="str">
            <v>BBB-/Stable/--</v>
          </cell>
        </row>
        <row r="205">
          <cell r="B205" t="str">
            <v>BBB-/Stable/--</v>
          </cell>
        </row>
        <row r="206">
          <cell r="B206" t="str">
            <v>BBB-/Stable/--</v>
          </cell>
        </row>
        <row r="207">
          <cell r="B207" t="str">
            <v>BBB-/Stable/--</v>
          </cell>
        </row>
        <row r="208">
          <cell r="B208" t="str">
            <v>BBB-/Stable/--</v>
          </cell>
        </row>
        <row r="209">
          <cell r="B209" t="str">
            <v>BBB-/Stable/--</v>
          </cell>
        </row>
        <row r="210">
          <cell r="B210" t="str">
            <v>BBB-/Stable/--</v>
          </cell>
        </row>
        <row r="211">
          <cell r="B211" t="str">
            <v>BBB-/Stable/A-3</v>
          </cell>
        </row>
        <row r="212">
          <cell r="B212" t="str">
            <v>BBB-/Stable/--</v>
          </cell>
        </row>
        <row r="213">
          <cell r="B213" t="str">
            <v>BBB-/Stable/--</v>
          </cell>
        </row>
        <row r="214">
          <cell r="B214" t="str">
            <v>BBB-/Stable/--</v>
          </cell>
        </row>
        <row r="215">
          <cell r="B215" t="str">
            <v>BBB-/Stable/--</v>
          </cell>
        </row>
        <row r="216">
          <cell r="B216" t="str">
            <v>BBB-/Stable/--</v>
          </cell>
        </row>
        <row r="217">
          <cell r="B217" t="str">
            <v>BBB-/Stable/--</v>
          </cell>
        </row>
        <row r="218">
          <cell r="B218" t="str">
            <v>BBB-/Stable/A-3</v>
          </cell>
        </row>
        <row r="219">
          <cell r="B219" t="str">
            <v>BBB-/Stable/--</v>
          </cell>
        </row>
        <row r="220">
          <cell r="B220" t="str">
            <v>BBB-/Stable/A-3</v>
          </cell>
        </row>
        <row r="221">
          <cell r="B221" t="str">
            <v>BBB-/Stable/--</v>
          </cell>
        </row>
        <row r="222">
          <cell r="B222" t="str">
            <v>BBB-/Stable/--</v>
          </cell>
        </row>
        <row r="223">
          <cell r="B223" t="str">
            <v>BBB-/Stable/A-3</v>
          </cell>
        </row>
        <row r="224">
          <cell r="B224" t="str">
            <v>BBB-/Stable/--</v>
          </cell>
        </row>
        <row r="225">
          <cell r="B225" t="str">
            <v>BB+/Positive/--</v>
          </cell>
        </row>
        <row r="226">
          <cell r="B226" t="str">
            <v>BB+/Stable/--</v>
          </cell>
        </row>
        <row r="227">
          <cell r="B227" t="str">
            <v>BB+/Stable/--</v>
          </cell>
        </row>
        <row r="228">
          <cell r="B228" t="str">
            <v>BB/Stable/--</v>
          </cell>
        </row>
        <row r="229">
          <cell r="B229" t="str">
            <v>BB/Stable/--</v>
          </cell>
        </row>
      </sheetData>
      <sheetData sheetId="4"/>
      <sheetData sheetId="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4.25"/>
  <sheetData>
    <row r="1" spans="1:1">
      <c r="A1" t="s">
        <v>927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3:J28"/>
  <sheetViews>
    <sheetView workbookViewId="0">
      <selection activeCell="I44" sqref="I44"/>
    </sheetView>
  </sheetViews>
  <sheetFormatPr defaultColWidth="9" defaultRowHeight="14.25"/>
  <cols>
    <col min="1" max="1" width="3.75" style="26" customWidth="1"/>
    <col min="2" max="2" width="1" style="26" customWidth="1"/>
    <col min="3" max="3" width="4.25" style="26" bestFit="1" customWidth="1"/>
    <col min="4" max="4" width="1.875" style="26" customWidth="1"/>
    <col min="5" max="5" width="22.375" style="26" customWidth="1"/>
    <col min="6" max="6" width="2.875" style="26" customWidth="1"/>
    <col min="7" max="7" width="14.25" style="26" customWidth="1"/>
    <col min="8" max="8" width="1.875" style="26" customWidth="1"/>
    <col min="9" max="9" width="14.875" style="26" bestFit="1" customWidth="1"/>
    <col min="10" max="10" width="1" style="26" customWidth="1"/>
    <col min="11" max="16384" width="9" style="26"/>
  </cols>
  <sheetData>
    <row r="3" spans="2:10" ht="15" thickBot="1"/>
    <row r="4" spans="2:10" ht="6" customHeight="1">
      <c r="B4" s="10"/>
      <c r="C4" s="11"/>
      <c r="D4" s="11"/>
      <c r="E4" s="11"/>
      <c r="F4" s="11"/>
      <c r="G4" s="11"/>
      <c r="H4" s="11"/>
      <c r="I4" s="11"/>
      <c r="J4" s="12"/>
    </row>
    <row r="5" spans="2:10" hidden="1">
      <c r="B5" s="13"/>
      <c r="C5" s="7"/>
      <c r="D5" s="7"/>
      <c r="E5" s="7"/>
      <c r="F5" s="7"/>
      <c r="G5" s="7"/>
      <c r="H5" s="7"/>
      <c r="I5" s="7"/>
      <c r="J5" s="14"/>
    </row>
    <row r="6" spans="2:10" ht="15">
      <c r="B6" s="13"/>
      <c r="C6" s="208" t="s">
        <v>555</v>
      </c>
      <c r="D6" s="208"/>
      <c r="E6" s="208"/>
      <c r="F6" s="208"/>
      <c r="G6" s="208"/>
      <c r="H6" s="208"/>
      <c r="I6" s="208"/>
      <c r="J6" s="14"/>
    </row>
    <row r="7" spans="2:10">
      <c r="B7" s="13"/>
      <c r="C7" s="7"/>
      <c r="D7" s="7"/>
      <c r="E7" s="7"/>
      <c r="F7" s="7"/>
      <c r="G7" s="7"/>
      <c r="H7" s="7"/>
      <c r="I7" s="7"/>
      <c r="J7" s="14"/>
    </row>
    <row r="8" spans="2:10" ht="15">
      <c r="B8" s="13"/>
      <c r="C8" s="208" t="s">
        <v>479</v>
      </c>
      <c r="D8" s="208"/>
      <c r="E8" s="208"/>
      <c r="F8" s="208"/>
      <c r="G8" s="208"/>
      <c r="H8" s="208"/>
      <c r="I8" s="208"/>
      <c r="J8" s="14"/>
    </row>
    <row r="9" spans="2:10" ht="15">
      <c r="B9" s="13"/>
      <c r="C9" s="208" t="s">
        <v>580</v>
      </c>
      <c r="D9" s="208"/>
      <c r="E9" s="208"/>
      <c r="F9" s="208"/>
      <c r="G9" s="208"/>
      <c r="H9" s="208"/>
      <c r="I9" s="208"/>
      <c r="J9" s="14"/>
    </row>
    <row r="10" spans="2:10">
      <c r="B10" s="13"/>
      <c r="C10" s="7"/>
      <c r="D10" s="7"/>
      <c r="E10" s="7"/>
      <c r="F10" s="7"/>
      <c r="G10" s="7"/>
      <c r="H10" s="7"/>
      <c r="I10" s="7"/>
      <c r="J10" s="14"/>
    </row>
    <row r="11" spans="2:10">
      <c r="B11" s="13"/>
      <c r="C11" s="7"/>
      <c r="D11" s="7"/>
      <c r="E11" s="7"/>
      <c r="F11" s="7"/>
      <c r="G11" s="7"/>
      <c r="H11" s="7"/>
      <c r="I11" s="7"/>
      <c r="J11" s="14"/>
    </row>
    <row r="12" spans="2:10" ht="15">
      <c r="B12" s="13"/>
      <c r="C12" s="7"/>
      <c r="D12" s="7"/>
      <c r="E12" s="7"/>
      <c r="F12" s="7"/>
      <c r="G12" s="209" t="s">
        <v>220</v>
      </c>
      <c r="H12" s="209"/>
      <c r="I12" s="209"/>
      <c r="J12" s="14"/>
    </row>
    <row r="13" spans="2:10" ht="15">
      <c r="B13" s="13"/>
      <c r="C13" s="16" t="s">
        <v>462</v>
      </c>
      <c r="D13" s="7"/>
      <c r="E13" s="16" t="s">
        <v>277</v>
      </c>
      <c r="F13" s="7"/>
      <c r="G13" s="16" t="s">
        <v>575</v>
      </c>
      <c r="H13" s="7"/>
      <c r="I13" s="16" t="s">
        <v>578</v>
      </c>
      <c r="J13" s="17"/>
    </row>
    <row r="14" spans="2:10">
      <c r="B14" s="13"/>
      <c r="C14" s="7"/>
      <c r="D14" s="7"/>
      <c r="E14" s="18">
        <v>-1</v>
      </c>
      <c r="F14" s="7"/>
      <c r="G14" s="18">
        <v>-4</v>
      </c>
      <c r="H14" s="7"/>
      <c r="I14" s="18">
        <v>-5</v>
      </c>
      <c r="J14" s="14"/>
    </row>
    <row r="15" spans="2:10">
      <c r="B15" s="13"/>
      <c r="C15" s="7"/>
      <c r="D15" s="7"/>
      <c r="E15" s="7"/>
      <c r="F15" s="7"/>
      <c r="G15" s="7"/>
      <c r="H15" s="7"/>
      <c r="I15" s="7"/>
      <c r="J15" s="14"/>
    </row>
    <row r="16" spans="2:10">
      <c r="B16" s="13"/>
      <c r="C16" s="61">
        <v>1</v>
      </c>
      <c r="D16" s="7"/>
      <c r="E16" s="61">
        <v>2016</v>
      </c>
      <c r="F16" s="7"/>
      <c r="G16" s="20">
        <f>ROEs2!H30</f>
        <v>9</v>
      </c>
      <c r="H16" s="7"/>
      <c r="I16" s="20">
        <f>ROEs2!H29</f>
        <v>11</v>
      </c>
      <c r="J16" s="14"/>
    </row>
    <row r="17" spans="2:10">
      <c r="B17" s="13"/>
      <c r="C17" s="61"/>
      <c r="D17" s="7"/>
      <c r="E17" s="61"/>
      <c r="F17" s="7"/>
      <c r="G17" s="20"/>
      <c r="H17" s="7"/>
      <c r="I17" s="20"/>
      <c r="J17" s="14"/>
    </row>
    <row r="18" spans="2:10">
      <c r="B18" s="13"/>
      <c r="C18" s="61">
        <v>2</v>
      </c>
      <c r="D18" s="7"/>
      <c r="E18" s="61">
        <v>2017</v>
      </c>
      <c r="F18" s="7"/>
      <c r="G18" s="20">
        <f>ROEs2!H64</f>
        <v>17</v>
      </c>
      <c r="H18" s="7"/>
      <c r="I18" s="20">
        <f>ROEs2!H63</f>
        <v>11</v>
      </c>
      <c r="J18" s="14"/>
    </row>
    <row r="19" spans="2:10">
      <c r="B19" s="13"/>
      <c r="C19" s="61"/>
      <c r="D19" s="7"/>
      <c r="E19" s="61"/>
      <c r="F19" s="7"/>
      <c r="G19" s="20"/>
      <c r="H19" s="7"/>
      <c r="I19" s="20"/>
      <c r="J19" s="14"/>
    </row>
    <row r="20" spans="2:10">
      <c r="B20" s="13"/>
      <c r="C20" s="61">
        <v>3</v>
      </c>
      <c r="D20" s="7"/>
      <c r="E20" s="61" t="s">
        <v>577</v>
      </c>
      <c r="F20" s="7"/>
      <c r="G20" s="20">
        <f>ROEs2!H80</f>
        <v>5</v>
      </c>
      <c r="H20" s="7"/>
      <c r="I20" s="20">
        <f>ROEs2!H79</f>
        <v>5</v>
      </c>
      <c r="J20" s="14"/>
    </row>
    <row r="21" spans="2:10">
      <c r="B21" s="13"/>
      <c r="C21" s="7"/>
      <c r="D21" s="7"/>
      <c r="E21" s="7"/>
      <c r="F21" s="7"/>
      <c r="G21" s="7"/>
      <c r="H21" s="7"/>
      <c r="I21" s="7"/>
      <c r="J21" s="14"/>
    </row>
    <row r="22" spans="2:10">
      <c r="B22" s="13"/>
      <c r="C22" s="7"/>
      <c r="D22" s="7"/>
      <c r="E22" s="9"/>
      <c r="F22" s="7"/>
      <c r="G22" s="7"/>
      <c r="H22" s="7"/>
      <c r="I22" s="7"/>
      <c r="J22" s="14"/>
    </row>
    <row r="23" spans="2:10">
      <c r="B23" s="13"/>
      <c r="C23" s="7"/>
      <c r="D23" s="7"/>
      <c r="E23" s="7" t="s">
        <v>468</v>
      </c>
      <c r="F23" s="7"/>
      <c r="G23" s="7"/>
      <c r="H23" s="7"/>
      <c r="I23" s="7"/>
      <c r="J23" s="14"/>
    </row>
    <row r="24" spans="2:10">
      <c r="B24" s="13"/>
      <c r="C24" s="7"/>
      <c r="D24" s="7"/>
      <c r="E24" s="7" t="s">
        <v>698</v>
      </c>
      <c r="F24" s="7"/>
      <c r="G24" s="7"/>
      <c r="H24" s="7"/>
      <c r="I24" s="7"/>
      <c r="J24" s="14"/>
    </row>
    <row r="25" spans="2:10">
      <c r="B25" s="13"/>
      <c r="C25" s="7"/>
      <c r="D25" s="7"/>
      <c r="E25" s="7" t="s">
        <v>696</v>
      </c>
      <c r="F25" s="7"/>
      <c r="G25" s="7"/>
      <c r="H25" s="7"/>
      <c r="I25" s="7"/>
      <c r="J25" s="14"/>
    </row>
    <row r="26" spans="2:10">
      <c r="B26" s="13"/>
      <c r="C26" s="7"/>
      <c r="D26" s="7"/>
      <c r="E26" s="7" t="s">
        <v>558</v>
      </c>
      <c r="F26" s="7"/>
      <c r="G26" s="7"/>
      <c r="H26" s="7"/>
      <c r="I26" s="7"/>
      <c r="J26" s="14"/>
    </row>
    <row r="27" spans="2:10" hidden="1">
      <c r="B27" s="13"/>
      <c r="C27" s="7"/>
      <c r="D27" s="7"/>
      <c r="E27" s="7"/>
      <c r="F27" s="7"/>
      <c r="G27" s="7"/>
      <c r="H27" s="7"/>
      <c r="I27" s="7"/>
      <c r="J27" s="14"/>
    </row>
    <row r="28" spans="2:10" ht="6" customHeight="1" thickBot="1">
      <c r="B28" s="21"/>
      <c r="C28" s="22"/>
      <c r="D28" s="22"/>
      <c r="E28" s="22"/>
      <c r="F28" s="22"/>
      <c r="G28" s="22"/>
      <c r="H28" s="22"/>
      <c r="I28" s="22"/>
      <c r="J28" s="23"/>
    </row>
  </sheetData>
  <mergeCells count="4">
    <mergeCell ref="C6:I6"/>
    <mergeCell ref="C8:I8"/>
    <mergeCell ref="C9:I9"/>
    <mergeCell ref="G12:I1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pageSetUpPr fitToPage="1"/>
  </sheetPr>
  <dimension ref="E1:AR70"/>
  <sheetViews>
    <sheetView showGridLines="0" tabSelected="1" zoomScale="50" zoomScaleNormal="50" workbookViewId="0">
      <selection activeCell="K29" sqref="K29"/>
    </sheetView>
  </sheetViews>
  <sheetFormatPr defaultRowHeight="27"/>
  <cols>
    <col min="1" max="1" width="9" style="103"/>
    <col min="2" max="13" width="15.625" style="103" customWidth="1"/>
    <col min="14" max="14" width="9" style="103"/>
    <col min="15" max="15" width="18.5" style="107" bestFit="1" customWidth="1"/>
    <col min="16" max="16" width="17.125" style="107" bestFit="1" customWidth="1"/>
    <col min="17" max="17" width="17.25" style="107" bestFit="1" customWidth="1"/>
    <col min="18" max="18" width="17.25" style="103" bestFit="1" customWidth="1"/>
    <col min="19" max="19" width="19.625" style="103" bestFit="1" customWidth="1"/>
    <col min="20" max="21" width="19.25" style="103" bestFit="1" customWidth="1"/>
    <col min="22" max="23" width="19.375" style="103" bestFit="1" customWidth="1"/>
    <col min="24" max="24" width="20.5" style="103" bestFit="1" customWidth="1"/>
    <col min="25" max="26" width="23.875" style="103" bestFit="1" customWidth="1"/>
    <col min="27" max="27" width="19.375" style="103" bestFit="1" customWidth="1"/>
    <col min="28" max="30" width="20.375" style="103" bestFit="1" customWidth="1"/>
    <col min="31" max="31" width="22.25" style="103" bestFit="1" customWidth="1"/>
    <col min="32" max="33" width="19.25" style="103" bestFit="1" customWidth="1"/>
    <col min="34" max="16384" width="9" style="103"/>
  </cols>
  <sheetData>
    <row r="1" spans="15:44">
      <c r="O1" s="213" t="s">
        <v>826</v>
      </c>
      <c r="P1" s="213"/>
      <c r="Q1" s="213"/>
      <c r="R1" s="213"/>
      <c r="S1" s="213"/>
      <c r="T1" s="213"/>
      <c r="AF1" s="104"/>
      <c r="AG1" s="104"/>
      <c r="AH1" s="104"/>
      <c r="AI1" s="104"/>
      <c r="AJ1" s="104"/>
      <c r="AK1" s="104"/>
      <c r="AL1" s="104"/>
      <c r="AM1" s="104"/>
    </row>
    <row r="2" spans="15:44">
      <c r="O2" s="105" t="s">
        <v>277</v>
      </c>
      <c r="P2" s="105" t="s">
        <v>220</v>
      </c>
      <c r="Q2" s="105" t="s">
        <v>825</v>
      </c>
      <c r="R2" s="105" t="s">
        <v>798</v>
      </c>
      <c r="S2" s="105" t="s">
        <v>824</v>
      </c>
      <c r="T2" s="105" t="s">
        <v>789</v>
      </c>
      <c r="U2" s="105" t="s">
        <v>823</v>
      </c>
      <c r="W2" s="203" t="s">
        <v>822</v>
      </c>
      <c r="X2" s="203"/>
      <c r="Y2" s="203"/>
      <c r="Z2" s="203"/>
      <c r="AA2" s="203"/>
      <c r="AB2" s="203"/>
      <c r="AC2" s="203"/>
      <c r="AD2" s="203"/>
      <c r="AE2" s="203"/>
      <c r="AF2" s="106"/>
      <c r="AG2" s="106"/>
      <c r="AH2" s="106"/>
      <c r="AI2" s="106"/>
      <c r="AJ2" s="106"/>
      <c r="AK2" s="106"/>
      <c r="AL2" s="106"/>
      <c r="AM2" s="106"/>
      <c r="AN2" s="106"/>
      <c r="AO2" s="106"/>
      <c r="AP2" s="106"/>
      <c r="AQ2" s="106"/>
      <c r="AR2" s="106"/>
    </row>
    <row r="3" spans="15:44" ht="27.75" thickBot="1">
      <c r="O3" s="107">
        <f t="array" ref="O3:O13">TRANSPOSE('Figure - RRA Table 1'!C5:M5)</f>
        <v>2014</v>
      </c>
      <c r="P3" s="108">
        <f t="array" ref="P3:P13">TRANSPOSE('Figure - RRA Table 1'!C24:M24)</f>
        <v>36162</v>
      </c>
      <c r="Q3" s="108">
        <f t="array" ref="Q3:Q13">TRANSPOSE('Figure - RRA Table 1'!C58:M58)</f>
        <v>43983</v>
      </c>
      <c r="R3" s="108">
        <f t="array" ref="R3:R13">TRANSPOSE('Figure - RRA Table 1'!C35:M35)</f>
        <v>3081</v>
      </c>
      <c r="S3" s="108">
        <f t="array" ref="S3:S13">TRANSPOSE('Figure - RRA Table 1'!C69:M69)</f>
        <v>1642</v>
      </c>
      <c r="T3" s="109">
        <f t="shared" ref="T3:T16" si="0">SUM(P3:S3)</f>
        <v>84868</v>
      </c>
      <c r="U3" s="109">
        <f t="shared" ref="U3:U16" si="1">O3*$X$19+$X$18</f>
        <v>72395.371428571641</v>
      </c>
      <c r="V3" s="109"/>
      <c r="W3" s="203"/>
      <c r="X3" s="203"/>
      <c r="Y3" s="203"/>
      <c r="Z3" s="203"/>
      <c r="AA3" s="203"/>
      <c r="AB3" s="203"/>
      <c r="AC3" s="203"/>
      <c r="AD3" s="203"/>
      <c r="AE3" s="203"/>
      <c r="AF3" s="106"/>
      <c r="AG3" s="106"/>
      <c r="AH3" s="106"/>
      <c r="AI3" s="106"/>
      <c r="AJ3" s="106"/>
      <c r="AK3" s="106"/>
      <c r="AL3" s="106"/>
      <c r="AM3" s="106"/>
      <c r="AN3" s="106"/>
      <c r="AO3" s="106"/>
      <c r="AP3" s="106"/>
      <c r="AQ3" s="106"/>
      <c r="AR3" s="106"/>
    </row>
    <row r="4" spans="15:44">
      <c r="O4" s="107">
        <v>2015</v>
      </c>
      <c r="P4" s="108">
        <v>39081</v>
      </c>
      <c r="Q4" s="108">
        <v>49800</v>
      </c>
      <c r="R4" s="108">
        <v>3608</v>
      </c>
      <c r="S4" s="108">
        <v>1946</v>
      </c>
      <c r="T4" s="109">
        <f t="shared" si="0"/>
        <v>94435</v>
      </c>
      <c r="U4" s="109">
        <f t="shared" si="1"/>
        <v>84003.567032966763</v>
      </c>
      <c r="V4" s="109"/>
      <c r="W4" s="204" t="s">
        <v>821</v>
      </c>
      <c r="X4" s="204"/>
      <c r="Y4" s="203"/>
      <c r="Z4" s="203"/>
      <c r="AA4" s="203"/>
      <c r="AB4" s="203"/>
      <c r="AC4" s="203"/>
      <c r="AD4" s="203"/>
      <c r="AE4" s="203"/>
      <c r="AF4" s="106"/>
      <c r="AG4" s="106"/>
      <c r="AH4" s="106"/>
      <c r="AI4" s="106"/>
      <c r="AJ4" s="106"/>
      <c r="AK4" s="106"/>
      <c r="AL4" s="106"/>
      <c r="AM4" s="106"/>
      <c r="AN4" s="106"/>
      <c r="AO4" s="106"/>
      <c r="AP4" s="106"/>
      <c r="AQ4" s="106"/>
      <c r="AR4" s="106"/>
    </row>
    <row r="5" spans="15:44">
      <c r="O5" s="107">
        <v>2016</v>
      </c>
      <c r="P5" s="108">
        <v>42354</v>
      </c>
      <c r="Q5" s="108">
        <v>56452</v>
      </c>
      <c r="R5" s="108">
        <v>3437</v>
      </c>
      <c r="S5" s="108">
        <v>2271</v>
      </c>
      <c r="T5" s="109">
        <f t="shared" si="0"/>
        <v>104514</v>
      </c>
      <c r="U5" s="109">
        <f t="shared" si="1"/>
        <v>95611.762637361884</v>
      </c>
      <c r="V5" s="109"/>
      <c r="W5" s="205" t="s">
        <v>820</v>
      </c>
      <c r="X5" s="205">
        <v>0.96503812460641647</v>
      </c>
      <c r="Y5" s="203"/>
      <c r="Z5" s="203"/>
      <c r="AA5" s="203"/>
      <c r="AB5" s="203"/>
      <c r="AC5" s="203"/>
      <c r="AD5" s="203"/>
      <c r="AE5" s="203"/>
      <c r="AF5" s="106"/>
      <c r="AG5" s="106"/>
      <c r="AH5" s="106"/>
      <c r="AI5" s="106"/>
      <c r="AJ5" s="106"/>
      <c r="AK5" s="106"/>
      <c r="AL5" s="106"/>
      <c r="AM5" s="106"/>
      <c r="AN5" s="106"/>
      <c r="AO5" s="106"/>
      <c r="AP5" s="106"/>
      <c r="AQ5" s="106"/>
      <c r="AR5" s="106"/>
    </row>
    <row r="6" spans="15:44">
      <c r="O6" s="107">
        <v>2017</v>
      </c>
      <c r="P6" s="108">
        <v>44621</v>
      </c>
      <c r="Q6" s="108">
        <v>55745</v>
      </c>
      <c r="R6" s="108">
        <v>3690</v>
      </c>
      <c r="S6" s="108">
        <v>2542</v>
      </c>
      <c r="T6" s="109">
        <f t="shared" si="0"/>
        <v>106598</v>
      </c>
      <c r="U6" s="109">
        <f t="shared" si="1"/>
        <v>107219.95824175701</v>
      </c>
      <c r="V6" s="109"/>
      <c r="W6" s="205" t="s">
        <v>819</v>
      </c>
      <c r="X6" s="205">
        <v>0.9312985819438695</v>
      </c>
      <c r="Y6" s="203"/>
      <c r="Z6" s="203"/>
      <c r="AA6" s="203"/>
      <c r="AB6" s="203"/>
      <c r="AC6" s="203"/>
      <c r="AD6" s="203"/>
      <c r="AE6" s="203"/>
      <c r="AF6" s="106"/>
      <c r="AG6" s="106"/>
      <c r="AH6" s="106"/>
      <c r="AI6" s="106"/>
      <c r="AJ6" s="106"/>
      <c r="AK6" s="106"/>
      <c r="AL6" s="106"/>
      <c r="AM6" s="106"/>
      <c r="AN6" s="106"/>
      <c r="AO6" s="106"/>
      <c r="AP6" s="106"/>
      <c r="AQ6" s="106"/>
      <c r="AR6" s="106"/>
    </row>
    <row r="7" spans="15:44">
      <c r="O7" s="107">
        <v>2018</v>
      </c>
      <c r="P7" s="108">
        <v>48963</v>
      </c>
      <c r="Q7" s="108">
        <v>59656</v>
      </c>
      <c r="R7" s="108">
        <v>4503</v>
      </c>
      <c r="S7" s="108">
        <v>2754</v>
      </c>
      <c r="T7" s="109">
        <f t="shared" si="0"/>
        <v>115876</v>
      </c>
      <c r="U7" s="109">
        <f t="shared" si="1"/>
        <v>118828.15384615213</v>
      </c>
      <c r="V7" s="109"/>
      <c r="W7" s="205" t="s">
        <v>818</v>
      </c>
      <c r="X7" s="205">
        <v>0.92557346377252525</v>
      </c>
      <c r="Y7" s="203"/>
      <c r="Z7" s="203"/>
      <c r="AA7" s="203"/>
      <c r="AB7" s="203"/>
      <c r="AC7" s="203"/>
      <c r="AD7" s="203"/>
      <c r="AE7" s="203"/>
      <c r="AF7" s="106"/>
      <c r="AG7" s="106"/>
      <c r="AH7" s="106"/>
      <c r="AI7" s="106"/>
      <c r="AJ7" s="106"/>
      <c r="AK7" s="106"/>
      <c r="AL7" s="106"/>
      <c r="AM7" s="106"/>
      <c r="AN7" s="106"/>
      <c r="AO7" s="106"/>
      <c r="AP7" s="106"/>
      <c r="AQ7" s="106"/>
      <c r="AR7" s="106"/>
    </row>
    <row r="8" spans="15:44">
      <c r="O8" s="107">
        <v>2019</v>
      </c>
      <c r="P8" s="108">
        <v>54296</v>
      </c>
      <c r="Q8" s="108">
        <v>62918</v>
      </c>
      <c r="R8" s="108">
        <v>5555</v>
      </c>
      <c r="S8" s="108">
        <v>2945</v>
      </c>
      <c r="T8" s="109">
        <f t="shared" si="0"/>
        <v>125714</v>
      </c>
      <c r="U8" s="109">
        <f t="shared" si="1"/>
        <v>130436.34945054725</v>
      </c>
      <c r="V8" s="109"/>
      <c r="W8" s="205" t="s">
        <v>808</v>
      </c>
      <c r="X8" s="205">
        <v>13727.870539253019</v>
      </c>
      <c r="Y8" s="203"/>
      <c r="Z8" s="203"/>
      <c r="AA8" s="203"/>
      <c r="AB8" s="203"/>
      <c r="AC8" s="203"/>
      <c r="AD8" s="203"/>
      <c r="AE8" s="203"/>
      <c r="AF8" s="106"/>
      <c r="AG8" s="106"/>
      <c r="AH8" s="106"/>
      <c r="AI8" s="106"/>
      <c r="AJ8" s="106"/>
      <c r="AK8" s="106"/>
      <c r="AL8" s="106"/>
      <c r="AM8" s="106"/>
      <c r="AN8" s="106"/>
      <c r="AO8" s="106"/>
      <c r="AP8" s="106"/>
      <c r="AQ8" s="106"/>
      <c r="AR8" s="106"/>
    </row>
    <row r="9" spans="15:44" ht="27.75" thickBot="1">
      <c r="O9" s="107">
        <v>2020</v>
      </c>
      <c r="P9" s="108">
        <v>53737</v>
      </c>
      <c r="Q9" s="108">
        <v>67759</v>
      </c>
      <c r="R9" s="108">
        <v>5473</v>
      </c>
      <c r="S9" s="108">
        <v>3454</v>
      </c>
      <c r="T9" s="109">
        <f t="shared" si="0"/>
        <v>130423</v>
      </c>
      <c r="U9" s="109">
        <f t="shared" si="1"/>
        <v>142044.54505494237</v>
      </c>
      <c r="V9" s="109"/>
      <c r="W9" s="206" t="s">
        <v>817</v>
      </c>
      <c r="X9" s="206">
        <v>14</v>
      </c>
      <c r="Y9" s="203"/>
      <c r="Z9" s="203"/>
      <c r="AA9" s="203"/>
      <c r="AB9" s="203"/>
      <c r="AC9" s="203"/>
      <c r="AD9" s="203"/>
      <c r="AE9" s="203"/>
      <c r="AF9" s="106"/>
      <c r="AG9" s="106"/>
      <c r="AH9" s="106"/>
      <c r="AI9" s="106"/>
      <c r="AJ9" s="106"/>
      <c r="AK9" s="106"/>
      <c r="AL9" s="106"/>
      <c r="AM9" s="106"/>
      <c r="AN9" s="106"/>
      <c r="AO9" s="106"/>
      <c r="AP9" s="106"/>
      <c r="AQ9" s="106"/>
      <c r="AR9" s="106"/>
    </row>
    <row r="10" spans="15:44">
      <c r="O10" s="107">
        <v>2021</v>
      </c>
      <c r="P10" s="108">
        <v>56006</v>
      </c>
      <c r="Q10" s="108">
        <v>66795</v>
      </c>
      <c r="R10" s="108">
        <v>5612</v>
      </c>
      <c r="S10" s="108">
        <v>3612</v>
      </c>
      <c r="T10" s="109">
        <f t="shared" si="0"/>
        <v>132025</v>
      </c>
      <c r="U10" s="109">
        <f t="shared" si="1"/>
        <v>153652.74065933749</v>
      </c>
      <c r="V10" s="109"/>
      <c r="W10" s="203"/>
      <c r="X10" s="203"/>
      <c r="Y10" s="203"/>
      <c r="Z10" s="203"/>
      <c r="AA10" s="203"/>
      <c r="AB10" s="203"/>
      <c r="AC10" s="203"/>
      <c r="AD10" s="203"/>
      <c r="AE10" s="203"/>
      <c r="AF10" s="106"/>
      <c r="AG10" s="106"/>
      <c r="AH10" s="106"/>
      <c r="AI10" s="106"/>
      <c r="AJ10" s="106"/>
      <c r="AK10" s="106"/>
      <c r="AL10" s="106"/>
      <c r="AM10" s="106"/>
      <c r="AN10" s="106"/>
      <c r="AO10" s="106"/>
      <c r="AP10" s="106"/>
      <c r="AQ10" s="106"/>
      <c r="AR10" s="106"/>
    </row>
    <row r="11" spans="15:44" ht="27.75" thickBot="1">
      <c r="O11" s="107">
        <v>2022</v>
      </c>
      <c r="P11" s="108">
        <v>60161</v>
      </c>
      <c r="Q11" s="108">
        <v>75451</v>
      </c>
      <c r="R11" s="108">
        <v>6303</v>
      </c>
      <c r="S11" s="108">
        <v>4254</v>
      </c>
      <c r="T11" s="109">
        <f t="shared" si="0"/>
        <v>146169</v>
      </c>
      <c r="U11" s="109">
        <f t="shared" si="1"/>
        <v>165260.93626373634</v>
      </c>
      <c r="V11" s="109"/>
      <c r="W11" s="203" t="s">
        <v>816</v>
      </c>
      <c r="X11" s="203"/>
      <c r="Y11" s="203"/>
      <c r="Z11" s="203"/>
      <c r="AA11" s="203"/>
      <c r="AB11" s="203"/>
      <c r="AC11" s="203"/>
      <c r="AD11" s="203"/>
      <c r="AE11" s="203"/>
      <c r="AF11" s="106"/>
      <c r="AG11" s="106"/>
      <c r="AH11" s="106"/>
      <c r="AI11" s="106"/>
      <c r="AJ11" s="106"/>
      <c r="AK11" s="106"/>
      <c r="AL11" s="106"/>
      <c r="AM11" s="106"/>
      <c r="AN11" s="106"/>
      <c r="AO11" s="106"/>
      <c r="AP11" s="106"/>
      <c r="AQ11" s="106"/>
      <c r="AR11" s="106"/>
    </row>
    <row r="12" spans="15:44">
      <c r="O12" s="107">
        <v>2023</v>
      </c>
      <c r="P12" s="108">
        <v>69275</v>
      </c>
      <c r="Q12" s="108">
        <v>87494</v>
      </c>
      <c r="R12" s="108">
        <v>7034</v>
      </c>
      <c r="S12" s="108">
        <v>4813</v>
      </c>
      <c r="T12" s="109">
        <f t="shared" si="0"/>
        <v>168616</v>
      </c>
      <c r="U12" s="109">
        <f t="shared" si="1"/>
        <v>176869.13186813146</v>
      </c>
      <c r="V12" s="109"/>
      <c r="W12" s="207"/>
      <c r="X12" s="207" t="s">
        <v>815</v>
      </c>
      <c r="Y12" s="207" t="s">
        <v>814</v>
      </c>
      <c r="Z12" s="207" t="s">
        <v>258</v>
      </c>
      <c r="AA12" s="207" t="s">
        <v>813</v>
      </c>
      <c r="AB12" s="207" t="s">
        <v>812</v>
      </c>
      <c r="AC12" s="203"/>
      <c r="AD12" s="203"/>
      <c r="AE12" s="203"/>
      <c r="AF12" s="106"/>
      <c r="AG12" s="106"/>
      <c r="AH12" s="106"/>
      <c r="AI12" s="106"/>
      <c r="AJ12" s="106"/>
      <c r="AK12" s="106"/>
      <c r="AL12" s="106"/>
      <c r="AM12" s="106"/>
      <c r="AN12" s="106"/>
      <c r="AO12" s="106"/>
      <c r="AP12" s="106"/>
      <c r="AQ12" s="106"/>
      <c r="AR12" s="106"/>
    </row>
    <row r="13" spans="15:44">
      <c r="O13" s="107">
        <v>2024</v>
      </c>
      <c r="P13" s="108">
        <v>71576</v>
      </c>
      <c r="Q13" s="108">
        <v>94249</v>
      </c>
      <c r="R13" s="108">
        <v>7651</v>
      </c>
      <c r="S13" s="108">
        <v>5364</v>
      </c>
      <c r="T13" s="109">
        <f t="shared" si="0"/>
        <v>178840</v>
      </c>
      <c r="U13" s="109">
        <f t="shared" si="1"/>
        <v>188477.32747252658</v>
      </c>
      <c r="V13" s="109"/>
      <c r="W13" s="205" t="s">
        <v>811</v>
      </c>
      <c r="X13" s="205">
        <v>1</v>
      </c>
      <c r="Y13" s="205">
        <v>30655671680.704391</v>
      </c>
      <c r="Z13" s="205">
        <v>30655671680.704391</v>
      </c>
      <c r="AA13" s="205">
        <v>162.66888369313938</v>
      </c>
      <c r="AB13" s="205">
        <v>2.4451104853016185E-8</v>
      </c>
      <c r="AC13" s="203"/>
      <c r="AD13" s="203"/>
      <c r="AE13" s="203"/>
      <c r="AF13" s="106"/>
      <c r="AG13" s="106"/>
      <c r="AH13" s="106"/>
      <c r="AI13" s="106"/>
      <c r="AJ13" s="106"/>
      <c r="AK13" s="106"/>
      <c r="AL13" s="106"/>
      <c r="AM13" s="106"/>
      <c r="AN13" s="106"/>
      <c r="AO13" s="106"/>
      <c r="AP13" s="106"/>
      <c r="AQ13" s="106"/>
      <c r="AR13" s="106"/>
    </row>
    <row r="14" spans="15:44">
      <c r="O14" s="107">
        <f>O13+1</f>
        <v>2025</v>
      </c>
      <c r="P14" s="108">
        <f t="array" ref="P14:P16">TRANSPOSE('Figure - RRA Table 1'!Q24:S24)</f>
        <v>84996</v>
      </c>
      <c r="Q14" s="108">
        <f t="array" ref="Q14:Q16">TRANSPOSE('Figure - RRA Table 1'!Q58:S58)</f>
        <v>118492</v>
      </c>
      <c r="R14" s="108">
        <f t="array" ref="R14:R16">TRANSPOSE('Figure - RRA Table 1'!Q35:S35)</f>
        <v>8597</v>
      </c>
      <c r="S14" s="108">
        <f t="array" ref="S14:S16">TRANSPOSE('Figure - RRA Table 1'!Q69:S69)</f>
        <v>6190</v>
      </c>
      <c r="T14" s="109">
        <f t="shared" si="0"/>
        <v>218275</v>
      </c>
      <c r="U14" s="109">
        <f t="shared" si="1"/>
        <v>200085.5230769217</v>
      </c>
      <c r="V14" s="109"/>
      <c r="W14" s="205" t="s">
        <v>810</v>
      </c>
      <c r="X14" s="205">
        <v>12</v>
      </c>
      <c r="Y14" s="205">
        <v>2261453154.5098915</v>
      </c>
      <c r="Z14" s="205">
        <v>188454429.54249096</v>
      </c>
      <c r="AA14" s="205"/>
      <c r="AB14" s="205"/>
      <c r="AC14" s="203"/>
      <c r="AD14" s="203"/>
      <c r="AE14" s="203"/>
      <c r="AF14" s="106"/>
      <c r="AG14" s="106"/>
      <c r="AH14" s="106"/>
      <c r="AI14" s="106"/>
      <c r="AJ14" s="106"/>
      <c r="AK14" s="106"/>
      <c r="AL14" s="106"/>
      <c r="AM14" s="106"/>
      <c r="AN14" s="106"/>
      <c r="AO14" s="106"/>
      <c r="AP14" s="106"/>
      <c r="AQ14" s="106"/>
      <c r="AR14" s="106"/>
    </row>
    <row r="15" spans="15:44" ht="27.75" thickBot="1">
      <c r="O15" s="107">
        <f>O14+1</f>
        <v>2026</v>
      </c>
      <c r="P15" s="108">
        <v>94957</v>
      </c>
      <c r="Q15" s="108">
        <v>118755</v>
      </c>
      <c r="R15" s="108">
        <v>8969</v>
      </c>
      <c r="S15" s="108">
        <v>6457</v>
      </c>
      <c r="T15" s="109">
        <f t="shared" si="0"/>
        <v>229138</v>
      </c>
      <c r="U15" s="109">
        <f t="shared" si="1"/>
        <v>211693.71868131682</v>
      </c>
      <c r="V15" s="109"/>
      <c r="W15" s="206" t="s">
        <v>789</v>
      </c>
      <c r="X15" s="206">
        <v>13</v>
      </c>
      <c r="Y15" s="206">
        <v>32917124835.214283</v>
      </c>
      <c r="Z15" s="206"/>
      <c r="AA15" s="206"/>
      <c r="AB15" s="206"/>
      <c r="AC15" s="203"/>
      <c r="AD15" s="203"/>
      <c r="AE15" s="203"/>
      <c r="AF15" s="106"/>
      <c r="AG15" s="106"/>
      <c r="AH15" s="106"/>
      <c r="AI15" s="106"/>
      <c r="AJ15" s="106"/>
      <c r="AK15" s="106"/>
      <c r="AL15" s="106"/>
      <c r="AM15" s="106"/>
      <c r="AN15" s="106"/>
      <c r="AO15" s="106"/>
      <c r="AP15" s="106"/>
      <c r="AQ15" s="106"/>
      <c r="AR15" s="106"/>
    </row>
    <row r="16" spans="15:44" ht="27.75" thickBot="1">
      <c r="O16" s="107">
        <f>O15+1</f>
        <v>2027</v>
      </c>
      <c r="P16" s="108">
        <v>99262</v>
      </c>
      <c r="Q16" s="108">
        <v>120878</v>
      </c>
      <c r="R16" s="108">
        <v>7909</v>
      </c>
      <c r="S16" s="108">
        <v>6341</v>
      </c>
      <c r="T16" s="109">
        <f t="shared" si="0"/>
        <v>234390</v>
      </c>
      <c r="U16" s="109">
        <f t="shared" si="1"/>
        <v>223301.91428571194</v>
      </c>
      <c r="W16" s="203"/>
      <c r="X16" s="203"/>
      <c r="Y16" s="203"/>
      <c r="Z16" s="203"/>
      <c r="AA16" s="203"/>
      <c r="AB16" s="203"/>
      <c r="AC16" s="203"/>
      <c r="AD16" s="203"/>
      <c r="AE16" s="203"/>
      <c r="AF16" s="106"/>
      <c r="AG16" s="106"/>
      <c r="AH16" s="106"/>
      <c r="AI16" s="106"/>
      <c r="AJ16" s="106"/>
      <c r="AK16" s="106"/>
      <c r="AL16" s="106"/>
      <c r="AM16" s="106"/>
      <c r="AN16" s="106"/>
      <c r="AO16" s="106"/>
      <c r="AP16" s="106"/>
      <c r="AQ16" s="106"/>
      <c r="AR16" s="106"/>
    </row>
    <row r="17" spans="5:44">
      <c r="U17" s="109"/>
      <c r="W17" s="207"/>
      <c r="X17" s="207" t="s">
        <v>809</v>
      </c>
      <c r="Y17" s="207" t="s">
        <v>808</v>
      </c>
      <c r="Z17" s="207" t="s">
        <v>807</v>
      </c>
      <c r="AA17" s="207" t="s">
        <v>806</v>
      </c>
      <c r="AB17" s="207" t="s">
        <v>805</v>
      </c>
      <c r="AC17" s="207" t="s">
        <v>804</v>
      </c>
      <c r="AD17" s="207" t="s">
        <v>803</v>
      </c>
      <c r="AE17" s="207" t="s">
        <v>802</v>
      </c>
      <c r="AF17" s="106"/>
      <c r="AG17" s="106"/>
      <c r="AH17" s="106"/>
      <c r="AI17" s="106"/>
      <c r="AJ17" s="106"/>
      <c r="AK17" s="106"/>
      <c r="AL17" s="106"/>
      <c r="AM17" s="106"/>
      <c r="AN17" s="106"/>
      <c r="AO17" s="106"/>
      <c r="AP17" s="106"/>
      <c r="AQ17" s="106"/>
      <c r="AR17" s="106"/>
    </row>
    <row r="18" spans="5:44">
      <c r="U18" s="109"/>
      <c r="W18" s="205" t="s">
        <v>801</v>
      </c>
      <c r="X18" s="205">
        <v>-23306510.575824182</v>
      </c>
      <c r="Y18" s="205">
        <v>1838959.6219637175</v>
      </c>
      <c r="Z18" s="205">
        <v>-12.673747861269799</v>
      </c>
      <c r="AA18" s="205">
        <v>2.6251117363677833E-8</v>
      </c>
      <c r="AB18" s="205">
        <v>-27313259.393398724</v>
      </c>
      <c r="AC18" s="205">
        <v>-19299761.75824964</v>
      </c>
      <c r="AD18" s="205">
        <v>-27313259.393398724</v>
      </c>
      <c r="AE18" s="205">
        <v>-19299761.75824964</v>
      </c>
      <c r="AF18" s="106"/>
      <c r="AG18" s="106"/>
      <c r="AH18" s="106"/>
      <c r="AI18" s="106"/>
      <c r="AJ18" s="106"/>
      <c r="AK18" s="106"/>
      <c r="AL18" s="106"/>
      <c r="AM18" s="106"/>
      <c r="AN18" s="106"/>
      <c r="AO18" s="106"/>
      <c r="AP18" s="106"/>
      <c r="AQ18" s="106"/>
      <c r="AR18" s="106"/>
    </row>
    <row r="19" spans="5:44" ht="27.75" thickBot="1">
      <c r="O19" s="118"/>
      <c r="U19" s="109"/>
      <c r="V19" s="109"/>
      <c r="W19" s="206" t="s">
        <v>800</v>
      </c>
      <c r="X19" s="206">
        <v>11608.195604395607</v>
      </c>
      <c r="Y19" s="206">
        <v>910.14895422018265</v>
      </c>
      <c r="Z19" s="206">
        <v>12.754171227215803</v>
      </c>
      <c r="AA19" s="206">
        <v>2.4451104853016099E-8</v>
      </c>
      <c r="AB19" s="206">
        <v>9625.1513860324631</v>
      </c>
      <c r="AC19" s="206">
        <v>13591.239822758751</v>
      </c>
      <c r="AD19" s="206">
        <v>9625.1513860324631</v>
      </c>
      <c r="AE19" s="206">
        <v>13591.239822758751</v>
      </c>
      <c r="AF19" s="106"/>
      <c r="AG19" s="106"/>
      <c r="AH19" s="106"/>
      <c r="AI19" s="106"/>
      <c r="AJ19" s="106"/>
      <c r="AK19" s="106"/>
      <c r="AL19" s="106"/>
      <c r="AM19" s="106"/>
      <c r="AN19" s="106"/>
      <c r="AO19" s="106"/>
      <c r="AP19" s="106"/>
      <c r="AQ19" s="106"/>
      <c r="AR19" s="106"/>
    </row>
    <row r="20" spans="5:44">
      <c r="W20" s="203"/>
      <c r="X20" s="203"/>
      <c r="Y20" s="203"/>
      <c r="Z20" s="203"/>
      <c r="AA20" s="203"/>
      <c r="AB20" s="203"/>
      <c r="AC20" s="203"/>
      <c r="AD20" s="203"/>
      <c r="AE20" s="203"/>
      <c r="AF20" s="106"/>
      <c r="AG20" s="106"/>
      <c r="AH20" s="106"/>
      <c r="AI20" s="106"/>
      <c r="AJ20" s="106"/>
      <c r="AK20" s="106"/>
      <c r="AL20" s="106"/>
      <c r="AM20" s="106"/>
      <c r="AN20" s="106"/>
      <c r="AO20" s="106"/>
      <c r="AP20" s="106"/>
      <c r="AQ20" s="106"/>
      <c r="AR20" s="106"/>
    </row>
    <row r="21" spans="5:44">
      <c r="W21" s="203"/>
      <c r="X21" s="203"/>
      <c r="Y21" s="203"/>
      <c r="Z21" s="203"/>
      <c r="AA21" s="203"/>
      <c r="AB21" s="203"/>
      <c r="AC21" s="203"/>
      <c r="AD21" s="203"/>
      <c r="AE21" s="203"/>
      <c r="AF21" s="106"/>
      <c r="AG21" s="106"/>
      <c r="AH21" s="106"/>
      <c r="AI21" s="106"/>
      <c r="AJ21" s="106"/>
      <c r="AK21" s="106"/>
      <c r="AL21" s="106"/>
      <c r="AM21" s="106"/>
      <c r="AN21" s="106"/>
      <c r="AO21" s="106"/>
      <c r="AP21" s="106"/>
      <c r="AQ21" s="106"/>
      <c r="AR21" s="106"/>
    </row>
    <row r="22" spans="5:44">
      <c r="O22" s="110"/>
      <c r="P22" s="110"/>
      <c r="Q22" s="110"/>
      <c r="R22" s="110"/>
      <c r="S22" s="110"/>
      <c r="T22" s="110"/>
      <c r="W22" s="203"/>
      <c r="X22" s="203"/>
      <c r="Y22" s="203"/>
      <c r="Z22" s="203"/>
      <c r="AA22" s="203"/>
      <c r="AB22" s="203"/>
      <c r="AC22" s="203"/>
      <c r="AD22" s="203"/>
      <c r="AE22" s="203"/>
      <c r="AF22" s="106"/>
      <c r="AG22" s="106"/>
      <c r="AH22" s="106"/>
      <c r="AI22" s="106"/>
      <c r="AJ22" s="106"/>
      <c r="AK22" s="106"/>
      <c r="AL22" s="106"/>
      <c r="AM22" s="106"/>
      <c r="AN22" s="106"/>
      <c r="AO22" s="106"/>
      <c r="AP22" s="106"/>
      <c r="AQ22" s="106"/>
      <c r="AR22" s="106"/>
    </row>
    <row r="23" spans="5:44">
      <c r="O23" s="110"/>
      <c r="P23" s="111"/>
      <c r="Q23" s="111"/>
      <c r="R23" s="111"/>
      <c r="S23" s="111"/>
      <c r="T23" s="111"/>
      <c r="AF23" s="106"/>
      <c r="AG23" s="106"/>
      <c r="AH23" s="106"/>
      <c r="AI23" s="106"/>
      <c r="AJ23" s="106"/>
      <c r="AK23" s="106"/>
      <c r="AL23" s="106"/>
      <c r="AM23" s="106"/>
      <c r="AN23" s="106"/>
      <c r="AO23" s="106"/>
      <c r="AP23" s="106"/>
      <c r="AQ23" s="106"/>
      <c r="AR23" s="106"/>
    </row>
    <row r="24" spans="5:44">
      <c r="AF24" s="106"/>
      <c r="AG24" s="106"/>
      <c r="AH24" s="106"/>
      <c r="AI24" s="106"/>
      <c r="AJ24" s="106"/>
      <c r="AK24" s="106"/>
      <c r="AL24" s="106"/>
      <c r="AM24" s="106"/>
      <c r="AN24" s="106"/>
      <c r="AO24" s="106"/>
      <c r="AP24" s="106"/>
      <c r="AQ24" s="106"/>
      <c r="AR24" s="106"/>
    </row>
    <row r="25" spans="5:44">
      <c r="W25" s="109"/>
      <c r="X25" s="109"/>
      <c r="Y25" s="109"/>
      <c r="Z25" s="109"/>
      <c r="AA25" s="109"/>
      <c r="AB25" s="109"/>
      <c r="AC25" s="109"/>
      <c r="AD25" s="109"/>
      <c r="AE25" s="109"/>
      <c r="AF25" s="106"/>
      <c r="AG25" s="106"/>
      <c r="AH25" s="106"/>
      <c r="AI25" s="106"/>
      <c r="AJ25" s="106"/>
      <c r="AK25" s="106"/>
      <c r="AL25" s="106"/>
      <c r="AM25" s="106"/>
      <c r="AN25" s="106"/>
      <c r="AO25" s="106"/>
      <c r="AP25" s="106"/>
      <c r="AQ25" s="106"/>
      <c r="AR25" s="106"/>
    </row>
    <row r="26" spans="5:44">
      <c r="O26" s="213"/>
      <c r="P26" s="213"/>
      <c r="Q26" s="213"/>
      <c r="R26" s="213"/>
      <c r="S26" s="213"/>
      <c r="T26" s="213"/>
      <c r="AF26" s="104"/>
      <c r="AG26" s="104"/>
      <c r="AH26" s="104"/>
      <c r="AI26" s="104"/>
      <c r="AJ26" s="104"/>
      <c r="AK26" s="104"/>
      <c r="AL26" s="104"/>
      <c r="AM26" s="104"/>
    </row>
    <row r="27" spans="5:44">
      <c r="O27" s="112"/>
      <c r="P27" s="105"/>
      <c r="Q27" s="105">
        <f t="array" ref="Q27:AD27">TRANSPOSE(O3:O16)</f>
        <v>2014</v>
      </c>
      <c r="R27" s="105">
        <v>2015</v>
      </c>
      <c r="S27" s="105">
        <v>2016</v>
      </c>
      <c r="T27" s="105">
        <v>2017</v>
      </c>
      <c r="U27" s="105">
        <v>2018</v>
      </c>
      <c r="V27" s="105">
        <v>2019</v>
      </c>
      <c r="W27" s="105">
        <v>2020</v>
      </c>
      <c r="X27" s="105">
        <v>2021</v>
      </c>
      <c r="Y27" s="105">
        <v>2022</v>
      </c>
      <c r="Z27" s="113">
        <v>2023</v>
      </c>
      <c r="AA27" s="113">
        <v>2024</v>
      </c>
      <c r="AB27" s="113">
        <v>2025</v>
      </c>
      <c r="AC27" s="105">
        <v>2026</v>
      </c>
      <c r="AD27" s="113">
        <v>2027</v>
      </c>
      <c r="AG27" s="104"/>
      <c r="AH27" s="104"/>
      <c r="AI27" s="104"/>
      <c r="AJ27" s="104"/>
      <c r="AK27" s="104"/>
      <c r="AL27" s="104"/>
      <c r="AM27" s="104"/>
    </row>
    <row r="28" spans="5:44">
      <c r="E28" s="103" t="s">
        <v>895</v>
      </c>
      <c r="O28" s="112" t="s">
        <v>799</v>
      </c>
      <c r="P28" s="114"/>
      <c r="Q28" s="115"/>
      <c r="R28" s="114"/>
      <c r="S28" s="115"/>
      <c r="T28" s="115"/>
      <c r="U28" s="115"/>
      <c r="V28" s="115"/>
      <c r="W28" s="115"/>
      <c r="X28" s="115"/>
      <c r="Y28" s="115"/>
      <c r="Z28" s="115"/>
      <c r="AB28" s="115">
        <f>'Figure - RRA Table 3'!O23+'Figure - RRA Table 3'!O34+'Figure - RRA Table 3'!O57</f>
        <v>57430.7896338672</v>
      </c>
      <c r="AC28" s="115">
        <f>'Figure - RRA Table 3'!P23+'Figure - RRA Table 3'!P34+'Figure - RRA Table 3'!P57</f>
        <v>60989.687139588103</v>
      </c>
      <c r="AD28" s="115">
        <f>'Figure - RRA Table 3'!Q23+'Figure - RRA Table 3'!Q34+'Figure - RRA Table 3'!Q57</f>
        <v>61123.414599542302</v>
      </c>
      <c r="AG28" s="115"/>
      <c r="AH28" s="115"/>
      <c r="AI28" s="104"/>
      <c r="AJ28" s="104"/>
      <c r="AK28" s="104"/>
      <c r="AL28" s="104"/>
      <c r="AM28" s="104"/>
    </row>
    <row r="29" spans="5:44">
      <c r="O29" s="112" t="s">
        <v>798</v>
      </c>
      <c r="P29" s="114"/>
      <c r="Q29" s="115"/>
      <c r="R29" s="114"/>
      <c r="S29" s="115"/>
      <c r="T29" s="115"/>
      <c r="U29" s="115"/>
      <c r="V29" s="115"/>
      <c r="W29" s="115"/>
      <c r="X29" s="115"/>
      <c r="Y29" s="115"/>
      <c r="Z29" s="115"/>
      <c r="AB29" s="115">
        <f>'Figure - RRA Table 3'!AG23+'Figure - RRA Table 3'!AG34+'Figure - RRA Table 3'!AG57</f>
        <v>25105.131046357001</v>
      </c>
      <c r="AC29" s="115">
        <f>'Figure - RRA Table 3'!AH23+'Figure - RRA Table 3'!AH34+'Figure - RRA Table 3'!AH57</f>
        <v>24453.292861607442</v>
      </c>
      <c r="AD29" s="115">
        <f>'Figure - RRA Table 3'!AI23+'Figure - RRA Table 3'!AI34+'Figure - RRA Table 3'!AI57</f>
        <v>24337.390664063445</v>
      </c>
      <c r="AG29" s="115"/>
      <c r="AH29" s="115"/>
      <c r="AI29" s="104"/>
      <c r="AJ29" s="104"/>
      <c r="AK29" s="104"/>
      <c r="AL29" s="104"/>
      <c r="AM29" s="104"/>
    </row>
    <row r="30" spans="5:44">
      <c r="O30" s="112" t="s">
        <v>797</v>
      </c>
      <c r="P30" s="114"/>
      <c r="Q30" s="115"/>
      <c r="R30" s="115"/>
      <c r="S30" s="115"/>
      <c r="T30" s="115"/>
      <c r="U30" s="115"/>
      <c r="V30" s="115"/>
      <c r="W30" s="115"/>
      <c r="X30" s="115"/>
      <c r="Y30" s="115"/>
      <c r="Z30" s="115"/>
      <c r="AB30" s="115">
        <f>'Figure - RRA Table 3'!I23+'Figure - RRA Table 3'!I34+'Figure - RRA Table 3'!I57</f>
        <v>28867.69</v>
      </c>
      <c r="AC30" s="115">
        <f>'Figure - RRA Table 3'!J23+'Figure - RRA Table 3'!J34+'Figure - RRA Table 3'!J57</f>
        <v>31339.960000000003</v>
      </c>
      <c r="AD30" s="115">
        <f>'Figure - RRA Table 3'!K23+'Figure - RRA Table 3'!K34+'Figure - RRA Table 3'!K57</f>
        <v>32944.26</v>
      </c>
      <c r="AG30" s="115"/>
      <c r="AH30" s="115"/>
      <c r="AI30" s="104"/>
      <c r="AJ30" s="104"/>
      <c r="AK30" s="104"/>
      <c r="AL30" s="104"/>
      <c r="AM30" s="104"/>
    </row>
    <row r="31" spans="5:44">
      <c r="O31" s="112" t="s">
        <v>796</v>
      </c>
      <c r="P31" s="114"/>
      <c r="Q31" s="115"/>
      <c r="R31" s="115"/>
      <c r="S31" s="115"/>
      <c r="T31" s="115"/>
      <c r="U31" s="115"/>
      <c r="V31" s="115"/>
      <c r="W31" s="115"/>
      <c r="X31" s="115"/>
      <c r="Y31" s="115"/>
      <c r="Z31" s="115"/>
      <c r="AB31" s="115">
        <f>'Figure - RRA Table 3'!C23+'Figure - RRA Table 3'!C34+'Figure - RRA Table 3'!C57</f>
        <v>25701</v>
      </c>
      <c r="AC31" s="115">
        <f>'Figure - RRA Table 3'!D23+'Figure - RRA Table 3'!D34+'Figure - RRA Table 3'!D57</f>
        <v>26260</v>
      </c>
      <c r="AD31" s="115">
        <f>'Figure - RRA Table 3'!E23+'Figure - RRA Table 3'!E34+'Figure - RRA Table 3'!E57</f>
        <v>26179</v>
      </c>
      <c r="AG31" s="115"/>
      <c r="AH31" s="115"/>
      <c r="AI31" s="104"/>
      <c r="AJ31" s="104"/>
      <c r="AK31" s="104"/>
      <c r="AL31" s="104"/>
      <c r="AM31" s="104"/>
    </row>
    <row r="32" spans="5:44">
      <c r="O32" s="112" t="s">
        <v>795</v>
      </c>
      <c r="P32" s="114"/>
      <c r="Q32" s="115"/>
      <c r="R32" s="115"/>
      <c r="S32" s="115"/>
      <c r="T32" s="115"/>
      <c r="U32" s="115"/>
      <c r="V32" s="115"/>
      <c r="W32" s="115"/>
      <c r="X32" s="115"/>
      <c r="Y32" s="115"/>
      <c r="Z32" s="115"/>
      <c r="AB32" s="115">
        <f>'Figure - RRA Table 3'!AA23+'Figure - RRA Table 3'!AA34+'Figure - RRA Table 3'!AA57</f>
        <v>25603.637299771199</v>
      </c>
      <c r="AC32" s="115">
        <f>'Figure - RRA Table 3'!AB23+'Figure - RRA Table 3'!AB34+'Figure - RRA Table 3'!AB57</f>
        <v>27377.839816932999</v>
      </c>
      <c r="AD32" s="115">
        <f>'Figure - RRA Table 3'!AC23+'Figure - RRA Table 3'!AC34+'Figure - RRA Table 3'!AC57</f>
        <v>31144.759725399999</v>
      </c>
      <c r="AG32" s="115"/>
      <c r="AH32" s="115"/>
      <c r="AI32" s="104"/>
      <c r="AJ32" s="104"/>
      <c r="AK32" s="104"/>
      <c r="AL32" s="104"/>
      <c r="AM32" s="104"/>
    </row>
    <row r="33" spans="15:39">
      <c r="O33" s="112" t="s">
        <v>794</v>
      </c>
      <c r="P33" s="114"/>
      <c r="Q33" s="115"/>
      <c r="R33" s="115"/>
      <c r="S33" s="115"/>
      <c r="T33" s="115"/>
      <c r="U33" s="115"/>
      <c r="V33" s="115"/>
      <c r="W33" s="115"/>
      <c r="X33" s="115"/>
      <c r="Y33" s="115"/>
      <c r="Z33" s="115"/>
      <c r="AB33" s="115">
        <f>'Figure - RRA Table 3'!AM58</f>
        <v>11665.4748283753</v>
      </c>
      <c r="AC33" s="115">
        <f>'Figure - RRA Table 3'!AN58</f>
        <v>9257.8798627010001</v>
      </c>
      <c r="AD33" s="115">
        <f>'Figure - RRA Table 3'!AO58</f>
        <v>8455.4473684209988</v>
      </c>
      <c r="AG33" s="115"/>
      <c r="AH33" s="115"/>
      <c r="AI33" s="104"/>
      <c r="AJ33" s="104"/>
      <c r="AK33" s="104"/>
      <c r="AL33" s="104"/>
      <c r="AM33" s="104"/>
    </row>
    <row r="34" spans="15:39">
      <c r="O34" s="112" t="s">
        <v>793</v>
      </c>
      <c r="P34" s="114"/>
      <c r="Q34" s="115"/>
      <c r="R34" s="115"/>
      <c r="S34" s="115"/>
      <c r="T34" s="115"/>
      <c r="U34" s="115"/>
      <c r="V34" s="115"/>
      <c r="W34" s="115"/>
      <c r="X34" s="115"/>
      <c r="Y34" s="115"/>
      <c r="Z34" s="115"/>
      <c r="AB34" s="115">
        <f>'Figure - RRA Table 3'!U23+'Figure - RRA Table 3'!U34+'Figure - RRA Table 3'!U57</f>
        <v>1735</v>
      </c>
      <c r="AC34" s="115">
        <f>'Figure - RRA Table 3'!V23+'Figure - RRA Table 3'!V34+'Figure - RRA Table 3'!V57</f>
        <v>2085</v>
      </c>
      <c r="AD34" s="115">
        <f>'Figure - RRA Table 3'!W23+'Figure - RRA Table 3'!W34+'Figure - RRA Table 3'!W57</f>
        <v>1535</v>
      </c>
      <c r="AG34" s="115"/>
      <c r="AH34" s="115"/>
      <c r="AI34" s="104"/>
      <c r="AJ34" s="104"/>
      <c r="AK34" s="104"/>
      <c r="AL34" s="104"/>
      <c r="AM34" s="104"/>
    </row>
    <row r="35" spans="15:39">
      <c r="O35" s="112" t="s">
        <v>792</v>
      </c>
      <c r="P35" s="114"/>
      <c r="Q35" s="115"/>
      <c r="R35" s="115"/>
      <c r="S35" s="115"/>
      <c r="T35" s="115"/>
      <c r="U35" s="115"/>
      <c r="V35" s="115"/>
      <c r="W35" s="115"/>
      <c r="X35" s="115"/>
      <c r="Y35" s="115"/>
      <c r="Z35" s="115"/>
      <c r="AB35" s="115">
        <f>T14-SUM(AB28:AB34)</f>
        <v>42166.277191629313</v>
      </c>
      <c r="AC35" s="115">
        <f>T15-SUM(AC28:AC34)</f>
        <v>47374.340319170471</v>
      </c>
      <c r="AD35" s="115">
        <f>T16-SUM(AD28:AD34)</f>
        <v>48670.727642573242</v>
      </c>
      <c r="AG35" s="115"/>
      <c r="AH35" s="115"/>
      <c r="AI35" s="104"/>
      <c r="AJ35" s="104"/>
      <c r="AK35" s="104"/>
      <c r="AL35" s="104"/>
      <c r="AM35" s="104"/>
    </row>
    <row r="36" spans="15:39">
      <c r="O36" s="112" t="s">
        <v>791</v>
      </c>
      <c r="P36" s="114"/>
      <c r="Q36" s="115">
        <f t="array" ref="Q36:AA36">TRANSPOSE(T3:T16)</f>
        <v>84868</v>
      </c>
      <c r="R36" s="115">
        <v>94435</v>
      </c>
      <c r="S36" s="115">
        <v>104514</v>
      </c>
      <c r="T36" s="115">
        <v>106598</v>
      </c>
      <c r="U36" s="115">
        <v>115876</v>
      </c>
      <c r="V36" s="115">
        <v>125714</v>
      </c>
      <c r="W36" s="115">
        <v>130423</v>
      </c>
      <c r="X36" s="115">
        <v>132025</v>
      </c>
      <c r="Y36" s="115">
        <v>146169</v>
      </c>
      <c r="Z36" s="115">
        <v>168616</v>
      </c>
      <c r="AA36" s="115">
        <v>178840</v>
      </c>
      <c r="AB36" s="115"/>
      <c r="AC36" s="115"/>
      <c r="AD36" s="104"/>
      <c r="AG36" s="104"/>
      <c r="AH36" s="104"/>
      <c r="AI36" s="104"/>
      <c r="AJ36" s="104"/>
      <c r="AK36" s="104"/>
      <c r="AL36" s="104"/>
      <c r="AM36" s="104"/>
    </row>
    <row r="37" spans="15:39">
      <c r="O37" s="116" t="s">
        <v>790</v>
      </c>
      <c r="Z37" s="117"/>
      <c r="AB37" s="117">
        <f>SUM(AB28:AB35)</f>
        <v>218275</v>
      </c>
      <c r="AC37" s="117">
        <f>SUM(AC28:AC35)</f>
        <v>229138</v>
      </c>
      <c r="AD37" s="117">
        <f>SUM(AD28:AD35)</f>
        <v>234390</v>
      </c>
      <c r="AG37" s="117"/>
      <c r="AH37" s="104"/>
      <c r="AI37" s="104"/>
      <c r="AJ37" s="104"/>
      <c r="AK37" s="104"/>
      <c r="AL37" s="104"/>
      <c r="AM37" s="104"/>
    </row>
    <row r="38" spans="15:39">
      <c r="R38" s="107"/>
      <c r="S38" s="107"/>
      <c r="T38" s="107"/>
      <c r="U38" s="107"/>
      <c r="V38" s="107"/>
      <c r="W38" s="107"/>
      <c r="X38" s="107"/>
      <c r="Y38" s="107"/>
      <c r="Z38" s="107"/>
      <c r="AA38" s="107"/>
      <c r="AB38" s="107"/>
      <c r="AC38" s="107"/>
      <c r="AD38" s="107"/>
      <c r="AF38" s="104"/>
      <c r="AG38" s="104"/>
      <c r="AH38" s="104"/>
      <c r="AI38" s="104"/>
      <c r="AJ38" s="104"/>
      <c r="AK38" s="104"/>
      <c r="AL38" s="104"/>
      <c r="AM38" s="104"/>
    </row>
    <row r="39" spans="15:39">
      <c r="R39" s="107"/>
      <c r="S39" s="107"/>
      <c r="T39" s="107"/>
      <c r="U39" s="107"/>
      <c r="V39" s="107"/>
      <c r="W39" s="107"/>
      <c r="X39" s="107"/>
      <c r="Y39" s="107"/>
      <c r="Z39" s="107"/>
      <c r="AA39" s="107"/>
      <c r="AB39" s="107"/>
      <c r="AC39" s="107"/>
      <c r="AD39" s="107"/>
      <c r="AF39" s="104"/>
      <c r="AG39" s="104"/>
      <c r="AH39" s="104"/>
      <c r="AI39" s="104"/>
      <c r="AJ39" s="104"/>
      <c r="AK39" s="104"/>
      <c r="AL39" s="104"/>
      <c r="AM39" s="104"/>
    </row>
    <row r="40" spans="15:39">
      <c r="R40" s="107"/>
      <c r="S40" s="107"/>
      <c r="T40" s="107"/>
      <c r="U40" s="107"/>
      <c r="V40" s="107"/>
      <c r="W40" s="107"/>
      <c r="X40" s="107"/>
      <c r="Y40" s="107"/>
      <c r="Z40" s="107"/>
      <c r="AA40" s="107"/>
      <c r="AB40" s="107"/>
      <c r="AC40" s="107"/>
      <c r="AD40" s="107"/>
      <c r="AF40" s="106"/>
      <c r="AG40" s="106"/>
      <c r="AH40" s="104"/>
      <c r="AI40" s="104"/>
      <c r="AJ40" s="104"/>
      <c r="AK40" s="104"/>
      <c r="AL40" s="104"/>
      <c r="AM40" s="104"/>
    </row>
    <row r="41" spans="15:39">
      <c r="R41" s="107"/>
      <c r="S41" s="107"/>
      <c r="T41" s="107"/>
      <c r="U41" s="107"/>
      <c r="V41" s="107"/>
      <c r="W41" s="107"/>
      <c r="X41" s="107"/>
      <c r="Y41" s="107"/>
      <c r="Z41" s="107"/>
      <c r="AA41" s="107"/>
      <c r="AB41" s="107"/>
      <c r="AC41" s="107"/>
      <c r="AD41" s="107"/>
      <c r="AF41" s="104"/>
      <c r="AG41" s="104"/>
      <c r="AH41" s="104"/>
      <c r="AI41" s="104"/>
      <c r="AJ41" s="104"/>
      <c r="AK41" s="104"/>
      <c r="AL41" s="104"/>
      <c r="AM41" s="104"/>
    </row>
    <row r="42" spans="15:39">
      <c r="R42" s="107"/>
      <c r="S42" s="107"/>
      <c r="T42" s="107"/>
      <c r="U42" s="107"/>
      <c r="V42" s="107"/>
      <c r="W42" s="107"/>
      <c r="X42" s="107"/>
      <c r="Y42" s="107"/>
      <c r="Z42" s="107"/>
      <c r="AA42" s="107"/>
      <c r="AB42" s="107"/>
      <c r="AC42" s="107"/>
      <c r="AD42" s="107"/>
      <c r="AF42" s="104"/>
      <c r="AG42" s="104"/>
      <c r="AH42" s="104"/>
      <c r="AI42" s="104"/>
      <c r="AJ42" s="104"/>
      <c r="AK42" s="104"/>
      <c r="AL42" s="104"/>
      <c r="AM42" s="104"/>
    </row>
    <row r="43" spans="15:39">
      <c r="R43" s="107"/>
      <c r="S43" s="107"/>
      <c r="T43" s="107"/>
      <c r="U43" s="107"/>
      <c r="V43" s="107"/>
      <c r="W43" s="107"/>
      <c r="X43" s="107"/>
      <c r="Y43" s="107"/>
      <c r="Z43" s="107"/>
      <c r="AA43" s="107"/>
      <c r="AB43" s="107"/>
      <c r="AC43" s="107"/>
      <c r="AD43" s="107"/>
      <c r="AF43" s="104"/>
      <c r="AG43" s="104"/>
      <c r="AH43" s="104"/>
      <c r="AI43" s="104"/>
      <c r="AJ43" s="104"/>
      <c r="AK43" s="104"/>
      <c r="AL43" s="104"/>
      <c r="AM43" s="104"/>
    </row>
    <row r="44" spans="15:39">
      <c r="R44" s="107"/>
      <c r="S44" s="107"/>
      <c r="T44" s="107"/>
      <c r="U44" s="107"/>
      <c r="V44" s="107"/>
      <c r="W44" s="107"/>
      <c r="X44" s="107"/>
      <c r="Y44" s="107"/>
      <c r="Z44" s="107"/>
      <c r="AA44" s="107"/>
      <c r="AB44" s="107"/>
      <c r="AC44" s="107"/>
      <c r="AD44" s="107"/>
      <c r="AF44" s="104"/>
      <c r="AG44" s="104"/>
      <c r="AH44" s="104"/>
      <c r="AI44" s="104"/>
      <c r="AJ44" s="104"/>
      <c r="AK44" s="104"/>
      <c r="AL44" s="104"/>
      <c r="AM44" s="104"/>
    </row>
    <row r="45" spans="15:39">
      <c r="R45" s="107"/>
      <c r="S45" s="107"/>
      <c r="T45" s="107"/>
      <c r="U45" s="107"/>
      <c r="V45" s="107"/>
      <c r="W45" s="107"/>
      <c r="X45" s="107"/>
      <c r="Y45" s="107"/>
      <c r="Z45" s="107"/>
      <c r="AA45" s="107"/>
      <c r="AB45" s="107"/>
      <c r="AC45" s="107"/>
      <c r="AD45" s="107"/>
      <c r="AF45" s="104"/>
      <c r="AG45" s="104"/>
      <c r="AH45" s="104"/>
      <c r="AI45" s="104"/>
      <c r="AJ45" s="104"/>
      <c r="AK45" s="104"/>
      <c r="AL45" s="104"/>
      <c r="AM45" s="104"/>
    </row>
    <row r="46" spans="15:39">
      <c r="R46" s="107"/>
      <c r="S46" s="107"/>
      <c r="T46" s="107"/>
      <c r="U46" s="107"/>
      <c r="V46" s="107"/>
      <c r="W46" s="107"/>
      <c r="X46" s="107"/>
      <c r="Y46" s="107"/>
      <c r="Z46" s="107"/>
      <c r="AA46" s="107"/>
      <c r="AB46" s="107"/>
      <c r="AC46" s="107"/>
      <c r="AD46" s="107"/>
      <c r="AF46" s="104"/>
      <c r="AG46" s="104"/>
      <c r="AH46" s="104"/>
      <c r="AI46" s="104"/>
      <c r="AJ46" s="104"/>
      <c r="AK46" s="104"/>
      <c r="AL46" s="104"/>
      <c r="AM46" s="104"/>
    </row>
    <row r="47" spans="15:39">
      <c r="R47" s="107"/>
      <c r="S47" s="107"/>
      <c r="T47" s="107"/>
      <c r="U47" s="107"/>
      <c r="V47" s="107"/>
      <c r="W47" s="107"/>
      <c r="X47" s="107"/>
      <c r="Y47" s="107"/>
      <c r="Z47" s="107"/>
      <c r="AA47" s="107"/>
      <c r="AB47" s="107"/>
      <c r="AC47" s="107"/>
      <c r="AD47" s="107"/>
      <c r="AF47" s="104"/>
      <c r="AG47" s="104"/>
      <c r="AH47" s="104"/>
      <c r="AI47" s="104"/>
      <c r="AJ47" s="104"/>
      <c r="AK47" s="104"/>
      <c r="AL47" s="104"/>
      <c r="AM47" s="104"/>
    </row>
    <row r="48" spans="15:39">
      <c r="R48" s="107"/>
      <c r="S48" s="107"/>
      <c r="T48" s="107"/>
      <c r="U48" s="107"/>
      <c r="V48" s="107"/>
      <c r="W48" s="107"/>
      <c r="X48" s="107"/>
      <c r="Y48" s="107"/>
      <c r="Z48" s="107"/>
      <c r="AA48" s="107"/>
      <c r="AB48" s="107"/>
      <c r="AC48" s="107"/>
      <c r="AD48" s="107"/>
      <c r="AF48" s="104"/>
      <c r="AG48" s="104"/>
      <c r="AH48" s="104"/>
      <c r="AI48" s="104"/>
      <c r="AJ48" s="104"/>
      <c r="AK48" s="104"/>
      <c r="AL48" s="104"/>
      <c r="AM48" s="104"/>
    </row>
    <row r="49" spans="18:39">
      <c r="R49" s="107"/>
      <c r="S49" s="107"/>
      <c r="T49" s="107"/>
      <c r="U49" s="107"/>
      <c r="V49" s="107"/>
      <c r="W49" s="107"/>
      <c r="X49" s="107"/>
      <c r="Y49" s="107"/>
      <c r="Z49" s="107"/>
      <c r="AA49" s="107"/>
      <c r="AB49" s="107"/>
      <c r="AC49" s="107"/>
      <c r="AD49" s="107"/>
      <c r="AF49" s="104"/>
      <c r="AG49" s="104"/>
      <c r="AH49" s="104"/>
      <c r="AI49" s="104"/>
      <c r="AJ49" s="104"/>
      <c r="AK49" s="104"/>
      <c r="AL49" s="104"/>
      <c r="AM49" s="104"/>
    </row>
    <row r="50" spans="18:39">
      <c r="R50" s="107"/>
      <c r="S50" s="107"/>
      <c r="T50" s="107"/>
      <c r="U50" s="107"/>
      <c r="V50" s="107"/>
      <c r="W50" s="107"/>
      <c r="X50" s="107"/>
      <c r="Y50" s="107"/>
      <c r="Z50" s="107"/>
      <c r="AA50" s="107"/>
      <c r="AB50" s="107"/>
      <c r="AC50" s="107"/>
      <c r="AD50" s="107"/>
    </row>
    <row r="51" spans="18:39">
      <c r="R51" s="107"/>
      <c r="S51" s="107"/>
      <c r="T51" s="107"/>
      <c r="U51" s="107"/>
      <c r="V51" s="107"/>
      <c r="W51" s="107"/>
      <c r="X51" s="107"/>
      <c r="Y51" s="107"/>
      <c r="Z51" s="107"/>
      <c r="AA51" s="107"/>
      <c r="AB51" s="107"/>
      <c r="AC51" s="107"/>
      <c r="AD51" s="107"/>
    </row>
    <row r="52" spans="18:39">
      <c r="R52" s="107"/>
      <c r="S52" s="107"/>
      <c r="T52" s="107"/>
      <c r="U52" s="107"/>
      <c r="V52" s="107"/>
      <c r="W52" s="107"/>
      <c r="X52" s="107"/>
      <c r="Y52" s="107"/>
      <c r="Z52" s="107"/>
      <c r="AA52" s="107"/>
      <c r="AB52" s="107"/>
      <c r="AC52" s="107"/>
      <c r="AD52" s="107"/>
    </row>
    <row r="53" spans="18:39">
      <c r="R53" s="107"/>
      <c r="S53" s="107"/>
      <c r="T53" s="107"/>
      <c r="U53" s="107"/>
      <c r="V53" s="107"/>
      <c r="W53" s="107"/>
      <c r="X53" s="107"/>
      <c r="Y53" s="107"/>
      <c r="Z53" s="107"/>
      <c r="AA53" s="107"/>
      <c r="AB53" s="107"/>
      <c r="AC53" s="107"/>
      <c r="AD53" s="107"/>
    </row>
    <row r="54" spans="18:39">
      <c r="R54" s="107"/>
      <c r="S54" s="107"/>
      <c r="T54" s="107"/>
      <c r="U54" s="107"/>
      <c r="V54" s="107"/>
      <c r="W54" s="107"/>
      <c r="X54" s="107"/>
      <c r="Y54" s="107"/>
      <c r="Z54" s="107"/>
      <c r="AA54" s="107"/>
      <c r="AB54" s="107"/>
      <c r="AC54" s="107"/>
      <c r="AD54" s="107"/>
    </row>
    <row r="55" spans="18:39">
      <c r="R55" s="107"/>
      <c r="S55" s="107"/>
      <c r="T55" s="107"/>
      <c r="U55" s="107"/>
      <c r="V55" s="107"/>
      <c r="W55" s="107"/>
      <c r="X55" s="107"/>
      <c r="Y55" s="107"/>
      <c r="Z55" s="107"/>
      <c r="AA55" s="107"/>
      <c r="AB55" s="107"/>
      <c r="AC55" s="107"/>
      <c r="AD55" s="107"/>
    </row>
    <row r="56" spans="18:39">
      <c r="R56" s="107"/>
      <c r="S56" s="107"/>
      <c r="T56" s="107"/>
      <c r="U56" s="107"/>
      <c r="V56" s="107"/>
      <c r="W56" s="107"/>
      <c r="X56" s="107"/>
      <c r="Y56" s="107"/>
      <c r="Z56" s="107"/>
      <c r="AA56" s="107"/>
      <c r="AB56" s="107"/>
      <c r="AC56" s="107"/>
      <c r="AD56" s="107"/>
    </row>
    <row r="57" spans="18:39">
      <c r="R57" s="107"/>
      <c r="S57" s="107"/>
      <c r="T57" s="107"/>
      <c r="U57" s="107"/>
      <c r="V57" s="107"/>
      <c r="W57" s="107"/>
      <c r="X57" s="107"/>
      <c r="Y57" s="107"/>
      <c r="Z57" s="107"/>
      <c r="AA57" s="107"/>
      <c r="AB57" s="107"/>
      <c r="AC57" s="107"/>
      <c r="AD57" s="107"/>
    </row>
    <row r="58" spans="18:39">
      <c r="R58" s="107"/>
      <c r="S58" s="107"/>
      <c r="T58" s="107"/>
      <c r="U58" s="107"/>
      <c r="V58" s="107"/>
      <c r="W58" s="107"/>
      <c r="X58" s="107"/>
      <c r="Y58" s="107"/>
      <c r="Z58" s="107"/>
      <c r="AA58" s="107"/>
      <c r="AB58" s="107"/>
      <c r="AC58" s="107"/>
      <c r="AD58" s="107"/>
    </row>
    <row r="59" spans="18:39">
      <c r="R59" s="107"/>
      <c r="S59" s="107"/>
      <c r="T59" s="107"/>
      <c r="U59" s="107"/>
      <c r="V59" s="107"/>
      <c r="W59" s="107"/>
      <c r="X59" s="107"/>
      <c r="Y59" s="107"/>
      <c r="Z59" s="107"/>
      <c r="AA59" s="107"/>
      <c r="AB59" s="107"/>
      <c r="AC59" s="107"/>
      <c r="AD59" s="107"/>
    </row>
    <row r="60" spans="18:39">
      <c r="R60" s="107"/>
      <c r="S60" s="107"/>
      <c r="T60" s="107"/>
      <c r="U60" s="107"/>
      <c r="V60" s="107"/>
      <c r="W60" s="107"/>
      <c r="X60" s="107"/>
      <c r="Y60" s="107"/>
      <c r="Z60" s="107"/>
      <c r="AA60" s="107"/>
      <c r="AB60" s="107"/>
      <c r="AC60" s="107"/>
      <c r="AD60" s="107"/>
    </row>
    <row r="61" spans="18:39">
      <c r="R61" s="107"/>
      <c r="S61" s="107"/>
      <c r="T61" s="107"/>
      <c r="U61" s="107"/>
      <c r="V61" s="107"/>
      <c r="W61" s="107"/>
      <c r="X61" s="107"/>
      <c r="Y61" s="107"/>
      <c r="Z61" s="107"/>
      <c r="AA61" s="107"/>
      <c r="AB61" s="107"/>
      <c r="AC61" s="107"/>
      <c r="AD61" s="107"/>
    </row>
    <row r="62" spans="18:39">
      <c r="R62" s="107"/>
      <c r="S62" s="107"/>
      <c r="T62" s="107"/>
      <c r="U62" s="107"/>
      <c r="V62" s="107"/>
      <c r="W62" s="107"/>
      <c r="X62" s="107"/>
      <c r="Y62" s="107"/>
      <c r="Z62" s="107"/>
      <c r="AA62" s="107"/>
      <c r="AB62" s="107"/>
      <c r="AC62" s="107"/>
      <c r="AD62" s="107"/>
    </row>
    <row r="63" spans="18:39">
      <c r="R63" s="107"/>
      <c r="S63" s="107"/>
      <c r="T63" s="107"/>
      <c r="U63" s="107"/>
      <c r="V63" s="107"/>
      <c r="W63" s="107"/>
      <c r="X63" s="107"/>
      <c r="Y63" s="107"/>
      <c r="Z63" s="107"/>
      <c r="AA63" s="107"/>
      <c r="AB63" s="107"/>
      <c r="AC63" s="107"/>
      <c r="AD63" s="107"/>
    </row>
    <row r="64" spans="18:39">
      <c r="R64" s="107"/>
      <c r="S64" s="107"/>
      <c r="T64" s="107"/>
      <c r="U64" s="107"/>
      <c r="V64" s="107"/>
      <c r="W64" s="107"/>
      <c r="X64" s="107"/>
      <c r="Y64" s="107"/>
      <c r="Z64" s="107"/>
      <c r="AA64" s="107"/>
      <c r="AB64" s="107"/>
      <c r="AC64" s="107"/>
      <c r="AD64" s="107"/>
    </row>
    <row r="65" spans="18:30">
      <c r="R65" s="107"/>
      <c r="S65" s="107"/>
      <c r="T65" s="107"/>
      <c r="U65" s="107"/>
      <c r="V65" s="107"/>
      <c r="W65" s="107"/>
      <c r="X65" s="107"/>
      <c r="Y65" s="107"/>
      <c r="Z65" s="107"/>
      <c r="AA65" s="107"/>
      <c r="AB65" s="107"/>
      <c r="AC65" s="107"/>
      <c r="AD65" s="107"/>
    </row>
    <row r="66" spans="18:30">
      <c r="R66" s="107"/>
      <c r="S66" s="107"/>
      <c r="T66" s="107"/>
      <c r="U66" s="107"/>
      <c r="V66" s="107"/>
      <c r="W66" s="107"/>
      <c r="X66" s="107"/>
      <c r="Y66" s="107"/>
      <c r="Z66" s="107"/>
      <c r="AA66" s="107"/>
      <c r="AB66" s="107"/>
      <c r="AC66" s="107"/>
      <c r="AD66" s="107"/>
    </row>
    <row r="67" spans="18:30">
      <c r="R67" s="107"/>
      <c r="S67" s="107"/>
      <c r="T67" s="107"/>
      <c r="U67" s="107"/>
      <c r="V67" s="107"/>
      <c r="W67" s="107"/>
      <c r="X67" s="107"/>
      <c r="Y67" s="107"/>
      <c r="Z67" s="107"/>
      <c r="AA67" s="107"/>
      <c r="AB67" s="107"/>
      <c r="AC67" s="107"/>
      <c r="AD67" s="107"/>
    </row>
    <row r="68" spans="18:30">
      <c r="R68" s="107"/>
      <c r="S68" s="107"/>
      <c r="T68" s="107"/>
      <c r="U68" s="107"/>
      <c r="V68" s="107"/>
      <c r="W68" s="107"/>
      <c r="X68" s="107"/>
      <c r="Y68" s="107"/>
      <c r="Z68" s="107"/>
      <c r="AA68" s="107"/>
      <c r="AB68" s="107"/>
      <c r="AC68" s="107"/>
      <c r="AD68" s="107"/>
    </row>
    <row r="69" spans="18:30">
      <c r="R69" s="107"/>
      <c r="S69" s="107"/>
      <c r="T69" s="107"/>
      <c r="U69" s="107"/>
      <c r="V69" s="107"/>
      <c r="W69" s="107"/>
      <c r="X69" s="107"/>
      <c r="Y69" s="107"/>
      <c r="Z69" s="107"/>
      <c r="AA69" s="107"/>
      <c r="AB69" s="107"/>
      <c r="AC69" s="107"/>
      <c r="AD69" s="107"/>
    </row>
    <row r="70" spans="18:30">
      <c r="R70" s="107"/>
      <c r="S70" s="107"/>
      <c r="T70" s="107"/>
      <c r="U70" s="107"/>
      <c r="V70" s="107"/>
      <c r="W70" s="107"/>
      <c r="X70" s="107"/>
      <c r="Y70" s="107"/>
      <c r="Z70" s="107"/>
      <c r="AA70" s="107"/>
      <c r="AB70" s="107"/>
      <c r="AC70" s="107"/>
      <c r="AD70" s="107"/>
    </row>
  </sheetData>
  <mergeCells count="2">
    <mergeCell ref="O1:T1"/>
    <mergeCell ref="O26:T26"/>
  </mergeCells>
  <printOptions horizontalCentered="1" verticalCentered="1"/>
  <pageMargins left="0.7" right="0.7" top="0.75" bottom="0.75" header="0.3" footer="0.3"/>
  <pageSetup scale="36"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78"/>
  <sheetViews>
    <sheetView topLeftCell="A28" zoomScaleNormal="100" workbookViewId="0">
      <selection activeCell="B4" sqref="B4:T70"/>
    </sheetView>
  </sheetViews>
  <sheetFormatPr defaultColWidth="9" defaultRowHeight="12.75" customHeight="1"/>
  <cols>
    <col min="1" max="1" width="9" style="74"/>
    <col min="2" max="2" width="29.625" style="74" customWidth="1"/>
    <col min="3" max="13" width="8.75" style="74" customWidth="1"/>
    <col min="14" max="14" width="7" style="74" bestFit="1" customWidth="1"/>
    <col min="15" max="16" width="7.625" style="74" bestFit="1" customWidth="1"/>
    <col min="17" max="19" width="8.25" style="74" customWidth="1"/>
    <col min="20" max="20" width="9.375" style="74" bestFit="1" customWidth="1"/>
    <col min="21" max="27" width="7.625" style="74" bestFit="1" customWidth="1"/>
    <col min="28" max="28" width="9.5" style="74" bestFit="1" customWidth="1"/>
    <col min="29" max="29" width="6.5" style="74" bestFit="1" customWidth="1"/>
    <col min="30" max="16384" width="9" style="74"/>
  </cols>
  <sheetData>
    <row r="1" spans="1:20" ht="35.25" customHeight="1">
      <c r="B1" s="92"/>
      <c r="C1" s="91"/>
      <c r="D1" s="87"/>
      <c r="E1" s="87"/>
      <c r="F1" s="87"/>
      <c r="G1" s="88"/>
      <c r="H1" s="87"/>
      <c r="I1" s="87"/>
      <c r="J1" s="87"/>
      <c r="K1" s="87"/>
      <c r="L1" s="87"/>
    </row>
    <row r="2" spans="1:20" ht="27.75" customHeight="1">
      <c r="B2" s="90" t="s">
        <v>878</v>
      </c>
      <c r="C2" s="89"/>
      <c r="D2" s="87"/>
      <c r="E2" s="87"/>
      <c r="F2" s="87"/>
      <c r="G2" s="88"/>
      <c r="H2" s="87"/>
      <c r="I2" s="87"/>
      <c r="J2" s="87"/>
      <c r="K2" s="87"/>
      <c r="L2" s="87"/>
    </row>
    <row r="3" spans="1:20" s="82" customFormat="1" ht="27.75" customHeight="1">
      <c r="B3" s="202" t="s">
        <v>926</v>
      </c>
      <c r="C3" s="86"/>
      <c r="D3" s="84"/>
      <c r="E3" s="84"/>
      <c r="F3" s="84"/>
      <c r="G3" s="85"/>
      <c r="H3" s="84"/>
      <c r="I3" s="84"/>
      <c r="J3" s="84"/>
      <c r="K3" s="84"/>
      <c r="L3" s="84"/>
      <c r="M3" s="83"/>
      <c r="N3" s="83"/>
      <c r="O3" s="83"/>
      <c r="P3" s="83"/>
      <c r="Q3" s="83"/>
    </row>
    <row r="4" spans="1:20" ht="11.25" customHeight="1">
      <c r="B4" s="81"/>
      <c r="C4" s="215" t="s">
        <v>888</v>
      </c>
      <c r="D4" s="215"/>
      <c r="E4" s="215"/>
      <c r="F4" s="215"/>
      <c r="G4" s="215"/>
      <c r="H4" s="215"/>
      <c r="I4" s="215"/>
      <c r="J4" s="215"/>
      <c r="K4" s="215"/>
      <c r="L4" s="215"/>
      <c r="M4" s="215"/>
      <c r="N4" s="214" t="s">
        <v>909</v>
      </c>
      <c r="O4" s="214"/>
      <c r="P4" s="214"/>
      <c r="Q4" s="215" t="s">
        <v>889</v>
      </c>
      <c r="R4" s="215"/>
      <c r="S4" s="215"/>
      <c r="T4" s="133" t="s">
        <v>900</v>
      </c>
    </row>
    <row r="5" spans="1:20" ht="11.25" customHeight="1">
      <c r="B5" s="80"/>
      <c r="C5" s="119">
        <v>2014</v>
      </c>
      <c r="D5" s="119">
        <v>2015</v>
      </c>
      <c r="E5" s="119">
        <v>2016</v>
      </c>
      <c r="F5" s="119">
        <v>2017</v>
      </c>
      <c r="G5" s="119">
        <v>2018</v>
      </c>
      <c r="H5" s="119">
        <v>2019</v>
      </c>
      <c r="I5" s="119">
        <v>2020</v>
      </c>
      <c r="J5" s="119">
        <v>2021</v>
      </c>
      <c r="K5" s="119">
        <v>2022</v>
      </c>
      <c r="L5" s="119">
        <v>2023</v>
      </c>
      <c r="M5" s="119">
        <v>2024</v>
      </c>
      <c r="N5" s="120" t="s">
        <v>877</v>
      </c>
      <c r="O5" s="120" t="s">
        <v>876</v>
      </c>
      <c r="P5" s="121" t="s">
        <v>875</v>
      </c>
      <c r="Q5" s="122" t="s">
        <v>890</v>
      </c>
      <c r="R5" s="122" t="s">
        <v>891</v>
      </c>
      <c r="S5" s="122" t="s">
        <v>908</v>
      </c>
      <c r="T5" s="134" t="s">
        <v>901</v>
      </c>
    </row>
    <row r="6" spans="1:20" ht="11.25" customHeight="1">
      <c r="A6" s="74">
        <v>1</v>
      </c>
      <c r="B6" s="137" t="s">
        <v>220</v>
      </c>
      <c r="C6" s="138"/>
      <c r="D6" s="138"/>
      <c r="E6" s="138"/>
      <c r="F6" s="138"/>
      <c r="G6" s="139"/>
      <c r="H6" s="139"/>
      <c r="I6" s="139"/>
      <c r="J6" s="139"/>
      <c r="K6" s="139"/>
      <c r="L6" s="140"/>
      <c r="M6" s="140"/>
      <c r="N6" s="141"/>
      <c r="O6" s="142"/>
      <c r="P6" s="143"/>
      <c r="Q6" s="144"/>
      <c r="R6" s="139"/>
      <c r="S6" s="139"/>
      <c r="T6" s="145"/>
    </row>
    <row r="7" spans="1:20" ht="11.25" customHeight="1">
      <c r="A7" s="74">
        <v>2</v>
      </c>
      <c r="B7" s="146" t="s">
        <v>887</v>
      </c>
      <c r="C7" s="147">
        <v>573</v>
      </c>
      <c r="D7" s="147">
        <v>287</v>
      </c>
      <c r="E7" s="147">
        <v>266</v>
      </c>
      <c r="F7" s="147">
        <v>209</v>
      </c>
      <c r="G7" s="147">
        <v>312</v>
      </c>
      <c r="H7" s="147">
        <v>597</v>
      </c>
      <c r="I7" s="147">
        <v>718</v>
      </c>
      <c r="J7" s="147">
        <v>480</v>
      </c>
      <c r="K7" s="147">
        <v>221</v>
      </c>
      <c r="L7" s="147">
        <v>271</v>
      </c>
      <c r="M7" s="147">
        <v>355</v>
      </c>
      <c r="N7" s="148">
        <v>-9.5</v>
      </c>
      <c r="O7" s="149">
        <v>-9.9</v>
      </c>
      <c r="P7" s="149">
        <v>-4.7</v>
      </c>
      <c r="Q7" s="150">
        <v>605</v>
      </c>
      <c r="R7" s="147">
        <v>940</v>
      </c>
      <c r="S7" s="147">
        <v>1410</v>
      </c>
      <c r="T7" s="148">
        <v>58.4</v>
      </c>
    </row>
    <row r="8" spans="1:20" ht="11.25" customHeight="1">
      <c r="A8" s="74">
        <v>3</v>
      </c>
      <c r="B8" s="146" t="s">
        <v>874</v>
      </c>
      <c r="C8" s="147">
        <v>4130</v>
      </c>
      <c r="D8" s="147">
        <v>4508</v>
      </c>
      <c r="E8" s="147">
        <v>4781</v>
      </c>
      <c r="F8" s="147">
        <v>5691</v>
      </c>
      <c r="G8" s="147">
        <v>6311</v>
      </c>
      <c r="H8" s="147">
        <v>6051</v>
      </c>
      <c r="I8" s="147">
        <v>6246</v>
      </c>
      <c r="J8" s="147">
        <v>5660</v>
      </c>
      <c r="K8" s="147">
        <v>6672</v>
      </c>
      <c r="L8" s="147">
        <v>7378</v>
      </c>
      <c r="M8" s="147">
        <v>7631</v>
      </c>
      <c r="N8" s="148">
        <v>10.5</v>
      </c>
      <c r="O8" s="149">
        <v>4.7</v>
      </c>
      <c r="P8" s="151">
        <v>6.3</v>
      </c>
      <c r="Q8" s="150">
        <v>10860</v>
      </c>
      <c r="R8" s="147">
        <v>10860</v>
      </c>
      <c r="S8" s="147">
        <v>10860</v>
      </c>
      <c r="T8" s="148">
        <v>12.5</v>
      </c>
    </row>
    <row r="9" spans="1:20" ht="11.25" customHeight="1">
      <c r="A9" s="74">
        <v>4</v>
      </c>
      <c r="B9" s="146" t="s">
        <v>873</v>
      </c>
      <c r="C9" s="147">
        <v>3906</v>
      </c>
      <c r="D9" s="147">
        <v>4225</v>
      </c>
      <c r="E9" s="147">
        <v>3749</v>
      </c>
      <c r="F9" s="147">
        <v>3844</v>
      </c>
      <c r="G9" s="147">
        <v>4509</v>
      </c>
      <c r="H9" s="147">
        <v>4877</v>
      </c>
      <c r="I9" s="147">
        <v>5484</v>
      </c>
      <c r="J9" s="147">
        <v>5505</v>
      </c>
      <c r="K9" s="147">
        <v>5778</v>
      </c>
      <c r="L9" s="147">
        <v>5448</v>
      </c>
      <c r="M9" s="147">
        <v>5707</v>
      </c>
      <c r="N9" s="148">
        <v>1.2</v>
      </c>
      <c r="O9" s="149">
        <v>3.2</v>
      </c>
      <c r="P9" s="149">
        <v>3.9</v>
      </c>
      <c r="Q9" s="150">
        <v>8100</v>
      </c>
      <c r="R9" s="147">
        <v>8700</v>
      </c>
      <c r="S9" s="147">
        <v>8800</v>
      </c>
      <c r="T9" s="148">
        <v>15.5</v>
      </c>
    </row>
    <row r="10" spans="1:20" ht="11.25" customHeight="1">
      <c r="A10" s="74">
        <v>5</v>
      </c>
      <c r="B10" s="146" t="s">
        <v>872</v>
      </c>
      <c r="C10" s="147">
        <v>2119</v>
      </c>
      <c r="D10" s="147">
        <v>2501</v>
      </c>
      <c r="E10" s="147">
        <v>3730</v>
      </c>
      <c r="F10" s="147">
        <v>3624</v>
      </c>
      <c r="G10" s="147">
        <v>3942</v>
      </c>
      <c r="H10" s="147">
        <v>4198</v>
      </c>
      <c r="I10" s="147">
        <v>4694</v>
      </c>
      <c r="J10" s="147">
        <v>6087</v>
      </c>
      <c r="K10" s="147">
        <v>5065</v>
      </c>
      <c r="L10" s="147">
        <v>4441</v>
      </c>
      <c r="M10" s="147">
        <v>4838</v>
      </c>
      <c r="N10" s="148">
        <v>-7.4</v>
      </c>
      <c r="O10" s="149">
        <v>2.9</v>
      </c>
      <c r="P10" s="151">
        <v>8.6</v>
      </c>
      <c r="Q10" s="150">
        <v>8395</v>
      </c>
      <c r="R10" s="147">
        <v>9645</v>
      </c>
      <c r="S10" s="147">
        <v>8805</v>
      </c>
      <c r="T10" s="148">
        <v>22.1</v>
      </c>
    </row>
    <row r="11" spans="1:20" ht="11.25" customHeight="1">
      <c r="A11" s="74">
        <v>6</v>
      </c>
      <c r="B11" s="146" t="s">
        <v>871</v>
      </c>
      <c r="C11" s="147" t="s">
        <v>910</v>
      </c>
      <c r="D11" s="147" t="s">
        <v>910</v>
      </c>
      <c r="E11" s="147" t="s">
        <v>910</v>
      </c>
      <c r="F11" s="147">
        <v>765</v>
      </c>
      <c r="G11" s="147">
        <v>1070</v>
      </c>
      <c r="H11" s="147">
        <v>1210</v>
      </c>
      <c r="I11" s="147">
        <v>1560</v>
      </c>
      <c r="J11" s="147">
        <v>1973</v>
      </c>
      <c r="K11" s="147">
        <v>2167</v>
      </c>
      <c r="L11" s="147">
        <v>2334</v>
      </c>
      <c r="M11" s="147">
        <v>2337</v>
      </c>
      <c r="N11" s="148">
        <v>5.8</v>
      </c>
      <c r="O11" s="149">
        <v>14.1</v>
      </c>
      <c r="P11" s="149" t="s">
        <v>488</v>
      </c>
      <c r="Q11" s="150">
        <v>2541</v>
      </c>
      <c r="R11" s="147">
        <v>3141</v>
      </c>
      <c r="S11" s="147">
        <v>3546</v>
      </c>
      <c r="T11" s="148">
        <v>14.9</v>
      </c>
    </row>
    <row r="12" spans="1:20" ht="11.25" customHeight="1">
      <c r="A12" s="74">
        <v>7</v>
      </c>
      <c r="B12" s="146" t="s">
        <v>870</v>
      </c>
      <c r="C12" s="147">
        <v>1604</v>
      </c>
      <c r="D12" s="147">
        <v>1724</v>
      </c>
      <c r="E12" s="147">
        <v>1977</v>
      </c>
      <c r="F12" s="147">
        <v>2348</v>
      </c>
      <c r="G12" s="147">
        <v>2570</v>
      </c>
      <c r="H12" s="147">
        <v>2911</v>
      </c>
      <c r="I12" s="147">
        <v>2943</v>
      </c>
      <c r="J12" s="147">
        <v>3175</v>
      </c>
      <c r="K12" s="147">
        <v>3442</v>
      </c>
      <c r="L12" s="147">
        <v>4337</v>
      </c>
      <c r="M12" s="147">
        <v>4481</v>
      </c>
      <c r="N12" s="148">
        <v>12.2</v>
      </c>
      <c r="O12" s="149">
        <v>9</v>
      </c>
      <c r="P12" s="151">
        <v>10.8</v>
      </c>
      <c r="Q12" s="150">
        <v>4721</v>
      </c>
      <c r="R12" s="147">
        <v>5009</v>
      </c>
      <c r="S12" s="147">
        <v>4912</v>
      </c>
      <c r="T12" s="148">
        <v>3.1</v>
      </c>
    </row>
    <row r="13" spans="1:20" ht="11.25" customHeight="1">
      <c r="A13" s="74">
        <v>8</v>
      </c>
      <c r="B13" s="146" t="s">
        <v>869</v>
      </c>
      <c r="C13" s="147">
        <v>6077</v>
      </c>
      <c r="D13" s="147">
        <v>7624</v>
      </c>
      <c r="E13" s="147">
        <v>8553</v>
      </c>
      <c r="F13" s="147">
        <v>7584</v>
      </c>
      <c r="G13" s="147">
        <v>7594</v>
      </c>
      <c r="H13" s="147">
        <v>7248</v>
      </c>
      <c r="I13" s="147">
        <v>8048</v>
      </c>
      <c r="J13" s="147">
        <v>7981</v>
      </c>
      <c r="K13" s="147">
        <v>7147</v>
      </c>
      <c r="L13" s="147">
        <v>7408</v>
      </c>
      <c r="M13" s="147">
        <v>7097</v>
      </c>
      <c r="N13" s="148">
        <v>-3.8</v>
      </c>
      <c r="O13" s="149">
        <v>-0.4</v>
      </c>
      <c r="P13" s="149">
        <v>1.6</v>
      </c>
      <c r="Q13" s="150">
        <v>9075</v>
      </c>
      <c r="R13" s="147">
        <v>9725</v>
      </c>
      <c r="S13" s="147">
        <v>9750</v>
      </c>
      <c r="T13" s="148">
        <v>11.2</v>
      </c>
    </row>
    <row r="14" spans="1:20" ht="11.25" customHeight="1">
      <c r="A14" s="74">
        <v>9</v>
      </c>
      <c r="B14" s="146" t="s">
        <v>868</v>
      </c>
      <c r="C14" s="147">
        <v>3312</v>
      </c>
      <c r="D14" s="147">
        <v>2704</v>
      </c>
      <c r="E14" s="147">
        <v>2835</v>
      </c>
      <c r="F14" s="147">
        <v>2587</v>
      </c>
      <c r="G14" s="147">
        <v>2675</v>
      </c>
      <c r="H14" s="147">
        <v>2665</v>
      </c>
      <c r="I14" s="147">
        <v>2657</v>
      </c>
      <c r="J14" s="147">
        <v>2487</v>
      </c>
      <c r="K14" s="147">
        <v>2848</v>
      </c>
      <c r="L14" s="147">
        <v>3356</v>
      </c>
      <c r="M14" s="147">
        <v>4030</v>
      </c>
      <c r="N14" s="148">
        <v>17.5</v>
      </c>
      <c r="O14" s="149">
        <v>8.6</v>
      </c>
      <c r="P14" s="151">
        <v>2</v>
      </c>
      <c r="Q14" s="150">
        <v>5000</v>
      </c>
      <c r="R14" s="147">
        <v>5200</v>
      </c>
      <c r="S14" s="147">
        <v>5600</v>
      </c>
      <c r="T14" s="148">
        <v>11.6</v>
      </c>
    </row>
    <row r="15" spans="1:20" ht="11.25" customHeight="1">
      <c r="A15" s="74">
        <v>10</v>
      </c>
      <c r="B15" s="146" t="s">
        <v>911</v>
      </c>
      <c r="C15" s="147">
        <v>365</v>
      </c>
      <c r="D15" s="147">
        <v>364</v>
      </c>
      <c r="E15" s="147">
        <v>330</v>
      </c>
      <c r="F15" s="147">
        <v>430</v>
      </c>
      <c r="G15" s="147">
        <v>507</v>
      </c>
      <c r="H15" s="147">
        <v>458</v>
      </c>
      <c r="I15" s="147">
        <v>384</v>
      </c>
      <c r="J15" s="147">
        <v>315</v>
      </c>
      <c r="K15" s="147">
        <v>344</v>
      </c>
      <c r="L15" s="147">
        <v>443</v>
      </c>
      <c r="M15" s="147">
        <v>344</v>
      </c>
      <c r="N15" s="148">
        <v>3.1</v>
      </c>
      <c r="O15" s="149">
        <v>-5.5</v>
      </c>
      <c r="P15" s="149">
        <v>-0.6</v>
      </c>
      <c r="Q15" s="150">
        <v>120</v>
      </c>
      <c r="R15" s="147">
        <v>140</v>
      </c>
      <c r="S15" s="147">
        <v>140</v>
      </c>
      <c r="T15" s="148">
        <v>-25.9</v>
      </c>
    </row>
    <row r="16" spans="1:20" ht="11.25" customHeight="1">
      <c r="A16" s="74">
        <v>11</v>
      </c>
      <c r="B16" s="146" t="s">
        <v>892</v>
      </c>
      <c r="C16" s="147">
        <v>274</v>
      </c>
      <c r="D16" s="147">
        <v>294</v>
      </c>
      <c r="E16" s="147">
        <v>297</v>
      </c>
      <c r="F16" s="147">
        <v>285</v>
      </c>
      <c r="G16" s="147">
        <v>278</v>
      </c>
      <c r="H16" s="147">
        <v>279</v>
      </c>
      <c r="I16" s="147">
        <v>311</v>
      </c>
      <c r="J16" s="147">
        <v>300</v>
      </c>
      <c r="K16" s="147">
        <v>433</v>
      </c>
      <c r="L16" s="147">
        <v>611</v>
      </c>
      <c r="M16" s="147">
        <v>1009</v>
      </c>
      <c r="N16" s="148">
        <v>49.8</v>
      </c>
      <c r="O16" s="149">
        <v>29.4</v>
      </c>
      <c r="P16" s="151">
        <v>13.9</v>
      </c>
      <c r="Q16" s="150">
        <v>1034</v>
      </c>
      <c r="R16" s="147">
        <v>1114</v>
      </c>
      <c r="S16" s="147">
        <v>1401</v>
      </c>
      <c r="T16" s="148">
        <v>11.6</v>
      </c>
    </row>
    <row r="17" spans="1:20" ht="11.25" customHeight="1">
      <c r="A17" s="74">
        <v>12</v>
      </c>
      <c r="B17" s="146" t="s">
        <v>867</v>
      </c>
      <c r="C17" s="147">
        <v>7017</v>
      </c>
      <c r="D17" s="147">
        <v>8377</v>
      </c>
      <c r="E17" s="147">
        <v>9636</v>
      </c>
      <c r="F17" s="147">
        <v>10740</v>
      </c>
      <c r="G17" s="147">
        <v>13004</v>
      </c>
      <c r="H17" s="147">
        <v>17462</v>
      </c>
      <c r="I17" s="147">
        <v>14610</v>
      </c>
      <c r="J17" s="147">
        <v>16077</v>
      </c>
      <c r="K17" s="147">
        <v>19283</v>
      </c>
      <c r="L17" s="147">
        <v>25113</v>
      </c>
      <c r="M17" s="147">
        <v>24729</v>
      </c>
      <c r="N17" s="148">
        <v>15.4</v>
      </c>
      <c r="O17" s="149">
        <v>7.2</v>
      </c>
      <c r="P17" s="149">
        <v>13.4</v>
      </c>
      <c r="Q17" s="150">
        <v>23801</v>
      </c>
      <c r="R17" s="147">
        <v>28611</v>
      </c>
      <c r="S17" s="147">
        <v>31427</v>
      </c>
      <c r="T17" s="148">
        <v>8.3000000000000007</v>
      </c>
    </row>
    <row r="18" spans="1:20" ht="11.25" customHeight="1">
      <c r="A18" s="74">
        <v>13</v>
      </c>
      <c r="B18" s="146" t="s">
        <v>866</v>
      </c>
      <c r="C18" s="147">
        <v>569</v>
      </c>
      <c r="D18" s="147">
        <v>548</v>
      </c>
      <c r="E18" s="147">
        <v>660</v>
      </c>
      <c r="F18" s="147">
        <v>824</v>
      </c>
      <c r="G18" s="147">
        <v>574</v>
      </c>
      <c r="H18" s="147">
        <v>636</v>
      </c>
      <c r="I18" s="147">
        <v>651</v>
      </c>
      <c r="J18" s="147">
        <v>779</v>
      </c>
      <c r="K18" s="147">
        <v>1051</v>
      </c>
      <c r="L18" s="147">
        <v>1178</v>
      </c>
      <c r="M18" s="147">
        <v>1091</v>
      </c>
      <c r="N18" s="148">
        <v>11.9</v>
      </c>
      <c r="O18" s="149">
        <v>11.4</v>
      </c>
      <c r="P18" s="151">
        <v>6.7</v>
      </c>
      <c r="Q18" s="150">
        <v>1150</v>
      </c>
      <c r="R18" s="147">
        <v>1200</v>
      </c>
      <c r="S18" s="147">
        <v>1250</v>
      </c>
      <c r="T18" s="148">
        <v>4.5999999999999996</v>
      </c>
    </row>
    <row r="19" spans="1:20" ht="11.25" customHeight="1">
      <c r="A19" s="74">
        <v>14</v>
      </c>
      <c r="B19" s="146" t="s">
        <v>865</v>
      </c>
      <c r="C19" s="147">
        <v>164</v>
      </c>
      <c r="D19" s="147">
        <v>160</v>
      </c>
      <c r="E19" s="147">
        <v>161</v>
      </c>
      <c r="F19" s="147">
        <v>133</v>
      </c>
      <c r="G19" s="147">
        <v>105</v>
      </c>
      <c r="H19" s="147">
        <v>207</v>
      </c>
      <c r="I19" s="147">
        <v>372</v>
      </c>
      <c r="J19" s="147">
        <v>172</v>
      </c>
      <c r="K19" s="147">
        <v>171</v>
      </c>
      <c r="L19" s="147">
        <v>287</v>
      </c>
      <c r="M19" s="147">
        <v>359</v>
      </c>
      <c r="N19" s="148">
        <v>27.8</v>
      </c>
      <c r="O19" s="149">
        <v>11.6</v>
      </c>
      <c r="P19" s="149">
        <v>8.1999999999999993</v>
      </c>
      <c r="Q19" s="150">
        <v>278</v>
      </c>
      <c r="R19" s="147">
        <v>335</v>
      </c>
      <c r="S19" s="147">
        <v>374</v>
      </c>
      <c r="T19" s="148">
        <v>1.4</v>
      </c>
    </row>
    <row r="20" spans="1:20" ht="11.25" customHeight="1">
      <c r="A20" s="74">
        <v>15</v>
      </c>
      <c r="B20" s="146" t="s">
        <v>864</v>
      </c>
      <c r="C20" s="147">
        <v>911</v>
      </c>
      <c r="D20" s="147">
        <v>1076</v>
      </c>
      <c r="E20" s="147">
        <v>1275</v>
      </c>
      <c r="F20" s="147">
        <v>1409</v>
      </c>
      <c r="G20" s="147">
        <v>1178</v>
      </c>
      <c r="H20" s="147">
        <v>1191</v>
      </c>
      <c r="I20" s="147">
        <v>1327</v>
      </c>
      <c r="J20" s="147">
        <v>1473</v>
      </c>
      <c r="K20" s="147">
        <v>1707</v>
      </c>
      <c r="L20" s="147">
        <v>1846</v>
      </c>
      <c r="M20" s="147">
        <v>2249</v>
      </c>
      <c r="N20" s="148">
        <v>15.1</v>
      </c>
      <c r="O20" s="149">
        <v>13.6</v>
      </c>
      <c r="P20" s="151">
        <v>9.5</v>
      </c>
      <c r="Q20" s="150">
        <v>2400</v>
      </c>
      <c r="R20" s="147">
        <v>2550</v>
      </c>
      <c r="S20" s="147">
        <v>2650</v>
      </c>
      <c r="T20" s="148">
        <v>5.6</v>
      </c>
    </row>
    <row r="21" spans="1:20" ht="11.25" customHeight="1">
      <c r="A21" s="74">
        <v>16</v>
      </c>
      <c r="B21" s="146" t="s">
        <v>912</v>
      </c>
      <c r="C21" s="147">
        <v>461</v>
      </c>
      <c r="D21" s="147">
        <v>559</v>
      </c>
      <c r="E21" s="147">
        <v>600</v>
      </c>
      <c r="F21" s="147">
        <v>500</v>
      </c>
      <c r="G21" s="147">
        <v>501</v>
      </c>
      <c r="H21" s="147">
        <v>616</v>
      </c>
      <c r="I21" s="147">
        <v>679</v>
      </c>
      <c r="J21" s="147">
        <v>935</v>
      </c>
      <c r="K21" s="147">
        <v>913</v>
      </c>
      <c r="L21" s="147">
        <v>1076</v>
      </c>
      <c r="M21" s="147">
        <v>1247</v>
      </c>
      <c r="N21" s="148">
        <v>10.1</v>
      </c>
      <c r="O21" s="149">
        <v>15.1</v>
      </c>
      <c r="P21" s="149">
        <v>10.5</v>
      </c>
      <c r="Q21" s="150">
        <v>1321</v>
      </c>
      <c r="R21" s="147">
        <v>1436</v>
      </c>
      <c r="S21" s="147">
        <v>1582</v>
      </c>
      <c r="T21" s="148">
        <v>8.3000000000000007</v>
      </c>
    </row>
    <row r="22" spans="1:20" ht="11.25" customHeight="1">
      <c r="A22" s="74">
        <v>17</v>
      </c>
      <c r="B22" s="146" t="s">
        <v>863</v>
      </c>
      <c r="C22" s="147">
        <v>1007</v>
      </c>
      <c r="D22" s="147">
        <v>598</v>
      </c>
      <c r="E22" s="147">
        <v>584</v>
      </c>
      <c r="F22" s="147">
        <v>514</v>
      </c>
      <c r="G22" s="147">
        <v>595</v>
      </c>
      <c r="H22" s="147">
        <v>606</v>
      </c>
      <c r="I22" s="147">
        <v>784</v>
      </c>
      <c r="J22" s="147">
        <v>636</v>
      </c>
      <c r="K22" s="147">
        <v>766</v>
      </c>
      <c r="L22" s="147">
        <v>1358</v>
      </c>
      <c r="M22" s="147">
        <v>1268</v>
      </c>
      <c r="N22" s="148">
        <v>25.9</v>
      </c>
      <c r="O22" s="149">
        <v>15.9</v>
      </c>
      <c r="P22" s="151">
        <v>2.2999999999999998</v>
      </c>
      <c r="Q22" s="150">
        <v>1270</v>
      </c>
      <c r="R22" s="147">
        <v>1150</v>
      </c>
      <c r="S22" s="147">
        <v>1280</v>
      </c>
      <c r="T22" s="148">
        <v>0.3</v>
      </c>
    </row>
    <row r="23" spans="1:20" ht="11.25" customHeight="1">
      <c r="A23" s="74">
        <v>18</v>
      </c>
      <c r="B23" s="146" t="s">
        <v>862</v>
      </c>
      <c r="C23" s="147">
        <v>3674</v>
      </c>
      <c r="D23" s="147">
        <v>3533</v>
      </c>
      <c r="E23" s="147">
        <v>2920</v>
      </c>
      <c r="F23" s="147">
        <v>3133</v>
      </c>
      <c r="G23" s="147">
        <v>3238</v>
      </c>
      <c r="H23" s="147">
        <v>3083</v>
      </c>
      <c r="I23" s="147">
        <v>2270</v>
      </c>
      <c r="J23" s="147">
        <v>1973</v>
      </c>
      <c r="K23" s="147">
        <v>2155</v>
      </c>
      <c r="L23" s="147">
        <v>2390</v>
      </c>
      <c r="M23" s="147">
        <v>2805</v>
      </c>
      <c r="N23" s="148">
        <v>12.4</v>
      </c>
      <c r="O23" s="149">
        <v>-1.9</v>
      </c>
      <c r="P23" s="149">
        <v>-2.7</v>
      </c>
      <c r="Q23" s="150">
        <v>4325</v>
      </c>
      <c r="R23" s="147">
        <v>5200</v>
      </c>
      <c r="S23" s="147">
        <v>5475</v>
      </c>
      <c r="T23" s="148">
        <v>25</v>
      </c>
    </row>
    <row r="24" spans="1:20" ht="11.25" customHeight="1">
      <c r="A24" s="74">
        <v>19</v>
      </c>
      <c r="B24" s="152" t="s">
        <v>861</v>
      </c>
      <c r="C24" s="153">
        <v>36162</v>
      </c>
      <c r="D24" s="153">
        <v>39081</v>
      </c>
      <c r="E24" s="153">
        <v>42354</v>
      </c>
      <c r="F24" s="153">
        <v>44621</v>
      </c>
      <c r="G24" s="153">
        <v>48963</v>
      </c>
      <c r="H24" s="153">
        <v>54296</v>
      </c>
      <c r="I24" s="153">
        <v>53737</v>
      </c>
      <c r="J24" s="153">
        <v>56006</v>
      </c>
      <c r="K24" s="153">
        <v>60161</v>
      </c>
      <c r="L24" s="153">
        <v>69275</v>
      </c>
      <c r="M24" s="153">
        <v>71576</v>
      </c>
      <c r="N24" s="154">
        <v>8.5</v>
      </c>
      <c r="O24" s="155">
        <v>5.7</v>
      </c>
      <c r="P24" s="156">
        <v>7.1</v>
      </c>
      <c r="Q24" s="157">
        <v>84996</v>
      </c>
      <c r="R24" s="153">
        <v>94957</v>
      </c>
      <c r="S24" s="153">
        <v>99262</v>
      </c>
      <c r="T24" s="154">
        <v>11.5</v>
      </c>
    </row>
    <row r="25" spans="1:20" ht="11.25" customHeight="1">
      <c r="A25" s="74">
        <v>20</v>
      </c>
      <c r="B25" s="137" t="s">
        <v>798</v>
      </c>
      <c r="C25" s="147"/>
      <c r="D25" s="147"/>
      <c r="E25" s="147"/>
      <c r="F25" s="147"/>
      <c r="G25" s="147"/>
      <c r="H25" s="147"/>
      <c r="I25" s="147"/>
      <c r="J25" s="147"/>
      <c r="K25" s="147"/>
      <c r="L25" s="147"/>
      <c r="M25" s="147"/>
      <c r="N25" s="148"/>
      <c r="O25" s="149"/>
      <c r="P25" s="151"/>
      <c r="Q25" s="150"/>
      <c r="R25" s="147"/>
      <c r="S25" s="147"/>
      <c r="T25" s="148"/>
    </row>
    <row r="26" spans="1:20" ht="11.25" customHeight="1">
      <c r="A26" s="74">
        <v>21</v>
      </c>
      <c r="B26" s="146" t="s">
        <v>860</v>
      </c>
      <c r="C26" s="147">
        <v>824</v>
      </c>
      <c r="D26" s="147">
        <v>964</v>
      </c>
      <c r="E26" s="147">
        <v>1087</v>
      </c>
      <c r="F26" s="147">
        <v>1137</v>
      </c>
      <c r="G26" s="147">
        <v>1468</v>
      </c>
      <c r="H26" s="147">
        <v>1693</v>
      </c>
      <c r="I26" s="147">
        <v>1936</v>
      </c>
      <c r="J26" s="147">
        <v>1970</v>
      </c>
      <c r="K26" s="147">
        <v>2444</v>
      </c>
      <c r="L26" s="147">
        <v>2806</v>
      </c>
      <c r="M26" s="147">
        <v>2937</v>
      </c>
      <c r="N26" s="148">
        <v>14.2</v>
      </c>
      <c r="O26" s="149">
        <v>11.6</v>
      </c>
      <c r="P26" s="149">
        <v>13.5</v>
      </c>
      <c r="Q26" s="150">
        <v>3662</v>
      </c>
      <c r="R26" s="147">
        <v>4165</v>
      </c>
      <c r="S26" s="147">
        <v>4745</v>
      </c>
      <c r="T26" s="148">
        <v>17.3</v>
      </c>
    </row>
    <row r="27" spans="1:20" ht="11.25" customHeight="1">
      <c r="A27" s="74">
        <v>22</v>
      </c>
      <c r="B27" s="146" t="s">
        <v>859</v>
      </c>
      <c r="C27" s="147">
        <v>92</v>
      </c>
      <c r="D27" s="147">
        <v>144</v>
      </c>
      <c r="E27" s="147">
        <v>170</v>
      </c>
      <c r="F27" s="147">
        <v>175</v>
      </c>
      <c r="G27" s="147">
        <v>240</v>
      </c>
      <c r="H27" s="147">
        <v>185</v>
      </c>
      <c r="I27" s="147">
        <v>166</v>
      </c>
      <c r="J27" s="147">
        <v>187</v>
      </c>
      <c r="K27" s="147">
        <v>128</v>
      </c>
      <c r="L27" s="147">
        <v>189</v>
      </c>
      <c r="M27" s="147">
        <v>355</v>
      </c>
      <c r="N27" s="148">
        <v>23.9</v>
      </c>
      <c r="O27" s="149">
        <v>14</v>
      </c>
      <c r="P27" s="151">
        <v>14.5</v>
      </c>
      <c r="Q27" s="150">
        <v>350</v>
      </c>
      <c r="R27" s="147">
        <v>350</v>
      </c>
      <c r="S27" s="147">
        <v>350</v>
      </c>
      <c r="T27" s="148">
        <v>-0.5</v>
      </c>
    </row>
    <row r="28" spans="1:20" ht="11.25" customHeight="1">
      <c r="A28" s="74">
        <v>23</v>
      </c>
      <c r="B28" s="146" t="s">
        <v>858</v>
      </c>
      <c r="C28" s="147">
        <v>914</v>
      </c>
      <c r="D28" s="147">
        <v>1018</v>
      </c>
      <c r="E28" s="147">
        <v>582</v>
      </c>
      <c r="F28" s="147">
        <v>450</v>
      </c>
      <c r="G28" s="147">
        <v>584</v>
      </c>
      <c r="H28" s="147">
        <v>789</v>
      </c>
      <c r="I28" s="147">
        <v>716</v>
      </c>
      <c r="J28" s="147">
        <v>752</v>
      </c>
      <c r="K28" s="147">
        <v>812</v>
      </c>
      <c r="L28" s="147">
        <v>1010</v>
      </c>
      <c r="M28" s="147">
        <v>931</v>
      </c>
      <c r="N28" s="148">
        <v>7.4</v>
      </c>
      <c r="O28" s="149">
        <v>3.4</v>
      </c>
      <c r="P28" s="149">
        <v>0.2</v>
      </c>
      <c r="Q28" s="150">
        <v>940</v>
      </c>
      <c r="R28" s="147">
        <v>895</v>
      </c>
      <c r="S28" s="147" t="s">
        <v>910</v>
      </c>
      <c r="T28" s="148" t="s">
        <v>893</v>
      </c>
    </row>
    <row r="29" spans="1:20" ht="11.25" customHeight="1">
      <c r="A29" s="74">
        <v>24</v>
      </c>
      <c r="B29" s="146" t="s">
        <v>857</v>
      </c>
      <c r="C29" s="147">
        <v>265</v>
      </c>
      <c r="D29" s="147">
        <v>292</v>
      </c>
      <c r="E29" s="147">
        <v>327</v>
      </c>
      <c r="F29" s="147">
        <v>296</v>
      </c>
      <c r="G29" s="147">
        <v>337</v>
      </c>
      <c r="H29" s="147">
        <v>486</v>
      </c>
      <c r="I29" s="147">
        <v>448</v>
      </c>
      <c r="J29" s="147">
        <v>574</v>
      </c>
      <c r="K29" s="147">
        <v>559</v>
      </c>
      <c r="L29" s="147">
        <v>500</v>
      </c>
      <c r="M29" s="147">
        <v>523</v>
      </c>
      <c r="N29" s="148">
        <v>-3.1</v>
      </c>
      <c r="O29" s="149">
        <v>1.5</v>
      </c>
      <c r="P29" s="151">
        <v>7</v>
      </c>
      <c r="Q29" s="150">
        <v>700</v>
      </c>
      <c r="R29" s="147">
        <v>745</v>
      </c>
      <c r="S29" s="147" t="s">
        <v>910</v>
      </c>
      <c r="T29" s="148" t="s">
        <v>893</v>
      </c>
    </row>
    <row r="30" spans="1:20" ht="11.25" customHeight="1">
      <c r="A30" s="74">
        <v>25</v>
      </c>
      <c r="B30" s="146" t="s">
        <v>856</v>
      </c>
      <c r="C30" s="147">
        <v>120</v>
      </c>
      <c r="D30" s="147">
        <v>118</v>
      </c>
      <c r="E30" s="147">
        <v>140</v>
      </c>
      <c r="F30" s="147">
        <v>213</v>
      </c>
      <c r="G30" s="147">
        <v>215</v>
      </c>
      <c r="H30" s="147">
        <v>223</v>
      </c>
      <c r="I30" s="147">
        <v>273</v>
      </c>
      <c r="J30" s="147">
        <v>294</v>
      </c>
      <c r="K30" s="147">
        <v>339</v>
      </c>
      <c r="L30" s="147">
        <v>327</v>
      </c>
      <c r="M30" s="147">
        <v>394</v>
      </c>
      <c r="N30" s="148">
        <v>10.3</v>
      </c>
      <c r="O30" s="149">
        <v>12</v>
      </c>
      <c r="P30" s="149">
        <v>12.6</v>
      </c>
      <c r="Q30" s="150">
        <v>475</v>
      </c>
      <c r="R30" s="147">
        <v>425</v>
      </c>
      <c r="S30" s="147">
        <v>425</v>
      </c>
      <c r="T30" s="148">
        <v>2.5</v>
      </c>
    </row>
    <row r="31" spans="1:20" ht="11.25" customHeight="1">
      <c r="A31" s="74">
        <v>26</v>
      </c>
      <c r="B31" s="146" t="s">
        <v>885</v>
      </c>
      <c r="C31" s="147">
        <v>297</v>
      </c>
      <c r="D31" s="147">
        <v>294</v>
      </c>
      <c r="E31" s="147">
        <v>309</v>
      </c>
      <c r="F31" s="147">
        <v>356</v>
      </c>
      <c r="G31" s="147">
        <v>394</v>
      </c>
      <c r="H31" s="147">
        <v>417</v>
      </c>
      <c r="I31" s="147">
        <v>471</v>
      </c>
      <c r="J31" s="147">
        <v>495</v>
      </c>
      <c r="K31" s="147">
        <v>609</v>
      </c>
      <c r="L31" s="147">
        <v>667</v>
      </c>
      <c r="M31" s="147">
        <v>703</v>
      </c>
      <c r="N31" s="148">
        <v>12.4</v>
      </c>
      <c r="O31" s="149">
        <v>11</v>
      </c>
      <c r="P31" s="151">
        <v>9</v>
      </c>
      <c r="Q31" s="150">
        <v>800</v>
      </c>
      <c r="R31" s="147">
        <v>800</v>
      </c>
      <c r="S31" s="147">
        <v>800</v>
      </c>
      <c r="T31" s="148">
        <v>4.4000000000000004</v>
      </c>
    </row>
    <row r="32" spans="1:20" ht="11.25" customHeight="1">
      <c r="A32" s="74">
        <v>27</v>
      </c>
      <c r="B32" s="146" t="s">
        <v>855</v>
      </c>
      <c r="C32" s="147">
        <v>397</v>
      </c>
      <c r="D32" s="147">
        <v>488</v>
      </c>
      <c r="E32" s="147">
        <v>530</v>
      </c>
      <c r="F32" s="147">
        <v>624</v>
      </c>
      <c r="G32" s="147">
        <v>766</v>
      </c>
      <c r="H32" s="147">
        <v>938</v>
      </c>
      <c r="I32" s="147">
        <v>825</v>
      </c>
      <c r="J32" s="147">
        <v>716</v>
      </c>
      <c r="K32" s="147">
        <v>859</v>
      </c>
      <c r="L32" s="147">
        <v>873</v>
      </c>
      <c r="M32" s="147">
        <v>946</v>
      </c>
      <c r="N32" s="148">
        <v>9.6999999999999993</v>
      </c>
      <c r="O32" s="149">
        <v>0.2</v>
      </c>
      <c r="P32" s="149">
        <v>9.1</v>
      </c>
      <c r="Q32" s="150">
        <v>880</v>
      </c>
      <c r="R32" s="147">
        <v>855</v>
      </c>
      <c r="S32" s="147">
        <v>855</v>
      </c>
      <c r="T32" s="148">
        <v>-3.3</v>
      </c>
    </row>
    <row r="33" spans="1:20" ht="11.25" customHeight="1">
      <c r="A33" s="74">
        <v>28</v>
      </c>
      <c r="B33" s="146" t="s">
        <v>854</v>
      </c>
      <c r="C33" s="147">
        <v>171</v>
      </c>
      <c r="D33" s="147">
        <v>290</v>
      </c>
      <c r="E33" s="147">
        <v>293</v>
      </c>
      <c r="F33" s="147">
        <v>438</v>
      </c>
      <c r="G33" s="147">
        <v>499</v>
      </c>
      <c r="H33" s="147">
        <v>823</v>
      </c>
      <c r="I33" s="147">
        <v>638</v>
      </c>
      <c r="J33" s="147">
        <v>625</v>
      </c>
      <c r="K33" s="147">
        <v>552</v>
      </c>
      <c r="L33" s="147">
        <v>663</v>
      </c>
      <c r="M33" s="147">
        <v>861</v>
      </c>
      <c r="N33" s="148">
        <v>11.3</v>
      </c>
      <c r="O33" s="149">
        <v>0.9</v>
      </c>
      <c r="P33" s="151">
        <v>17.5</v>
      </c>
      <c r="Q33" s="150">
        <v>790</v>
      </c>
      <c r="R33" s="147">
        <v>734</v>
      </c>
      <c r="S33" s="147">
        <v>734</v>
      </c>
      <c r="T33" s="148">
        <v>-5.2</v>
      </c>
    </row>
    <row r="34" spans="1:20" ht="11.25" customHeight="1">
      <c r="A34" s="74">
        <v>29</v>
      </c>
      <c r="B34" s="146" t="s">
        <v>913</v>
      </c>
      <c r="C34" s="147">
        <v>457</v>
      </c>
      <c r="D34" s="147">
        <v>491</v>
      </c>
      <c r="E34" s="147">
        <v>564</v>
      </c>
      <c r="F34" s="147">
        <v>639</v>
      </c>
      <c r="G34" s="147">
        <v>574</v>
      </c>
      <c r="H34" s="147">
        <v>705</v>
      </c>
      <c r="I34" s="147">
        <v>655</v>
      </c>
      <c r="J34" s="147">
        <v>690</v>
      </c>
      <c r="K34" s="147">
        <v>804</v>
      </c>
      <c r="L34" s="147">
        <v>974</v>
      </c>
      <c r="M34" s="147">
        <v>796</v>
      </c>
      <c r="N34" s="148">
        <v>4.9000000000000004</v>
      </c>
      <c r="O34" s="149">
        <v>2.5</v>
      </c>
      <c r="P34" s="149">
        <v>5.7</v>
      </c>
      <c r="Q34" s="150">
        <v>539</v>
      </c>
      <c r="R34" s="147">
        <v>726</v>
      </c>
      <c r="S34" s="147">
        <v>749</v>
      </c>
      <c r="T34" s="148">
        <v>-2</v>
      </c>
    </row>
    <row r="35" spans="1:20" ht="11.25" customHeight="1">
      <c r="A35" s="74">
        <v>30</v>
      </c>
      <c r="B35" s="152" t="s">
        <v>853</v>
      </c>
      <c r="C35" s="153">
        <v>3081</v>
      </c>
      <c r="D35" s="153">
        <v>3608</v>
      </c>
      <c r="E35" s="153">
        <v>3437</v>
      </c>
      <c r="F35" s="153">
        <v>3690</v>
      </c>
      <c r="G35" s="153">
        <v>4503</v>
      </c>
      <c r="H35" s="153">
        <v>5555</v>
      </c>
      <c r="I35" s="153">
        <v>5473</v>
      </c>
      <c r="J35" s="153">
        <v>5612</v>
      </c>
      <c r="K35" s="153">
        <v>6303</v>
      </c>
      <c r="L35" s="153">
        <v>7034</v>
      </c>
      <c r="M35" s="153">
        <v>7651</v>
      </c>
      <c r="N35" s="154">
        <v>10.9</v>
      </c>
      <c r="O35" s="155">
        <v>6.6</v>
      </c>
      <c r="P35" s="156">
        <v>9.5</v>
      </c>
      <c r="Q35" s="157">
        <v>8597</v>
      </c>
      <c r="R35" s="153">
        <v>8969</v>
      </c>
      <c r="S35" s="153">
        <v>7909</v>
      </c>
      <c r="T35" s="154">
        <v>1.1000000000000001</v>
      </c>
    </row>
    <row r="36" spans="1:20" ht="11.25" customHeight="1">
      <c r="A36" s="74">
        <v>31</v>
      </c>
      <c r="B36" s="137" t="s">
        <v>852</v>
      </c>
      <c r="C36" s="147"/>
      <c r="D36" s="147"/>
      <c r="E36" s="147"/>
      <c r="F36" s="147"/>
      <c r="G36" s="147"/>
      <c r="H36" s="147"/>
      <c r="I36" s="147"/>
      <c r="J36" s="147"/>
      <c r="K36" s="147"/>
      <c r="L36" s="147"/>
      <c r="M36" s="147"/>
      <c r="N36" s="148"/>
      <c r="O36" s="149"/>
      <c r="P36" s="151"/>
      <c r="Q36" s="150"/>
      <c r="R36" s="147"/>
      <c r="S36" s="147"/>
      <c r="T36" s="148"/>
    </row>
    <row r="37" spans="1:20" ht="11.25" customHeight="1">
      <c r="A37" s="74">
        <v>32</v>
      </c>
      <c r="B37" s="146" t="s">
        <v>851</v>
      </c>
      <c r="C37" s="147">
        <v>903</v>
      </c>
      <c r="D37" s="147">
        <v>1034</v>
      </c>
      <c r="E37" s="147">
        <v>1197</v>
      </c>
      <c r="F37" s="147">
        <v>1467</v>
      </c>
      <c r="G37" s="147">
        <v>1634</v>
      </c>
      <c r="H37" s="147">
        <v>1640</v>
      </c>
      <c r="I37" s="147">
        <v>1366</v>
      </c>
      <c r="J37" s="147">
        <v>1169</v>
      </c>
      <c r="K37" s="147">
        <v>1484</v>
      </c>
      <c r="L37" s="147">
        <v>1854</v>
      </c>
      <c r="M37" s="147">
        <v>2249</v>
      </c>
      <c r="N37" s="148">
        <v>24.4</v>
      </c>
      <c r="O37" s="149">
        <v>6.5</v>
      </c>
      <c r="P37" s="149">
        <v>9.6</v>
      </c>
      <c r="Q37" s="150">
        <v>2724</v>
      </c>
      <c r="R37" s="147">
        <v>2724</v>
      </c>
      <c r="S37" s="147">
        <v>2724</v>
      </c>
      <c r="T37" s="148">
        <v>6.6</v>
      </c>
    </row>
    <row r="38" spans="1:20" ht="11.25" customHeight="1">
      <c r="A38" s="74">
        <v>33</v>
      </c>
      <c r="B38" s="146" t="s">
        <v>850</v>
      </c>
      <c r="C38" s="147">
        <v>1785</v>
      </c>
      <c r="D38" s="147">
        <v>1917</v>
      </c>
      <c r="E38" s="147">
        <v>2076</v>
      </c>
      <c r="F38" s="147">
        <v>2132</v>
      </c>
      <c r="G38" s="147">
        <v>2286</v>
      </c>
      <c r="H38" s="147">
        <v>2411</v>
      </c>
      <c r="I38" s="147">
        <v>3233</v>
      </c>
      <c r="J38" s="147">
        <v>3479</v>
      </c>
      <c r="K38" s="147">
        <v>3351</v>
      </c>
      <c r="L38" s="147">
        <v>3597</v>
      </c>
      <c r="M38" s="147">
        <v>4319</v>
      </c>
      <c r="N38" s="148">
        <v>7.5</v>
      </c>
      <c r="O38" s="149">
        <v>12.4</v>
      </c>
      <c r="P38" s="151">
        <v>9.1999999999999993</v>
      </c>
      <c r="Q38" s="150">
        <v>4185</v>
      </c>
      <c r="R38" s="147">
        <v>5529</v>
      </c>
      <c r="S38" s="147">
        <v>5529</v>
      </c>
      <c r="T38" s="148">
        <v>8.6</v>
      </c>
    </row>
    <row r="39" spans="1:20" ht="11.25" customHeight="1">
      <c r="A39" s="74">
        <v>34</v>
      </c>
      <c r="B39" s="146" t="s">
        <v>849</v>
      </c>
      <c r="C39" s="147">
        <v>332</v>
      </c>
      <c r="D39" s="147">
        <v>394</v>
      </c>
      <c r="E39" s="147">
        <v>407</v>
      </c>
      <c r="F39" s="147">
        <v>412</v>
      </c>
      <c r="G39" s="147">
        <v>424</v>
      </c>
      <c r="H39" s="147">
        <v>443</v>
      </c>
      <c r="I39" s="147">
        <v>404</v>
      </c>
      <c r="J39" s="147">
        <v>440</v>
      </c>
      <c r="K39" s="147">
        <v>452</v>
      </c>
      <c r="L39" s="147">
        <v>499</v>
      </c>
      <c r="M39" s="147">
        <v>533</v>
      </c>
      <c r="N39" s="148">
        <v>6.6</v>
      </c>
      <c r="O39" s="149">
        <v>3.8</v>
      </c>
      <c r="P39" s="149">
        <v>4.8</v>
      </c>
      <c r="Q39" s="150">
        <v>525</v>
      </c>
      <c r="R39" s="147">
        <v>575</v>
      </c>
      <c r="S39" s="147">
        <v>600</v>
      </c>
      <c r="T39" s="148">
        <v>4</v>
      </c>
    </row>
    <row r="40" spans="1:20" ht="11.25" customHeight="1">
      <c r="A40" s="74">
        <v>35</v>
      </c>
      <c r="B40" s="146" t="s">
        <v>848</v>
      </c>
      <c r="C40" s="147">
        <v>398</v>
      </c>
      <c r="D40" s="147">
        <v>455</v>
      </c>
      <c r="E40" s="147">
        <v>455</v>
      </c>
      <c r="F40" s="147">
        <v>326</v>
      </c>
      <c r="G40" s="147">
        <v>458</v>
      </c>
      <c r="H40" s="147">
        <v>818</v>
      </c>
      <c r="I40" s="147">
        <v>767</v>
      </c>
      <c r="J40" s="147">
        <v>677</v>
      </c>
      <c r="K40" s="147">
        <v>604</v>
      </c>
      <c r="L40" s="147">
        <v>556</v>
      </c>
      <c r="M40" s="147">
        <v>744</v>
      </c>
      <c r="N40" s="148">
        <v>3.2</v>
      </c>
      <c r="O40" s="149">
        <v>-1.9</v>
      </c>
      <c r="P40" s="151">
        <v>6.4</v>
      </c>
      <c r="Q40" s="150">
        <v>1002</v>
      </c>
      <c r="R40" s="147">
        <v>859</v>
      </c>
      <c r="S40" s="147">
        <v>823</v>
      </c>
      <c r="T40" s="148">
        <v>3.4</v>
      </c>
    </row>
    <row r="41" spans="1:20" ht="11.25" customHeight="1">
      <c r="A41" s="74">
        <v>36</v>
      </c>
      <c r="B41" s="146" t="s">
        <v>847</v>
      </c>
      <c r="C41" s="147">
        <v>1372</v>
      </c>
      <c r="D41" s="147">
        <v>1584</v>
      </c>
      <c r="E41" s="147">
        <v>1414</v>
      </c>
      <c r="F41" s="147">
        <v>1426</v>
      </c>
      <c r="G41" s="147">
        <v>1651</v>
      </c>
      <c r="H41" s="147">
        <v>2506</v>
      </c>
      <c r="I41" s="147">
        <v>2596</v>
      </c>
      <c r="J41" s="147">
        <v>3164</v>
      </c>
      <c r="K41" s="147">
        <v>4419</v>
      </c>
      <c r="L41" s="147">
        <v>4401</v>
      </c>
      <c r="M41" s="147">
        <v>4513</v>
      </c>
      <c r="N41" s="148">
        <v>12.6</v>
      </c>
      <c r="O41" s="149">
        <v>12.5</v>
      </c>
      <c r="P41" s="149">
        <v>12.6</v>
      </c>
      <c r="Q41" s="150">
        <v>4831</v>
      </c>
      <c r="R41" s="147">
        <v>5240</v>
      </c>
      <c r="S41" s="147">
        <v>5240</v>
      </c>
      <c r="T41" s="148">
        <v>5.0999999999999996</v>
      </c>
    </row>
    <row r="42" spans="1:20" ht="11.25" customHeight="1">
      <c r="A42" s="74">
        <v>37</v>
      </c>
      <c r="B42" s="146" t="s">
        <v>846</v>
      </c>
      <c r="C42" s="147">
        <v>1577</v>
      </c>
      <c r="D42" s="147">
        <v>1564</v>
      </c>
      <c r="E42" s="147">
        <v>1672</v>
      </c>
      <c r="F42" s="147">
        <v>1665</v>
      </c>
      <c r="G42" s="147">
        <v>2074</v>
      </c>
      <c r="H42" s="147">
        <v>2104</v>
      </c>
      <c r="I42" s="147">
        <v>2311</v>
      </c>
      <c r="J42" s="147">
        <v>2076</v>
      </c>
      <c r="K42" s="147">
        <v>2374</v>
      </c>
      <c r="L42" s="147">
        <v>2407</v>
      </c>
      <c r="M42" s="147">
        <v>3018</v>
      </c>
      <c r="N42" s="148">
        <v>13.3</v>
      </c>
      <c r="O42" s="149">
        <v>7.5</v>
      </c>
      <c r="P42" s="151">
        <v>6.7</v>
      </c>
      <c r="Q42" s="150">
        <v>4000</v>
      </c>
      <c r="R42" s="147">
        <v>4000</v>
      </c>
      <c r="S42" s="147">
        <v>4000</v>
      </c>
      <c r="T42" s="148">
        <v>9.8000000000000007</v>
      </c>
    </row>
    <row r="43" spans="1:20" ht="11.25" customHeight="1">
      <c r="A43" s="74">
        <v>38</v>
      </c>
      <c r="B43" s="146" t="s">
        <v>845</v>
      </c>
      <c r="C43" s="147">
        <v>2419</v>
      </c>
      <c r="D43" s="147">
        <v>3054</v>
      </c>
      <c r="E43" s="147">
        <v>4756</v>
      </c>
      <c r="F43" s="147">
        <v>3488</v>
      </c>
      <c r="G43" s="147">
        <v>3745</v>
      </c>
      <c r="H43" s="147">
        <v>3691</v>
      </c>
      <c r="I43" s="147">
        <v>3912</v>
      </c>
      <c r="J43" s="147">
        <v>3983</v>
      </c>
      <c r="K43" s="147">
        <v>4232</v>
      </c>
      <c r="L43" s="147">
        <v>4494</v>
      </c>
      <c r="M43" s="147">
        <v>4771</v>
      </c>
      <c r="N43" s="148">
        <v>6.2</v>
      </c>
      <c r="O43" s="149">
        <v>5.3</v>
      </c>
      <c r="P43" s="149">
        <v>7</v>
      </c>
      <c r="Q43" s="150">
        <v>5122</v>
      </c>
      <c r="R43" s="147">
        <v>8067</v>
      </c>
      <c r="S43" s="147">
        <v>8268</v>
      </c>
      <c r="T43" s="148">
        <v>20.100000000000001</v>
      </c>
    </row>
    <row r="44" spans="1:20" ht="11.25" customHeight="1">
      <c r="A44" s="74">
        <v>39</v>
      </c>
      <c r="B44" s="146" t="s">
        <v>844</v>
      </c>
      <c r="C44" s="147">
        <v>5345</v>
      </c>
      <c r="D44" s="147">
        <v>5575</v>
      </c>
      <c r="E44" s="147">
        <v>6085</v>
      </c>
      <c r="F44" s="147">
        <v>5504</v>
      </c>
      <c r="G44" s="147">
        <v>4254</v>
      </c>
      <c r="H44" s="147">
        <v>4980</v>
      </c>
      <c r="I44" s="147">
        <v>6020</v>
      </c>
      <c r="J44" s="147">
        <v>5960</v>
      </c>
      <c r="K44" s="147">
        <v>7591</v>
      </c>
      <c r="L44" s="147">
        <v>10211</v>
      </c>
      <c r="M44" s="147">
        <v>12198</v>
      </c>
      <c r="N44" s="148">
        <v>27</v>
      </c>
      <c r="O44" s="149">
        <v>19.600000000000001</v>
      </c>
      <c r="P44" s="151">
        <v>8.6</v>
      </c>
      <c r="Q44" s="150">
        <v>10000</v>
      </c>
      <c r="R44" s="147">
        <v>10000</v>
      </c>
      <c r="S44" s="147">
        <v>10000</v>
      </c>
      <c r="T44" s="148">
        <v>-6.4</v>
      </c>
    </row>
    <row r="45" spans="1:20" ht="11.25" customHeight="1">
      <c r="A45" s="74">
        <v>40</v>
      </c>
      <c r="B45" s="146" t="s">
        <v>843</v>
      </c>
      <c r="C45" s="147">
        <v>2049</v>
      </c>
      <c r="D45" s="147">
        <v>2020</v>
      </c>
      <c r="E45" s="147">
        <v>2045</v>
      </c>
      <c r="F45" s="147">
        <v>2250</v>
      </c>
      <c r="G45" s="147">
        <v>2713</v>
      </c>
      <c r="H45" s="147">
        <v>2997</v>
      </c>
      <c r="I45" s="147">
        <v>3857</v>
      </c>
      <c r="J45" s="147">
        <v>3772</v>
      </c>
      <c r="K45" s="147">
        <v>3378</v>
      </c>
      <c r="L45" s="147">
        <v>3934</v>
      </c>
      <c r="M45" s="147">
        <v>4467</v>
      </c>
      <c r="N45" s="148">
        <v>5.8</v>
      </c>
      <c r="O45" s="149">
        <v>8.3000000000000007</v>
      </c>
      <c r="P45" s="149">
        <v>8.1</v>
      </c>
      <c r="Q45" s="150">
        <v>5936</v>
      </c>
      <c r="R45" s="147">
        <v>5936</v>
      </c>
      <c r="S45" s="147">
        <v>5936</v>
      </c>
      <c r="T45" s="148">
        <v>9.9</v>
      </c>
    </row>
    <row r="46" spans="1:20" ht="11.25" customHeight="1">
      <c r="A46" s="74">
        <v>41</v>
      </c>
      <c r="B46" s="146" t="s">
        <v>842</v>
      </c>
      <c r="C46" s="147">
        <v>5474</v>
      </c>
      <c r="D46" s="147">
        <v>7029</v>
      </c>
      <c r="E46" s="147">
        <v>7901</v>
      </c>
      <c r="F46" s="147">
        <v>8052</v>
      </c>
      <c r="G46" s="147">
        <v>9389</v>
      </c>
      <c r="H46" s="147">
        <v>11122</v>
      </c>
      <c r="I46" s="147">
        <v>9907</v>
      </c>
      <c r="J46" s="147">
        <v>9715</v>
      </c>
      <c r="K46" s="147">
        <v>11367</v>
      </c>
      <c r="L46" s="147">
        <v>12604</v>
      </c>
      <c r="M46" s="147">
        <v>12280</v>
      </c>
      <c r="N46" s="148">
        <v>8.1</v>
      </c>
      <c r="O46" s="149">
        <v>2</v>
      </c>
      <c r="P46" s="149">
        <v>8.4</v>
      </c>
      <c r="Q46" s="150">
        <v>14850</v>
      </c>
      <c r="R46" s="147">
        <v>15200</v>
      </c>
      <c r="S46" s="147">
        <v>16600</v>
      </c>
      <c r="T46" s="148">
        <v>10.6</v>
      </c>
    </row>
    <row r="47" spans="1:20" ht="11.25" customHeight="1">
      <c r="A47" s="74">
        <v>42</v>
      </c>
      <c r="B47" s="146" t="s">
        <v>841</v>
      </c>
      <c r="C47" s="147">
        <v>608</v>
      </c>
      <c r="D47" s="147">
        <v>537</v>
      </c>
      <c r="E47" s="147">
        <v>388</v>
      </c>
      <c r="F47" s="147">
        <v>341</v>
      </c>
      <c r="G47" s="147">
        <v>568</v>
      </c>
      <c r="H47" s="147">
        <v>576</v>
      </c>
      <c r="I47" s="147">
        <v>558</v>
      </c>
      <c r="J47" s="147">
        <v>659</v>
      </c>
      <c r="K47" s="147">
        <v>478</v>
      </c>
      <c r="L47" s="147">
        <v>484</v>
      </c>
      <c r="M47" s="147">
        <v>523</v>
      </c>
      <c r="N47" s="148">
        <v>-7.4</v>
      </c>
      <c r="O47" s="149">
        <v>-1.9</v>
      </c>
      <c r="P47" s="151">
        <v>-1.5</v>
      </c>
      <c r="Q47" s="150">
        <v>532</v>
      </c>
      <c r="R47" s="147">
        <v>811</v>
      </c>
      <c r="S47" s="147">
        <v>593</v>
      </c>
      <c r="T47" s="148">
        <v>4.3</v>
      </c>
    </row>
    <row r="48" spans="1:20" ht="11.25" customHeight="1">
      <c r="A48" s="74">
        <v>43</v>
      </c>
      <c r="B48" s="146" t="s">
        <v>840</v>
      </c>
      <c r="C48" s="147">
        <v>93</v>
      </c>
      <c r="D48" s="147">
        <v>72</v>
      </c>
      <c r="E48" s="147">
        <v>84</v>
      </c>
      <c r="F48" s="147">
        <v>108</v>
      </c>
      <c r="G48" s="147">
        <v>212</v>
      </c>
      <c r="H48" s="147">
        <v>164</v>
      </c>
      <c r="I48" s="147">
        <v>203</v>
      </c>
      <c r="J48" s="147">
        <v>153</v>
      </c>
      <c r="K48" s="147">
        <v>175</v>
      </c>
      <c r="L48" s="147">
        <v>222</v>
      </c>
      <c r="M48" s="147">
        <v>237</v>
      </c>
      <c r="N48" s="148">
        <v>15.7</v>
      </c>
      <c r="O48" s="149">
        <v>7.6</v>
      </c>
      <c r="P48" s="149">
        <v>9.8000000000000007</v>
      </c>
      <c r="Q48" s="150">
        <v>240</v>
      </c>
      <c r="R48" s="147">
        <v>266</v>
      </c>
      <c r="S48" s="147">
        <v>286</v>
      </c>
      <c r="T48" s="148">
        <v>6.5</v>
      </c>
    </row>
    <row r="49" spans="1:20" ht="11.25" customHeight="1">
      <c r="A49" s="74">
        <v>44</v>
      </c>
      <c r="B49" s="146" t="s">
        <v>839</v>
      </c>
      <c r="C49" s="147">
        <v>1283</v>
      </c>
      <c r="D49" s="147">
        <v>1361</v>
      </c>
      <c r="E49" s="147">
        <v>1475</v>
      </c>
      <c r="F49" s="147">
        <v>1696</v>
      </c>
      <c r="G49" s="147">
        <v>1818</v>
      </c>
      <c r="H49" s="147">
        <v>1802</v>
      </c>
      <c r="I49" s="147">
        <v>1758</v>
      </c>
      <c r="J49" s="147">
        <v>1838</v>
      </c>
      <c r="K49" s="147">
        <v>2203</v>
      </c>
      <c r="L49" s="147">
        <v>2646</v>
      </c>
      <c r="M49" s="147">
        <v>2614</v>
      </c>
      <c r="N49" s="148">
        <v>12.5</v>
      </c>
      <c r="O49" s="149">
        <v>7.7</v>
      </c>
      <c r="P49" s="151">
        <v>7.4</v>
      </c>
      <c r="Q49" s="150">
        <v>4150</v>
      </c>
      <c r="R49" s="147">
        <v>3550</v>
      </c>
      <c r="S49" s="147">
        <v>3750</v>
      </c>
      <c r="T49" s="148">
        <v>12.8</v>
      </c>
    </row>
    <row r="50" spans="1:20" ht="11.25" customHeight="1">
      <c r="A50" s="74">
        <v>45</v>
      </c>
      <c r="B50" s="146" t="s">
        <v>838</v>
      </c>
      <c r="C50" s="147">
        <v>270</v>
      </c>
      <c r="D50" s="147">
        <v>284</v>
      </c>
      <c r="E50" s="147">
        <v>288</v>
      </c>
      <c r="F50" s="147">
        <v>276</v>
      </c>
      <c r="G50" s="147">
        <v>284</v>
      </c>
      <c r="H50" s="147">
        <v>316</v>
      </c>
      <c r="I50" s="147">
        <v>406</v>
      </c>
      <c r="J50" s="147">
        <v>434</v>
      </c>
      <c r="K50" s="147">
        <v>515</v>
      </c>
      <c r="L50" s="147">
        <v>567</v>
      </c>
      <c r="M50" s="147">
        <v>549</v>
      </c>
      <c r="N50" s="148">
        <v>8.1</v>
      </c>
      <c r="O50" s="149">
        <v>11.7</v>
      </c>
      <c r="P50" s="149">
        <v>7.3</v>
      </c>
      <c r="Q50" s="150">
        <v>531</v>
      </c>
      <c r="R50" s="147">
        <v>549</v>
      </c>
      <c r="S50" s="147">
        <v>557</v>
      </c>
      <c r="T50" s="148">
        <v>0.5</v>
      </c>
    </row>
    <row r="51" spans="1:20" ht="11.25" customHeight="1">
      <c r="A51" s="74">
        <v>46</v>
      </c>
      <c r="B51" s="146" t="s">
        <v>837</v>
      </c>
      <c r="C51" s="147">
        <v>4833</v>
      </c>
      <c r="D51" s="147">
        <v>5173</v>
      </c>
      <c r="E51" s="147">
        <v>5709</v>
      </c>
      <c r="F51" s="147">
        <v>5641</v>
      </c>
      <c r="G51" s="147">
        <v>6514</v>
      </c>
      <c r="H51" s="147">
        <v>6313</v>
      </c>
      <c r="I51" s="147">
        <v>7690</v>
      </c>
      <c r="J51" s="147">
        <v>7689</v>
      </c>
      <c r="K51" s="147">
        <v>9584</v>
      </c>
      <c r="L51" s="147">
        <v>9714</v>
      </c>
      <c r="M51" s="147">
        <v>10369</v>
      </c>
      <c r="N51" s="148">
        <v>10.5</v>
      </c>
      <c r="O51" s="149">
        <v>10.4</v>
      </c>
      <c r="P51" s="151">
        <v>7.9</v>
      </c>
      <c r="Q51" s="150">
        <v>12900</v>
      </c>
      <c r="R51" s="147">
        <v>12000</v>
      </c>
      <c r="S51" s="147">
        <v>13600</v>
      </c>
      <c r="T51" s="148">
        <v>9.5</v>
      </c>
    </row>
    <row r="52" spans="1:20" ht="11.25" customHeight="1">
      <c r="A52" s="74">
        <v>47</v>
      </c>
      <c r="B52" s="146" t="s">
        <v>836</v>
      </c>
      <c r="C52" s="147">
        <v>2820</v>
      </c>
      <c r="D52" s="147">
        <v>3863</v>
      </c>
      <c r="E52" s="147">
        <v>4199</v>
      </c>
      <c r="F52" s="147">
        <v>4190</v>
      </c>
      <c r="G52" s="147">
        <v>3912</v>
      </c>
      <c r="H52" s="147">
        <v>3166</v>
      </c>
      <c r="I52" s="147">
        <v>2923</v>
      </c>
      <c r="J52" s="147">
        <v>2719</v>
      </c>
      <c r="K52" s="147">
        <v>2888</v>
      </c>
      <c r="L52" s="147">
        <v>3325</v>
      </c>
      <c r="M52" s="147">
        <v>3380</v>
      </c>
      <c r="N52" s="148">
        <v>7.5</v>
      </c>
      <c r="O52" s="149">
        <v>1.3</v>
      </c>
      <c r="P52" s="149">
        <v>1.8</v>
      </c>
      <c r="Q52" s="150">
        <v>3790</v>
      </c>
      <c r="R52" s="147">
        <v>4424</v>
      </c>
      <c r="S52" s="147">
        <v>4564</v>
      </c>
      <c r="T52" s="148">
        <v>10.5</v>
      </c>
    </row>
    <row r="53" spans="1:20" ht="11.25" customHeight="1">
      <c r="A53" s="74">
        <v>48</v>
      </c>
      <c r="B53" s="146" t="s">
        <v>835</v>
      </c>
      <c r="C53" s="147">
        <v>3123</v>
      </c>
      <c r="D53" s="147">
        <v>3156</v>
      </c>
      <c r="E53" s="147">
        <v>4214</v>
      </c>
      <c r="F53" s="147">
        <v>3949</v>
      </c>
      <c r="G53" s="147">
        <v>3544</v>
      </c>
      <c r="H53" s="147">
        <v>3708</v>
      </c>
      <c r="I53" s="147">
        <v>4676</v>
      </c>
      <c r="J53" s="147">
        <v>5015</v>
      </c>
      <c r="K53" s="147">
        <v>5357</v>
      </c>
      <c r="L53" s="147">
        <v>8397</v>
      </c>
      <c r="M53" s="147">
        <v>8215</v>
      </c>
      <c r="N53" s="148">
        <v>17.899999999999999</v>
      </c>
      <c r="O53" s="149">
        <v>17.2</v>
      </c>
      <c r="P53" s="151">
        <v>10.199999999999999</v>
      </c>
      <c r="Q53" s="150">
        <v>11200</v>
      </c>
      <c r="R53" s="147">
        <v>11200</v>
      </c>
      <c r="S53" s="147">
        <v>11200</v>
      </c>
      <c r="T53" s="148">
        <v>10.9</v>
      </c>
    </row>
    <row r="54" spans="1:20" ht="11.25" customHeight="1">
      <c r="A54" s="74">
        <v>49</v>
      </c>
      <c r="B54" s="146" t="s">
        <v>834</v>
      </c>
      <c r="C54" s="147">
        <v>5246</v>
      </c>
      <c r="D54" s="147">
        <v>5674</v>
      </c>
      <c r="E54" s="147">
        <v>7310</v>
      </c>
      <c r="F54" s="147">
        <v>7423</v>
      </c>
      <c r="G54" s="147">
        <v>8001</v>
      </c>
      <c r="H54" s="147">
        <v>7555</v>
      </c>
      <c r="I54" s="147">
        <v>7441</v>
      </c>
      <c r="J54" s="147">
        <v>7240</v>
      </c>
      <c r="K54" s="147">
        <v>7923</v>
      </c>
      <c r="L54" s="147">
        <v>9095</v>
      </c>
      <c r="M54" s="147">
        <v>8955</v>
      </c>
      <c r="N54" s="148">
        <v>7.3</v>
      </c>
      <c r="O54" s="149">
        <v>3.5</v>
      </c>
      <c r="P54" s="149">
        <v>5.5</v>
      </c>
      <c r="Q54" s="150">
        <v>15500</v>
      </c>
      <c r="R54" s="147">
        <v>12200</v>
      </c>
      <c r="S54" s="147">
        <v>11500</v>
      </c>
      <c r="T54" s="148">
        <v>8.6999999999999993</v>
      </c>
    </row>
    <row r="55" spans="1:20" ht="11.25" customHeight="1">
      <c r="A55" s="74">
        <v>50</v>
      </c>
      <c r="B55" s="146" t="s">
        <v>914</v>
      </c>
      <c r="C55" s="147">
        <v>93</v>
      </c>
      <c r="D55" s="147">
        <v>104</v>
      </c>
      <c r="E55" s="147">
        <v>98</v>
      </c>
      <c r="F55" s="147">
        <v>119</v>
      </c>
      <c r="G55" s="147">
        <v>102</v>
      </c>
      <c r="H55" s="147">
        <v>119</v>
      </c>
      <c r="I55" s="147">
        <v>123</v>
      </c>
      <c r="J55" s="147">
        <v>115</v>
      </c>
      <c r="K55" s="147">
        <v>122</v>
      </c>
      <c r="L55" s="147">
        <v>141</v>
      </c>
      <c r="M55" s="147">
        <v>170</v>
      </c>
      <c r="N55" s="148">
        <v>13.9</v>
      </c>
      <c r="O55" s="149">
        <v>7.3</v>
      </c>
      <c r="P55" s="151">
        <v>6.3</v>
      </c>
      <c r="Q55" s="150">
        <v>176</v>
      </c>
      <c r="R55" s="147">
        <v>190</v>
      </c>
      <c r="S55" s="147">
        <v>196</v>
      </c>
      <c r="T55" s="148">
        <v>4.9000000000000004</v>
      </c>
    </row>
    <row r="56" spans="1:20" ht="11.25" customHeight="1">
      <c r="A56" s="74">
        <v>51</v>
      </c>
      <c r="B56" s="146" t="s">
        <v>833</v>
      </c>
      <c r="C56" s="147">
        <v>761</v>
      </c>
      <c r="D56" s="147">
        <v>1266</v>
      </c>
      <c r="E56" s="147">
        <v>1424</v>
      </c>
      <c r="F56" s="147">
        <v>1960</v>
      </c>
      <c r="G56" s="147">
        <v>2116</v>
      </c>
      <c r="H56" s="147">
        <v>2261</v>
      </c>
      <c r="I56" s="147">
        <v>2239</v>
      </c>
      <c r="J56" s="147">
        <v>2253</v>
      </c>
      <c r="K56" s="147">
        <v>2315</v>
      </c>
      <c r="L56" s="147">
        <v>2493</v>
      </c>
      <c r="M56" s="147">
        <v>2781</v>
      </c>
      <c r="N56" s="148">
        <v>7.3</v>
      </c>
      <c r="O56" s="149">
        <v>4.2</v>
      </c>
      <c r="P56" s="149">
        <v>13.8</v>
      </c>
      <c r="Q56" s="150">
        <v>5298</v>
      </c>
      <c r="R56" s="147">
        <v>5595</v>
      </c>
      <c r="S56" s="147">
        <v>6162</v>
      </c>
      <c r="T56" s="148">
        <v>30.4</v>
      </c>
    </row>
    <row r="57" spans="1:20" ht="11.25" customHeight="1">
      <c r="A57" s="74">
        <v>52</v>
      </c>
      <c r="B57" s="146" t="s">
        <v>832</v>
      </c>
      <c r="C57" s="147">
        <v>3200</v>
      </c>
      <c r="D57" s="147">
        <v>3683</v>
      </c>
      <c r="E57" s="147">
        <v>3256</v>
      </c>
      <c r="F57" s="147">
        <v>3319</v>
      </c>
      <c r="G57" s="147">
        <v>3957</v>
      </c>
      <c r="H57" s="147">
        <v>4225</v>
      </c>
      <c r="I57" s="147">
        <v>5369</v>
      </c>
      <c r="J57" s="147">
        <v>4244</v>
      </c>
      <c r="K57" s="147">
        <v>4638</v>
      </c>
      <c r="L57" s="147">
        <v>5854</v>
      </c>
      <c r="M57" s="147">
        <v>7364</v>
      </c>
      <c r="N57" s="148">
        <v>20.2</v>
      </c>
      <c r="O57" s="149">
        <v>11.8</v>
      </c>
      <c r="P57" s="151">
        <v>8.6999999999999993</v>
      </c>
      <c r="Q57" s="150">
        <v>11000</v>
      </c>
      <c r="R57" s="147">
        <v>9840</v>
      </c>
      <c r="S57" s="147">
        <v>8750</v>
      </c>
      <c r="T57" s="148">
        <v>5.9</v>
      </c>
    </row>
    <row r="58" spans="1:20" ht="11.25" customHeight="1">
      <c r="A58" s="74">
        <v>53</v>
      </c>
      <c r="B58" s="152" t="s">
        <v>831</v>
      </c>
      <c r="C58" s="153">
        <v>43983</v>
      </c>
      <c r="D58" s="153">
        <v>49800</v>
      </c>
      <c r="E58" s="153">
        <v>56452</v>
      </c>
      <c r="F58" s="153">
        <v>55745</v>
      </c>
      <c r="G58" s="153">
        <v>59656</v>
      </c>
      <c r="H58" s="153">
        <v>62918</v>
      </c>
      <c r="I58" s="153">
        <v>67759</v>
      </c>
      <c r="J58" s="153">
        <v>66795</v>
      </c>
      <c r="K58" s="153">
        <v>75451</v>
      </c>
      <c r="L58" s="153">
        <v>87494</v>
      </c>
      <c r="M58" s="153">
        <v>94249</v>
      </c>
      <c r="N58" s="154">
        <v>12.2</v>
      </c>
      <c r="O58" s="155">
        <v>8.4</v>
      </c>
      <c r="P58" s="156">
        <v>7.9</v>
      </c>
      <c r="Q58" s="157">
        <v>118492</v>
      </c>
      <c r="R58" s="153">
        <v>118755</v>
      </c>
      <c r="S58" s="158">
        <v>120878</v>
      </c>
      <c r="T58" s="154">
        <v>8.6</v>
      </c>
    </row>
    <row r="59" spans="1:20" ht="11.25" customHeight="1" thickBot="1">
      <c r="A59" s="74">
        <v>54</v>
      </c>
      <c r="B59" s="159" t="s">
        <v>830</v>
      </c>
      <c r="C59" s="160">
        <v>83226</v>
      </c>
      <c r="D59" s="160">
        <v>92489</v>
      </c>
      <c r="E59" s="160">
        <v>102243</v>
      </c>
      <c r="F59" s="160">
        <v>104056</v>
      </c>
      <c r="G59" s="160">
        <v>113123</v>
      </c>
      <c r="H59" s="160">
        <v>122768</v>
      </c>
      <c r="I59" s="160">
        <v>126969</v>
      </c>
      <c r="J59" s="160">
        <v>128414</v>
      </c>
      <c r="K59" s="160">
        <v>141916</v>
      </c>
      <c r="L59" s="160">
        <v>163803</v>
      </c>
      <c r="M59" s="160">
        <v>173477</v>
      </c>
      <c r="N59" s="161">
        <v>10.5</v>
      </c>
      <c r="O59" s="162">
        <v>7.2</v>
      </c>
      <c r="P59" s="163">
        <v>7.6</v>
      </c>
      <c r="Q59" s="164">
        <v>212084</v>
      </c>
      <c r="R59" s="160">
        <v>222681</v>
      </c>
      <c r="S59" s="160">
        <v>228050</v>
      </c>
      <c r="T59" s="165">
        <v>9.5</v>
      </c>
    </row>
    <row r="60" spans="1:20" ht="11.25" customHeight="1" thickTop="1">
      <c r="A60" s="74">
        <v>55</v>
      </c>
      <c r="B60" s="137" t="s">
        <v>824</v>
      </c>
      <c r="C60" s="166"/>
      <c r="D60" s="147"/>
      <c r="E60" s="147"/>
      <c r="F60" s="147"/>
      <c r="G60" s="147"/>
      <c r="H60" s="147"/>
      <c r="I60" s="147"/>
      <c r="J60" s="147"/>
      <c r="K60" s="147"/>
      <c r="L60" s="147"/>
      <c r="M60" s="147"/>
      <c r="N60" s="167"/>
      <c r="O60" s="149"/>
      <c r="P60" s="151"/>
      <c r="Q60" s="168"/>
      <c r="R60" s="169"/>
      <c r="S60" s="170"/>
      <c r="T60" s="147"/>
    </row>
    <row r="61" spans="1:20" ht="11.25" customHeight="1">
      <c r="A61" s="74">
        <v>56</v>
      </c>
      <c r="B61" s="146" t="s">
        <v>918</v>
      </c>
      <c r="C61" s="139">
        <v>24</v>
      </c>
      <c r="D61" s="139">
        <v>21</v>
      </c>
      <c r="E61" s="139">
        <v>28</v>
      </c>
      <c r="F61" s="139">
        <v>41</v>
      </c>
      <c r="G61" s="139">
        <v>49</v>
      </c>
      <c r="H61" s="139">
        <v>41</v>
      </c>
      <c r="I61" s="139">
        <v>34</v>
      </c>
      <c r="J61" s="139">
        <v>36</v>
      </c>
      <c r="K61" s="139">
        <v>34</v>
      </c>
      <c r="L61" s="139">
        <v>40</v>
      </c>
      <c r="M61" s="147" t="s">
        <v>910</v>
      </c>
      <c r="N61" s="148" t="s">
        <v>893</v>
      </c>
      <c r="O61" s="149" t="s">
        <v>893</v>
      </c>
      <c r="P61" s="149" t="s">
        <v>893</v>
      </c>
      <c r="Q61" s="150" t="s">
        <v>910</v>
      </c>
      <c r="R61" s="147" t="s">
        <v>910</v>
      </c>
      <c r="S61" s="147" t="s">
        <v>910</v>
      </c>
      <c r="T61" s="148" t="s">
        <v>893</v>
      </c>
    </row>
    <row r="62" spans="1:20" ht="11.25" customHeight="1">
      <c r="A62" s="74">
        <v>57</v>
      </c>
      <c r="B62" s="146" t="s">
        <v>897</v>
      </c>
      <c r="C62" s="139">
        <v>956</v>
      </c>
      <c r="D62" s="139">
        <v>1160</v>
      </c>
      <c r="E62" s="139">
        <v>1311</v>
      </c>
      <c r="F62" s="139">
        <v>1434</v>
      </c>
      <c r="G62" s="139">
        <v>1586</v>
      </c>
      <c r="H62" s="139">
        <v>1654</v>
      </c>
      <c r="I62" s="139">
        <v>1822</v>
      </c>
      <c r="J62" s="139">
        <v>1764</v>
      </c>
      <c r="K62" s="139">
        <v>2297</v>
      </c>
      <c r="L62" s="139">
        <v>2575</v>
      </c>
      <c r="M62" s="139">
        <v>2856</v>
      </c>
      <c r="N62" s="148">
        <v>17.399999999999999</v>
      </c>
      <c r="O62" s="149">
        <v>11.5</v>
      </c>
      <c r="P62" s="151">
        <v>11.6</v>
      </c>
      <c r="Q62" s="150">
        <v>3300</v>
      </c>
      <c r="R62" s="147">
        <v>3550</v>
      </c>
      <c r="S62" s="171">
        <v>3550</v>
      </c>
      <c r="T62" s="148">
        <v>7.5</v>
      </c>
    </row>
    <row r="63" spans="1:20" ht="11.25" customHeight="1">
      <c r="A63" s="74">
        <v>58</v>
      </c>
      <c r="B63" s="146" t="s">
        <v>898</v>
      </c>
      <c r="C63" s="139">
        <v>73</v>
      </c>
      <c r="D63" s="139">
        <v>87</v>
      </c>
      <c r="E63" s="139">
        <v>130</v>
      </c>
      <c r="F63" s="139">
        <v>113</v>
      </c>
      <c r="G63" s="139">
        <v>127</v>
      </c>
      <c r="H63" s="139">
        <v>152</v>
      </c>
      <c r="I63" s="139">
        <v>130</v>
      </c>
      <c r="J63" s="139">
        <v>145</v>
      </c>
      <c r="K63" s="139">
        <v>166</v>
      </c>
      <c r="L63" s="139">
        <v>189</v>
      </c>
      <c r="M63" s="139">
        <v>232</v>
      </c>
      <c r="N63" s="148">
        <v>17.100000000000001</v>
      </c>
      <c r="O63" s="149">
        <v>8.8000000000000007</v>
      </c>
      <c r="P63" s="149">
        <v>12.3</v>
      </c>
      <c r="Q63" s="150">
        <v>190</v>
      </c>
      <c r="R63" s="147" t="s">
        <v>910</v>
      </c>
      <c r="S63" s="147" t="s">
        <v>910</v>
      </c>
      <c r="T63" s="148" t="s">
        <v>893</v>
      </c>
    </row>
    <row r="64" spans="1:20" ht="11.25" customHeight="1">
      <c r="A64" s="74">
        <v>59</v>
      </c>
      <c r="B64" s="146" t="s">
        <v>884</v>
      </c>
      <c r="C64" s="139">
        <v>132</v>
      </c>
      <c r="D64" s="139">
        <v>177</v>
      </c>
      <c r="E64" s="139">
        <v>229</v>
      </c>
      <c r="F64" s="139">
        <v>259</v>
      </c>
      <c r="G64" s="139">
        <v>272</v>
      </c>
      <c r="H64" s="139">
        <v>274</v>
      </c>
      <c r="I64" s="139">
        <v>299</v>
      </c>
      <c r="J64" s="139">
        <v>293</v>
      </c>
      <c r="K64" s="139">
        <v>336</v>
      </c>
      <c r="L64" s="139">
        <v>387</v>
      </c>
      <c r="M64" s="139">
        <v>471</v>
      </c>
      <c r="N64" s="148">
        <v>17.100000000000001</v>
      </c>
      <c r="O64" s="149">
        <v>11.5</v>
      </c>
      <c r="P64" s="151">
        <v>13.6</v>
      </c>
      <c r="Q64" s="150">
        <v>660</v>
      </c>
      <c r="R64" s="147">
        <v>750</v>
      </c>
      <c r="S64" s="147">
        <v>655</v>
      </c>
      <c r="T64" s="148">
        <v>11.6</v>
      </c>
    </row>
    <row r="65" spans="1:20" ht="11.25" customHeight="1">
      <c r="A65" s="74">
        <v>60</v>
      </c>
      <c r="B65" s="146" t="s">
        <v>732</v>
      </c>
      <c r="C65" s="139">
        <v>23</v>
      </c>
      <c r="D65" s="139">
        <v>26</v>
      </c>
      <c r="E65" s="139">
        <v>47</v>
      </c>
      <c r="F65" s="139">
        <v>50</v>
      </c>
      <c r="G65" s="139">
        <v>72</v>
      </c>
      <c r="H65" s="139">
        <v>89</v>
      </c>
      <c r="I65" s="139">
        <v>106</v>
      </c>
      <c r="J65" s="139">
        <v>79</v>
      </c>
      <c r="K65" s="139">
        <v>91</v>
      </c>
      <c r="L65" s="139">
        <v>90</v>
      </c>
      <c r="M65" s="139">
        <v>75</v>
      </c>
      <c r="N65" s="148">
        <v>-2</v>
      </c>
      <c r="O65" s="149">
        <v>-3.5</v>
      </c>
      <c r="P65" s="149">
        <v>12.7</v>
      </c>
      <c r="Q65" s="150">
        <v>93</v>
      </c>
      <c r="R65" s="147">
        <v>133</v>
      </c>
      <c r="S65" s="147">
        <v>161</v>
      </c>
      <c r="T65" s="148">
        <v>29.2</v>
      </c>
    </row>
    <row r="66" spans="1:20" ht="11.25" customHeight="1">
      <c r="A66" s="74">
        <v>61</v>
      </c>
      <c r="B66" s="146" t="s">
        <v>829</v>
      </c>
      <c r="C66" s="139">
        <v>92</v>
      </c>
      <c r="D66" s="139">
        <v>96</v>
      </c>
      <c r="E66" s="139">
        <v>129</v>
      </c>
      <c r="F66" s="139">
        <v>141</v>
      </c>
      <c r="G66" s="139">
        <v>136</v>
      </c>
      <c r="H66" s="139">
        <v>164</v>
      </c>
      <c r="I66" s="139">
        <v>195</v>
      </c>
      <c r="J66" s="139">
        <v>234</v>
      </c>
      <c r="K66" s="139">
        <v>219</v>
      </c>
      <c r="L66" s="139">
        <v>272</v>
      </c>
      <c r="M66" s="139">
        <v>353</v>
      </c>
      <c r="N66" s="148">
        <v>14.7</v>
      </c>
      <c r="O66" s="149">
        <v>16.5</v>
      </c>
      <c r="P66" s="151">
        <v>14.4</v>
      </c>
      <c r="Q66" s="150">
        <v>451</v>
      </c>
      <c r="R66" s="147">
        <v>388</v>
      </c>
      <c r="S66" s="147">
        <v>388</v>
      </c>
      <c r="T66" s="148">
        <v>3.2</v>
      </c>
    </row>
    <row r="67" spans="1:20" ht="11.25" customHeight="1">
      <c r="A67" s="74">
        <v>62</v>
      </c>
      <c r="B67" s="146" t="s">
        <v>899</v>
      </c>
      <c r="C67" s="139">
        <v>329</v>
      </c>
      <c r="D67" s="139">
        <v>365</v>
      </c>
      <c r="E67" s="139">
        <v>383</v>
      </c>
      <c r="F67" s="139">
        <v>478</v>
      </c>
      <c r="G67" s="139">
        <v>496</v>
      </c>
      <c r="H67" s="139">
        <v>550</v>
      </c>
      <c r="I67" s="139">
        <v>836</v>
      </c>
      <c r="J67" s="139">
        <v>1021</v>
      </c>
      <c r="K67" s="139">
        <v>1063</v>
      </c>
      <c r="L67" s="139">
        <v>1199</v>
      </c>
      <c r="M67" s="139">
        <v>1330</v>
      </c>
      <c r="N67" s="148">
        <v>9.1999999999999993</v>
      </c>
      <c r="O67" s="149">
        <v>19.3</v>
      </c>
      <c r="P67" s="149">
        <v>15</v>
      </c>
      <c r="Q67" s="150">
        <v>1450</v>
      </c>
      <c r="R67" s="147">
        <v>1588</v>
      </c>
      <c r="S67" s="147">
        <v>1588</v>
      </c>
      <c r="T67" s="148">
        <v>6.1</v>
      </c>
    </row>
    <row r="68" spans="1:20" ht="11.25" customHeight="1">
      <c r="A68" s="74">
        <v>63</v>
      </c>
      <c r="B68" s="146" t="s">
        <v>724</v>
      </c>
      <c r="C68" s="139">
        <v>15</v>
      </c>
      <c r="D68" s="139">
        <v>14</v>
      </c>
      <c r="E68" s="139">
        <v>13</v>
      </c>
      <c r="F68" s="139">
        <v>25</v>
      </c>
      <c r="G68" s="139">
        <v>17</v>
      </c>
      <c r="H68" s="139">
        <v>21</v>
      </c>
      <c r="I68" s="139">
        <v>32</v>
      </c>
      <c r="J68" s="139">
        <v>41</v>
      </c>
      <c r="K68" s="139">
        <v>48</v>
      </c>
      <c r="L68" s="139">
        <v>62</v>
      </c>
      <c r="M68" s="139">
        <v>48</v>
      </c>
      <c r="N68" s="148">
        <v>5.7</v>
      </c>
      <c r="O68" s="149">
        <v>18.600000000000001</v>
      </c>
      <c r="P68" s="151">
        <v>12.8</v>
      </c>
      <c r="Q68" s="150">
        <v>46</v>
      </c>
      <c r="R68" s="147">
        <v>49</v>
      </c>
      <c r="S68" s="147" t="s">
        <v>910</v>
      </c>
      <c r="T68" s="148" t="s">
        <v>893</v>
      </c>
    </row>
    <row r="69" spans="1:20" ht="11.25" customHeight="1" thickBot="1">
      <c r="A69" s="74">
        <v>64</v>
      </c>
      <c r="B69" s="172" t="s">
        <v>828</v>
      </c>
      <c r="C69" s="173">
        <v>1642</v>
      </c>
      <c r="D69" s="173">
        <v>1946</v>
      </c>
      <c r="E69" s="173">
        <v>2271</v>
      </c>
      <c r="F69" s="173">
        <v>2542</v>
      </c>
      <c r="G69" s="173">
        <v>2754</v>
      </c>
      <c r="H69" s="173">
        <v>2945</v>
      </c>
      <c r="I69" s="173">
        <v>3454</v>
      </c>
      <c r="J69" s="173">
        <v>3612</v>
      </c>
      <c r="K69" s="173">
        <v>4254</v>
      </c>
      <c r="L69" s="173">
        <v>4813</v>
      </c>
      <c r="M69" s="173">
        <v>5364</v>
      </c>
      <c r="N69" s="154">
        <v>14.1</v>
      </c>
      <c r="O69" s="155">
        <v>12.7</v>
      </c>
      <c r="P69" s="156">
        <v>12.6</v>
      </c>
      <c r="Q69" s="174">
        <v>6190</v>
      </c>
      <c r="R69" s="173">
        <v>6457</v>
      </c>
      <c r="S69" s="173">
        <v>6341</v>
      </c>
      <c r="T69" s="161"/>
    </row>
    <row r="70" spans="1:20" ht="11.25" customHeight="1" thickTop="1" thickBot="1">
      <c r="A70" s="74">
        <v>65</v>
      </c>
      <c r="B70" s="175" t="s">
        <v>827</v>
      </c>
      <c r="C70" s="176">
        <v>84868</v>
      </c>
      <c r="D70" s="176">
        <v>94434</v>
      </c>
      <c r="E70" s="176">
        <v>104514</v>
      </c>
      <c r="F70" s="176">
        <v>106598</v>
      </c>
      <c r="G70" s="176">
        <v>115877</v>
      </c>
      <c r="H70" s="176">
        <v>125713</v>
      </c>
      <c r="I70" s="176">
        <v>130423</v>
      </c>
      <c r="J70" s="176">
        <v>132026</v>
      </c>
      <c r="K70" s="176">
        <v>146170</v>
      </c>
      <c r="L70" s="176">
        <v>168617</v>
      </c>
      <c r="M70" s="176">
        <v>178841</v>
      </c>
      <c r="N70" s="177">
        <v>10.6</v>
      </c>
      <c r="O70" s="178">
        <v>7.3</v>
      </c>
      <c r="P70" s="178">
        <v>7.7</v>
      </c>
      <c r="Q70" s="179">
        <v>218274</v>
      </c>
      <c r="R70" s="176">
        <v>229137</v>
      </c>
      <c r="S70" s="176">
        <v>234391</v>
      </c>
      <c r="T70" s="177">
        <v>9.4</v>
      </c>
    </row>
    <row r="71" spans="1:20" ht="11.25" customHeight="1" thickTop="1">
      <c r="B71" s="79"/>
      <c r="C71" s="78"/>
      <c r="D71" s="78"/>
      <c r="E71" s="78"/>
      <c r="F71" s="78"/>
      <c r="G71" s="78"/>
      <c r="H71" s="78"/>
      <c r="I71" s="78"/>
      <c r="J71" s="78"/>
      <c r="K71" s="78"/>
      <c r="L71" s="78"/>
      <c r="M71" s="78"/>
      <c r="N71" s="77"/>
      <c r="O71" s="77"/>
      <c r="P71" s="77"/>
      <c r="Q71" s="78"/>
      <c r="R71" s="78"/>
      <c r="S71" s="78"/>
      <c r="T71" s="77"/>
    </row>
    <row r="72" spans="1:20" ht="11.25" customHeight="1">
      <c r="B72" s="75"/>
      <c r="C72" s="75"/>
      <c r="D72" s="75"/>
      <c r="E72" s="75"/>
      <c r="F72" s="75"/>
      <c r="G72" s="75"/>
      <c r="H72" s="75"/>
      <c r="I72" s="75"/>
      <c r="J72" s="75"/>
      <c r="K72" s="75"/>
      <c r="L72" s="75"/>
      <c r="M72" s="75"/>
      <c r="N72" s="75"/>
      <c r="O72" s="75"/>
      <c r="P72" s="75"/>
      <c r="Q72" s="75"/>
      <c r="R72" s="75"/>
      <c r="S72" s="75"/>
      <c r="T72" s="75"/>
    </row>
    <row r="73" spans="1:20" ht="11.25" customHeight="1">
      <c r="B73" s="136" t="s">
        <v>915</v>
      </c>
      <c r="C73" s="76"/>
      <c r="D73" s="76"/>
      <c r="E73" s="76"/>
      <c r="F73" s="76"/>
      <c r="G73" s="76"/>
      <c r="H73" s="76"/>
      <c r="I73" s="76"/>
      <c r="J73" s="76"/>
      <c r="K73" s="76"/>
      <c r="L73" s="76"/>
      <c r="M73" s="76"/>
      <c r="N73" s="76"/>
      <c r="O73" s="76"/>
      <c r="P73" s="76"/>
      <c r="Q73" s="76"/>
      <c r="R73" s="76"/>
      <c r="S73" s="76"/>
      <c r="T73" s="76"/>
    </row>
    <row r="74" spans="1:20" ht="11.25" customHeight="1">
      <c r="B74" s="136" t="s">
        <v>894</v>
      </c>
      <c r="C74" s="76"/>
      <c r="D74" s="76"/>
      <c r="E74" s="76"/>
      <c r="F74" s="76"/>
      <c r="G74" s="76"/>
      <c r="H74" s="76"/>
      <c r="I74" s="76"/>
      <c r="J74" s="76"/>
      <c r="K74" s="76"/>
      <c r="L74" s="76"/>
      <c r="M74" s="76"/>
      <c r="N74" s="76"/>
      <c r="O74" s="76"/>
      <c r="P74" s="76"/>
      <c r="Q74" s="76"/>
      <c r="R74" s="76"/>
      <c r="S74" s="76"/>
      <c r="T74" s="76"/>
    </row>
    <row r="75" spans="1:20" ht="11.25" customHeight="1">
      <c r="B75" s="135" t="s">
        <v>916</v>
      </c>
      <c r="C75" s="76"/>
      <c r="D75" s="76"/>
      <c r="E75" s="76"/>
      <c r="F75" s="76"/>
      <c r="G75" s="76"/>
      <c r="H75" s="76"/>
      <c r="I75" s="76"/>
      <c r="J75" s="76"/>
      <c r="K75" s="76"/>
      <c r="L75" s="76"/>
      <c r="M75" s="76"/>
      <c r="N75" s="76"/>
      <c r="O75" s="76"/>
      <c r="P75" s="76"/>
      <c r="Q75" s="76"/>
      <c r="R75" s="76"/>
      <c r="S75" s="76"/>
      <c r="T75" s="76"/>
    </row>
    <row r="76" spans="1:20" ht="11.25" customHeight="1">
      <c r="B76" s="136" t="s">
        <v>883</v>
      </c>
      <c r="C76" s="75"/>
      <c r="D76" s="75"/>
      <c r="E76" s="75"/>
      <c r="F76" s="75"/>
      <c r="G76" s="75"/>
      <c r="H76" s="75"/>
      <c r="I76" s="75"/>
      <c r="J76" s="75"/>
      <c r="K76" s="75"/>
      <c r="L76" s="75"/>
      <c r="M76" s="75"/>
      <c r="N76" s="75"/>
      <c r="O76" s="75"/>
      <c r="P76" s="75"/>
      <c r="Q76" s="75"/>
      <c r="R76" s="75"/>
      <c r="S76" s="75"/>
    </row>
    <row r="77" spans="1:20" ht="11.25" customHeight="1">
      <c r="B77" s="136" t="s">
        <v>917</v>
      </c>
      <c r="C77" s="75"/>
      <c r="D77" s="75"/>
      <c r="E77" s="75"/>
      <c r="F77" s="75"/>
      <c r="G77" s="75"/>
      <c r="H77" s="75"/>
      <c r="I77" s="75"/>
      <c r="J77" s="75"/>
      <c r="K77" s="75"/>
      <c r="L77" s="75"/>
      <c r="M77" s="75"/>
      <c r="N77" s="75"/>
      <c r="O77" s="75"/>
      <c r="P77" s="75"/>
      <c r="Q77" s="75"/>
      <c r="R77" s="75"/>
      <c r="S77" s="75"/>
    </row>
    <row r="78" spans="1:20" ht="11.25" customHeight="1">
      <c r="B78" s="75"/>
      <c r="C78" s="75"/>
      <c r="D78" s="75"/>
      <c r="E78" s="75"/>
      <c r="F78" s="75"/>
      <c r="G78" s="75"/>
      <c r="H78" s="75"/>
      <c r="I78" s="75"/>
      <c r="J78" s="75"/>
      <c r="K78" s="75"/>
      <c r="L78" s="75"/>
      <c r="M78" s="75"/>
      <c r="N78" s="75"/>
      <c r="O78" s="75"/>
      <c r="P78" s="75"/>
      <c r="Q78" s="75"/>
      <c r="R78" s="75"/>
      <c r="S78" s="75"/>
    </row>
  </sheetData>
  <mergeCells count="3">
    <mergeCell ref="N4:P4"/>
    <mergeCell ref="C4:M4"/>
    <mergeCell ref="Q4:S4"/>
  </mergeCells>
  <pageMargins left="0.7" right="0.7" top="0.75" bottom="0.75" header="0.3" footer="0.3"/>
  <pageSetup scale="44" orientation="portrait" r:id="rId1"/>
  <colBreaks count="1" manualBreakCount="1">
    <brk id="18" max="74"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X70"/>
  <sheetViews>
    <sheetView defaultGridColor="0" colorId="22" workbookViewId="0">
      <selection activeCell="B4" sqref="B4:AX58"/>
    </sheetView>
  </sheetViews>
  <sheetFormatPr defaultColWidth="8" defaultRowHeight="11.25" customHeight="1"/>
  <cols>
    <col min="1" max="1" width="2.875" style="94" customWidth="1"/>
    <col min="2" max="2" width="25.125" style="94" customWidth="1"/>
    <col min="3" max="16384" width="8" style="94"/>
  </cols>
  <sheetData>
    <row r="1" spans="2:50" s="98" customFormat="1" ht="35.25" customHeight="1">
      <c r="B1" s="102"/>
      <c r="C1" s="101"/>
      <c r="D1" s="100"/>
      <c r="E1" s="99"/>
      <c r="F1" s="99"/>
      <c r="H1" s="99"/>
      <c r="I1" s="99"/>
      <c r="J1" s="99"/>
      <c r="K1" s="99"/>
      <c r="L1" s="99"/>
    </row>
    <row r="2" spans="2:50" s="98" customFormat="1" ht="42.75" customHeight="1">
      <c r="B2" s="131" t="s">
        <v>925</v>
      </c>
      <c r="C2" s="89"/>
      <c r="D2" s="89"/>
      <c r="E2" s="89"/>
      <c r="F2" s="89"/>
      <c r="G2" s="89"/>
      <c r="H2" s="99"/>
      <c r="I2" s="99"/>
      <c r="J2" s="99"/>
      <c r="K2" s="99"/>
      <c r="L2" s="99"/>
    </row>
    <row r="3" spans="2:50" s="97" customFormat="1" ht="11.25" customHeight="1">
      <c r="B3" s="93"/>
      <c r="C3" s="216" t="s">
        <v>796</v>
      </c>
      <c r="D3" s="216"/>
      <c r="E3" s="216"/>
      <c r="F3" s="216"/>
      <c r="G3" s="216"/>
      <c r="H3" s="123" t="s">
        <v>880</v>
      </c>
      <c r="I3" s="217" t="s">
        <v>797</v>
      </c>
      <c r="J3" s="217"/>
      <c r="K3" s="217"/>
      <c r="L3" s="217"/>
      <c r="M3" s="217"/>
      <c r="N3" s="123" t="s">
        <v>880</v>
      </c>
      <c r="O3" s="217" t="s">
        <v>799</v>
      </c>
      <c r="P3" s="217"/>
      <c r="Q3" s="217"/>
      <c r="R3" s="217"/>
      <c r="S3" s="217"/>
      <c r="T3" s="123" t="s">
        <v>880</v>
      </c>
      <c r="U3" s="123"/>
      <c r="V3" s="123"/>
      <c r="W3" s="124" t="s">
        <v>793</v>
      </c>
      <c r="X3" s="123"/>
      <c r="Y3" s="123"/>
      <c r="Z3" s="123" t="s">
        <v>880</v>
      </c>
      <c r="AA3" s="123"/>
      <c r="AB3" s="123"/>
      <c r="AC3" s="124" t="s">
        <v>795</v>
      </c>
      <c r="AD3" s="123"/>
      <c r="AE3" s="123"/>
      <c r="AF3" s="123" t="s">
        <v>880</v>
      </c>
      <c r="AG3" s="218" t="s">
        <v>882</v>
      </c>
      <c r="AH3" s="218"/>
      <c r="AI3" s="218"/>
      <c r="AJ3" s="218"/>
      <c r="AK3" s="218"/>
      <c r="AL3" s="123" t="s">
        <v>880</v>
      </c>
      <c r="AM3" s="216" t="s">
        <v>794</v>
      </c>
      <c r="AN3" s="216"/>
      <c r="AO3" s="216"/>
      <c r="AP3" s="216"/>
      <c r="AQ3" s="216"/>
      <c r="AR3" s="123" t="s">
        <v>880</v>
      </c>
      <c r="AS3" s="216" t="s">
        <v>881</v>
      </c>
      <c r="AT3" s="216"/>
      <c r="AU3" s="216"/>
      <c r="AV3" s="216"/>
      <c r="AW3" s="216"/>
      <c r="AX3" s="125"/>
    </row>
    <row r="4" spans="2:50" s="96" customFormat="1" ht="12.75" customHeight="1">
      <c r="B4" s="80"/>
      <c r="C4" s="126">
        <v>2025</v>
      </c>
      <c r="D4" s="127">
        <v>2026</v>
      </c>
      <c r="E4" s="127">
        <v>2027</v>
      </c>
      <c r="F4" s="127">
        <v>2028</v>
      </c>
      <c r="G4" s="127">
        <v>2029</v>
      </c>
      <c r="H4" s="128" t="s">
        <v>919</v>
      </c>
      <c r="I4" s="126">
        <v>2025</v>
      </c>
      <c r="J4" s="127">
        <v>2026</v>
      </c>
      <c r="K4" s="127">
        <v>2027</v>
      </c>
      <c r="L4" s="127">
        <v>2028</v>
      </c>
      <c r="M4" s="127">
        <v>2029</v>
      </c>
      <c r="N4" s="128" t="s">
        <v>919</v>
      </c>
      <c r="O4" s="126">
        <v>2025</v>
      </c>
      <c r="P4" s="127">
        <v>2026</v>
      </c>
      <c r="Q4" s="127">
        <v>2027</v>
      </c>
      <c r="R4" s="127">
        <v>2028</v>
      </c>
      <c r="S4" s="127">
        <v>2029</v>
      </c>
      <c r="T4" s="129" t="s">
        <v>919</v>
      </c>
      <c r="U4" s="126">
        <v>2025</v>
      </c>
      <c r="V4" s="127">
        <v>2026</v>
      </c>
      <c r="W4" s="127">
        <v>2027</v>
      </c>
      <c r="X4" s="127">
        <v>2028</v>
      </c>
      <c r="Y4" s="127">
        <v>2029</v>
      </c>
      <c r="Z4" s="128" t="s">
        <v>919</v>
      </c>
      <c r="AA4" s="126">
        <v>2025</v>
      </c>
      <c r="AB4" s="127">
        <v>2026</v>
      </c>
      <c r="AC4" s="127">
        <v>2027</v>
      </c>
      <c r="AD4" s="127">
        <v>2028</v>
      </c>
      <c r="AE4" s="127">
        <v>2029</v>
      </c>
      <c r="AF4" s="128" t="s">
        <v>919</v>
      </c>
      <c r="AG4" s="126">
        <v>2025</v>
      </c>
      <c r="AH4" s="127">
        <v>2026</v>
      </c>
      <c r="AI4" s="127">
        <v>2027</v>
      </c>
      <c r="AJ4" s="127">
        <v>2028</v>
      </c>
      <c r="AK4" s="127">
        <v>2029</v>
      </c>
      <c r="AL4" s="128" t="s">
        <v>919</v>
      </c>
      <c r="AM4" s="126">
        <v>2025</v>
      </c>
      <c r="AN4" s="127">
        <v>2026</v>
      </c>
      <c r="AO4" s="127">
        <v>2027</v>
      </c>
      <c r="AP4" s="127">
        <v>2028</v>
      </c>
      <c r="AQ4" s="127">
        <v>2029</v>
      </c>
      <c r="AR4" s="128" t="s">
        <v>919</v>
      </c>
      <c r="AS4" s="126">
        <v>2025</v>
      </c>
      <c r="AT4" s="127">
        <v>2026</v>
      </c>
      <c r="AU4" s="127">
        <v>2027</v>
      </c>
      <c r="AV4" s="127">
        <v>2028</v>
      </c>
      <c r="AW4" s="127">
        <v>2029</v>
      </c>
      <c r="AX4" s="130" t="s">
        <v>919</v>
      </c>
    </row>
    <row r="5" spans="2:50" s="95" customFormat="1" ht="11.25" customHeight="1">
      <c r="B5" s="137" t="s">
        <v>220</v>
      </c>
      <c r="C5" s="180"/>
      <c r="D5" s="146"/>
      <c r="E5" s="146"/>
      <c r="F5" s="146"/>
      <c r="G5" s="181"/>
      <c r="H5" s="182"/>
      <c r="I5" s="183"/>
      <c r="J5" s="183"/>
      <c r="K5" s="183"/>
      <c r="L5" s="183"/>
      <c r="M5" s="183"/>
      <c r="N5" s="182"/>
      <c r="O5" s="183"/>
      <c r="P5" s="183"/>
      <c r="Q5" s="183"/>
      <c r="R5" s="183"/>
      <c r="S5" s="183"/>
      <c r="T5" s="182"/>
      <c r="U5" s="146"/>
      <c r="V5" s="146"/>
      <c r="W5" s="146"/>
      <c r="X5" s="146"/>
      <c r="Y5" s="146"/>
      <c r="Z5" s="182"/>
      <c r="AA5" s="146"/>
      <c r="AB5" s="146"/>
      <c r="AC5" s="146"/>
      <c r="AD5" s="146"/>
      <c r="AE5" s="146"/>
      <c r="AF5" s="182"/>
      <c r="AG5" s="146"/>
      <c r="AH5" s="146"/>
      <c r="AI5" s="146"/>
      <c r="AJ5" s="146"/>
      <c r="AK5" s="181"/>
      <c r="AL5" s="182"/>
      <c r="AM5" s="146"/>
      <c r="AN5" s="146"/>
      <c r="AO5" s="146"/>
      <c r="AP5" s="146"/>
      <c r="AQ5" s="181"/>
      <c r="AR5" s="182"/>
      <c r="AS5" s="184"/>
      <c r="AT5" s="184"/>
      <c r="AU5" s="146"/>
      <c r="AV5" s="146"/>
      <c r="AW5" s="181"/>
      <c r="AX5" s="184"/>
    </row>
    <row r="6" spans="2:50" ht="11.25" customHeight="1">
      <c r="B6" s="146" t="s">
        <v>887</v>
      </c>
      <c r="C6" s="185"/>
      <c r="D6" s="184">
        <v>55</v>
      </c>
      <c r="E6" s="184">
        <v>65</v>
      </c>
      <c r="F6" s="184">
        <v>65</v>
      </c>
      <c r="G6" s="186">
        <v>45</v>
      </c>
      <c r="H6" s="132">
        <v>4.060913705583756E-2</v>
      </c>
      <c r="I6" s="184">
        <v>90</v>
      </c>
      <c r="J6" s="184">
        <v>200</v>
      </c>
      <c r="K6" s="184">
        <v>615</v>
      </c>
      <c r="L6" s="184">
        <v>635</v>
      </c>
      <c r="M6" s="184">
        <v>265</v>
      </c>
      <c r="N6" s="132">
        <v>0.30626057529610828</v>
      </c>
      <c r="O6" s="184">
        <v>235</v>
      </c>
      <c r="P6" s="184">
        <v>415</v>
      </c>
      <c r="Q6" s="184">
        <v>425</v>
      </c>
      <c r="R6" s="184">
        <v>245</v>
      </c>
      <c r="S6" s="184">
        <v>205</v>
      </c>
      <c r="T6" s="132">
        <v>0.36379018612521152</v>
      </c>
      <c r="U6" s="185"/>
      <c r="V6" s="184"/>
      <c r="W6" s="184"/>
      <c r="X6" s="184"/>
      <c r="Y6" s="186"/>
      <c r="Z6" s="132" t="s">
        <v>879</v>
      </c>
      <c r="AA6" s="185"/>
      <c r="AB6" s="184"/>
      <c r="AC6" s="184"/>
      <c r="AD6" s="184"/>
      <c r="AE6" s="186"/>
      <c r="AF6" s="132" t="s">
        <v>879</v>
      </c>
      <c r="AG6" s="184"/>
      <c r="AH6" s="184"/>
      <c r="AI6" s="184"/>
      <c r="AJ6" s="184"/>
      <c r="AK6" s="186"/>
      <c r="AL6" s="132" t="s">
        <v>879</v>
      </c>
      <c r="AM6" s="184">
        <v>280</v>
      </c>
      <c r="AN6" s="184">
        <v>270</v>
      </c>
      <c r="AO6" s="184">
        <v>305</v>
      </c>
      <c r="AP6" s="184">
        <v>295</v>
      </c>
      <c r="AQ6" s="186">
        <v>295</v>
      </c>
      <c r="AR6" s="132">
        <v>0.28934010152284262</v>
      </c>
      <c r="AS6" s="184">
        <v>605</v>
      </c>
      <c r="AT6" s="184">
        <v>940</v>
      </c>
      <c r="AU6" s="184">
        <v>1410</v>
      </c>
      <c r="AV6" s="184">
        <v>1240</v>
      </c>
      <c r="AW6" s="184">
        <v>810</v>
      </c>
      <c r="AX6" s="185">
        <v>2955</v>
      </c>
    </row>
    <row r="7" spans="2:50" ht="11.25" customHeight="1">
      <c r="B7" s="146" t="s">
        <v>874</v>
      </c>
      <c r="C7" s="185">
        <v>1260</v>
      </c>
      <c r="D7" s="184">
        <v>1260</v>
      </c>
      <c r="E7" s="184">
        <v>1260</v>
      </c>
      <c r="F7" s="184">
        <v>1260</v>
      </c>
      <c r="G7" s="186">
        <v>1260</v>
      </c>
      <c r="H7" s="132">
        <v>0.11602209944751381</v>
      </c>
      <c r="I7" s="184">
        <v>4120</v>
      </c>
      <c r="J7" s="184">
        <v>4120</v>
      </c>
      <c r="K7" s="184">
        <v>4120</v>
      </c>
      <c r="L7" s="184">
        <v>4120</v>
      </c>
      <c r="M7" s="184">
        <v>4120</v>
      </c>
      <c r="N7" s="132">
        <v>0.37937384898710863</v>
      </c>
      <c r="O7" s="184">
        <v>2680</v>
      </c>
      <c r="P7" s="184">
        <v>2680</v>
      </c>
      <c r="Q7" s="184">
        <v>2680</v>
      </c>
      <c r="R7" s="184">
        <v>2680</v>
      </c>
      <c r="S7" s="184">
        <v>2680</v>
      </c>
      <c r="T7" s="132">
        <v>0.24677716390423574</v>
      </c>
      <c r="U7" s="185">
        <v>60</v>
      </c>
      <c r="V7" s="184">
        <v>60</v>
      </c>
      <c r="W7" s="184">
        <v>60</v>
      </c>
      <c r="X7" s="184">
        <v>60</v>
      </c>
      <c r="Y7" s="186">
        <v>60</v>
      </c>
      <c r="Z7" s="132">
        <v>5.5248618784530384E-3</v>
      </c>
      <c r="AA7" s="185">
        <v>1980</v>
      </c>
      <c r="AB7" s="184">
        <v>1980</v>
      </c>
      <c r="AC7" s="184">
        <v>1980</v>
      </c>
      <c r="AD7" s="184">
        <v>1980</v>
      </c>
      <c r="AE7" s="186">
        <v>1980</v>
      </c>
      <c r="AF7" s="132">
        <v>0.18232044198895028</v>
      </c>
      <c r="AG7" s="184"/>
      <c r="AH7" s="184"/>
      <c r="AI7" s="184"/>
      <c r="AJ7" s="184"/>
      <c r="AK7" s="186"/>
      <c r="AL7" s="132" t="s">
        <v>879</v>
      </c>
      <c r="AM7" s="184">
        <v>760</v>
      </c>
      <c r="AN7" s="184">
        <v>760</v>
      </c>
      <c r="AO7" s="184">
        <v>760</v>
      </c>
      <c r="AP7" s="184">
        <v>760</v>
      </c>
      <c r="AQ7" s="186">
        <v>760</v>
      </c>
      <c r="AR7" s="132">
        <v>6.9981583793738492E-2</v>
      </c>
      <c r="AS7" s="184">
        <v>10860</v>
      </c>
      <c r="AT7" s="184">
        <v>10860</v>
      </c>
      <c r="AU7" s="184">
        <v>10860</v>
      </c>
      <c r="AV7" s="184">
        <v>10860</v>
      </c>
      <c r="AW7" s="184">
        <v>10860</v>
      </c>
      <c r="AX7" s="185">
        <v>32580</v>
      </c>
    </row>
    <row r="8" spans="2:50" ht="11.25" customHeight="1">
      <c r="B8" s="146" t="s">
        <v>873</v>
      </c>
      <c r="C8" s="185">
        <v>200</v>
      </c>
      <c r="D8" s="184">
        <v>200</v>
      </c>
      <c r="E8" s="184">
        <v>200</v>
      </c>
      <c r="F8" s="184">
        <v>100</v>
      </c>
      <c r="G8" s="186"/>
      <c r="H8" s="132">
        <v>2.34375E-2</v>
      </c>
      <c r="I8" s="184">
        <v>800</v>
      </c>
      <c r="J8" s="184">
        <v>900</v>
      </c>
      <c r="K8" s="184">
        <v>1000</v>
      </c>
      <c r="L8" s="184">
        <v>700</v>
      </c>
      <c r="M8" s="184"/>
      <c r="N8" s="132">
        <v>0.10546875</v>
      </c>
      <c r="O8" s="184">
        <v>6500</v>
      </c>
      <c r="P8" s="184">
        <v>7000</v>
      </c>
      <c r="Q8" s="184">
        <v>7000</v>
      </c>
      <c r="R8" s="184">
        <v>6900</v>
      </c>
      <c r="S8" s="184"/>
      <c r="T8" s="132">
        <v>0.80078125</v>
      </c>
      <c r="U8" s="185"/>
      <c r="V8" s="184"/>
      <c r="W8" s="184"/>
      <c r="X8" s="184"/>
      <c r="Y8" s="186"/>
      <c r="Z8" s="132" t="s">
        <v>879</v>
      </c>
      <c r="AA8" s="185"/>
      <c r="AB8" s="184"/>
      <c r="AC8" s="184"/>
      <c r="AD8" s="184"/>
      <c r="AE8" s="186"/>
      <c r="AF8" s="132" t="s">
        <v>879</v>
      </c>
      <c r="AG8" s="184"/>
      <c r="AH8" s="184"/>
      <c r="AI8" s="184"/>
      <c r="AJ8" s="184"/>
      <c r="AK8" s="186"/>
      <c r="AL8" s="132" t="s">
        <v>879</v>
      </c>
      <c r="AM8" s="184">
        <v>600</v>
      </c>
      <c r="AN8" s="184">
        <v>600</v>
      </c>
      <c r="AO8" s="184">
        <v>600</v>
      </c>
      <c r="AP8" s="184">
        <v>600</v>
      </c>
      <c r="AQ8" s="186">
        <v>600</v>
      </c>
      <c r="AR8" s="132">
        <v>7.03125E-2</v>
      </c>
      <c r="AS8" s="184">
        <v>8100</v>
      </c>
      <c r="AT8" s="184">
        <v>8700</v>
      </c>
      <c r="AU8" s="184">
        <v>8800</v>
      </c>
      <c r="AV8" s="184">
        <v>8300</v>
      </c>
      <c r="AW8" s="184">
        <v>600</v>
      </c>
      <c r="AX8" s="185">
        <v>25600</v>
      </c>
    </row>
    <row r="9" spans="2:50" ht="11.25" customHeight="1">
      <c r="B9" s="146" t="s">
        <v>904</v>
      </c>
      <c r="C9" s="185">
        <v>3545</v>
      </c>
      <c r="D9" s="184">
        <v>4035</v>
      </c>
      <c r="E9" s="184">
        <v>2680</v>
      </c>
      <c r="F9" s="184">
        <v>3740</v>
      </c>
      <c r="G9" s="186"/>
      <c r="H9" s="132">
        <v>0.38219407710933134</v>
      </c>
      <c r="I9" s="184">
        <v>1550</v>
      </c>
      <c r="J9" s="184">
        <v>2120</v>
      </c>
      <c r="K9" s="184">
        <v>2335</v>
      </c>
      <c r="L9" s="184">
        <v>1995</v>
      </c>
      <c r="M9" s="184"/>
      <c r="N9" s="132">
        <v>0.22369156267461351</v>
      </c>
      <c r="O9" s="184">
        <v>2345</v>
      </c>
      <c r="P9" s="184">
        <v>2335</v>
      </c>
      <c r="Q9" s="184">
        <v>1835</v>
      </c>
      <c r="R9" s="184">
        <v>1485</v>
      </c>
      <c r="S9" s="184"/>
      <c r="T9" s="132">
        <v>0.24268951387595455</v>
      </c>
      <c r="U9" s="185"/>
      <c r="V9" s="184"/>
      <c r="W9" s="184"/>
      <c r="X9" s="184"/>
      <c r="Y9" s="186"/>
      <c r="Z9" s="132" t="s">
        <v>879</v>
      </c>
      <c r="AA9" s="185">
        <v>560</v>
      </c>
      <c r="AB9" s="184">
        <v>815</v>
      </c>
      <c r="AC9" s="184">
        <v>1510</v>
      </c>
      <c r="AD9" s="184">
        <v>2115</v>
      </c>
      <c r="AE9" s="186"/>
      <c r="AF9" s="132">
        <v>0.10746880238405662</v>
      </c>
      <c r="AG9" s="184"/>
      <c r="AH9" s="184"/>
      <c r="AI9" s="184"/>
      <c r="AJ9" s="184"/>
      <c r="AK9" s="186"/>
      <c r="AL9" s="132" t="s">
        <v>879</v>
      </c>
      <c r="AM9" s="184">
        <v>395</v>
      </c>
      <c r="AN9" s="184">
        <v>340</v>
      </c>
      <c r="AO9" s="184">
        <v>445</v>
      </c>
      <c r="AP9" s="184">
        <v>820</v>
      </c>
      <c r="AQ9" s="186"/>
      <c r="AR9" s="132">
        <v>4.3956043956043959E-2</v>
      </c>
      <c r="AS9" s="184">
        <v>8395</v>
      </c>
      <c r="AT9" s="184">
        <v>9645</v>
      </c>
      <c r="AU9" s="184">
        <v>8805</v>
      </c>
      <c r="AV9" s="184">
        <v>10155</v>
      </c>
      <c r="AW9" s="184"/>
      <c r="AX9" s="185">
        <v>26845</v>
      </c>
    </row>
    <row r="10" spans="2:50" ht="11.25" customHeight="1">
      <c r="B10" s="146" t="s">
        <v>871</v>
      </c>
      <c r="C10" s="185">
        <v>864</v>
      </c>
      <c r="D10" s="184">
        <v>1294</v>
      </c>
      <c r="E10" s="184">
        <v>1656</v>
      </c>
      <c r="F10" s="184">
        <v>2294</v>
      </c>
      <c r="G10" s="186">
        <v>2043</v>
      </c>
      <c r="H10" s="132">
        <v>0.41330732553099264</v>
      </c>
      <c r="I10" s="184">
        <v>547</v>
      </c>
      <c r="J10" s="184">
        <v>543</v>
      </c>
      <c r="K10" s="184">
        <v>699</v>
      </c>
      <c r="L10" s="184">
        <v>725</v>
      </c>
      <c r="M10" s="184">
        <v>756</v>
      </c>
      <c r="N10" s="132">
        <v>0.19386649328131772</v>
      </c>
      <c r="O10" s="184">
        <v>926</v>
      </c>
      <c r="P10" s="184">
        <v>1077</v>
      </c>
      <c r="Q10" s="184">
        <v>908</v>
      </c>
      <c r="R10" s="184">
        <v>905</v>
      </c>
      <c r="S10" s="184">
        <v>915</v>
      </c>
      <c r="T10" s="132">
        <v>0.31545296922410054</v>
      </c>
      <c r="U10" s="185"/>
      <c r="V10" s="184"/>
      <c r="W10" s="184"/>
      <c r="X10" s="184"/>
      <c r="Y10" s="186"/>
      <c r="Z10" s="132" t="s">
        <v>879</v>
      </c>
      <c r="AA10" s="185"/>
      <c r="AB10" s="184"/>
      <c r="AC10" s="184"/>
      <c r="AD10" s="184"/>
      <c r="AE10" s="186"/>
      <c r="AF10" s="132" t="s">
        <v>879</v>
      </c>
      <c r="AG10" s="184"/>
      <c r="AH10" s="184"/>
      <c r="AI10" s="184"/>
      <c r="AJ10" s="184"/>
      <c r="AK10" s="186"/>
      <c r="AL10" s="132" t="s">
        <v>879</v>
      </c>
      <c r="AM10" s="184">
        <v>204</v>
      </c>
      <c r="AN10" s="184">
        <v>227</v>
      </c>
      <c r="AO10" s="184">
        <v>283</v>
      </c>
      <c r="AP10" s="184">
        <v>274</v>
      </c>
      <c r="AQ10" s="186">
        <v>316</v>
      </c>
      <c r="AR10" s="132">
        <v>7.7373211963589081E-2</v>
      </c>
      <c r="AS10" s="184">
        <v>2541</v>
      </c>
      <c r="AT10" s="184">
        <v>3141</v>
      </c>
      <c r="AU10" s="184">
        <v>3546</v>
      </c>
      <c r="AV10" s="184">
        <v>4198</v>
      </c>
      <c r="AW10" s="184">
        <v>4030</v>
      </c>
      <c r="AX10" s="185">
        <v>9228</v>
      </c>
    </row>
    <row r="11" spans="2:50" ht="11.25" customHeight="1">
      <c r="B11" s="146" t="s">
        <v>870</v>
      </c>
      <c r="C11" s="185"/>
      <c r="D11" s="184"/>
      <c r="E11" s="184"/>
      <c r="F11" s="184"/>
      <c r="G11" s="186"/>
      <c r="H11" s="132" t="s">
        <v>879</v>
      </c>
      <c r="I11" s="184">
        <v>1406</v>
      </c>
      <c r="J11" s="184">
        <v>1392</v>
      </c>
      <c r="K11" s="184">
        <v>1363</v>
      </c>
      <c r="L11" s="184">
        <v>1334</v>
      </c>
      <c r="M11" s="184">
        <v>1312</v>
      </c>
      <c r="N11" s="132">
        <v>0.28418248873104768</v>
      </c>
      <c r="O11" s="184">
        <v>1965</v>
      </c>
      <c r="P11" s="184">
        <v>2231</v>
      </c>
      <c r="Q11" s="184">
        <v>2143</v>
      </c>
      <c r="R11" s="184">
        <v>1958</v>
      </c>
      <c r="S11" s="184">
        <v>1918</v>
      </c>
      <c r="T11" s="132">
        <v>0.43293265947274961</v>
      </c>
      <c r="U11" s="185"/>
      <c r="V11" s="184"/>
      <c r="W11" s="184"/>
      <c r="X11" s="184"/>
      <c r="Y11" s="186"/>
      <c r="Z11" s="132" t="s">
        <v>879</v>
      </c>
      <c r="AA11" s="185"/>
      <c r="AB11" s="184"/>
      <c r="AC11" s="184"/>
      <c r="AD11" s="184"/>
      <c r="AE11" s="186"/>
      <c r="AF11" s="132" t="s">
        <v>879</v>
      </c>
      <c r="AG11" s="184">
        <v>1094</v>
      </c>
      <c r="AH11" s="184">
        <v>1164</v>
      </c>
      <c r="AI11" s="184">
        <v>1184</v>
      </c>
      <c r="AJ11" s="184">
        <v>1259</v>
      </c>
      <c r="AK11" s="186">
        <v>1297</v>
      </c>
      <c r="AL11" s="132">
        <v>0.23507717524928287</v>
      </c>
      <c r="AM11" s="184">
        <v>256</v>
      </c>
      <c r="AN11" s="184">
        <v>222</v>
      </c>
      <c r="AO11" s="184">
        <v>222</v>
      </c>
      <c r="AP11" s="184">
        <v>225</v>
      </c>
      <c r="AQ11" s="186">
        <v>227</v>
      </c>
      <c r="AR11" s="132">
        <v>4.7807676546919822E-2</v>
      </c>
      <c r="AS11" s="184">
        <v>4721</v>
      </c>
      <c r="AT11" s="184">
        <v>5009</v>
      </c>
      <c r="AU11" s="184">
        <v>4912</v>
      </c>
      <c r="AV11" s="184">
        <v>4776</v>
      </c>
      <c r="AW11" s="184">
        <v>4754</v>
      </c>
      <c r="AX11" s="185">
        <v>14642</v>
      </c>
    </row>
    <row r="12" spans="2:50" ht="11.25" customHeight="1">
      <c r="B12" s="146" t="s">
        <v>869</v>
      </c>
      <c r="C12" s="185"/>
      <c r="D12" s="184"/>
      <c r="E12" s="184"/>
      <c r="F12" s="184"/>
      <c r="G12" s="186"/>
      <c r="H12" s="132" t="s">
        <v>879</v>
      </c>
      <c r="I12" s="184">
        <v>2550</v>
      </c>
      <c r="J12" s="184">
        <v>3475</v>
      </c>
      <c r="K12" s="184">
        <v>3400</v>
      </c>
      <c r="L12" s="184">
        <v>3125</v>
      </c>
      <c r="M12" s="184"/>
      <c r="N12" s="132">
        <v>0.33012259194395799</v>
      </c>
      <c r="O12" s="184">
        <v>5550</v>
      </c>
      <c r="P12" s="184">
        <v>5300</v>
      </c>
      <c r="Q12" s="184">
        <v>5400</v>
      </c>
      <c r="R12" s="184">
        <v>5400</v>
      </c>
      <c r="S12" s="184"/>
      <c r="T12" s="132">
        <v>0.56917688266199651</v>
      </c>
      <c r="U12" s="185"/>
      <c r="V12" s="184"/>
      <c r="W12" s="184"/>
      <c r="X12" s="184"/>
      <c r="Y12" s="186"/>
      <c r="Z12" s="132" t="s">
        <v>879</v>
      </c>
      <c r="AA12" s="185"/>
      <c r="AB12" s="184"/>
      <c r="AC12" s="184"/>
      <c r="AD12" s="184"/>
      <c r="AE12" s="186"/>
      <c r="AF12" s="132" t="s">
        <v>879</v>
      </c>
      <c r="AG12" s="184">
        <v>975</v>
      </c>
      <c r="AH12" s="184">
        <v>950</v>
      </c>
      <c r="AI12" s="184">
        <v>950</v>
      </c>
      <c r="AJ12" s="184">
        <v>925</v>
      </c>
      <c r="AK12" s="186"/>
      <c r="AL12" s="132">
        <v>0.10070052539404553</v>
      </c>
      <c r="AM12" s="184"/>
      <c r="AN12" s="184"/>
      <c r="AO12" s="184"/>
      <c r="AP12" s="184"/>
      <c r="AQ12" s="186"/>
      <c r="AR12" s="132" t="s">
        <v>879</v>
      </c>
      <c r="AS12" s="184">
        <v>9075</v>
      </c>
      <c r="AT12" s="184">
        <v>9725</v>
      </c>
      <c r="AU12" s="184">
        <v>9750</v>
      </c>
      <c r="AV12" s="184">
        <v>9450</v>
      </c>
      <c r="AW12" s="184"/>
      <c r="AX12" s="185">
        <v>28550</v>
      </c>
    </row>
    <row r="13" spans="2:50" ht="11.25" customHeight="1">
      <c r="B13" s="146" t="s">
        <v>868</v>
      </c>
      <c r="C13" s="185"/>
      <c r="D13" s="184"/>
      <c r="E13" s="184"/>
      <c r="F13" s="184"/>
      <c r="G13" s="186"/>
      <c r="H13" s="132" t="s">
        <v>879</v>
      </c>
      <c r="I13" s="184">
        <v>2555</v>
      </c>
      <c r="J13" s="184">
        <v>2655</v>
      </c>
      <c r="K13" s="184">
        <v>2845</v>
      </c>
      <c r="L13" s="184">
        <v>3080</v>
      </c>
      <c r="M13" s="184">
        <v>3325</v>
      </c>
      <c r="N13" s="132">
        <v>0.50981012658227853</v>
      </c>
      <c r="O13" s="184">
        <v>2445</v>
      </c>
      <c r="P13" s="184">
        <v>2445</v>
      </c>
      <c r="Q13" s="184">
        <v>2655</v>
      </c>
      <c r="R13" s="184">
        <v>2820</v>
      </c>
      <c r="S13" s="184">
        <v>2975</v>
      </c>
      <c r="T13" s="132">
        <v>0.47753164556962024</v>
      </c>
      <c r="U13" s="185"/>
      <c r="V13" s="184"/>
      <c r="W13" s="184"/>
      <c r="X13" s="184"/>
      <c r="Y13" s="186"/>
      <c r="Z13" s="132" t="s">
        <v>879</v>
      </c>
      <c r="AA13" s="185"/>
      <c r="AB13" s="184"/>
      <c r="AC13" s="184"/>
      <c r="AD13" s="184"/>
      <c r="AE13" s="186"/>
      <c r="AF13" s="132" t="s">
        <v>879</v>
      </c>
      <c r="AG13" s="184"/>
      <c r="AH13" s="184"/>
      <c r="AI13" s="184"/>
      <c r="AJ13" s="184"/>
      <c r="AK13" s="186"/>
      <c r="AL13" s="132" t="s">
        <v>879</v>
      </c>
      <c r="AM13" s="184"/>
      <c r="AN13" s="184">
        <v>100</v>
      </c>
      <c r="AO13" s="184">
        <v>100</v>
      </c>
      <c r="AP13" s="184">
        <v>100</v>
      </c>
      <c r="AQ13" s="186">
        <v>100</v>
      </c>
      <c r="AR13" s="132">
        <v>1.2658227848101266E-2</v>
      </c>
      <c r="AS13" s="184">
        <v>5000</v>
      </c>
      <c r="AT13" s="184">
        <v>5200</v>
      </c>
      <c r="AU13" s="184">
        <v>5600</v>
      </c>
      <c r="AV13" s="184">
        <v>6000</v>
      </c>
      <c r="AW13" s="184">
        <v>6400</v>
      </c>
      <c r="AX13" s="185">
        <v>15800</v>
      </c>
    </row>
    <row r="14" spans="2:50" ht="11.25" customHeight="1">
      <c r="B14" s="137" t="s">
        <v>911</v>
      </c>
      <c r="C14" s="185"/>
      <c r="D14" s="184"/>
      <c r="E14" s="184"/>
      <c r="F14" s="184"/>
      <c r="G14" s="186"/>
      <c r="H14" s="132"/>
      <c r="I14" s="184"/>
      <c r="J14" s="184"/>
      <c r="K14" s="184"/>
      <c r="L14" s="184"/>
      <c r="M14" s="184"/>
      <c r="N14" s="132"/>
      <c r="O14" s="184"/>
      <c r="P14" s="184"/>
      <c r="Q14" s="184"/>
      <c r="R14" s="184"/>
      <c r="S14" s="184"/>
      <c r="T14" s="132"/>
      <c r="U14" s="185"/>
      <c r="V14" s="184"/>
      <c r="W14" s="184"/>
      <c r="X14" s="184"/>
      <c r="Y14" s="186"/>
      <c r="Z14" s="132"/>
      <c r="AA14" s="185"/>
      <c r="AB14" s="184"/>
      <c r="AC14" s="184"/>
      <c r="AD14" s="184"/>
      <c r="AE14" s="186"/>
      <c r="AF14" s="132"/>
      <c r="AG14" s="184"/>
      <c r="AH14" s="184"/>
      <c r="AI14" s="184"/>
      <c r="AJ14" s="184"/>
      <c r="AK14" s="186"/>
      <c r="AL14" s="132"/>
      <c r="AM14" s="184"/>
      <c r="AN14" s="184"/>
      <c r="AO14" s="184"/>
      <c r="AP14" s="184"/>
      <c r="AQ14" s="186"/>
      <c r="AR14" s="132"/>
      <c r="AS14" s="187">
        <v>120</v>
      </c>
      <c r="AT14" s="187">
        <v>140</v>
      </c>
      <c r="AU14" s="187">
        <v>140</v>
      </c>
      <c r="AV14" s="184"/>
      <c r="AW14" s="184"/>
      <c r="AX14" s="185">
        <v>400</v>
      </c>
    </row>
    <row r="15" spans="2:50" ht="11.25" customHeight="1">
      <c r="B15" s="146" t="s">
        <v>892</v>
      </c>
      <c r="C15" s="185">
        <v>241</v>
      </c>
      <c r="D15" s="184">
        <v>518</v>
      </c>
      <c r="E15" s="184">
        <v>491</v>
      </c>
      <c r="F15" s="184">
        <v>8</v>
      </c>
      <c r="G15" s="186">
        <v>18</v>
      </c>
      <c r="H15" s="132">
        <v>0.35218804681832711</v>
      </c>
      <c r="I15" s="184">
        <v>350</v>
      </c>
      <c r="J15" s="184">
        <v>188</v>
      </c>
      <c r="K15" s="184">
        <v>426</v>
      </c>
      <c r="L15" s="184">
        <v>577</v>
      </c>
      <c r="M15" s="184">
        <v>361</v>
      </c>
      <c r="N15" s="132">
        <v>0.27160742170629382</v>
      </c>
      <c r="O15" s="184">
        <v>219.67963386720004</v>
      </c>
      <c r="P15" s="184">
        <v>216.24713958810003</v>
      </c>
      <c r="Q15" s="184">
        <v>240.2745995423</v>
      </c>
      <c r="R15" s="184">
        <v>254.00457665900001</v>
      </c>
      <c r="S15" s="184">
        <v>260.33069742480001</v>
      </c>
      <c r="T15" s="132">
        <v>0.19052003264951667</v>
      </c>
      <c r="U15" s="185"/>
      <c r="V15" s="184"/>
      <c r="W15" s="184"/>
      <c r="X15" s="184"/>
      <c r="Y15" s="186"/>
      <c r="Z15" s="132" t="s">
        <v>879</v>
      </c>
      <c r="AA15" s="185">
        <v>120.13729977119999</v>
      </c>
      <c r="AB15" s="184">
        <v>109.83981693300007</v>
      </c>
      <c r="AC15" s="184">
        <v>164.75972539999998</v>
      </c>
      <c r="AD15" s="184">
        <v>122.44361240910007</v>
      </c>
      <c r="AE15" s="186">
        <v>125.60254921080002</v>
      </c>
      <c r="AF15" s="132">
        <v>0.11121727794233006</v>
      </c>
      <c r="AG15" s="184"/>
      <c r="AH15" s="184"/>
      <c r="AI15" s="184"/>
      <c r="AJ15" s="184"/>
      <c r="AK15" s="186"/>
      <c r="AL15" s="132" t="s">
        <v>879</v>
      </c>
      <c r="AM15" s="184">
        <v>102.97482837530004</v>
      </c>
      <c r="AN15" s="184">
        <v>82.379862701000093</v>
      </c>
      <c r="AO15" s="184">
        <v>78.947368420999965</v>
      </c>
      <c r="AP15" s="184">
        <v>92.239372076300015</v>
      </c>
      <c r="AQ15" s="186">
        <v>84.389212750999945</v>
      </c>
      <c r="AR15" s="132">
        <v>7.4467220883532317E-2</v>
      </c>
      <c r="AS15" s="184">
        <v>1033.7917620137</v>
      </c>
      <c r="AT15" s="184">
        <v>1114.4668192221002</v>
      </c>
      <c r="AU15" s="184">
        <v>1400.9816933632999</v>
      </c>
      <c r="AV15" s="184">
        <v>1053.6875611444002</v>
      </c>
      <c r="AW15" s="184">
        <v>849.32245938660003</v>
      </c>
      <c r="AX15" s="185">
        <v>3549.2402745991003</v>
      </c>
    </row>
    <row r="16" spans="2:50" ht="11.25" customHeight="1">
      <c r="B16" s="146" t="s">
        <v>905</v>
      </c>
      <c r="C16" s="185">
        <v>645</v>
      </c>
      <c r="D16" s="184">
        <v>2297</v>
      </c>
      <c r="E16" s="184">
        <v>1952</v>
      </c>
      <c r="F16" s="184">
        <v>5395</v>
      </c>
      <c r="G16" s="186">
        <v>5545</v>
      </c>
      <c r="H16" s="132">
        <v>5.837337010195659E-2</v>
      </c>
      <c r="I16" s="184">
        <v>2336.8000000000002</v>
      </c>
      <c r="J16" s="184">
        <v>2121.4</v>
      </c>
      <c r="K16" s="184">
        <v>1602.4</v>
      </c>
      <c r="L16" s="184">
        <v>1691.0000000000002</v>
      </c>
      <c r="M16" s="184">
        <v>1863.8000000000002</v>
      </c>
      <c r="N16" s="132">
        <v>7.2288035725361285E-2</v>
      </c>
      <c r="O16" s="184">
        <v>4310</v>
      </c>
      <c r="P16" s="184">
        <v>4255</v>
      </c>
      <c r="Q16" s="184">
        <v>4080</v>
      </c>
      <c r="R16" s="184">
        <v>4325</v>
      </c>
      <c r="S16" s="184">
        <v>4710</v>
      </c>
      <c r="T16" s="132">
        <v>0.15082371576200268</v>
      </c>
      <c r="U16" s="185"/>
      <c r="V16" s="184"/>
      <c r="W16" s="184"/>
      <c r="X16" s="184"/>
      <c r="Y16" s="186"/>
      <c r="Z16" s="132" t="s">
        <v>879</v>
      </c>
      <c r="AA16" s="185">
        <v>14632</v>
      </c>
      <c r="AB16" s="184">
        <v>18278</v>
      </c>
      <c r="AC16" s="184">
        <v>22228</v>
      </c>
      <c r="AD16" s="184">
        <v>430</v>
      </c>
      <c r="AE16" s="186">
        <v>45</v>
      </c>
      <c r="AF16" s="132">
        <v>0.6576605804417005</v>
      </c>
      <c r="AG16" s="184">
        <v>662</v>
      </c>
      <c r="AH16" s="184">
        <v>530</v>
      </c>
      <c r="AI16" s="184">
        <v>530</v>
      </c>
      <c r="AJ16" s="184"/>
      <c r="AK16" s="186"/>
      <c r="AL16" s="132">
        <v>2.0539220129867031E-2</v>
      </c>
      <c r="AM16" s="184">
        <v>1215</v>
      </c>
      <c r="AN16" s="184">
        <v>1130</v>
      </c>
      <c r="AO16" s="184">
        <v>1035</v>
      </c>
      <c r="AP16" s="184">
        <v>1010</v>
      </c>
      <c r="AQ16" s="186">
        <v>935</v>
      </c>
      <c r="AR16" s="132">
        <v>4.0315077839111826E-2</v>
      </c>
      <c r="AS16" s="184">
        <v>23800.799999999999</v>
      </c>
      <c r="AT16" s="184">
        <v>28611.4</v>
      </c>
      <c r="AU16" s="184">
        <v>31427.4</v>
      </c>
      <c r="AV16" s="184">
        <v>12851</v>
      </c>
      <c r="AW16" s="184">
        <v>13098.8</v>
      </c>
      <c r="AX16" s="185">
        <v>83839.600000000006</v>
      </c>
    </row>
    <row r="17" spans="2:50" ht="11.25" customHeight="1">
      <c r="B17" s="146" t="s">
        <v>866</v>
      </c>
      <c r="C17" s="185">
        <v>385</v>
      </c>
      <c r="D17" s="184">
        <v>190</v>
      </c>
      <c r="E17" s="184">
        <v>160</v>
      </c>
      <c r="F17" s="184">
        <v>165</v>
      </c>
      <c r="G17" s="186">
        <v>165</v>
      </c>
      <c r="H17" s="132">
        <v>0.20416666666666666</v>
      </c>
      <c r="I17" s="184">
        <v>110</v>
      </c>
      <c r="J17" s="184">
        <v>195</v>
      </c>
      <c r="K17" s="184">
        <v>225</v>
      </c>
      <c r="L17" s="184">
        <v>240</v>
      </c>
      <c r="M17" s="184">
        <v>240</v>
      </c>
      <c r="N17" s="132">
        <v>0.14722222222222223</v>
      </c>
      <c r="O17" s="184">
        <v>520</v>
      </c>
      <c r="P17" s="184">
        <v>690</v>
      </c>
      <c r="Q17" s="184">
        <v>730</v>
      </c>
      <c r="R17" s="184">
        <v>750</v>
      </c>
      <c r="S17" s="184">
        <v>800</v>
      </c>
      <c r="T17" s="132">
        <v>0.53888888888888886</v>
      </c>
      <c r="U17" s="185"/>
      <c r="V17" s="184"/>
      <c r="W17" s="184"/>
      <c r="X17" s="184"/>
      <c r="Y17" s="186"/>
      <c r="Z17" s="132" t="s">
        <v>879</v>
      </c>
      <c r="AA17" s="185"/>
      <c r="AB17" s="184"/>
      <c r="AC17" s="184"/>
      <c r="AD17" s="184"/>
      <c r="AE17" s="186"/>
      <c r="AF17" s="132" t="s">
        <v>879</v>
      </c>
      <c r="AG17" s="184"/>
      <c r="AH17" s="184"/>
      <c r="AI17" s="184"/>
      <c r="AJ17" s="184"/>
      <c r="AK17" s="186"/>
      <c r="AL17" s="132" t="s">
        <v>879</v>
      </c>
      <c r="AM17" s="184">
        <v>135</v>
      </c>
      <c r="AN17" s="184">
        <v>125</v>
      </c>
      <c r="AO17" s="184">
        <v>135</v>
      </c>
      <c r="AP17" s="184">
        <v>145</v>
      </c>
      <c r="AQ17" s="186">
        <v>145</v>
      </c>
      <c r="AR17" s="132">
        <v>0.10972222222222222</v>
      </c>
      <c r="AS17" s="184">
        <v>1150</v>
      </c>
      <c r="AT17" s="184">
        <v>1200</v>
      </c>
      <c r="AU17" s="184">
        <v>1250</v>
      </c>
      <c r="AV17" s="184">
        <v>1300</v>
      </c>
      <c r="AW17" s="184">
        <v>1350</v>
      </c>
      <c r="AX17" s="185">
        <v>3600</v>
      </c>
    </row>
    <row r="18" spans="2:50" ht="11.25" customHeight="1">
      <c r="B18" s="146" t="s">
        <v>865</v>
      </c>
      <c r="C18" s="185"/>
      <c r="D18" s="184"/>
      <c r="E18" s="184"/>
      <c r="F18" s="184"/>
      <c r="G18" s="186"/>
      <c r="H18" s="132" t="s">
        <v>879</v>
      </c>
      <c r="I18" s="184">
        <v>59</v>
      </c>
      <c r="J18" s="184">
        <v>93</v>
      </c>
      <c r="K18" s="184">
        <v>162</v>
      </c>
      <c r="L18" s="184">
        <v>114</v>
      </c>
      <c r="M18" s="184">
        <v>100</v>
      </c>
      <c r="N18" s="132">
        <v>0.31813576494427559</v>
      </c>
      <c r="O18" s="184">
        <v>37</v>
      </c>
      <c r="P18" s="184">
        <v>37</v>
      </c>
      <c r="Q18" s="184">
        <v>36</v>
      </c>
      <c r="R18" s="184">
        <v>37</v>
      </c>
      <c r="S18" s="184">
        <v>34</v>
      </c>
      <c r="T18" s="132">
        <v>0.11144883485309018</v>
      </c>
      <c r="U18" s="185"/>
      <c r="V18" s="184"/>
      <c r="W18" s="184"/>
      <c r="X18" s="184"/>
      <c r="Y18" s="186"/>
      <c r="Z18" s="132" t="s">
        <v>879</v>
      </c>
      <c r="AA18" s="185">
        <v>101</v>
      </c>
      <c r="AB18" s="184">
        <v>127</v>
      </c>
      <c r="AC18" s="184">
        <v>118</v>
      </c>
      <c r="AD18" s="184">
        <v>179</v>
      </c>
      <c r="AE18" s="186">
        <v>4</v>
      </c>
      <c r="AF18" s="132">
        <v>0.35055724417426543</v>
      </c>
      <c r="AG18" s="184"/>
      <c r="AH18" s="184"/>
      <c r="AI18" s="184"/>
      <c r="AJ18" s="184"/>
      <c r="AK18" s="186"/>
      <c r="AL18" s="132" t="s">
        <v>879</v>
      </c>
      <c r="AM18" s="184">
        <v>81</v>
      </c>
      <c r="AN18" s="184">
        <v>78</v>
      </c>
      <c r="AO18" s="184">
        <v>58</v>
      </c>
      <c r="AP18" s="184">
        <v>52</v>
      </c>
      <c r="AQ18" s="186">
        <v>48</v>
      </c>
      <c r="AR18" s="132">
        <v>0.21985815602836881</v>
      </c>
      <c r="AS18" s="184">
        <v>278</v>
      </c>
      <c r="AT18" s="184">
        <v>335</v>
      </c>
      <c r="AU18" s="184">
        <v>374</v>
      </c>
      <c r="AV18" s="184">
        <v>382</v>
      </c>
      <c r="AW18" s="184">
        <v>186</v>
      </c>
      <c r="AX18" s="185">
        <v>987</v>
      </c>
    </row>
    <row r="19" spans="2:50" ht="11.25" customHeight="1">
      <c r="B19" s="146" t="s">
        <v>864</v>
      </c>
      <c r="C19" s="185">
        <v>570</v>
      </c>
      <c r="D19" s="184">
        <v>705</v>
      </c>
      <c r="E19" s="184">
        <v>520</v>
      </c>
      <c r="F19" s="184"/>
      <c r="G19" s="186"/>
      <c r="H19" s="132">
        <v>0.2361842105263158</v>
      </c>
      <c r="I19" s="184">
        <v>450</v>
      </c>
      <c r="J19" s="184">
        <v>675</v>
      </c>
      <c r="K19" s="184">
        <v>750</v>
      </c>
      <c r="L19" s="184"/>
      <c r="M19" s="184"/>
      <c r="N19" s="132">
        <v>0.24671052631578946</v>
      </c>
      <c r="O19" s="184">
        <v>665</v>
      </c>
      <c r="P19" s="184">
        <v>670</v>
      </c>
      <c r="Q19" s="184">
        <v>675</v>
      </c>
      <c r="R19" s="184"/>
      <c r="S19" s="184"/>
      <c r="T19" s="132">
        <v>0.26447368421052631</v>
      </c>
      <c r="U19" s="185"/>
      <c r="V19" s="184"/>
      <c r="W19" s="184"/>
      <c r="X19" s="184"/>
      <c r="Y19" s="186"/>
      <c r="Z19" s="132" t="s">
        <v>879</v>
      </c>
      <c r="AA19" s="185">
        <v>335</v>
      </c>
      <c r="AB19" s="184">
        <v>165</v>
      </c>
      <c r="AC19" s="184">
        <v>430</v>
      </c>
      <c r="AD19" s="184"/>
      <c r="AE19" s="186"/>
      <c r="AF19" s="132">
        <v>0.12236842105263158</v>
      </c>
      <c r="AG19" s="184"/>
      <c r="AH19" s="184"/>
      <c r="AI19" s="184"/>
      <c r="AJ19" s="184"/>
      <c r="AK19" s="186"/>
      <c r="AL19" s="132" t="s">
        <v>879</v>
      </c>
      <c r="AM19" s="184">
        <v>380</v>
      </c>
      <c r="AN19" s="184">
        <v>335</v>
      </c>
      <c r="AO19" s="184">
        <v>275</v>
      </c>
      <c r="AP19" s="184"/>
      <c r="AQ19" s="186"/>
      <c r="AR19" s="132">
        <v>0.13026315789473683</v>
      </c>
      <c r="AS19" s="184">
        <v>2400</v>
      </c>
      <c r="AT19" s="184">
        <v>2550</v>
      </c>
      <c r="AU19" s="184">
        <v>2650</v>
      </c>
      <c r="AV19" s="184"/>
      <c r="AW19" s="184"/>
      <c r="AX19" s="185">
        <v>7600</v>
      </c>
    </row>
    <row r="20" spans="2:50" ht="11.25" customHeight="1">
      <c r="B20" s="146" t="s">
        <v>912</v>
      </c>
      <c r="C20" s="185">
        <v>205</v>
      </c>
      <c r="D20" s="184">
        <v>112</v>
      </c>
      <c r="E20" s="184">
        <v>219</v>
      </c>
      <c r="F20" s="184">
        <v>127</v>
      </c>
      <c r="G20" s="186">
        <v>67</v>
      </c>
      <c r="H20" s="132">
        <v>0.12353076745793962</v>
      </c>
      <c r="I20" s="184">
        <v>427.89</v>
      </c>
      <c r="J20" s="184">
        <v>525.55999999999995</v>
      </c>
      <c r="K20" s="184">
        <v>524.8599999999999</v>
      </c>
      <c r="L20" s="184">
        <v>630.31999999999994</v>
      </c>
      <c r="M20" s="184">
        <v>638.87999999999988</v>
      </c>
      <c r="N20" s="132">
        <v>0.34070292694169163</v>
      </c>
      <c r="O20" s="184">
        <v>630.11</v>
      </c>
      <c r="P20" s="184">
        <v>752.44</v>
      </c>
      <c r="Q20" s="184">
        <v>790.1400000000001</v>
      </c>
      <c r="R20" s="184">
        <v>966.68000000000006</v>
      </c>
      <c r="S20" s="184">
        <v>965.12000000000012</v>
      </c>
      <c r="T20" s="132">
        <v>0.50073519244065468</v>
      </c>
      <c r="U20" s="185"/>
      <c r="V20" s="184"/>
      <c r="W20" s="184"/>
      <c r="X20" s="184"/>
      <c r="Y20" s="186"/>
      <c r="Z20" s="132" t="s">
        <v>879</v>
      </c>
      <c r="AA20" s="185"/>
      <c r="AB20" s="184"/>
      <c r="AC20" s="184"/>
      <c r="AD20" s="184"/>
      <c r="AE20" s="186"/>
      <c r="AF20" s="132" t="s">
        <v>879</v>
      </c>
      <c r="AG20" s="184"/>
      <c r="AH20" s="184"/>
      <c r="AI20" s="184"/>
      <c r="AJ20" s="184"/>
      <c r="AK20" s="186"/>
      <c r="AL20" s="132" t="s">
        <v>879</v>
      </c>
      <c r="AM20" s="184">
        <v>58</v>
      </c>
      <c r="AN20" s="184">
        <v>46</v>
      </c>
      <c r="AO20" s="184">
        <v>48</v>
      </c>
      <c r="AP20" s="184">
        <v>50</v>
      </c>
      <c r="AQ20" s="186">
        <v>50</v>
      </c>
      <c r="AR20" s="132">
        <v>3.5031113159714217E-2</v>
      </c>
      <c r="AS20" s="184">
        <v>1321</v>
      </c>
      <c r="AT20" s="184">
        <v>1436</v>
      </c>
      <c r="AU20" s="184">
        <v>1582</v>
      </c>
      <c r="AV20" s="184">
        <v>1774</v>
      </c>
      <c r="AW20" s="184">
        <v>1721</v>
      </c>
      <c r="AX20" s="185">
        <v>4339</v>
      </c>
    </row>
    <row r="21" spans="2:50" ht="11.25" customHeight="1">
      <c r="B21" s="146" t="s">
        <v>906</v>
      </c>
      <c r="C21" s="185">
        <v>160</v>
      </c>
      <c r="D21" s="184">
        <v>165</v>
      </c>
      <c r="E21" s="184">
        <v>170</v>
      </c>
      <c r="F21" s="184">
        <v>175</v>
      </c>
      <c r="G21" s="186">
        <v>175</v>
      </c>
      <c r="H21" s="132">
        <v>0.13378378378378378</v>
      </c>
      <c r="I21" s="184">
        <v>240</v>
      </c>
      <c r="J21" s="184">
        <v>255</v>
      </c>
      <c r="K21" s="184">
        <v>390</v>
      </c>
      <c r="L21" s="184">
        <v>420</v>
      </c>
      <c r="M21" s="184">
        <v>515</v>
      </c>
      <c r="N21" s="132">
        <v>0.23918918918918919</v>
      </c>
      <c r="O21" s="184">
        <v>580</v>
      </c>
      <c r="P21" s="184">
        <v>610</v>
      </c>
      <c r="Q21" s="184">
        <v>600</v>
      </c>
      <c r="R21" s="184">
        <v>625</v>
      </c>
      <c r="S21" s="184">
        <v>615</v>
      </c>
      <c r="T21" s="132">
        <v>0.48378378378378378</v>
      </c>
      <c r="U21" s="185"/>
      <c r="V21" s="184"/>
      <c r="W21" s="184"/>
      <c r="X21" s="184"/>
      <c r="Y21" s="186"/>
      <c r="Z21" s="132" t="s">
        <v>879</v>
      </c>
      <c r="AA21" s="185">
        <v>165</v>
      </c>
      <c r="AB21" s="184"/>
      <c r="AC21" s="184"/>
      <c r="AD21" s="184"/>
      <c r="AE21" s="186"/>
      <c r="AF21" s="132">
        <v>4.4594594594594597E-2</v>
      </c>
      <c r="AG21" s="184"/>
      <c r="AH21" s="184"/>
      <c r="AI21" s="184"/>
      <c r="AJ21" s="184"/>
      <c r="AK21" s="186"/>
      <c r="AL21" s="132" t="s">
        <v>879</v>
      </c>
      <c r="AM21" s="184">
        <v>125</v>
      </c>
      <c r="AN21" s="184">
        <v>120</v>
      </c>
      <c r="AO21" s="184">
        <v>120</v>
      </c>
      <c r="AP21" s="184">
        <v>120</v>
      </c>
      <c r="AQ21" s="186">
        <v>130</v>
      </c>
      <c r="AR21" s="132">
        <v>9.8648648648648654E-2</v>
      </c>
      <c r="AS21" s="184">
        <v>1270</v>
      </c>
      <c r="AT21" s="184">
        <v>1150</v>
      </c>
      <c r="AU21" s="184">
        <v>1280</v>
      </c>
      <c r="AV21" s="184">
        <v>1340</v>
      </c>
      <c r="AW21" s="184">
        <v>1435</v>
      </c>
      <c r="AX21" s="185">
        <v>3700</v>
      </c>
    </row>
    <row r="22" spans="2:50" ht="11.25" customHeight="1">
      <c r="B22" s="146" t="s">
        <v>862</v>
      </c>
      <c r="C22" s="188">
        <v>975</v>
      </c>
      <c r="D22" s="184">
        <v>1200</v>
      </c>
      <c r="E22" s="184">
        <v>1700</v>
      </c>
      <c r="F22" s="184">
        <v>1325</v>
      </c>
      <c r="G22" s="186"/>
      <c r="H22" s="132">
        <v>0.25833333333333336</v>
      </c>
      <c r="I22" s="184">
        <v>1300</v>
      </c>
      <c r="J22" s="184">
        <v>1600</v>
      </c>
      <c r="K22" s="184">
        <v>1575</v>
      </c>
      <c r="L22" s="184">
        <v>1500</v>
      </c>
      <c r="M22" s="184"/>
      <c r="N22" s="132">
        <v>0.29833333333333334</v>
      </c>
      <c r="O22" s="184">
        <v>1400</v>
      </c>
      <c r="P22" s="184">
        <v>1825</v>
      </c>
      <c r="Q22" s="184">
        <v>1700</v>
      </c>
      <c r="R22" s="184">
        <v>1650</v>
      </c>
      <c r="S22" s="184"/>
      <c r="T22" s="132">
        <v>0.32833333333333331</v>
      </c>
      <c r="U22" s="185"/>
      <c r="V22" s="184"/>
      <c r="W22" s="184"/>
      <c r="X22" s="184"/>
      <c r="Y22" s="186"/>
      <c r="Z22" s="132" t="s">
        <v>879</v>
      </c>
      <c r="AA22" s="185"/>
      <c r="AB22" s="184"/>
      <c r="AC22" s="184"/>
      <c r="AD22" s="184"/>
      <c r="AE22" s="186"/>
      <c r="AF22" s="132" t="s">
        <v>879</v>
      </c>
      <c r="AG22" s="184">
        <v>400</v>
      </c>
      <c r="AH22" s="184">
        <v>350</v>
      </c>
      <c r="AI22" s="184">
        <v>375</v>
      </c>
      <c r="AJ22" s="184">
        <v>350</v>
      </c>
      <c r="AK22" s="186"/>
      <c r="AL22" s="132">
        <v>7.4999999999999997E-2</v>
      </c>
      <c r="AM22" s="184">
        <v>250</v>
      </c>
      <c r="AN22" s="184">
        <v>225</v>
      </c>
      <c r="AO22" s="184">
        <v>125</v>
      </c>
      <c r="AP22" s="184">
        <v>100</v>
      </c>
      <c r="AQ22" s="186"/>
      <c r="AR22" s="132">
        <v>0.04</v>
      </c>
      <c r="AS22" s="184">
        <v>4325</v>
      </c>
      <c r="AT22" s="184">
        <v>5200</v>
      </c>
      <c r="AU22" s="184">
        <v>5475</v>
      </c>
      <c r="AV22" s="184">
        <v>4925</v>
      </c>
      <c r="AW22" s="184"/>
      <c r="AX22" s="185">
        <v>15000</v>
      </c>
    </row>
    <row r="23" spans="2:50" ht="11.25" customHeight="1" thickBot="1">
      <c r="B23" s="172" t="s">
        <v>861</v>
      </c>
      <c r="C23" s="189">
        <v>9050</v>
      </c>
      <c r="D23" s="190">
        <v>12031</v>
      </c>
      <c r="E23" s="190">
        <v>11073</v>
      </c>
      <c r="F23" s="190">
        <v>14654</v>
      </c>
      <c r="G23" s="190">
        <v>9318</v>
      </c>
      <c r="H23" s="191"/>
      <c r="I23" s="189">
        <v>18891.689999999999</v>
      </c>
      <c r="J23" s="190">
        <v>21057.960000000003</v>
      </c>
      <c r="K23" s="190">
        <v>22032.260000000002</v>
      </c>
      <c r="L23" s="190">
        <v>20886.32</v>
      </c>
      <c r="M23" s="192">
        <v>13496.679999999998</v>
      </c>
      <c r="N23" s="191"/>
      <c r="O23" s="189">
        <v>31007.7896338672</v>
      </c>
      <c r="P23" s="190">
        <v>32538.687139588099</v>
      </c>
      <c r="Q23" s="190">
        <v>31897.414599542299</v>
      </c>
      <c r="R23" s="190">
        <v>31000.684576659001</v>
      </c>
      <c r="S23" s="190">
        <v>16077.450697424802</v>
      </c>
      <c r="T23" s="191"/>
      <c r="U23" s="189">
        <v>60</v>
      </c>
      <c r="V23" s="190">
        <v>60</v>
      </c>
      <c r="W23" s="190">
        <v>60</v>
      </c>
      <c r="X23" s="190">
        <v>60</v>
      </c>
      <c r="Y23" s="190">
        <v>60</v>
      </c>
      <c r="Z23" s="191"/>
      <c r="AA23" s="189">
        <v>17893.137299771199</v>
      </c>
      <c r="AB23" s="190">
        <v>21474.839816932999</v>
      </c>
      <c r="AC23" s="190">
        <v>26430.759725399999</v>
      </c>
      <c r="AD23" s="190">
        <v>4826.4436124090998</v>
      </c>
      <c r="AE23" s="190">
        <v>2154.6025492108001</v>
      </c>
      <c r="AF23" s="191"/>
      <c r="AG23" s="189">
        <v>3131</v>
      </c>
      <c r="AH23" s="190">
        <v>2994</v>
      </c>
      <c r="AI23" s="190">
        <v>3039</v>
      </c>
      <c r="AJ23" s="190">
        <v>2534</v>
      </c>
      <c r="AK23" s="190">
        <v>1297</v>
      </c>
      <c r="AL23" s="191"/>
      <c r="AM23" s="189">
        <v>4841.9748283752997</v>
      </c>
      <c r="AN23" s="190">
        <v>4660.3798627010001</v>
      </c>
      <c r="AO23" s="190">
        <v>4589.9473684209997</v>
      </c>
      <c r="AP23" s="190">
        <v>4643.2393720763002</v>
      </c>
      <c r="AQ23" s="190">
        <v>3690.3892127509998</v>
      </c>
      <c r="AR23" s="191"/>
      <c r="AS23" s="193">
        <v>84995.591762013704</v>
      </c>
      <c r="AT23" s="193">
        <v>94956.866819222108</v>
      </c>
      <c r="AU23" s="193">
        <v>99262.381693363306</v>
      </c>
      <c r="AV23" s="193">
        <v>78604.687561144397</v>
      </c>
      <c r="AW23" s="193">
        <v>46094.122459386599</v>
      </c>
      <c r="AX23" s="194">
        <v>279214.84027459915</v>
      </c>
    </row>
    <row r="24" spans="2:50" ht="11.25" customHeight="1" thickTop="1">
      <c r="B24" s="137" t="s">
        <v>882</v>
      </c>
      <c r="C24" s="185"/>
      <c r="D24" s="184"/>
      <c r="E24" s="184"/>
      <c r="F24" s="184"/>
      <c r="G24" s="186"/>
      <c r="H24" s="195"/>
      <c r="I24" s="184"/>
      <c r="J24" s="184"/>
      <c r="K24" s="184"/>
      <c r="L24" s="184"/>
      <c r="M24" s="184"/>
      <c r="N24" s="195"/>
      <c r="O24" s="184"/>
      <c r="P24" s="184"/>
      <c r="Q24" s="184"/>
      <c r="R24" s="184"/>
      <c r="S24" s="184"/>
      <c r="T24" s="195"/>
      <c r="U24" s="196"/>
      <c r="V24" s="196"/>
      <c r="W24" s="196"/>
      <c r="X24" s="196"/>
      <c r="Y24" s="196"/>
      <c r="Z24" s="195"/>
      <c r="AA24" s="196"/>
      <c r="AB24" s="196"/>
      <c r="AC24" s="196"/>
      <c r="AD24" s="196"/>
      <c r="AE24" s="196"/>
      <c r="AF24" s="195"/>
      <c r="AG24" s="184"/>
      <c r="AH24" s="184"/>
      <c r="AI24" s="184"/>
      <c r="AJ24" s="184"/>
      <c r="AK24" s="186"/>
      <c r="AL24" s="195"/>
      <c r="AM24" s="184"/>
      <c r="AN24" s="184"/>
      <c r="AO24" s="184"/>
      <c r="AP24" s="184"/>
      <c r="AQ24" s="186"/>
      <c r="AR24" s="195"/>
      <c r="AS24" s="184"/>
      <c r="AT24" s="184"/>
      <c r="AU24" s="184"/>
      <c r="AV24" s="184"/>
      <c r="AW24" s="186"/>
      <c r="AX24" s="184"/>
    </row>
    <row r="25" spans="2:50" ht="11.25" customHeight="1">
      <c r="B25" s="146" t="s">
        <v>860</v>
      </c>
      <c r="C25" s="185"/>
      <c r="D25" s="184"/>
      <c r="E25" s="184"/>
      <c r="F25" s="184"/>
      <c r="G25" s="186"/>
      <c r="H25" s="132" t="s">
        <v>879</v>
      </c>
      <c r="I25" s="184"/>
      <c r="J25" s="184"/>
      <c r="K25" s="184"/>
      <c r="L25" s="184"/>
      <c r="M25" s="184"/>
      <c r="N25" s="132" t="s">
        <v>879</v>
      </c>
      <c r="O25" s="184"/>
      <c r="P25" s="184"/>
      <c r="Q25" s="184"/>
      <c r="R25" s="184"/>
      <c r="S25" s="184"/>
      <c r="T25" s="132" t="s">
        <v>879</v>
      </c>
      <c r="U25" s="196"/>
      <c r="V25" s="196"/>
      <c r="W25" s="196"/>
      <c r="X25" s="196"/>
      <c r="Y25" s="196"/>
      <c r="Z25" s="132" t="s">
        <v>879</v>
      </c>
      <c r="AA25" s="196"/>
      <c r="AB25" s="196"/>
      <c r="AC25" s="196"/>
      <c r="AD25" s="196"/>
      <c r="AE25" s="196"/>
      <c r="AF25" s="132" t="s">
        <v>879</v>
      </c>
      <c r="AG25" s="184">
        <v>3661.6310463569998</v>
      </c>
      <c r="AH25" s="184">
        <v>4164.8484171629998</v>
      </c>
      <c r="AI25" s="184">
        <v>4744.9462196189997</v>
      </c>
      <c r="AJ25" s="184">
        <v>5311.0657617750003</v>
      </c>
      <c r="AK25" s="184"/>
      <c r="AL25" s="132">
        <v>1</v>
      </c>
      <c r="AM25" s="184"/>
      <c r="AN25" s="184"/>
      <c r="AO25" s="184"/>
      <c r="AP25" s="184"/>
      <c r="AQ25" s="186"/>
      <c r="AR25" s="132" t="s">
        <v>879</v>
      </c>
      <c r="AS25" s="184">
        <v>3661.6310463569998</v>
      </c>
      <c r="AT25" s="184">
        <v>4164.8484171629998</v>
      </c>
      <c r="AU25" s="184">
        <v>4744.9462196189997</v>
      </c>
      <c r="AV25" s="184">
        <v>5311.0657617750003</v>
      </c>
      <c r="AW25" s="184"/>
      <c r="AX25" s="185">
        <v>12571.425683138999</v>
      </c>
    </row>
    <row r="26" spans="2:50" ht="11.25" customHeight="1">
      <c r="B26" s="146" t="s">
        <v>859</v>
      </c>
      <c r="C26" s="185"/>
      <c r="D26" s="184"/>
      <c r="E26" s="184"/>
      <c r="F26" s="184"/>
      <c r="G26" s="186"/>
      <c r="H26" s="132" t="s">
        <v>879</v>
      </c>
      <c r="I26" s="184">
        <v>7.5</v>
      </c>
      <c r="J26" s="184">
        <v>7.5</v>
      </c>
      <c r="K26" s="184">
        <v>7.5</v>
      </c>
      <c r="L26" s="184">
        <v>7.5</v>
      </c>
      <c r="M26" s="184">
        <v>7.5</v>
      </c>
      <c r="N26" s="132">
        <v>2.1428571428571429E-2</v>
      </c>
      <c r="O26" s="184">
        <v>40</v>
      </c>
      <c r="P26" s="184">
        <v>40</v>
      </c>
      <c r="Q26" s="184">
        <v>40</v>
      </c>
      <c r="R26" s="184">
        <v>40</v>
      </c>
      <c r="S26" s="184">
        <v>40</v>
      </c>
      <c r="T26" s="132">
        <v>0.11428571428571428</v>
      </c>
      <c r="U26" s="196"/>
      <c r="V26" s="196"/>
      <c r="W26" s="196"/>
      <c r="X26" s="196"/>
      <c r="Y26" s="196"/>
      <c r="Z26" s="132" t="s">
        <v>879</v>
      </c>
      <c r="AA26" s="196"/>
      <c r="AB26" s="196"/>
      <c r="AC26" s="196"/>
      <c r="AD26" s="196"/>
      <c r="AE26" s="196"/>
      <c r="AF26" s="132" t="s">
        <v>879</v>
      </c>
      <c r="AG26" s="184">
        <v>285</v>
      </c>
      <c r="AH26" s="184">
        <v>285</v>
      </c>
      <c r="AI26" s="184">
        <v>285</v>
      </c>
      <c r="AJ26" s="184">
        <v>285</v>
      </c>
      <c r="AK26" s="184">
        <v>285</v>
      </c>
      <c r="AL26" s="132">
        <v>0.81428571428571428</v>
      </c>
      <c r="AM26" s="184">
        <v>17.5</v>
      </c>
      <c r="AN26" s="184">
        <v>17.5</v>
      </c>
      <c r="AO26" s="184">
        <v>17.5</v>
      </c>
      <c r="AP26" s="184">
        <v>17.5</v>
      </c>
      <c r="AQ26" s="184">
        <v>17.5</v>
      </c>
      <c r="AR26" s="132">
        <v>0.05</v>
      </c>
      <c r="AS26" s="184">
        <v>350</v>
      </c>
      <c r="AT26" s="184">
        <v>350</v>
      </c>
      <c r="AU26" s="184">
        <v>350</v>
      </c>
      <c r="AV26" s="184">
        <v>350</v>
      </c>
      <c r="AW26" s="184">
        <v>350</v>
      </c>
      <c r="AX26" s="185">
        <v>1050</v>
      </c>
    </row>
    <row r="27" spans="2:50" ht="11.25" customHeight="1">
      <c r="B27" s="146" t="s">
        <v>858</v>
      </c>
      <c r="C27" s="185"/>
      <c r="D27" s="184"/>
      <c r="E27" s="184"/>
      <c r="F27" s="184"/>
      <c r="G27" s="186"/>
      <c r="H27" s="132" t="s">
        <v>879</v>
      </c>
      <c r="I27" s="184"/>
      <c r="J27" s="184"/>
      <c r="K27" s="184"/>
      <c r="L27" s="184"/>
      <c r="M27" s="184"/>
      <c r="N27" s="132" t="s">
        <v>879</v>
      </c>
      <c r="O27" s="184"/>
      <c r="P27" s="184"/>
      <c r="Q27" s="184"/>
      <c r="R27" s="184"/>
      <c r="S27" s="184"/>
      <c r="T27" s="132" t="s">
        <v>879</v>
      </c>
      <c r="U27" s="196"/>
      <c r="V27" s="196"/>
      <c r="W27" s="196"/>
      <c r="X27" s="196"/>
      <c r="Y27" s="196"/>
      <c r="Z27" s="132" t="s">
        <v>879</v>
      </c>
      <c r="AA27" s="196"/>
      <c r="AB27" s="196"/>
      <c r="AC27" s="196"/>
      <c r="AD27" s="196"/>
      <c r="AE27" s="196"/>
      <c r="AF27" s="132" t="s">
        <v>879</v>
      </c>
      <c r="AG27" s="184">
        <v>345</v>
      </c>
      <c r="AH27" s="184">
        <v>320</v>
      </c>
      <c r="AI27" s="184"/>
      <c r="AJ27" s="184"/>
      <c r="AK27" s="186"/>
      <c r="AL27" s="132">
        <v>0.36239782016348776</v>
      </c>
      <c r="AM27" s="184">
        <v>595</v>
      </c>
      <c r="AN27" s="184">
        <v>575</v>
      </c>
      <c r="AO27" s="184"/>
      <c r="AP27" s="184"/>
      <c r="AQ27" s="186"/>
      <c r="AR27" s="132">
        <v>0.63760217983651224</v>
      </c>
      <c r="AS27" s="184">
        <v>940</v>
      </c>
      <c r="AT27" s="184">
        <v>895</v>
      </c>
      <c r="AU27" s="184"/>
      <c r="AV27" s="184"/>
      <c r="AW27" s="184"/>
      <c r="AX27" s="185">
        <v>1835</v>
      </c>
    </row>
    <row r="28" spans="2:50" ht="11.25" customHeight="1">
      <c r="B28" s="146" t="s">
        <v>857</v>
      </c>
      <c r="C28" s="185"/>
      <c r="D28" s="184"/>
      <c r="E28" s="184"/>
      <c r="F28" s="184"/>
      <c r="G28" s="186"/>
      <c r="H28" s="132" t="s">
        <v>879</v>
      </c>
      <c r="I28" s="184"/>
      <c r="J28" s="184"/>
      <c r="K28" s="184"/>
      <c r="L28" s="184"/>
      <c r="M28" s="184"/>
      <c r="N28" s="132" t="s">
        <v>879</v>
      </c>
      <c r="O28" s="184"/>
      <c r="P28" s="184"/>
      <c r="Q28" s="184"/>
      <c r="R28" s="184"/>
      <c r="S28" s="184"/>
      <c r="T28" s="132" t="s">
        <v>879</v>
      </c>
      <c r="U28" s="196"/>
      <c r="V28" s="196"/>
      <c r="W28" s="196"/>
      <c r="X28" s="196"/>
      <c r="Y28" s="196"/>
      <c r="Z28" s="132" t="s">
        <v>879</v>
      </c>
      <c r="AA28" s="196">
        <v>212.5</v>
      </c>
      <c r="AB28" s="196">
        <v>225</v>
      </c>
      <c r="AC28" s="196"/>
      <c r="AD28" s="196"/>
      <c r="AE28" s="196"/>
      <c r="AF28" s="132">
        <v>0.30276816608996537</v>
      </c>
      <c r="AG28" s="184">
        <v>487.5</v>
      </c>
      <c r="AH28" s="184">
        <v>520</v>
      </c>
      <c r="AI28" s="184"/>
      <c r="AJ28" s="184"/>
      <c r="AK28" s="186"/>
      <c r="AL28" s="132">
        <v>0.69723183391003463</v>
      </c>
      <c r="AM28" s="184"/>
      <c r="AN28" s="184"/>
      <c r="AO28" s="184"/>
      <c r="AP28" s="184"/>
      <c r="AQ28" s="186"/>
      <c r="AR28" s="132" t="s">
        <v>879</v>
      </c>
      <c r="AS28" s="184">
        <v>700</v>
      </c>
      <c r="AT28" s="184">
        <v>745</v>
      </c>
      <c r="AU28" s="184"/>
      <c r="AV28" s="184"/>
      <c r="AW28" s="184"/>
      <c r="AX28" s="185">
        <v>1445</v>
      </c>
    </row>
    <row r="29" spans="2:50" ht="11.25" customHeight="1">
      <c r="B29" s="137" t="s">
        <v>856</v>
      </c>
      <c r="C29" s="185"/>
      <c r="D29" s="184"/>
      <c r="E29" s="184"/>
      <c r="F29" s="184"/>
      <c r="G29" s="186"/>
      <c r="H29" s="132" t="s">
        <v>879</v>
      </c>
      <c r="I29" s="184"/>
      <c r="J29" s="184"/>
      <c r="K29" s="184"/>
      <c r="L29" s="184"/>
      <c r="M29" s="184"/>
      <c r="N29" s="132" t="s">
        <v>879</v>
      </c>
      <c r="O29" s="184"/>
      <c r="P29" s="184"/>
      <c r="Q29" s="184"/>
      <c r="R29" s="184"/>
      <c r="S29" s="184"/>
      <c r="T29" s="132" t="s">
        <v>879</v>
      </c>
      <c r="U29" s="196"/>
      <c r="V29" s="196"/>
      <c r="W29" s="196"/>
      <c r="X29" s="196"/>
      <c r="Y29" s="196"/>
      <c r="Z29" s="132" t="s">
        <v>879</v>
      </c>
      <c r="AA29" s="196"/>
      <c r="AB29" s="196"/>
      <c r="AC29" s="196"/>
      <c r="AD29" s="196"/>
      <c r="AE29" s="196"/>
      <c r="AF29" s="132" t="s">
        <v>879</v>
      </c>
      <c r="AG29" s="184"/>
      <c r="AH29" s="184"/>
      <c r="AI29" s="184"/>
      <c r="AJ29" s="184"/>
      <c r="AK29" s="184"/>
      <c r="AL29" s="132" t="s">
        <v>879</v>
      </c>
      <c r="AM29" s="184"/>
      <c r="AN29" s="184"/>
      <c r="AO29" s="184"/>
      <c r="AP29" s="184"/>
      <c r="AQ29" s="184"/>
      <c r="AR29" s="132" t="s">
        <v>879</v>
      </c>
      <c r="AS29" s="187">
        <v>475</v>
      </c>
      <c r="AT29" s="187">
        <v>425</v>
      </c>
      <c r="AU29" s="187">
        <v>425</v>
      </c>
      <c r="AV29" s="187">
        <v>425</v>
      </c>
      <c r="AW29" s="187">
        <v>425</v>
      </c>
      <c r="AX29" s="185">
        <v>1325</v>
      </c>
    </row>
    <row r="30" spans="2:50" ht="11.25" customHeight="1">
      <c r="B30" s="146" t="s">
        <v>885</v>
      </c>
      <c r="C30" s="185"/>
      <c r="D30" s="184"/>
      <c r="E30" s="184"/>
      <c r="F30" s="184"/>
      <c r="G30" s="186"/>
      <c r="H30" s="132" t="s">
        <v>879</v>
      </c>
      <c r="I30" s="184"/>
      <c r="J30" s="184"/>
      <c r="K30" s="184"/>
      <c r="L30" s="184"/>
      <c r="M30" s="184"/>
      <c r="N30" s="132" t="s">
        <v>879</v>
      </c>
      <c r="O30" s="184"/>
      <c r="P30" s="184"/>
      <c r="Q30" s="184"/>
      <c r="R30" s="184"/>
      <c r="S30" s="184"/>
      <c r="T30" s="132" t="s">
        <v>879</v>
      </c>
      <c r="U30" s="196"/>
      <c r="V30" s="196"/>
      <c r="W30" s="196"/>
      <c r="X30" s="196"/>
      <c r="Y30" s="196"/>
      <c r="Z30" s="132" t="s">
        <v>879</v>
      </c>
      <c r="AA30" s="196"/>
      <c r="AB30" s="196"/>
      <c r="AC30" s="196"/>
      <c r="AD30" s="196"/>
      <c r="AE30" s="196"/>
      <c r="AF30" s="132" t="s">
        <v>879</v>
      </c>
      <c r="AG30" s="184">
        <v>800</v>
      </c>
      <c r="AH30" s="184">
        <v>800</v>
      </c>
      <c r="AI30" s="184">
        <v>800</v>
      </c>
      <c r="AJ30" s="184">
        <v>800</v>
      </c>
      <c r="AK30" s="186"/>
      <c r="AL30" s="132">
        <v>1</v>
      </c>
      <c r="AM30" s="184"/>
      <c r="AN30" s="184"/>
      <c r="AO30" s="184"/>
      <c r="AP30" s="184"/>
      <c r="AQ30" s="186"/>
      <c r="AR30" s="132" t="s">
        <v>879</v>
      </c>
      <c r="AS30" s="184">
        <v>800</v>
      </c>
      <c r="AT30" s="184">
        <v>800</v>
      </c>
      <c r="AU30" s="184">
        <v>800</v>
      </c>
      <c r="AV30" s="184">
        <v>800</v>
      </c>
      <c r="AW30" s="184"/>
      <c r="AX30" s="185">
        <v>2400</v>
      </c>
    </row>
    <row r="31" spans="2:50" ht="11.25" customHeight="1">
      <c r="B31" s="146" t="s">
        <v>855</v>
      </c>
      <c r="C31" s="185"/>
      <c r="D31" s="184"/>
      <c r="E31" s="184"/>
      <c r="F31" s="184"/>
      <c r="G31" s="186"/>
      <c r="H31" s="132" t="s">
        <v>879</v>
      </c>
      <c r="I31" s="184"/>
      <c r="J31" s="184"/>
      <c r="K31" s="184"/>
      <c r="L31" s="184"/>
      <c r="M31" s="184"/>
      <c r="N31" s="132" t="s">
        <v>879</v>
      </c>
      <c r="O31" s="184"/>
      <c r="P31" s="184"/>
      <c r="Q31" s="197"/>
      <c r="R31" s="184"/>
      <c r="S31" s="184"/>
      <c r="T31" s="132" t="s">
        <v>879</v>
      </c>
      <c r="U31" s="196"/>
      <c r="V31" s="196"/>
      <c r="W31" s="196"/>
      <c r="X31" s="196"/>
      <c r="Y31" s="196"/>
      <c r="Z31" s="132" t="s">
        <v>879</v>
      </c>
      <c r="AA31" s="196"/>
      <c r="AB31" s="196"/>
      <c r="AC31" s="196"/>
      <c r="AD31" s="196"/>
      <c r="AE31" s="196"/>
      <c r="AF31" s="132" t="s">
        <v>879</v>
      </c>
      <c r="AG31" s="184">
        <v>880</v>
      </c>
      <c r="AH31" s="184">
        <v>855</v>
      </c>
      <c r="AI31" s="184">
        <v>855</v>
      </c>
      <c r="AJ31" s="184">
        <v>855</v>
      </c>
      <c r="AK31" s="184">
        <v>855</v>
      </c>
      <c r="AL31" s="132">
        <v>1</v>
      </c>
      <c r="AM31" s="184"/>
      <c r="AN31" s="184"/>
      <c r="AO31" s="184"/>
      <c r="AP31" s="184"/>
      <c r="AQ31" s="184"/>
      <c r="AR31" s="132" t="s">
        <v>879</v>
      </c>
      <c r="AS31" s="184">
        <v>880</v>
      </c>
      <c r="AT31" s="184">
        <v>855</v>
      </c>
      <c r="AU31" s="184">
        <v>855</v>
      </c>
      <c r="AV31" s="184">
        <v>855</v>
      </c>
      <c r="AW31" s="184">
        <v>855</v>
      </c>
      <c r="AX31" s="185">
        <v>2590</v>
      </c>
    </row>
    <row r="32" spans="2:50" ht="11.25" customHeight="1">
      <c r="B32" s="146" t="s">
        <v>854</v>
      </c>
      <c r="C32" s="185"/>
      <c r="D32" s="184"/>
      <c r="E32" s="184"/>
      <c r="F32" s="184"/>
      <c r="G32" s="186"/>
      <c r="H32" s="132" t="s">
        <v>879</v>
      </c>
      <c r="I32" s="184"/>
      <c r="J32" s="184"/>
      <c r="K32" s="184"/>
      <c r="L32" s="184"/>
      <c r="M32" s="184"/>
      <c r="N32" s="132" t="s">
        <v>879</v>
      </c>
      <c r="O32" s="184"/>
      <c r="P32" s="184"/>
      <c r="Q32" s="184"/>
      <c r="R32" s="184"/>
      <c r="S32" s="184"/>
      <c r="T32" s="132" t="s">
        <v>879</v>
      </c>
      <c r="U32" s="196"/>
      <c r="V32" s="196"/>
      <c r="W32" s="196"/>
      <c r="X32" s="196"/>
      <c r="Y32" s="196"/>
      <c r="Z32" s="132" t="s">
        <v>879</v>
      </c>
      <c r="AA32" s="196"/>
      <c r="AB32" s="196"/>
      <c r="AC32" s="196"/>
      <c r="AD32" s="196"/>
      <c r="AE32" s="196"/>
      <c r="AF32" s="132" t="s">
        <v>879</v>
      </c>
      <c r="AG32" s="184">
        <v>790</v>
      </c>
      <c r="AH32" s="184">
        <v>734.44444444444446</v>
      </c>
      <c r="AI32" s="184">
        <v>734.44444444444446</v>
      </c>
      <c r="AJ32" s="184">
        <v>734.44444444444446</v>
      </c>
      <c r="AK32" s="184">
        <v>734.44444444444446</v>
      </c>
      <c r="AL32" s="132">
        <v>1</v>
      </c>
      <c r="AM32" s="184"/>
      <c r="AN32" s="184"/>
      <c r="AO32" s="184"/>
      <c r="AP32" s="184"/>
      <c r="AQ32" s="186"/>
      <c r="AR32" s="132" t="s">
        <v>879</v>
      </c>
      <c r="AS32" s="184">
        <v>790</v>
      </c>
      <c r="AT32" s="184">
        <v>734.44444444444446</v>
      </c>
      <c r="AU32" s="184">
        <v>734.44444444444446</v>
      </c>
      <c r="AV32" s="184">
        <v>734.44444444444446</v>
      </c>
      <c r="AW32" s="184">
        <v>734.44444444444446</v>
      </c>
      <c r="AX32" s="185">
        <v>2258.8888888888887</v>
      </c>
    </row>
    <row r="33" spans="2:50" ht="11.25" customHeight="1">
      <c r="B33" s="137" t="s">
        <v>913</v>
      </c>
      <c r="C33" s="185"/>
      <c r="D33" s="184"/>
      <c r="E33" s="184"/>
      <c r="F33" s="184"/>
      <c r="G33" s="186"/>
      <c r="H33" s="132"/>
      <c r="I33" s="184"/>
      <c r="J33" s="184"/>
      <c r="K33" s="184"/>
      <c r="L33" s="184"/>
      <c r="M33" s="184"/>
      <c r="N33" s="132"/>
      <c r="O33" s="184"/>
      <c r="P33" s="184"/>
      <c r="Q33" s="197"/>
      <c r="R33" s="184"/>
      <c r="S33" s="184"/>
      <c r="T33" s="132"/>
      <c r="U33" s="196"/>
      <c r="V33" s="196"/>
      <c r="W33" s="196"/>
      <c r="X33" s="196"/>
      <c r="Y33" s="196"/>
      <c r="Z33" s="132"/>
      <c r="AA33" s="196"/>
      <c r="AB33" s="196"/>
      <c r="AC33" s="196"/>
      <c r="AD33" s="196"/>
      <c r="AE33" s="196"/>
      <c r="AF33" s="132"/>
      <c r="AG33" s="184">
        <v>539</v>
      </c>
      <c r="AH33" s="184">
        <v>726</v>
      </c>
      <c r="AI33" s="184">
        <v>749</v>
      </c>
      <c r="AJ33" s="184"/>
      <c r="AK33" s="184"/>
      <c r="AL33" s="132"/>
      <c r="AM33" s="184"/>
      <c r="AN33" s="184"/>
      <c r="AO33" s="184"/>
      <c r="AP33" s="184"/>
      <c r="AQ33" s="184"/>
      <c r="AR33" s="132"/>
      <c r="AS33" s="184">
        <v>539</v>
      </c>
      <c r="AT33" s="184">
        <v>726</v>
      </c>
      <c r="AU33" s="184">
        <v>749</v>
      </c>
      <c r="AV33" s="184"/>
      <c r="AW33" s="184"/>
      <c r="AX33" s="185">
        <v>2014</v>
      </c>
    </row>
    <row r="34" spans="2:50" ht="11.25" customHeight="1" thickBot="1">
      <c r="B34" s="172" t="s">
        <v>853</v>
      </c>
      <c r="C34" s="189"/>
      <c r="D34" s="190"/>
      <c r="E34" s="190"/>
      <c r="F34" s="190"/>
      <c r="G34" s="190"/>
      <c r="H34" s="198"/>
      <c r="I34" s="190"/>
      <c r="J34" s="190"/>
      <c r="K34" s="190"/>
      <c r="L34" s="190"/>
      <c r="M34" s="190"/>
      <c r="N34" s="198"/>
      <c r="O34" s="190"/>
      <c r="P34" s="190"/>
      <c r="Q34" s="190"/>
      <c r="R34" s="190"/>
      <c r="S34" s="190"/>
      <c r="T34" s="198"/>
      <c r="U34" s="190"/>
      <c r="V34" s="190"/>
      <c r="W34" s="190"/>
      <c r="X34" s="190"/>
      <c r="Y34" s="190"/>
      <c r="Z34" s="198"/>
      <c r="AA34" s="190">
        <v>212.5</v>
      </c>
      <c r="AB34" s="190">
        <v>225</v>
      </c>
      <c r="AC34" s="190">
        <v>0</v>
      </c>
      <c r="AD34" s="190">
        <v>0</v>
      </c>
      <c r="AE34" s="190">
        <v>0</v>
      </c>
      <c r="AF34" s="198"/>
      <c r="AG34" s="190">
        <v>7249.1310463569998</v>
      </c>
      <c r="AH34" s="190">
        <v>7679.2928616074441</v>
      </c>
      <c r="AI34" s="190">
        <v>7419.3906640634441</v>
      </c>
      <c r="AJ34" s="190">
        <v>7985.5102062194446</v>
      </c>
      <c r="AK34" s="190">
        <v>1874.4444444444443</v>
      </c>
      <c r="AL34" s="198"/>
      <c r="AM34" s="190">
        <v>612.5</v>
      </c>
      <c r="AN34" s="190">
        <v>592.5</v>
      </c>
      <c r="AO34" s="190">
        <v>17.5</v>
      </c>
      <c r="AP34" s="190">
        <v>17.5</v>
      </c>
      <c r="AQ34" s="190">
        <v>17.5</v>
      </c>
      <c r="AR34" s="198"/>
      <c r="AS34" s="193">
        <v>8596.6310463570007</v>
      </c>
      <c r="AT34" s="193">
        <v>8969.292861607446</v>
      </c>
      <c r="AU34" s="193">
        <v>7909.3906640634441</v>
      </c>
      <c r="AV34" s="193">
        <v>8475.5102062194455</v>
      </c>
      <c r="AW34" s="193">
        <v>2364.4444444444443</v>
      </c>
      <c r="AX34" s="194">
        <v>25475.314572027892</v>
      </c>
    </row>
    <row r="35" spans="2:50" ht="11.25" customHeight="1" thickTop="1">
      <c r="B35" s="137" t="s">
        <v>852</v>
      </c>
      <c r="C35" s="185"/>
      <c r="D35" s="184"/>
      <c r="E35" s="184"/>
      <c r="F35" s="184"/>
      <c r="G35" s="186"/>
      <c r="H35" s="195"/>
      <c r="I35" s="184"/>
      <c r="J35" s="184"/>
      <c r="K35" s="184"/>
      <c r="L35" s="184"/>
      <c r="M35" s="184"/>
      <c r="N35" s="195"/>
      <c r="O35" s="184"/>
      <c r="P35" s="184"/>
      <c r="Q35" s="184"/>
      <c r="R35" s="184"/>
      <c r="S35" s="184"/>
      <c r="T35" s="195"/>
      <c r="U35" s="196"/>
      <c r="V35" s="196"/>
      <c r="W35" s="196"/>
      <c r="X35" s="196"/>
      <c r="Y35" s="196"/>
      <c r="Z35" s="195"/>
      <c r="AA35" s="196"/>
      <c r="AB35" s="196"/>
      <c r="AC35" s="196"/>
      <c r="AD35" s="196"/>
      <c r="AE35" s="196"/>
      <c r="AF35" s="195"/>
      <c r="AG35" s="184"/>
      <c r="AH35" s="184"/>
      <c r="AI35" s="184"/>
      <c r="AJ35" s="184"/>
      <c r="AK35" s="186"/>
      <c r="AL35" s="195"/>
      <c r="AM35" s="184"/>
      <c r="AN35" s="184"/>
      <c r="AO35" s="184"/>
      <c r="AP35" s="184"/>
      <c r="AQ35" s="186"/>
      <c r="AR35" s="195"/>
      <c r="AS35" s="184"/>
      <c r="AT35" s="184"/>
      <c r="AU35" s="184"/>
      <c r="AV35" s="184"/>
      <c r="AW35" s="186"/>
      <c r="AX35" s="184"/>
    </row>
    <row r="36" spans="2:50" ht="11.25" customHeight="1">
      <c r="B36" s="146" t="s">
        <v>851</v>
      </c>
      <c r="C36" s="185">
        <v>674</v>
      </c>
      <c r="D36" s="184">
        <v>674</v>
      </c>
      <c r="E36" s="184">
        <v>674</v>
      </c>
      <c r="F36" s="184">
        <v>674</v>
      </c>
      <c r="G36" s="184"/>
      <c r="H36" s="132">
        <v>0.24743024963289281</v>
      </c>
      <c r="I36" s="184">
        <v>214</v>
      </c>
      <c r="J36" s="184">
        <v>214</v>
      </c>
      <c r="K36" s="184">
        <v>214</v>
      </c>
      <c r="L36" s="184">
        <v>214</v>
      </c>
      <c r="M36" s="184"/>
      <c r="N36" s="132">
        <v>7.8560939794419971E-2</v>
      </c>
      <c r="O36" s="184">
        <v>579</v>
      </c>
      <c r="P36" s="184">
        <v>579</v>
      </c>
      <c r="Q36" s="184">
        <v>579</v>
      </c>
      <c r="R36" s="184">
        <v>579</v>
      </c>
      <c r="S36" s="184"/>
      <c r="T36" s="132">
        <v>0.21255506607929514</v>
      </c>
      <c r="U36" s="184"/>
      <c r="V36" s="184"/>
      <c r="W36" s="184"/>
      <c r="X36" s="184"/>
      <c r="Y36" s="184"/>
      <c r="Z36" s="132" t="s">
        <v>879</v>
      </c>
      <c r="AA36" s="184">
        <v>1182</v>
      </c>
      <c r="AB36" s="184">
        <v>1182</v>
      </c>
      <c r="AC36" s="184">
        <v>1182</v>
      </c>
      <c r="AD36" s="184">
        <v>1182</v>
      </c>
      <c r="AE36" s="184"/>
      <c r="AF36" s="132">
        <v>0.43392070484581496</v>
      </c>
      <c r="AG36" s="184">
        <v>75</v>
      </c>
      <c r="AH36" s="184">
        <v>75</v>
      </c>
      <c r="AI36" s="184">
        <v>75</v>
      </c>
      <c r="AJ36" s="184">
        <v>75</v>
      </c>
      <c r="AK36" s="184"/>
      <c r="AL36" s="132">
        <v>2.7533039647577091E-2</v>
      </c>
      <c r="AM36" s="184"/>
      <c r="AN36" s="184"/>
      <c r="AO36" s="184"/>
      <c r="AP36" s="184"/>
      <c r="AQ36" s="184"/>
      <c r="AR36" s="132" t="s">
        <v>879</v>
      </c>
      <c r="AS36" s="184">
        <v>2724</v>
      </c>
      <c r="AT36" s="184">
        <v>2724</v>
      </c>
      <c r="AU36" s="184">
        <v>2724</v>
      </c>
      <c r="AV36" s="184">
        <v>2724</v>
      </c>
      <c r="AW36" s="184">
        <v>0</v>
      </c>
      <c r="AX36" s="185">
        <v>8172</v>
      </c>
    </row>
    <row r="37" spans="2:50" ht="11.25" customHeight="1">
      <c r="B37" s="146" t="s">
        <v>850</v>
      </c>
      <c r="C37" s="185">
        <v>1090</v>
      </c>
      <c r="D37" s="184"/>
      <c r="E37" s="184"/>
      <c r="F37" s="184"/>
      <c r="G37" s="184"/>
      <c r="H37" s="132">
        <v>7.1510578973265543E-2</v>
      </c>
      <c r="I37" s="184">
        <v>745</v>
      </c>
      <c r="J37" s="184"/>
      <c r="K37" s="184"/>
      <c r="L37" s="184"/>
      <c r="M37" s="184"/>
      <c r="N37" s="132">
        <v>4.887649663769067E-2</v>
      </c>
      <c r="O37" s="184">
        <v>625</v>
      </c>
      <c r="P37" s="184"/>
      <c r="Q37" s="184"/>
      <c r="R37" s="184"/>
      <c r="S37" s="184"/>
      <c r="T37" s="132">
        <v>4.1003772347055926E-2</v>
      </c>
      <c r="U37" s="184"/>
      <c r="V37" s="184"/>
      <c r="W37" s="184"/>
      <c r="X37" s="184"/>
      <c r="Y37" s="184"/>
      <c r="Z37" s="132" t="s">
        <v>879</v>
      </c>
      <c r="AA37" s="184"/>
      <c r="AB37" s="184"/>
      <c r="AC37" s="184"/>
      <c r="AD37" s="184"/>
      <c r="AE37" s="184"/>
      <c r="AF37" s="132" t="s">
        <v>879</v>
      </c>
      <c r="AG37" s="184">
        <v>360</v>
      </c>
      <c r="AH37" s="184"/>
      <c r="AI37" s="184"/>
      <c r="AJ37" s="184"/>
      <c r="AK37" s="184"/>
      <c r="AL37" s="132">
        <v>2.3618172871904215E-2</v>
      </c>
      <c r="AM37" s="184">
        <v>1365</v>
      </c>
      <c r="AN37" s="184"/>
      <c r="AO37" s="184"/>
      <c r="AP37" s="184"/>
      <c r="AQ37" s="184"/>
      <c r="AR37" s="132">
        <v>8.9552238805970144E-2</v>
      </c>
      <c r="AS37" s="184">
        <v>4185</v>
      </c>
      <c r="AT37" s="184">
        <v>5528.75</v>
      </c>
      <c r="AU37" s="184">
        <v>5528.75</v>
      </c>
      <c r="AV37" s="184">
        <v>5528.75</v>
      </c>
      <c r="AW37" s="184">
        <v>5528.75</v>
      </c>
      <c r="AX37" s="185">
        <v>15242.5</v>
      </c>
    </row>
    <row r="38" spans="2:50" ht="11.25" customHeight="1">
      <c r="B38" s="137" t="s">
        <v>849</v>
      </c>
      <c r="C38" s="185"/>
      <c r="D38" s="184"/>
      <c r="E38" s="184"/>
      <c r="F38" s="184"/>
      <c r="G38" s="184"/>
      <c r="H38" s="132" t="s">
        <v>879</v>
      </c>
      <c r="I38" s="184"/>
      <c r="J38" s="184"/>
      <c r="K38" s="184"/>
      <c r="L38" s="184"/>
      <c r="M38" s="184"/>
      <c r="N38" s="132" t="s">
        <v>879</v>
      </c>
      <c r="O38" s="184"/>
      <c r="P38" s="184"/>
      <c r="Q38" s="184"/>
      <c r="R38" s="184"/>
      <c r="S38" s="184"/>
      <c r="T38" s="132" t="s">
        <v>879</v>
      </c>
      <c r="U38" s="184"/>
      <c r="V38" s="184"/>
      <c r="W38" s="184"/>
      <c r="X38" s="184"/>
      <c r="Y38" s="184"/>
      <c r="Z38" s="132" t="s">
        <v>879</v>
      </c>
      <c r="AA38" s="184"/>
      <c r="AB38" s="184"/>
      <c r="AC38" s="184"/>
      <c r="AD38" s="184"/>
      <c r="AE38" s="184"/>
      <c r="AF38" s="132" t="s">
        <v>879</v>
      </c>
      <c r="AG38" s="184"/>
      <c r="AH38" s="184"/>
      <c r="AI38" s="184"/>
      <c r="AJ38" s="184"/>
      <c r="AK38" s="184"/>
      <c r="AL38" s="132" t="s">
        <v>879</v>
      </c>
      <c r="AM38" s="184"/>
      <c r="AN38" s="184"/>
      <c r="AO38" s="184"/>
      <c r="AP38" s="184"/>
      <c r="AQ38" s="184"/>
      <c r="AR38" s="132" t="s">
        <v>879</v>
      </c>
      <c r="AS38" s="187">
        <v>525</v>
      </c>
      <c r="AT38" s="187">
        <v>575</v>
      </c>
      <c r="AU38" s="187">
        <v>600</v>
      </c>
      <c r="AV38" s="187">
        <v>625</v>
      </c>
      <c r="AW38" s="187">
        <v>650</v>
      </c>
      <c r="AX38" s="185">
        <v>2325</v>
      </c>
    </row>
    <row r="39" spans="2:50" ht="11.25" customHeight="1">
      <c r="B39" s="146" t="s">
        <v>848</v>
      </c>
      <c r="C39" s="185">
        <v>110</v>
      </c>
      <c r="D39" s="184">
        <v>86</v>
      </c>
      <c r="E39" s="184">
        <v>77</v>
      </c>
      <c r="F39" s="184">
        <v>123</v>
      </c>
      <c r="G39" s="184">
        <v>87</v>
      </c>
      <c r="H39" s="132">
        <v>0.10171385991058123</v>
      </c>
      <c r="I39" s="184">
        <v>165</v>
      </c>
      <c r="J39" s="184">
        <v>130</v>
      </c>
      <c r="K39" s="184">
        <v>115</v>
      </c>
      <c r="L39" s="184">
        <v>185</v>
      </c>
      <c r="M39" s="184">
        <v>131</v>
      </c>
      <c r="N39" s="132">
        <v>0.15275707898658719</v>
      </c>
      <c r="O39" s="184">
        <v>275</v>
      </c>
      <c r="P39" s="184">
        <v>216</v>
      </c>
      <c r="Q39" s="184">
        <v>192</v>
      </c>
      <c r="R39" s="184">
        <v>308</v>
      </c>
      <c r="S39" s="184">
        <v>218</v>
      </c>
      <c r="T39" s="132">
        <v>0.25447093889716843</v>
      </c>
      <c r="U39" s="184"/>
      <c r="V39" s="184"/>
      <c r="W39" s="184"/>
      <c r="X39" s="184"/>
      <c r="Y39" s="184"/>
      <c r="Z39" s="132" t="s">
        <v>879</v>
      </c>
      <c r="AA39" s="184"/>
      <c r="AB39" s="184"/>
      <c r="AC39" s="184"/>
      <c r="AD39" s="184"/>
      <c r="AE39" s="184"/>
      <c r="AF39" s="132" t="s">
        <v>879</v>
      </c>
      <c r="AG39" s="184">
        <v>431</v>
      </c>
      <c r="AH39" s="184">
        <v>386</v>
      </c>
      <c r="AI39" s="184">
        <v>412</v>
      </c>
      <c r="AJ39" s="184">
        <v>447</v>
      </c>
      <c r="AK39" s="184">
        <v>447</v>
      </c>
      <c r="AL39" s="132">
        <v>0.45789865871833085</v>
      </c>
      <c r="AM39" s="184">
        <v>21</v>
      </c>
      <c r="AN39" s="184">
        <v>41</v>
      </c>
      <c r="AO39" s="184">
        <v>27</v>
      </c>
      <c r="AP39" s="184">
        <v>27</v>
      </c>
      <c r="AQ39" s="184">
        <v>27</v>
      </c>
      <c r="AR39" s="132">
        <v>3.3159463487332341E-2</v>
      </c>
      <c r="AS39" s="184">
        <v>1002</v>
      </c>
      <c r="AT39" s="184">
        <v>859</v>
      </c>
      <c r="AU39" s="184">
        <v>823</v>
      </c>
      <c r="AV39" s="184">
        <v>1090</v>
      </c>
      <c r="AW39" s="184">
        <v>910</v>
      </c>
      <c r="AX39" s="185">
        <v>2684</v>
      </c>
    </row>
    <row r="40" spans="2:50" ht="11.25" customHeight="1">
      <c r="B40" s="146" t="s">
        <v>847</v>
      </c>
      <c r="C40" s="185"/>
      <c r="D40" s="184"/>
      <c r="E40" s="184"/>
      <c r="F40" s="184"/>
      <c r="G40" s="184"/>
      <c r="H40" s="132" t="s">
        <v>879</v>
      </c>
      <c r="I40" s="184"/>
      <c r="J40" s="184"/>
      <c r="K40" s="184"/>
      <c r="L40" s="184"/>
      <c r="M40" s="184"/>
      <c r="N40" s="132" t="s">
        <v>879</v>
      </c>
      <c r="O40" s="184">
        <v>3300</v>
      </c>
      <c r="P40" s="184">
        <v>3660</v>
      </c>
      <c r="Q40" s="184">
        <v>3660</v>
      </c>
      <c r="R40" s="184">
        <v>3660</v>
      </c>
      <c r="S40" s="184">
        <v>3660</v>
      </c>
      <c r="T40" s="132">
        <v>0.69361896675592716</v>
      </c>
      <c r="U40" s="184"/>
      <c r="V40" s="184"/>
      <c r="W40" s="184"/>
      <c r="X40" s="184"/>
      <c r="Y40" s="184"/>
      <c r="Z40" s="132" t="s">
        <v>879</v>
      </c>
      <c r="AA40" s="184"/>
      <c r="AB40" s="184"/>
      <c r="AC40" s="184"/>
      <c r="AD40" s="184"/>
      <c r="AE40" s="184"/>
      <c r="AF40" s="132" t="s">
        <v>879</v>
      </c>
      <c r="AG40" s="184">
        <v>1500</v>
      </c>
      <c r="AH40" s="184">
        <v>1560</v>
      </c>
      <c r="AI40" s="184">
        <v>1560</v>
      </c>
      <c r="AJ40" s="184">
        <v>1560</v>
      </c>
      <c r="AK40" s="184">
        <v>1560</v>
      </c>
      <c r="AL40" s="132">
        <v>0.30174384429495132</v>
      </c>
      <c r="AM40" s="184">
        <v>31</v>
      </c>
      <c r="AN40" s="184">
        <v>20</v>
      </c>
      <c r="AO40" s="184">
        <v>20</v>
      </c>
      <c r="AP40" s="184">
        <v>20</v>
      </c>
      <c r="AQ40" s="184">
        <v>20</v>
      </c>
      <c r="AR40" s="132">
        <v>4.6371889491215465E-3</v>
      </c>
      <c r="AS40" s="184">
        <v>4831</v>
      </c>
      <c r="AT40" s="184">
        <v>5240</v>
      </c>
      <c r="AU40" s="184">
        <v>5240</v>
      </c>
      <c r="AV40" s="184">
        <v>5240</v>
      </c>
      <c r="AW40" s="184">
        <v>5240</v>
      </c>
      <c r="AX40" s="185">
        <v>15311</v>
      </c>
    </row>
    <row r="41" spans="2:50" ht="11.25" customHeight="1">
      <c r="B41" s="146" t="s">
        <v>846</v>
      </c>
      <c r="C41" s="185">
        <v>1040</v>
      </c>
      <c r="D41" s="184">
        <v>1040</v>
      </c>
      <c r="E41" s="184">
        <v>1040</v>
      </c>
      <c r="F41" s="184">
        <v>1040</v>
      </c>
      <c r="G41" s="184">
        <v>1040</v>
      </c>
      <c r="H41" s="132">
        <v>0.26</v>
      </c>
      <c r="I41" s="184"/>
      <c r="J41" s="184"/>
      <c r="K41" s="184"/>
      <c r="L41" s="184"/>
      <c r="M41" s="184"/>
      <c r="N41" s="132" t="s">
        <v>879</v>
      </c>
      <c r="O41" s="184">
        <v>1700</v>
      </c>
      <c r="P41" s="184">
        <v>1700</v>
      </c>
      <c r="Q41" s="184">
        <v>1700</v>
      </c>
      <c r="R41" s="184">
        <v>1700</v>
      </c>
      <c r="S41" s="184">
        <v>1700</v>
      </c>
      <c r="T41" s="132">
        <v>0.42499999999999999</v>
      </c>
      <c r="U41" s="184"/>
      <c r="V41" s="184"/>
      <c r="W41" s="184"/>
      <c r="X41" s="184"/>
      <c r="Y41" s="184"/>
      <c r="Z41" s="132" t="s">
        <v>879</v>
      </c>
      <c r="AA41" s="184"/>
      <c r="AB41" s="184"/>
      <c r="AC41" s="184"/>
      <c r="AD41" s="184"/>
      <c r="AE41" s="184"/>
      <c r="AF41" s="132" t="s">
        <v>879</v>
      </c>
      <c r="AG41" s="184">
        <v>1260</v>
      </c>
      <c r="AH41" s="184">
        <v>1260</v>
      </c>
      <c r="AI41" s="184">
        <v>1260</v>
      </c>
      <c r="AJ41" s="184">
        <v>1260</v>
      </c>
      <c r="AK41" s="184">
        <v>1260</v>
      </c>
      <c r="AL41" s="132">
        <v>0.315</v>
      </c>
      <c r="AM41" s="184"/>
      <c r="AN41" s="184"/>
      <c r="AO41" s="184"/>
      <c r="AP41" s="184"/>
      <c r="AQ41" s="184"/>
      <c r="AR41" s="132" t="s">
        <v>879</v>
      </c>
      <c r="AS41" s="184">
        <v>4000</v>
      </c>
      <c r="AT41" s="184">
        <v>4000</v>
      </c>
      <c r="AU41" s="184">
        <v>4000</v>
      </c>
      <c r="AV41" s="184">
        <v>4000</v>
      </c>
      <c r="AW41" s="184">
        <v>4000</v>
      </c>
      <c r="AX41" s="185">
        <v>12000</v>
      </c>
    </row>
    <row r="42" spans="2:50" ht="11.25" customHeight="1">
      <c r="B42" s="146" t="s">
        <v>907</v>
      </c>
      <c r="C42" s="185"/>
      <c r="D42" s="184"/>
      <c r="E42" s="184"/>
      <c r="F42" s="184"/>
      <c r="G42" s="184"/>
      <c r="H42" s="132" t="s">
        <v>879</v>
      </c>
      <c r="I42" s="184">
        <v>43</v>
      </c>
      <c r="J42" s="184">
        <v>94</v>
      </c>
      <c r="K42" s="184">
        <v>107</v>
      </c>
      <c r="L42" s="184">
        <v>113</v>
      </c>
      <c r="M42" s="184">
        <v>113</v>
      </c>
      <c r="N42" s="132">
        <v>1.1371580370042411E-2</v>
      </c>
      <c r="O42" s="184">
        <v>3738</v>
      </c>
      <c r="P42" s="184">
        <v>6449</v>
      </c>
      <c r="Q42" s="184">
        <v>6658</v>
      </c>
      <c r="R42" s="184">
        <v>6832</v>
      </c>
      <c r="S42" s="184">
        <v>6245</v>
      </c>
      <c r="T42" s="132">
        <v>0.7850584890711656</v>
      </c>
      <c r="U42" s="184"/>
      <c r="V42" s="184"/>
      <c r="W42" s="184"/>
      <c r="X42" s="184"/>
      <c r="Y42" s="184"/>
      <c r="Z42" s="132" t="s">
        <v>879</v>
      </c>
      <c r="AA42" s="184"/>
      <c r="AB42" s="184"/>
      <c r="AC42" s="184"/>
      <c r="AD42" s="184"/>
      <c r="AE42" s="184"/>
      <c r="AF42" s="132" t="s">
        <v>879</v>
      </c>
      <c r="AG42" s="184">
        <v>1233</v>
      </c>
      <c r="AH42" s="184">
        <v>1416</v>
      </c>
      <c r="AI42" s="184">
        <v>1363</v>
      </c>
      <c r="AJ42" s="184">
        <v>1338</v>
      </c>
      <c r="AK42" s="184">
        <v>1267</v>
      </c>
      <c r="AL42" s="132">
        <v>0.1869786083795498</v>
      </c>
      <c r="AM42" s="184">
        <v>108</v>
      </c>
      <c r="AN42" s="184">
        <v>108</v>
      </c>
      <c r="AO42" s="184">
        <v>140</v>
      </c>
      <c r="AP42" s="184">
        <v>140</v>
      </c>
      <c r="AQ42" s="184">
        <v>153</v>
      </c>
      <c r="AR42" s="132">
        <v>1.6591322179242207E-2</v>
      </c>
      <c r="AS42" s="184">
        <v>5122</v>
      </c>
      <c r="AT42" s="184">
        <v>8067</v>
      </c>
      <c r="AU42" s="184">
        <v>8268</v>
      </c>
      <c r="AV42" s="184">
        <v>8423</v>
      </c>
      <c r="AW42" s="184">
        <v>7778</v>
      </c>
      <c r="AX42" s="185">
        <v>21457</v>
      </c>
    </row>
    <row r="43" spans="2:50" ht="11.25" customHeight="1">
      <c r="B43" s="137" t="s">
        <v>844</v>
      </c>
      <c r="C43" s="185"/>
      <c r="D43" s="184"/>
      <c r="E43" s="184"/>
      <c r="F43" s="184"/>
      <c r="G43" s="184"/>
      <c r="H43" s="132" t="s">
        <v>879</v>
      </c>
      <c r="I43" s="184"/>
      <c r="J43" s="184"/>
      <c r="K43" s="184"/>
      <c r="L43" s="184"/>
      <c r="M43" s="184"/>
      <c r="N43" s="132" t="s">
        <v>879</v>
      </c>
      <c r="O43" s="184"/>
      <c r="P43" s="184"/>
      <c r="Q43" s="184"/>
      <c r="R43" s="184"/>
      <c r="S43" s="184"/>
      <c r="T43" s="132" t="s">
        <v>879</v>
      </c>
      <c r="U43" s="184"/>
      <c r="V43" s="184"/>
      <c r="W43" s="184"/>
      <c r="X43" s="184"/>
      <c r="Y43" s="184"/>
      <c r="Z43" s="132" t="s">
        <v>879</v>
      </c>
      <c r="AA43" s="184"/>
      <c r="AB43" s="184"/>
      <c r="AC43" s="184"/>
      <c r="AD43" s="184"/>
      <c r="AE43" s="184"/>
      <c r="AF43" s="132" t="s">
        <v>879</v>
      </c>
      <c r="AG43" s="184"/>
      <c r="AH43" s="184"/>
      <c r="AI43" s="184"/>
      <c r="AJ43" s="184"/>
      <c r="AK43" s="184"/>
      <c r="AL43" s="132" t="s">
        <v>879</v>
      </c>
      <c r="AM43" s="184"/>
      <c r="AN43" s="184"/>
      <c r="AO43" s="184"/>
      <c r="AP43" s="184"/>
      <c r="AQ43" s="184"/>
      <c r="AR43" s="132" t="s">
        <v>879</v>
      </c>
      <c r="AS43" s="187">
        <v>10000</v>
      </c>
      <c r="AT43" s="187">
        <v>10000</v>
      </c>
      <c r="AU43" s="187">
        <v>10000</v>
      </c>
      <c r="AV43" s="187">
        <v>10000</v>
      </c>
      <c r="AW43" s="187">
        <v>10000</v>
      </c>
      <c r="AX43" s="185">
        <v>30000</v>
      </c>
    </row>
    <row r="44" spans="2:50" ht="11.25" customHeight="1">
      <c r="B44" s="146" t="s">
        <v>843</v>
      </c>
      <c r="C44" s="185">
        <v>400</v>
      </c>
      <c r="D44" s="184">
        <v>400</v>
      </c>
      <c r="E44" s="184">
        <v>400</v>
      </c>
      <c r="F44" s="184">
        <v>400</v>
      </c>
      <c r="G44" s="184">
        <v>400</v>
      </c>
      <c r="H44" s="132">
        <v>6.7385444743935305E-2</v>
      </c>
      <c r="I44" s="184"/>
      <c r="J44" s="184"/>
      <c r="K44" s="184"/>
      <c r="L44" s="184"/>
      <c r="M44" s="184"/>
      <c r="N44" s="132" t="s">
        <v>879</v>
      </c>
      <c r="O44" s="184">
        <v>2400</v>
      </c>
      <c r="P44" s="184">
        <v>2400</v>
      </c>
      <c r="Q44" s="184">
        <v>2400</v>
      </c>
      <c r="R44" s="184">
        <v>2400</v>
      </c>
      <c r="S44" s="184">
        <v>2400</v>
      </c>
      <c r="T44" s="132">
        <v>0.40431266846361186</v>
      </c>
      <c r="U44" s="184"/>
      <c r="V44" s="184"/>
      <c r="W44" s="184"/>
      <c r="X44" s="184"/>
      <c r="Y44" s="184"/>
      <c r="Z44" s="132" t="s">
        <v>879</v>
      </c>
      <c r="AA44" s="184">
        <v>2000</v>
      </c>
      <c r="AB44" s="184">
        <v>2000</v>
      </c>
      <c r="AC44" s="184">
        <v>2000</v>
      </c>
      <c r="AD44" s="184">
        <v>2000</v>
      </c>
      <c r="AE44" s="184">
        <v>2000</v>
      </c>
      <c r="AF44" s="132">
        <v>0.33692722371967654</v>
      </c>
      <c r="AG44" s="184">
        <v>800</v>
      </c>
      <c r="AH44" s="184">
        <v>800</v>
      </c>
      <c r="AI44" s="184">
        <v>800</v>
      </c>
      <c r="AJ44" s="184">
        <v>800</v>
      </c>
      <c r="AK44" s="184">
        <v>800</v>
      </c>
      <c r="AL44" s="132">
        <v>0.13477088948787061</v>
      </c>
      <c r="AM44" s="184">
        <v>336</v>
      </c>
      <c r="AN44" s="184">
        <v>336</v>
      </c>
      <c r="AO44" s="184">
        <v>336</v>
      </c>
      <c r="AP44" s="184">
        <v>336</v>
      </c>
      <c r="AQ44" s="184">
        <v>336</v>
      </c>
      <c r="AR44" s="132">
        <v>5.6603773584905662E-2</v>
      </c>
      <c r="AS44" s="184">
        <v>5936</v>
      </c>
      <c r="AT44" s="184">
        <v>5936</v>
      </c>
      <c r="AU44" s="184">
        <v>5936</v>
      </c>
      <c r="AV44" s="184">
        <v>5936</v>
      </c>
      <c r="AW44" s="184">
        <v>5936</v>
      </c>
      <c r="AX44" s="185">
        <v>17808</v>
      </c>
    </row>
    <row r="45" spans="2:50" ht="11.25" customHeight="1">
      <c r="B45" s="146" t="s">
        <v>842</v>
      </c>
      <c r="C45" s="185">
        <v>4500</v>
      </c>
      <c r="D45" s="184">
        <v>5900</v>
      </c>
      <c r="E45" s="184">
        <v>7700</v>
      </c>
      <c r="F45" s="184">
        <v>8450</v>
      </c>
      <c r="G45" s="184">
        <v>9100</v>
      </c>
      <c r="H45" s="132">
        <v>0.38799571275455519</v>
      </c>
      <c r="I45" s="184">
        <v>2675</v>
      </c>
      <c r="J45" s="184">
        <v>2450</v>
      </c>
      <c r="K45" s="184">
        <v>2575</v>
      </c>
      <c r="L45" s="184">
        <v>2850</v>
      </c>
      <c r="M45" s="184">
        <v>2625</v>
      </c>
      <c r="N45" s="132">
        <v>0.16505894962486603</v>
      </c>
      <c r="O45" s="184">
        <v>5375</v>
      </c>
      <c r="P45" s="184">
        <v>4575</v>
      </c>
      <c r="Q45" s="184">
        <v>4325</v>
      </c>
      <c r="R45" s="184">
        <v>4275</v>
      </c>
      <c r="S45" s="184">
        <v>4825</v>
      </c>
      <c r="T45" s="132">
        <v>0.30600214362272238</v>
      </c>
      <c r="U45" s="184">
        <v>775</v>
      </c>
      <c r="V45" s="184">
        <v>825</v>
      </c>
      <c r="W45" s="184">
        <v>575</v>
      </c>
      <c r="X45" s="184">
        <v>450</v>
      </c>
      <c r="Y45" s="184">
        <v>420</v>
      </c>
      <c r="Z45" s="132">
        <v>4.6623794212218649E-2</v>
      </c>
      <c r="AA45" s="184"/>
      <c r="AB45" s="184"/>
      <c r="AC45" s="184"/>
      <c r="AD45" s="184"/>
      <c r="AE45" s="184"/>
      <c r="AF45" s="132" t="s">
        <v>879</v>
      </c>
      <c r="AG45" s="184">
        <v>1175</v>
      </c>
      <c r="AH45" s="184">
        <v>1100</v>
      </c>
      <c r="AI45" s="184">
        <v>1050</v>
      </c>
      <c r="AJ45" s="184">
        <v>1050</v>
      </c>
      <c r="AK45" s="184">
        <v>1050</v>
      </c>
      <c r="AL45" s="132">
        <v>7.1275455519828515E-2</v>
      </c>
      <c r="AM45" s="184">
        <v>350</v>
      </c>
      <c r="AN45" s="184">
        <v>350</v>
      </c>
      <c r="AO45" s="184">
        <v>375</v>
      </c>
      <c r="AP45" s="184">
        <v>375</v>
      </c>
      <c r="AQ45" s="184">
        <v>375</v>
      </c>
      <c r="AR45" s="132">
        <v>2.3043944265809219E-2</v>
      </c>
      <c r="AS45" s="184">
        <v>14850</v>
      </c>
      <c r="AT45" s="184">
        <v>15200</v>
      </c>
      <c r="AU45" s="184">
        <v>16600</v>
      </c>
      <c r="AV45" s="184">
        <v>17450</v>
      </c>
      <c r="AW45" s="184">
        <v>18395</v>
      </c>
      <c r="AX45" s="185">
        <v>46650</v>
      </c>
    </row>
    <row r="46" spans="2:50" ht="11.25" customHeight="1">
      <c r="B46" s="137" t="s">
        <v>841</v>
      </c>
      <c r="C46" s="185"/>
      <c r="D46" s="184"/>
      <c r="E46" s="184"/>
      <c r="F46" s="184"/>
      <c r="G46" s="184"/>
      <c r="H46" s="132" t="s">
        <v>879</v>
      </c>
      <c r="I46" s="184"/>
      <c r="J46" s="184"/>
      <c r="K46" s="184"/>
      <c r="L46" s="184"/>
      <c r="M46" s="184"/>
      <c r="N46" s="132" t="s">
        <v>879</v>
      </c>
      <c r="O46" s="184"/>
      <c r="P46" s="184"/>
      <c r="Q46" s="184"/>
      <c r="R46" s="184"/>
      <c r="S46" s="184"/>
      <c r="T46" s="132" t="s">
        <v>879</v>
      </c>
      <c r="U46" s="184"/>
      <c r="V46" s="184"/>
      <c r="W46" s="184"/>
      <c r="X46" s="184"/>
      <c r="Y46" s="184"/>
      <c r="Z46" s="132" t="s">
        <v>879</v>
      </c>
      <c r="AA46" s="184"/>
      <c r="AB46" s="184"/>
      <c r="AC46" s="184"/>
      <c r="AD46" s="184"/>
      <c r="AE46" s="184"/>
      <c r="AF46" s="132" t="s">
        <v>879</v>
      </c>
      <c r="AG46" s="184"/>
      <c r="AH46" s="184"/>
      <c r="AI46" s="184"/>
      <c r="AJ46" s="184"/>
      <c r="AK46" s="184"/>
      <c r="AL46" s="132" t="s">
        <v>879</v>
      </c>
      <c r="AM46" s="184"/>
      <c r="AN46" s="184"/>
      <c r="AO46" s="184"/>
      <c r="AP46" s="184"/>
      <c r="AQ46" s="184"/>
      <c r="AR46" s="132" t="s">
        <v>879</v>
      </c>
      <c r="AS46" s="187">
        <v>532</v>
      </c>
      <c r="AT46" s="187">
        <v>811</v>
      </c>
      <c r="AU46" s="187">
        <v>593</v>
      </c>
      <c r="AV46" s="187">
        <v>690</v>
      </c>
      <c r="AW46" s="187">
        <v>435</v>
      </c>
      <c r="AX46" s="185">
        <v>1936</v>
      </c>
    </row>
    <row r="47" spans="2:50" ht="11.25" customHeight="1">
      <c r="B47" s="146" t="s">
        <v>840</v>
      </c>
      <c r="C47" s="185">
        <v>50</v>
      </c>
      <c r="D47" s="184">
        <v>51</v>
      </c>
      <c r="E47" s="184">
        <v>51</v>
      </c>
      <c r="F47" s="184">
        <v>53</v>
      </c>
      <c r="G47" s="184">
        <v>51</v>
      </c>
      <c r="H47" s="132">
        <v>0.19191919191919191</v>
      </c>
      <c r="I47" s="184"/>
      <c r="J47" s="184"/>
      <c r="K47" s="184"/>
      <c r="L47" s="184"/>
      <c r="M47" s="184"/>
      <c r="N47" s="132" t="s">
        <v>879</v>
      </c>
      <c r="O47" s="184">
        <v>31</v>
      </c>
      <c r="P47" s="184">
        <v>31</v>
      </c>
      <c r="Q47" s="184">
        <v>31</v>
      </c>
      <c r="R47" s="184">
        <v>32</v>
      </c>
      <c r="S47" s="184">
        <v>31</v>
      </c>
      <c r="T47" s="132">
        <v>0.11742424242424243</v>
      </c>
      <c r="U47" s="184"/>
      <c r="V47" s="184"/>
      <c r="W47" s="184"/>
      <c r="X47" s="184"/>
      <c r="Y47" s="184"/>
      <c r="Z47" s="132" t="s">
        <v>879</v>
      </c>
      <c r="AA47" s="184">
        <v>131</v>
      </c>
      <c r="AB47" s="184">
        <v>156</v>
      </c>
      <c r="AC47" s="184">
        <v>174</v>
      </c>
      <c r="AD47" s="184">
        <v>182</v>
      </c>
      <c r="AE47" s="184">
        <v>202</v>
      </c>
      <c r="AF47" s="132">
        <v>0.58207070707070707</v>
      </c>
      <c r="AG47" s="184">
        <v>28</v>
      </c>
      <c r="AH47" s="184">
        <v>28</v>
      </c>
      <c r="AI47" s="184">
        <v>30</v>
      </c>
      <c r="AJ47" s="184">
        <v>29</v>
      </c>
      <c r="AK47" s="184">
        <v>27</v>
      </c>
      <c r="AL47" s="132">
        <v>0.10858585858585859</v>
      </c>
      <c r="AM47" s="184"/>
      <c r="AN47" s="184"/>
      <c r="AO47" s="184"/>
      <c r="AP47" s="184"/>
      <c r="AQ47" s="184"/>
      <c r="AR47" s="132" t="s">
        <v>879</v>
      </c>
      <c r="AS47" s="184">
        <v>240</v>
      </c>
      <c r="AT47" s="184">
        <v>266</v>
      </c>
      <c r="AU47" s="184">
        <v>286</v>
      </c>
      <c r="AV47" s="184">
        <v>296</v>
      </c>
      <c r="AW47" s="184">
        <v>311</v>
      </c>
      <c r="AX47" s="185">
        <v>792</v>
      </c>
    </row>
    <row r="48" spans="2:50" ht="11.25" customHeight="1">
      <c r="B48" s="146" t="s">
        <v>839</v>
      </c>
      <c r="C48" s="185"/>
      <c r="D48" s="184"/>
      <c r="E48" s="184"/>
      <c r="F48" s="184"/>
      <c r="G48" s="184"/>
      <c r="H48" s="132" t="s">
        <v>879</v>
      </c>
      <c r="I48" s="184"/>
      <c r="J48" s="184"/>
      <c r="K48" s="184"/>
      <c r="L48" s="184"/>
      <c r="M48" s="184"/>
      <c r="N48" s="132" t="s">
        <v>879</v>
      </c>
      <c r="O48" s="184">
        <v>1400</v>
      </c>
      <c r="P48" s="184">
        <v>1500</v>
      </c>
      <c r="Q48" s="184">
        <v>1900</v>
      </c>
      <c r="R48" s="184">
        <v>1900</v>
      </c>
      <c r="S48" s="184">
        <v>1900</v>
      </c>
      <c r="T48" s="132">
        <v>0.41921397379912662</v>
      </c>
      <c r="U48" s="184"/>
      <c r="V48" s="184"/>
      <c r="W48" s="184"/>
      <c r="X48" s="184"/>
      <c r="Y48" s="184"/>
      <c r="Z48" s="132" t="s">
        <v>879</v>
      </c>
      <c r="AA48" s="184"/>
      <c r="AB48" s="184"/>
      <c r="AC48" s="184"/>
      <c r="AD48" s="184"/>
      <c r="AE48" s="184"/>
      <c r="AF48" s="132" t="s">
        <v>879</v>
      </c>
      <c r="AG48" s="184">
        <v>2750</v>
      </c>
      <c r="AH48" s="184">
        <v>2050</v>
      </c>
      <c r="AI48" s="184">
        <v>1850</v>
      </c>
      <c r="AJ48" s="184">
        <v>1950</v>
      </c>
      <c r="AK48" s="184">
        <v>2050</v>
      </c>
      <c r="AL48" s="132">
        <v>0.58078602620087338</v>
      </c>
      <c r="AM48" s="184"/>
      <c r="AN48" s="184"/>
      <c r="AO48" s="184"/>
      <c r="AP48" s="184"/>
      <c r="AQ48" s="184"/>
      <c r="AR48" s="132" t="s">
        <v>879</v>
      </c>
      <c r="AS48" s="184">
        <v>4150</v>
      </c>
      <c r="AT48" s="184">
        <v>3550</v>
      </c>
      <c r="AU48" s="184">
        <v>3750</v>
      </c>
      <c r="AV48" s="184">
        <v>3850</v>
      </c>
      <c r="AW48" s="184">
        <v>3950</v>
      </c>
      <c r="AX48" s="185">
        <v>11450</v>
      </c>
    </row>
    <row r="49" spans="2:50" ht="11.25" customHeight="1">
      <c r="B49" s="146" t="s">
        <v>838</v>
      </c>
      <c r="C49" s="185">
        <v>27</v>
      </c>
      <c r="D49" s="184">
        <v>18</v>
      </c>
      <c r="E49" s="184"/>
      <c r="F49" s="184"/>
      <c r="G49" s="184"/>
      <c r="H49" s="132">
        <v>2.7489309712889431E-2</v>
      </c>
      <c r="I49" s="184"/>
      <c r="J49" s="184"/>
      <c r="K49" s="184"/>
      <c r="L49" s="184"/>
      <c r="M49" s="184"/>
      <c r="N49" s="132" t="s">
        <v>879</v>
      </c>
      <c r="O49" s="184">
        <v>381</v>
      </c>
      <c r="P49" s="184">
        <v>406</v>
      </c>
      <c r="Q49" s="184">
        <v>433</v>
      </c>
      <c r="R49" s="184">
        <v>402</v>
      </c>
      <c r="S49" s="184">
        <v>273</v>
      </c>
      <c r="T49" s="132">
        <v>0.74526572999389129</v>
      </c>
      <c r="U49" s="184"/>
      <c r="V49" s="184"/>
      <c r="W49" s="184"/>
      <c r="X49" s="184"/>
      <c r="Y49" s="184"/>
      <c r="Z49" s="132" t="s">
        <v>879</v>
      </c>
      <c r="AA49" s="184"/>
      <c r="AB49" s="184"/>
      <c r="AC49" s="184"/>
      <c r="AD49" s="184"/>
      <c r="AE49" s="184"/>
      <c r="AF49" s="132" t="s">
        <v>879</v>
      </c>
      <c r="AG49" s="184">
        <v>123</v>
      </c>
      <c r="AH49" s="184">
        <v>125</v>
      </c>
      <c r="AI49" s="184">
        <v>124</v>
      </c>
      <c r="AJ49" s="184">
        <v>152</v>
      </c>
      <c r="AK49" s="184">
        <v>278</v>
      </c>
      <c r="AL49" s="132">
        <v>0.22724496029321931</v>
      </c>
      <c r="AM49" s="184"/>
      <c r="AN49" s="184"/>
      <c r="AO49" s="184"/>
      <c r="AP49" s="184"/>
      <c r="AQ49" s="184"/>
      <c r="AR49" s="132" t="s">
        <v>879</v>
      </c>
      <c r="AS49" s="184">
        <v>531</v>
      </c>
      <c r="AT49" s="184">
        <v>549</v>
      </c>
      <c r="AU49" s="184">
        <v>557</v>
      </c>
      <c r="AV49" s="184">
        <v>554</v>
      </c>
      <c r="AW49" s="184">
        <v>551</v>
      </c>
      <c r="AX49" s="185">
        <v>1637</v>
      </c>
    </row>
    <row r="50" spans="2:50" ht="11.25" customHeight="1">
      <c r="B50" s="137" t="s">
        <v>837</v>
      </c>
      <c r="C50" s="185"/>
      <c r="D50" s="184"/>
      <c r="E50" s="184"/>
      <c r="F50" s="184"/>
      <c r="G50" s="184"/>
      <c r="H50" s="132" t="s">
        <v>879</v>
      </c>
      <c r="I50" s="184"/>
      <c r="J50" s="184"/>
      <c r="K50" s="184"/>
      <c r="L50" s="184"/>
      <c r="M50" s="184"/>
      <c r="N50" s="132" t="s">
        <v>879</v>
      </c>
      <c r="O50" s="184"/>
      <c r="P50" s="184"/>
      <c r="Q50" s="184"/>
      <c r="R50" s="184"/>
      <c r="S50" s="184"/>
      <c r="T50" s="132" t="s">
        <v>879</v>
      </c>
      <c r="U50" s="184"/>
      <c r="V50" s="184"/>
      <c r="W50" s="184"/>
      <c r="X50" s="184"/>
      <c r="Y50" s="184"/>
      <c r="Z50" s="132" t="s">
        <v>879</v>
      </c>
      <c r="AA50" s="184"/>
      <c r="AB50" s="184"/>
      <c r="AC50" s="184"/>
      <c r="AD50" s="184"/>
      <c r="AE50" s="184"/>
      <c r="AF50" s="132" t="s">
        <v>879</v>
      </c>
      <c r="AG50" s="184"/>
      <c r="AH50" s="184"/>
      <c r="AI50" s="184"/>
      <c r="AJ50" s="184"/>
      <c r="AK50" s="184"/>
      <c r="AL50" s="132" t="s">
        <v>879</v>
      </c>
      <c r="AM50" s="184"/>
      <c r="AN50" s="184"/>
      <c r="AO50" s="184"/>
      <c r="AP50" s="184"/>
      <c r="AQ50" s="184"/>
      <c r="AR50" s="132" t="s">
        <v>879</v>
      </c>
      <c r="AS50" s="187">
        <v>12900</v>
      </c>
      <c r="AT50" s="187">
        <v>12000</v>
      </c>
      <c r="AU50" s="187">
        <v>13600</v>
      </c>
      <c r="AV50" s="187">
        <v>14000</v>
      </c>
      <c r="AW50" s="184"/>
      <c r="AX50" s="185">
        <v>38500</v>
      </c>
    </row>
    <row r="51" spans="2:50" ht="11.25" customHeight="1">
      <c r="B51" s="146" t="s">
        <v>836</v>
      </c>
      <c r="C51" s="185"/>
      <c r="D51" s="184"/>
      <c r="E51" s="184"/>
      <c r="F51" s="184"/>
      <c r="G51" s="184"/>
      <c r="H51" s="132" t="s">
        <v>879</v>
      </c>
      <c r="I51" s="184">
        <v>787</v>
      </c>
      <c r="J51" s="184">
        <v>1189</v>
      </c>
      <c r="K51" s="184">
        <v>981</v>
      </c>
      <c r="L51" s="184">
        <v>939</v>
      </c>
      <c r="M51" s="184">
        <v>855</v>
      </c>
      <c r="N51" s="132"/>
      <c r="O51" s="184">
        <v>1209</v>
      </c>
      <c r="P51" s="184">
        <v>1292</v>
      </c>
      <c r="Q51" s="184">
        <v>1408</v>
      </c>
      <c r="R51" s="184">
        <v>1581</v>
      </c>
      <c r="S51" s="184">
        <v>1857</v>
      </c>
      <c r="T51" s="132">
        <v>0.30591641884488968</v>
      </c>
      <c r="U51" s="184"/>
      <c r="V51" s="184"/>
      <c r="W51" s="184"/>
      <c r="X51" s="184"/>
      <c r="Y51" s="184"/>
      <c r="Z51" s="132" t="s">
        <v>879</v>
      </c>
      <c r="AA51" s="184">
        <v>745</v>
      </c>
      <c r="AB51" s="184">
        <v>860</v>
      </c>
      <c r="AC51" s="184">
        <v>1018</v>
      </c>
      <c r="AD51" s="184">
        <v>928</v>
      </c>
      <c r="AE51" s="184">
        <v>995</v>
      </c>
      <c r="AF51" s="132">
        <v>0.2052746908749413</v>
      </c>
      <c r="AG51" s="184">
        <v>1049</v>
      </c>
      <c r="AH51" s="184">
        <v>1083</v>
      </c>
      <c r="AI51" s="184">
        <v>1157</v>
      </c>
      <c r="AJ51" s="184">
        <v>1234</v>
      </c>
      <c r="AK51" s="184">
        <v>1259</v>
      </c>
      <c r="AL51" s="132">
        <v>0.25739552355611206</v>
      </c>
      <c r="AM51" s="184"/>
      <c r="AN51" s="184"/>
      <c r="AO51" s="184"/>
      <c r="AP51" s="184"/>
      <c r="AQ51" s="184"/>
      <c r="AR51" s="132" t="s">
        <v>879</v>
      </c>
      <c r="AS51" s="184">
        <v>3790</v>
      </c>
      <c r="AT51" s="184">
        <v>4424</v>
      </c>
      <c r="AU51" s="184">
        <v>4564</v>
      </c>
      <c r="AV51" s="184">
        <v>4682</v>
      </c>
      <c r="AW51" s="184">
        <v>4966</v>
      </c>
      <c r="AX51" s="185">
        <v>12778</v>
      </c>
    </row>
    <row r="52" spans="2:50" ht="11.25" customHeight="1">
      <c r="B52" s="137" t="s">
        <v>924</v>
      </c>
      <c r="C52" s="185"/>
      <c r="D52" s="184"/>
      <c r="E52" s="184"/>
      <c r="F52" s="184"/>
      <c r="G52" s="184"/>
      <c r="H52" s="132" t="s">
        <v>879</v>
      </c>
      <c r="I52" s="184"/>
      <c r="J52" s="184"/>
      <c r="K52" s="184"/>
      <c r="L52" s="184"/>
      <c r="M52" s="184"/>
      <c r="N52" s="132" t="s">
        <v>879</v>
      </c>
      <c r="O52" s="184"/>
      <c r="P52" s="184"/>
      <c r="Q52" s="184"/>
      <c r="R52" s="184"/>
      <c r="S52" s="184"/>
      <c r="T52" s="132" t="s">
        <v>879</v>
      </c>
      <c r="U52" s="184"/>
      <c r="V52" s="184"/>
      <c r="W52" s="184"/>
      <c r="X52" s="184"/>
      <c r="Y52" s="184"/>
      <c r="Z52" s="132" t="s">
        <v>879</v>
      </c>
      <c r="AA52" s="184"/>
      <c r="AB52" s="184"/>
      <c r="AC52" s="184"/>
      <c r="AD52" s="184"/>
      <c r="AE52" s="184"/>
      <c r="AF52" s="132" t="s">
        <v>879</v>
      </c>
      <c r="AG52" s="184"/>
      <c r="AH52" s="184"/>
      <c r="AI52" s="184"/>
      <c r="AJ52" s="184"/>
      <c r="AK52" s="184"/>
      <c r="AL52" s="132" t="s">
        <v>879</v>
      </c>
      <c r="AM52" s="184"/>
      <c r="AN52" s="184"/>
      <c r="AO52" s="184"/>
      <c r="AP52" s="184"/>
      <c r="AQ52" s="184"/>
      <c r="AR52" s="132" t="s">
        <v>879</v>
      </c>
      <c r="AS52" s="187">
        <v>11200</v>
      </c>
      <c r="AT52" s="187">
        <v>11200</v>
      </c>
      <c r="AU52" s="187">
        <v>11200</v>
      </c>
      <c r="AV52" s="187">
        <v>11200</v>
      </c>
      <c r="AW52" s="187">
        <v>11200</v>
      </c>
      <c r="AX52" s="185">
        <v>33600</v>
      </c>
    </row>
    <row r="53" spans="2:50" ht="11.25" customHeight="1">
      <c r="B53" s="146" t="s">
        <v>834</v>
      </c>
      <c r="C53" s="185">
        <v>5000</v>
      </c>
      <c r="D53" s="184">
        <v>2300</v>
      </c>
      <c r="E53" s="184">
        <v>1400</v>
      </c>
      <c r="F53" s="184">
        <v>1000</v>
      </c>
      <c r="G53" s="184">
        <v>1200</v>
      </c>
      <c r="H53" s="132">
        <v>0.22193877551020408</v>
      </c>
      <c r="I53" s="184">
        <v>2600</v>
      </c>
      <c r="J53" s="184">
        <v>2800</v>
      </c>
      <c r="K53" s="184">
        <v>3500</v>
      </c>
      <c r="L53" s="184">
        <v>4300</v>
      </c>
      <c r="M53" s="184">
        <v>4100</v>
      </c>
      <c r="N53" s="132">
        <v>0.22704081632653061</v>
      </c>
      <c r="O53" s="184">
        <v>1900</v>
      </c>
      <c r="P53" s="184">
        <v>1700</v>
      </c>
      <c r="Q53" s="184">
        <v>1700</v>
      </c>
      <c r="R53" s="184">
        <v>1800</v>
      </c>
      <c r="S53" s="184">
        <v>1900</v>
      </c>
      <c r="T53" s="132">
        <v>0.13520408163265307</v>
      </c>
      <c r="U53" s="184">
        <v>900</v>
      </c>
      <c r="V53" s="184">
        <v>1200</v>
      </c>
      <c r="W53" s="184">
        <v>900</v>
      </c>
      <c r="X53" s="184">
        <v>1000</v>
      </c>
      <c r="Y53" s="184">
        <v>1000</v>
      </c>
      <c r="Z53" s="132">
        <v>7.6530612244897961E-2</v>
      </c>
      <c r="AA53" s="184"/>
      <c r="AB53" s="184"/>
      <c r="AC53" s="184"/>
      <c r="AD53" s="184"/>
      <c r="AE53" s="184"/>
      <c r="AF53" s="132" t="s">
        <v>879</v>
      </c>
      <c r="AG53" s="184">
        <v>1900</v>
      </c>
      <c r="AH53" s="184">
        <v>1800</v>
      </c>
      <c r="AI53" s="184">
        <v>1800</v>
      </c>
      <c r="AJ53" s="184">
        <v>1900</v>
      </c>
      <c r="AK53" s="184">
        <v>1900</v>
      </c>
      <c r="AL53" s="132">
        <v>0.14030612244897958</v>
      </c>
      <c r="AM53" s="184">
        <v>3200</v>
      </c>
      <c r="AN53" s="184">
        <v>2400</v>
      </c>
      <c r="AO53" s="184">
        <v>2200</v>
      </c>
      <c r="AP53" s="184">
        <v>1900</v>
      </c>
      <c r="AQ53" s="184">
        <v>1700</v>
      </c>
      <c r="AR53" s="132">
        <v>0.19897959183673469</v>
      </c>
      <c r="AS53" s="184">
        <v>15500</v>
      </c>
      <c r="AT53" s="184">
        <v>12200</v>
      </c>
      <c r="AU53" s="184">
        <v>11500</v>
      </c>
      <c r="AV53" s="184">
        <v>11900</v>
      </c>
      <c r="AW53" s="184">
        <v>11800</v>
      </c>
      <c r="AX53" s="185">
        <v>39200</v>
      </c>
    </row>
    <row r="54" spans="2:50" ht="11.25" customHeight="1">
      <c r="B54" s="137" t="s">
        <v>914</v>
      </c>
      <c r="C54" s="185"/>
      <c r="D54" s="184"/>
      <c r="E54" s="184"/>
      <c r="F54" s="184"/>
      <c r="G54" s="184"/>
      <c r="H54" s="132" t="s">
        <v>879</v>
      </c>
      <c r="I54" s="184"/>
      <c r="J54" s="184"/>
      <c r="K54" s="184"/>
      <c r="L54" s="184"/>
      <c r="M54" s="184"/>
      <c r="N54" s="132" t="s">
        <v>879</v>
      </c>
      <c r="O54" s="184"/>
      <c r="P54" s="184"/>
      <c r="Q54" s="184"/>
      <c r="R54" s="184"/>
      <c r="S54" s="184"/>
      <c r="T54" s="132" t="s">
        <v>879</v>
      </c>
      <c r="U54" s="184"/>
      <c r="V54" s="184"/>
      <c r="W54" s="184"/>
      <c r="X54" s="184"/>
      <c r="Y54" s="184"/>
      <c r="Z54" s="132" t="s">
        <v>879</v>
      </c>
      <c r="AA54" s="184"/>
      <c r="AB54" s="184"/>
      <c r="AC54" s="184"/>
      <c r="AD54" s="184"/>
      <c r="AE54" s="184"/>
      <c r="AF54" s="132" t="s">
        <v>879</v>
      </c>
      <c r="AG54" s="184"/>
      <c r="AH54" s="184"/>
      <c r="AI54" s="184"/>
      <c r="AJ54" s="184"/>
      <c r="AK54" s="184"/>
      <c r="AL54" s="132" t="s">
        <v>879</v>
      </c>
      <c r="AM54" s="184"/>
      <c r="AN54" s="184"/>
      <c r="AO54" s="184"/>
      <c r="AP54" s="184"/>
      <c r="AQ54" s="184"/>
      <c r="AR54" s="132" t="s">
        <v>879</v>
      </c>
      <c r="AS54" s="187">
        <v>176</v>
      </c>
      <c r="AT54" s="187">
        <v>190</v>
      </c>
      <c r="AU54" s="187">
        <v>196</v>
      </c>
      <c r="AV54" s="187">
        <v>198</v>
      </c>
      <c r="AW54" s="187">
        <v>221</v>
      </c>
      <c r="AX54" s="185">
        <v>562</v>
      </c>
    </row>
    <row r="55" spans="2:50" ht="11.25" customHeight="1">
      <c r="B55" s="146" t="s">
        <v>833</v>
      </c>
      <c r="C55" s="185">
        <v>2550</v>
      </c>
      <c r="D55" s="184">
        <v>2610</v>
      </c>
      <c r="E55" s="184">
        <v>2854</v>
      </c>
      <c r="F55" s="184">
        <v>2611</v>
      </c>
      <c r="G55" s="184">
        <v>2560</v>
      </c>
      <c r="H55" s="132">
        <v>0.46989152741131635</v>
      </c>
      <c r="I55" s="184">
        <v>487</v>
      </c>
      <c r="J55" s="184">
        <v>545</v>
      </c>
      <c r="K55" s="184">
        <v>680</v>
      </c>
      <c r="L55" s="184">
        <v>750</v>
      </c>
      <c r="M55" s="184">
        <v>750</v>
      </c>
      <c r="N55" s="132">
        <v>0.10038111990618587</v>
      </c>
      <c r="O55" s="184">
        <v>940</v>
      </c>
      <c r="P55" s="184">
        <v>943</v>
      </c>
      <c r="Q55" s="184">
        <v>840</v>
      </c>
      <c r="R55" s="184">
        <v>877</v>
      </c>
      <c r="S55" s="184">
        <v>925</v>
      </c>
      <c r="T55" s="132">
        <v>0.15965992377601876</v>
      </c>
      <c r="U55" s="184"/>
      <c r="V55" s="184"/>
      <c r="W55" s="184"/>
      <c r="X55" s="184"/>
      <c r="Y55" s="184"/>
      <c r="Z55" s="132" t="s">
        <v>879</v>
      </c>
      <c r="AA55" s="184">
        <v>80</v>
      </c>
      <c r="AB55" s="184">
        <v>80</v>
      </c>
      <c r="AC55" s="184">
        <v>80</v>
      </c>
      <c r="AD55" s="184">
        <v>80</v>
      </c>
      <c r="AE55" s="184">
        <v>80</v>
      </c>
      <c r="AF55" s="132">
        <v>1.4072119613016711E-2</v>
      </c>
      <c r="AG55" s="184">
        <v>1241</v>
      </c>
      <c r="AH55" s="184">
        <v>1417</v>
      </c>
      <c r="AI55" s="184">
        <v>1708</v>
      </c>
      <c r="AJ55" s="184">
        <v>1308</v>
      </c>
      <c r="AK55" s="184">
        <v>1085</v>
      </c>
      <c r="AL55" s="132">
        <v>0.25599530929346231</v>
      </c>
      <c r="AM55" s="184"/>
      <c r="AN55" s="184"/>
      <c r="AO55" s="184"/>
      <c r="AP55" s="184"/>
      <c r="AQ55" s="184"/>
      <c r="AR55" s="132" t="s">
        <v>879</v>
      </c>
      <c r="AS55" s="184">
        <v>5298</v>
      </c>
      <c r="AT55" s="184">
        <v>5595</v>
      </c>
      <c r="AU55" s="184">
        <v>6162</v>
      </c>
      <c r="AV55" s="184">
        <v>5626</v>
      </c>
      <c r="AW55" s="184">
        <v>5400</v>
      </c>
      <c r="AX55" s="185">
        <v>17055</v>
      </c>
    </row>
    <row r="56" spans="2:50" ht="11.25" customHeight="1">
      <c r="B56" s="146" t="s">
        <v>832</v>
      </c>
      <c r="C56" s="185">
        <v>1210</v>
      </c>
      <c r="D56" s="184">
        <v>1150</v>
      </c>
      <c r="E56" s="184">
        <v>910</v>
      </c>
      <c r="F56" s="184">
        <v>580</v>
      </c>
      <c r="G56" s="184">
        <v>620</v>
      </c>
      <c r="H56" s="132">
        <v>0.11051030753632984</v>
      </c>
      <c r="I56" s="184">
        <v>2260</v>
      </c>
      <c r="J56" s="184">
        <v>2860</v>
      </c>
      <c r="K56" s="184">
        <v>2740</v>
      </c>
      <c r="L56" s="184">
        <v>2390</v>
      </c>
      <c r="M56" s="184">
        <v>2310</v>
      </c>
      <c r="N56" s="132">
        <v>0.26563028050016896</v>
      </c>
      <c r="O56" s="184">
        <v>2570</v>
      </c>
      <c r="P56" s="184">
        <v>3000</v>
      </c>
      <c r="Q56" s="184">
        <v>3400</v>
      </c>
      <c r="R56" s="184">
        <v>3320</v>
      </c>
      <c r="S56" s="184">
        <v>3540</v>
      </c>
      <c r="T56" s="132">
        <v>0.30314295370057454</v>
      </c>
      <c r="U56" s="184"/>
      <c r="V56" s="184"/>
      <c r="W56" s="184"/>
      <c r="X56" s="184"/>
      <c r="Y56" s="184"/>
      <c r="Z56" s="132" t="s">
        <v>879</v>
      </c>
      <c r="AA56" s="184">
        <v>3360</v>
      </c>
      <c r="AB56" s="184">
        <v>1400</v>
      </c>
      <c r="AC56" s="184">
        <v>260</v>
      </c>
      <c r="AD56" s="184">
        <v>0</v>
      </c>
      <c r="AE56" s="184">
        <v>0</v>
      </c>
      <c r="AF56" s="132">
        <v>0.1696519094288611</v>
      </c>
      <c r="AG56" s="184">
        <v>800</v>
      </c>
      <c r="AH56" s="184">
        <v>680</v>
      </c>
      <c r="AI56" s="184">
        <v>690</v>
      </c>
      <c r="AJ56" s="184">
        <v>630</v>
      </c>
      <c r="AK56" s="184">
        <v>620</v>
      </c>
      <c r="AL56" s="132">
        <v>7.3335586346738757E-2</v>
      </c>
      <c r="AM56" s="184">
        <v>800</v>
      </c>
      <c r="AN56" s="184">
        <v>750</v>
      </c>
      <c r="AO56" s="184">
        <v>750</v>
      </c>
      <c r="AP56" s="184">
        <v>650</v>
      </c>
      <c r="AQ56" s="184">
        <v>750</v>
      </c>
      <c r="AR56" s="132">
        <v>7.7728962487326803E-2</v>
      </c>
      <c r="AS56" s="184">
        <v>11000</v>
      </c>
      <c r="AT56" s="184">
        <v>9840</v>
      </c>
      <c r="AU56" s="184">
        <v>8750</v>
      </c>
      <c r="AV56" s="184">
        <v>7570</v>
      </c>
      <c r="AW56" s="184">
        <v>7840</v>
      </c>
      <c r="AX56" s="185">
        <v>29590</v>
      </c>
    </row>
    <row r="57" spans="2:50" ht="11.25" customHeight="1" thickBot="1">
      <c r="B57" s="172" t="s">
        <v>831</v>
      </c>
      <c r="C57" s="189">
        <v>16651</v>
      </c>
      <c r="D57" s="190">
        <v>14229</v>
      </c>
      <c r="E57" s="190">
        <v>15106</v>
      </c>
      <c r="F57" s="190">
        <v>14931</v>
      </c>
      <c r="G57" s="190">
        <v>15058</v>
      </c>
      <c r="H57" s="198"/>
      <c r="I57" s="189">
        <v>9976</v>
      </c>
      <c r="J57" s="190">
        <v>10282</v>
      </c>
      <c r="K57" s="190">
        <v>10912</v>
      </c>
      <c r="L57" s="190">
        <v>11741</v>
      </c>
      <c r="M57" s="190">
        <v>10884</v>
      </c>
      <c r="N57" s="198"/>
      <c r="O57" s="189">
        <v>26423</v>
      </c>
      <c r="P57" s="190">
        <v>28451</v>
      </c>
      <c r="Q57" s="190">
        <v>29226</v>
      </c>
      <c r="R57" s="190">
        <v>29666</v>
      </c>
      <c r="S57" s="190">
        <v>29474</v>
      </c>
      <c r="T57" s="198"/>
      <c r="U57" s="189">
        <v>1675</v>
      </c>
      <c r="V57" s="190">
        <v>2025</v>
      </c>
      <c r="W57" s="190">
        <v>1475</v>
      </c>
      <c r="X57" s="190">
        <v>1450</v>
      </c>
      <c r="Y57" s="190">
        <v>1420</v>
      </c>
      <c r="Z57" s="198"/>
      <c r="AA57" s="189">
        <v>7498</v>
      </c>
      <c r="AB57" s="190">
        <v>5678</v>
      </c>
      <c r="AC57" s="190">
        <v>4714</v>
      </c>
      <c r="AD57" s="190">
        <v>4372</v>
      </c>
      <c r="AE57" s="190">
        <v>3277</v>
      </c>
      <c r="AF57" s="198"/>
      <c r="AG57" s="189">
        <v>14725</v>
      </c>
      <c r="AH57" s="190">
        <v>13780</v>
      </c>
      <c r="AI57" s="190">
        <v>13879</v>
      </c>
      <c r="AJ57" s="190">
        <v>13733</v>
      </c>
      <c r="AK57" s="190">
        <v>13603</v>
      </c>
      <c r="AL57" s="198"/>
      <c r="AM57" s="189">
        <v>6211</v>
      </c>
      <c r="AN57" s="190">
        <v>4005</v>
      </c>
      <c r="AO57" s="190">
        <v>3848</v>
      </c>
      <c r="AP57" s="190">
        <v>3448</v>
      </c>
      <c r="AQ57" s="190">
        <v>3361</v>
      </c>
      <c r="AR57" s="198"/>
      <c r="AS57" s="194">
        <v>118492</v>
      </c>
      <c r="AT57" s="193">
        <v>118754.75</v>
      </c>
      <c r="AU57" s="193">
        <v>120877.75</v>
      </c>
      <c r="AV57" s="193">
        <v>121582.75</v>
      </c>
      <c r="AW57" s="193">
        <v>105111.75</v>
      </c>
      <c r="AX57" s="194">
        <v>358749.5</v>
      </c>
    </row>
    <row r="58" spans="2:50" ht="11.25" customHeight="1" thickTop="1" thickBot="1">
      <c r="B58" s="175" t="s">
        <v>827</v>
      </c>
      <c r="C58" s="199">
        <v>25701</v>
      </c>
      <c r="D58" s="199">
        <v>26260</v>
      </c>
      <c r="E58" s="199">
        <v>26179</v>
      </c>
      <c r="F58" s="199">
        <v>29585</v>
      </c>
      <c r="G58" s="199">
        <v>24376</v>
      </c>
      <c r="H58" s="200"/>
      <c r="I58" s="199">
        <v>28867.69</v>
      </c>
      <c r="J58" s="199">
        <v>31339.960000000003</v>
      </c>
      <c r="K58" s="199">
        <v>32944.26</v>
      </c>
      <c r="L58" s="199">
        <v>32627.32</v>
      </c>
      <c r="M58" s="199">
        <v>24380.68</v>
      </c>
      <c r="N58" s="200"/>
      <c r="O58" s="199">
        <v>57430.7896338672</v>
      </c>
      <c r="P58" s="199">
        <v>60989.687139588103</v>
      </c>
      <c r="Q58" s="199">
        <v>61123.414599542302</v>
      </c>
      <c r="R58" s="199">
        <v>60666.684576658998</v>
      </c>
      <c r="S58" s="199">
        <v>45551.4506974248</v>
      </c>
      <c r="T58" s="200"/>
      <c r="U58" s="199">
        <v>1735</v>
      </c>
      <c r="V58" s="199">
        <v>2085</v>
      </c>
      <c r="W58" s="199">
        <v>1535</v>
      </c>
      <c r="X58" s="199">
        <v>1510</v>
      </c>
      <c r="Y58" s="199">
        <v>1480</v>
      </c>
      <c r="Z58" s="200"/>
      <c r="AA58" s="199">
        <v>25603.637299771199</v>
      </c>
      <c r="AB58" s="199">
        <v>27377.839816932999</v>
      </c>
      <c r="AC58" s="199">
        <v>31144.759725399999</v>
      </c>
      <c r="AD58" s="199">
        <v>9198.4436124091008</v>
      </c>
      <c r="AE58" s="199">
        <v>5431.6025492108001</v>
      </c>
      <c r="AF58" s="200"/>
      <c r="AG58" s="199">
        <v>25105.131046357001</v>
      </c>
      <c r="AH58" s="199">
        <v>24453.292861607442</v>
      </c>
      <c r="AI58" s="199">
        <v>24337.390664063445</v>
      </c>
      <c r="AJ58" s="199">
        <v>24252.510206219446</v>
      </c>
      <c r="AK58" s="199">
        <v>16774.444444444445</v>
      </c>
      <c r="AL58" s="200"/>
      <c r="AM58" s="199">
        <v>11665.4748283753</v>
      </c>
      <c r="AN58" s="199">
        <v>9257.8798627010001</v>
      </c>
      <c r="AO58" s="199">
        <v>8455.4473684209988</v>
      </c>
      <c r="AP58" s="199">
        <v>8108.7393720763002</v>
      </c>
      <c r="AQ58" s="199">
        <v>7068.8892127509998</v>
      </c>
      <c r="AR58" s="200"/>
      <c r="AS58" s="199">
        <v>212084.22280837072</v>
      </c>
      <c r="AT58" s="199">
        <v>222680.90968082956</v>
      </c>
      <c r="AU58" s="199">
        <v>228049.52235742676</v>
      </c>
      <c r="AV58" s="199">
        <v>208662.94776736386</v>
      </c>
      <c r="AW58" s="199">
        <v>153570.31690383103</v>
      </c>
      <c r="AX58" s="201">
        <v>662814.65484662703</v>
      </c>
    </row>
    <row r="59" spans="2:50" ht="11.25" customHeight="1" thickTop="1"/>
    <row r="60" spans="2:50" ht="11.25" customHeight="1">
      <c r="B60" s="136" t="s">
        <v>915</v>
      </c>
    </row>
    <row r="61" spans="2:50" ht="11.25" customHeight="1">
      <c r="B61" s="135" t="s">
        <v>920</v>
      </c>
    </row>
    <row r="62" spans="2:50" ht="11.25" customHeight="1">
      <c r="B62" s="135" t="s">
        <v>886</v>
      </c>
    </row>
    <row r="63" spans="2:50" ht="11.25" customHeight="1">
      <c r="B63" s="135" t="s">
        <v>902</v>
      </c>
    </row>
    <row r="64" spans="2:50" ht="11.25" customHeight="1">
      <c r="B64" s="135" t="s">
        <v>896</v>
      </c>
    </row>
    <row r="65" spans="2:2" ht="11.25" customHeight="1">
      <c r="B65" s="135" t="s">
        <v>903</v>
      </c>
    </row>
    <row r="66" spans="2:2" ht="11.25" customHeight="1">
      <c r="B66" s="135" t="s">
        <v>922</v>
      </c>
    </row>
    <row r="67" spans="2:2" ht="11.25" customHeight="1">
      <c r="B67" s="135" t="s">
        <v>921</v>
      </c>
    </row>
    <row r="68" spans="2:2" ht="11.25" customHeight="1">
      <c r="B68" s="135" t="s">
        <v>923</v>
      </c>
    </row>
    <row r="69" spans="2:2" ht="11.25" customHeight="1">
      <c r="B69" s="135" t="s">
        <v>883</v>
      </c>
    </row>
    <row r="70" spans="2:2" ht="11.25" customHeight="1">
      <c r="B70" s="135" t="s">
        <v>917</v>
      </c>
    </row>
  </sheetData>
  <mergeCells count="6">
    <mergeCell ref="AS3:AW3"/>
    <mergeCell ref="C3:G3"/>
    <mergeCell ref="I3:M3"/>
    <mergeCell ref="O3:S3"/>
    <mergeCell ref="AG3:AK3"/>
    <mergeCell ref="AM3:AQ3"/>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filterMode="1"/>
  <dimension ref="A1:Q357"/>
  <sheetViews>
    <sheetView workbookViewId="0">
      <selection activeCell="J8" sqref="J8:J34"/>
    </sheetView>
  </sheetViews>
  <sheetFormatPr defaultRowHeight="14.25"/>
  <cols>
    <col min="1" max="1" width="28" bestFit="1" customWidth="1"/>
    <col min="2" max="2" width="14" bestFit="1" customWidth="1"/>
    <col min="3" max="3" width="49.625" bestFit="1" customWidth="1"/>
    <col min="4" max="4" width="28" bestFit="1" customWidth="1"/>
    <col min="5" max="5" width="6.875" bestFit="1" customWidth="1"/>
    <col min="6" max="6" width="12" bestFit="1" customWidth="1"/>
    <col min="7" max="7" width="16.75" bestFit="1" customWidth="1"/>
    <col min="8" max="8" width="13.125" bestFit="1" customWidth="1"/>
    <col min="9" max="9" width="36" bestFit="1" customWidth="1"/>
    <col min="10" max="10" width="27.375" bestFit="1" customWidth="1"/>
    <col min="11" max="11" width="31.125" bestFit="1" customWidth="1"/>
    <col min="12" max="12" width="40" bestFit="1" customWidth="1"/>
    <col min="13" max="13" width="27.375" bestFit="1" customWidth="1"/>
    <col min="14" max="14" width="40" bestFit="1" customWidth="1"/>
  </cols>
  <sheetData>
    <row r="1" spans="1:17">
      <c r="A1" t="s">
        <v>778</v>
      </c>
    </row>
    <row r="2" spans="1:17">
      <c r="A2" s="3" t="s">
        <v>779</v>
      </c>
      <c r="B2" s="3" t="s">
        <v>780</v>
      </c>
      <c r="C2" s="3" t="s">
        <v>781</v>
      </c>
      <c r="D2" s="3" t="s">
        <v>779</v>
      </c>
      <c r="E2" s="3" t="s">
        <v>480</v>
      </c>
      <c r="F2" s="3" t="s">
        <v>782</v>
      </c>
      <c r="G2" s="3" t="s">
        <v>783</v>
      </c>
      <c r="H2" s="3" t="s">
        <v>784</v>
      </c>
      <c r="I2" s="3" t="s">
        <v>785</v>
      </c>
      <c r="J2" s="3" t="s">
        <v>786</v>
      </c>
      <c r="K2" s="3" t="s">
        <v>788</v>
      </c>
      <c r="L2" s="3" t="s">
        <v>787</v>
      </c>
      <c r="M2" s="3"/>
      <c r="N2" s="3"/>
      <c r="P2" s="26"/>
      <c r="Q2" s="26"/>
    </row>
    <row r="3" spans="1:17">
      <c r="A3" s="2">
        <v>238115</v>
      </c>
      <c r="B3" s="2">
        <v>238106</v>
      </c>
      <c r="C3" s="2">
        <v>238108</v>
      </c>
      <c r="D3" s="2">
        <v>238115</v>
      </c>
      <c r="E3" s="2">
        <v>238539</v>
      </c>
      <c r="F3" s="2">
        <v>238116</v>
      </c>
      <c r="G3" s="2">
        <v>254846</v>
      </c>
      <c r="H3" s="2">
        <v>254847</v>
      </c>
      <c r="I3" s="2">
        <v>238119</v>
      </c>
      <c r="J3" s="2">
        <v>238131</v>
      </c>
      <c r="K3" s="2">
        <v>238132</v>
      </c>
      <c r="L3" s="2">
        <v>238133</v>
      </c>
      <c r="M3" s="2"/>
      <c r="N3" s="2"/>
      <c r="P3" s="26"/>
      <c r="Q3" s="26"/>
    </row>
    <row r="4" spans="1:17">
      <c r="A4" s="4"/>
      <c r="B4" s="4"/>
      <c r="C4" s="4"/>
      <c r="D4" s="4"/>
      <c r="E4" s="4"/>
      <c r="F4" s="4"/>
      <c r="G4" s="4"/>
      <c r="H4" s="4"/>
      <c r="I4" s="4"/>
      <c r="J4" s="4"/>
      <c r="K4" s="4"/>
      <c r="L4" s="4"/>
      <c r="P4" s="26"/>
      <c r="Q4" s="26"/>
    </row>
    <row r="5" spans="1:17">
      <c r="A5" s="4"/>
      <c r="B5" s="4"/>
      <c r="C5" s="4"/>
      <c r="D5" s="4"/>
      <c r="E5" s="4"/>
      <c r="F5" s="4"/>
      <c r="G5" s="4"/>
      <c r="H5" s="4"/>
      <c r="I5" s="4"/>
      <c r="J5" s="4"/>
      <c r="K5" s="4"/>
      <c r="L5" s="4"/>
    </row>
    <row r="6" spans="1:17" hidden="1">
      <c r="A6" s="1" t="s">
        <v>718</v>
      </c>
      <c r="B6" s="2">
        <v>3130</v>
      </c>
      <c r="C6" s="3" t="s">
        <v>416</v>
      </c>
      <c r="D6" s="3" t="s">
        <v>718</v>
      </c>
      <c r="E6" s="3" t="s">
        <v>264</v>
      </c>
      <c r="F6" s="3" t="s">
        <v>223</v>
      </c>
      <c r="G6" s="3" t="s">
        <v>224</v>
      </c>
      <c r="H6" s="3"/>
      <c r="I6" s="5">
        <v>43217</v>
      </c>
      <c r="J6" s="6">
        <v>9.3000000000000007</v>
      </c>
      <c r="K6" s="6">
        <v>6.8</v>
      </c>
      <c r="L6" s="6">
        <v>49.21</v>
      </c>
      <c r="M6" s="6"/>
      <c r="N6" s="6"/>
    </row>
    <row r="7" spans="1:17" hidden="1">
      <c r="A7" s="1" t="s">
        <v>715</v>
      </c>
      <c r="B7" s="2">
        <v>3200</v>
      </c>
      <c r="C7" s="3" t="s">
        <v>369</v>
      </c>
      <c r="D7" s="3" t="s">
        <v>715</v>
      </c>
      <c r="E7" s="3" t="s">
        <v>253</v>
      </c>
      <c r="F7" s="3" t="s">
        <v>220</v>
      </c>
      <c r="G7" s="3" t="s">
        <v>221</v>
      </c>
      <c r="H7" s="3" t="s">
        <v>225</v>
      </c>
      <c r="I7" s="5">
        <v>43216</v>
      </c>
      <c r="J7" s="6" t="s">
        <v>488</v>
      </c>
      <c r="K7" s="6" t="s">
        <v>488</v>
      </c>
      <c r="L7" s="6" t="s">
        <v>488</v>
      </c>
      <c r="M7" s="6"/>
      <c r="N7" s="6"/>
      <c r="O7" s="26"/>
      <c r="P7" s="26"/>
      <c r="Q7" s="26"/>
    </row>
    <row r="8" spans="1:17">
      <c r="A8" s="1" t="s">
        <v>719</v>
      </c>
      <c r="B8" s="2">
        <v>3138</v>
      </c>
      <c r="C8" s="3" t="s">
        <v>324</v>
      </c>
      <c r="D8" s="3" t="s">
        <v>719</v>
      </c>
      <c r="E8" s="3" t="s">
        <v>275</v>
      </c>
      <c r="F8" s="3" t="s">
        <v>220</v>
      </c>
      <c r="G8" s="3" t="s">
        <v>221</v>
      </c>
      <c r="H8" s="3" t="s">
        <v>225</v>
      </c>
      <c r="I8" s="5">
        <v>43216</v>
      </c>
      <c r="J8" s="6">
        <v>9.5</v>
      </c>
      <c r="K8" s="6">
        <v>7.5</v>
      </c>
      <c r="L8" s="6">
        <v>48.5</v>
      </c>
      <c r="M8" s="6"/>
      <c r="N8" s="6"/>
      <c r="O8" s="26"/>
      <c r="P8" s="26"/>
      <c r="Q8" s="26"/>
    </row>
    <row r="9" spans="1:17" hidden="1">
      <c r="A9" s="1" t="s">
        <v>720</v>
      </c>
      <c r="B9" s="2">
        <v>3139</v>
      </c>
      <c r="C9" s="3" t="s">
        <v>324</v>
      </c>
      <c r="D9" s="3" t="s">
        <v>720</v>
      </c>
      <c r="E9" s="3" t="s">
        <v>275</v>
      </c>
      <c r="F9" s="3" t="s">
        <v>223</v>
      </c>
      <c r="G9" s="3" t="s">
        <v>224</v>
      </c>
      <c r="H9" s="3" t="s">
        <v>225</v>
      </c>
      <c r="I9" s="5">
        <v>43216</v>
      </c>
      <c r="J9" s="6">
        <v>9.5</v>
      </c>
      <c r="K9" s="6">
        <v>7.5</v>
      </c>
      <c r="L9" s="6">
        <v>48.5</v>
      </c>
      <c r="M9" s="6"/>
      <c r="N9" s="6"/>
      <c r="O9" s="26"/>
      <c r="P9" s="26"/>
      <c r="Q9" s="26"/>
    </row>
    <row r="10" spans="1:17">
      <c r="A10" s="1" t="s">
        <v>712</v>
      </c>
      <c r="B10" s="2">
        <v>3117</v>
      </c>
      <c r="C10" s="3" t="s">
        <v>341</v>
      </c>
      <c r="D10" s="3" t="s">
        <v>712</v>
      </c>
      <c r="E10" s="3" t="s">
        <v>241</v>
      </c>
      <c r="F10" s="3" t="s">
        <v>220</v>
      </c>
      <c r="G10" s="3" t="s">
        <v>221</v>
      </c>
      <c r="H10" s="3" t="s">
        <v>225</v>
      </c>
      <c r="I10" s="5">
        <v>43208</v>
      </c>
      <c r="J10" s="6">
        <v>10</v>
      </c>
      <c r="K10" s="6">
        <v>5.34</v>
      </c>
      <c r="L10" s="6">
        <v>36.840000000000003</v>
      </c>
      <c r="M10" s="6"/>
      <c r="N10" s="6"/>
      <c r="O10" s="26"/>
      <c r="P10" s="26"/>
      <c r="Q10" s="26"/>
    </row>
    <row r="11" spans="1:17" hidden="1">
      <c r="A11" s="1" t="s">
        <v>714</v>
      </c>
      <c r="B11" s="2">
        <v>3218</v>
      </c>
      <c r="C11" s="3" t="s">
        <v>361</v>
      </c>
      <c r="D11" s="3" t="s">
        <v>714</v>
      </c>
      <c r="E11" s="3" t="s">
        <v>249</v>
      </c>
      <c r="F11" s="3" t="s">
        <v>220</v>
      </c>
      <c r="G11" s="3" t="s">
        <v>224</v>
      </c>
      <c r="H11" s="3"/>
      <c r="I11" s="5">
        <v>43208</v>
      </c>
      <c r="J11" s="6">
        <v>9.25</v>
      </c>
      <c r="K11" s="6">
        <v>7.09</v>
      </c>
      <c r="L11" s="6">
        <v>53</v>
      </c>
      <c r="M11" s="6"/>
      <c r="N11" s="6"/>
      <c r="O11" s="26"/>
      <c r="P11" s="26"/>
      <c r="Q11" s="26"/>
    </row>
    <row r="12" spans="1:17">
      <c r="A12" s="1" t="s">
        <v>711</v>
      </c>
      <c r="B12" s="2">
        <v>3174</v>
      </c>
      <c r="C12" s="3" t="s">
        <v>598</v>
      </c>
      <c r="D12" s="3" t="s">
        <v>711</v>
      </c>
      <c r="E12" s="3" t="s">
        <v>232</v>
      </c>
      <c r="F12" s="3" t="s">
        <v>220</v>
      </c>
      <c r="G12" s="3" t="s">
        <v>221</v>
      </c>
      <c r="H12" s="3" t="s">
        <v>225</v>
      </c>
      <c r="I12" s="5">
        <v>43203</v>
      </c>
      <c r="J12" s="6">
        <v>9.73</v>
      </c>
      <c r="K12" s="6">
        <v>6.83</v>
      </c>
      <c r="L12" s="6">
        <v>49.25</v>
      </c>
      <c r="M12" s="6"/>
      <c r="N12" s="6"/>
      <c r="O12" s="26"/>
      <c r="P12" s="26"/>
      <c r="Q12" s="26"/>
    </row>
    <row r="13" spans="1:17">
      <c r="A13" s="1" t="s">
        <v>713</v>
      </c>
      <c r="B13" s="2">
        <v>3137</v>
      </c>
      <c r="C13" s="3" t="s">
        <v>317</v>
      </c>
      <c r="D13" s="3" t="s">
        <v>713</v>
      </c>
      <c r="E13" s="3" t="s">
        <v>241</v>
      </c>
      <c r="F13" s="3" t="s">
        <v>220</v>
      </c>
      <c r="G13" s="3" t="s">
        <v>221</v>
      </c>
      <c r="H13" s="3" t="s">
        <v>225</v>
      </c>
      <c r="I13" s="5">
        <v>43202</v>
      </c>
      <c r="J13" s="6">
        <v>9.9</v>
      </c>
      <c r="K13" s="6">
        <v>5.76</v>
      </c>
      <c r="L13" s="6">
        <v>36.380000000000003</v>
      </c>
      <c r="M13" s="6"/>
      <c r="N13" s="6"/>
      <c r="O13" s="26"/>
      <c r="P13" s="26"/>
      <c r="Q13" s="26"/>
    </row>
    <row r="14" spans="1:17" hidden="1">
      <c r="A14" s="1" t="s">
        <v>707</v>
      </c>
      <c r="B14" s="2">
        <v>3165</v>
      </c>
      <c r="C14" s="3" t="s">
        <v>293</v>
      </c>
      <c r="D14" s="3" t="s">
        <v>707</v>
      </c>
      <c r="E14" s="3" t="s">
        <v>239</v>
      </c>
      <c r="F14" s="3" t="s">
        <v>220</v>
      </c>
      <c r="G14" s="3" t="s">
        <v>231</v>
      </c>
      <c r="H14" s="3" t="s">
        <v>225</v>
      </c>
      <c r="I14" s="5">
        <v>43192</v>
      </c>
      <c r="J14" s="6" t="s">
        <v>488</v>
      </c>
      <c r="K14" s="6" t="s">
        <v>488</v>
      </c>
      <c r="L14" s="6" t="s">
        <v>488</v>
      </c>
      <c r="M14" s="6"/>
      <c r="N14" s="6"/>
      <c r="O14" s="26"/>
      <c r="P14" s="26"/>
      <c r="Q14" s="26"/>
    </row>
    <row r="15" spans="1:17">
      <c r="A15" s="1" t="s">
        <v>708</v>
      </c>
      <c r="B15" s="2">
        <v>3102</v>
      </c>
      <c r="C15" s="3" t="s">
        <v>344</v>
      </c>
      <c r="D15" s="3" t="s">
        <v>708</v>
      </c>
      <c r="E15" s="3" t="s">
        <v>241</v>
      </c>
      <c r="F15" s="3" t="s">
        <v>220</v>
      </c>
      <c r="G15" s="3" t="s">
        <v>221</v>
      </c>
      <c r="H15" s="3" t="s">
        <v>225</v>
      </c>
      <c r="I15" s="5">
        <v>43188</v>
      </c>
      <c r="J15" s="6">
        <v>10</v>
      </c>
      <c r="K15" s="6">
        <v>5.89</v>
      </c>
      <c r="L15" s="6">
        <v>40.89</v>
      </c>
      <c r="M15" s="6"/>
      <c r="N15" s="6"/>
      <c r="O15" s="26"/>
      <c r="P15" s="26"/>
      <c r="Q15" s="26"/>
    </row>
    <row r="16" spans="1:17" hidden="1">
      <c r="A16" s="1" t="s">
        <v>706</v>
      </c>
      <c r="B16" s="2">
        <v>3244</v>
      </c>
      <c r="C16" s="3" t="s">
        <v>433</v>
      </c>
      <c r="D16" s="3" t="s">
        <v>706</v>
      </c>
      <c r="E16" s="3" t="s">
        <v>244</v>
      </c>
      <c r="F16" s="3" t="s">
        <v>223</v>
      </c>
      <c r="G16" s="3" t="s">
        <v>224</v>
      </c>
      <c r="H16" s="3" t="s">
        <v>222</v>
      </c>
      <c r="I16" s="5">
        <v>43185</v>
      </c>
      <c r="J16" s="6">
        <v>10.19</v>
      </c>
      <c r="K16" s="6" t="s">
        <v>488</v>
      </c>
      <c r="L16" s="6">
        <v>48</v>
      </c>
      <c r="M16" s="6"/>
      <c r="N16" s="6"/>
      <c r="O16" s="26"/>
      <c r="P16" s="26"/>
      <c r="Q16" s="26"/>
    </row>
    <row r="17" spans="1:17" hidden="1">
      <c r="A17" s="1" t="s">
        <v>709</v>
      </c>
      <c r="B17" s="2">
        <v>3281</v>
      </c>
      <c r="C17" s="3" t="s">
        <v>397</v>
      </c>
      <c r="D17" s="3" t="s">
        <v>709</v>
      </c>
      <c r="E17" s="3" t="s">
        <v>259</v>
      </c>
      <c r="F17" s="3" t="s">
        <v>220</v>
      </c>
      <c r="G17" s="3" t="s">
        <v>231</v>
      </c>
      <c r="H17" s="3" t="s">
        <v>225</v>
      </c>
      <c r="I17" s="5">
        <v>43179</v>
      </c>
      <c r="J17" s="6" t="s">
        <v>488</v>
      </c>
      <c r="K17" s="6" t="s">
        <v>488</v>
      </c>
      <c r="L17" s="6" t="s">
        <v>488</v>
      </c>
      <c r="M17" s="6"/>
      <c r="N17" s="6"/>
      <c r="O17" s="26"/>
      <c r="P17" s="26"/>
      <c r="Q17" s="26"/>
    </row>
    <row r="18" spans="1:17" hidden="1">
      <c r="A18" s="1" t="s">
        <v>581</v>
      </c>
      <c r="B18" s="2">
        <v>3124</v>
      </c>
      <c r="C18" s="3" t="s">
        <v>294</v>
      </c>
      <c r="D18" s="3" t="s">
        <v>581</v>
      </c>
      <c r="E18" s="3" t="s">
        <v>228</v>
      </c>
      <c r="F18" s="3" t="s">
        <v>220</v>
      </c>
      <c r="G18" s="3" t="s">
        <v>224</v>
      </c>
      <c r="H18" s="3" t="s">
        <v>222</v>
      </c>
      <c r="I18" s="5">
        <v>43174</v>
      </c>
      <c r="J18" s="6">
        <v>9</v>
      </c>
      <c r="K18" s="6">
        <v>6.53</v>
      </c>
      <c r="L18" s="6">
        <v>48</v>
      </c>
      <c r="M18" s="6"/>
      <c r="N18" s="6"/>
      <c r="O18" s="26"/>
      <c r="P18" s="26"/>
      <c r="Q18" s="26"/>
    </row>
    <row r="19" spans="1:17" hidden="1">
      <c r="A19" s="1" t="s">
        <v>582</v>
      </c>
      <c r="B19" s="2">
        <v>3125</v>
      </c>
      <c r="C19" s="3" t="s">
        <v>294</v>
      </c>
      <c r="D19" s="3" t="s">
        <v>582</v>
      </c>
      <c r="E19" s="3" t="s">
        <v>228</v>
      </c>
      <c r="F19" s="3" t="s">
        <v>223</v>
      </c>
      <c r="G19" s="3" t="s">
        <v>224</v>
      </c>
      <c r="H19" s="3" t="s">
        <v>222</v>
      </c>
      <c r="I19" s="5">
        <v>43174</v>
      </c>
      <c r="J19" s="6">
        <v>9</v>
      </c>
      <c r="K19" s="6">
        <v>6.53</v>
      </c>
      <c r="L19" s="6">
        <v>48</v>
      </c>
      <c r="M19" s="6"/>
      <c r="N19" s="6"/>
      <c r="O19" s="26"/>
      <c r="P19" s="26"/>
      <c r="Q19" s="26"/>
    </row>
    <row r="20" spans="1:17">
      <c r="A20" s="1" t="s">
        <v>583</v>
      </c>
      <c r="B20" s="2">
        <v>3040</v>
      </c>
      <c r="C20" s="3" t="s">
        <v>419</v>
      </c>
      <c r="D20" s="3" t="s">
        <v>583</v>
      </c>
      <c r="E20" s="3" t="s">
        <v>265</v>
      </c>
      <c r="F20" s="3" t="s">
        <v>220</v>
      </c>
      <c r="G20" s="3" t="s">
        <v>221</v>
      </c>
      <c r="H20" s="3" t="s">
        <v>225</v>
      </c>
      <c r="I20" s="5">
        <v>43171</v>
      </c>
      <c r="J20" s="6">
        <v>9.25</v>
      </c>
      <c r="K20" s="6">
        <v>7.06</v>
      </c>
      <c r="L20" s="6">
        <v>53.81</v>
      </c>
      <c r="M20" s="6"/>
      <c r="N20" s="6"/>
      <c r="O20" s="26"/>
      <c r="P20" s="26"/>
      <c r="Q20" s="26"/>
    </row>
    <row r="21" spans="1:17" hidden="1">
      <c r="A21" s="1" t="s">
        <v>584</v>
      </c>
      <c r="B21" s="2">
        <v>3119</v>
      </c>
      <c r="C21" s="3" t="s">
        <v>389</v>
      </c>
      <c r="D21" s="3" t="s">
        <v>584</v>
      </c>
      <c r="E21" s="3" t="s">
        <v>257</v>
      </c>
      <c r="F21" s="3" t="s">
        <v>223</v>
      </c>
      <c r="G21" s="3" t="s">
        <v>224</v>
      </c>
      <c r="H21" s="3" t="s">
        <v>225</v>
      </c>
      <c r="I21" s="5">
        <v>43159</v>
      </c>
      <c r="J21" s="6">
        <v>9.5</v>
      </c>
      <c r="K21" s="6">
        <v>7.53</v>
      </c>
      <c r="L21" s="6">
        <v>50</v>
      </c>
      <c r="M21" s="6"/>
      <c r="N21" s="6"/>
      <c r="O21" s="26"/>
      <c r="P21" s="26"/>
      <c r="Q21" s="26"/>
    </row>
    <row r="22" spans="1:17" hidden="1">
      <c r="A22" s="1" t="s">
        <v>585</v>
      </c>
      <c r="B22" s="2">
        <v>3249</v>
      </c>
      <c r="C22" s="3" t="s">
        <v>304</v>
      </c>
      <c r="D22" s="3" t="s">
        <v>585</v>
      </c>
      <c r="E22" s="3" t="s">
        <v>251</v>
      </c>
      <c r="F22" s="3" t="s">
        <v>223</v>
      </c>
      <c r="G22" s="3" t="s">
        <v>231</v>
      </c>
      <c r="H22" s="3" t="s">
        <v>225</v>
      </c>
      <c r="I22" s="5">
        <v>43158</v>
      </c>
      <c r="J22" s="6" t="s">
        <v>488</v>
      </c>
      <c r="K22" s="6" t="s">
        <v>488</v>
      </c>
      <c r="L22" s="6" t="s">
        <v>488</v>
      </c>
      <c r="M22" s="6"/>
      <c r="N22" s="6"/>
      <c r="O22" s="26"/>
      <c r="P22" s="26"/>
      <c r="Q22" s="26"/>
    </row>
    <row r="23" spans="1:17" hidden="1">
      <c r="A23" s="1" t="s">
        <v>586</v>
      </c>
      <c r="B23" s="2">
        <v>3143</v>
      </c>
      <c r="C23" s="3" t="s">
        <v>337</v>
      </c>
      <c r="D23" s="3" t="s">
        <v>586</v>
      </c>
      <c r="E23" s="3" t="s">
        <v>239</v>
      </c>
      <c r="F23" s="3" t="s">
        <v>220</v>
      </c>
      <c r="G23" s="3" t="s">
        <v>231</v>
      </c>
      <c r="H23" s="3" t="s">
        <v>225</v>
      </c>
      <c r="I23" s="5">
        <v>43158</v>
      </c>
      <c r="J23" s="6">
        <v>11.2</v>
      </c>
      <c r="K23" s="6">
        <v>7.2</v>
      </c>
      <c r="L23" s="6">
        <v>50.23</v>
      </c>
      <c r="M23" s="6"/>
      <c r="N23" s="6"/>
      <c r="O23" s="26"/>
      <c r="P23" s="26"/>
      <c r="Q23" s="26"/>
    </row>
    <row r="24" spans="1:17">
      <c r="A24" s="1" t="s">
        <v>587</v>
      </c>
      <c r="B24" s="2">
        <v>3129</v>
      </c>
      <c r="C24" s="3" t="s">
        <v>395</v>
      </c>
      <c r="D24" s="3" t="s">
        <v>587</v>
      </c>
      <c r="E24" s="3" t="s">
        <v>267</v>
      </c>
      <c r="F24" s="3" t="s">
        <v>220</v>
      </c>
      <c r="G24" s="3" t="s">
        <v>221</v>
      </c>
      <c r="H24" s="3" t="s">
        <v>222</v>
      </c>
      <c r="I24" s="5">
        <v>43154</v>
      </c>
      <c r="J24" s="6">
        <v>9.9</v>
      </c>
      <c r="K24" s="6">
        <v>7.09</v>
      </c>
      <c r="L24" s="6">
        <v>52</v>
      </c>
      <c r="M24" s="6"/>
      <c r="N24" s="6"/>
      <c r="O24" s="26"/>
      <c r="P24" s="26"/>
      <c r="Q24" s="26"/>
    </row>
    <row r="25" spans="1:17" hidden="1">
      <c r="A25" s="1" t="s">
        <v>588</v>
      </c>
      <c r="B25" s="2">
        <v>3090</v>
      </c>
      <c r="C25" s="3" t="s">
        <v>506</v>
      </c>
      <c r="D25" s="3" t="s">
        <v>588</v>
      </c>
      <c r="E25" s="3" t="s">
        <v>237</v>
      </c>
      <c r="F25" s="3" t="s">
        <v>223</v>
      </c>
      <c r="G25" s="3" t="s">
        <v>224</v>
      </c>
      <c r="H25" s="3" t="s">
        <v>225</v>
      </c>
      <c r="I25" s="5">
        <v>43152</v>
      </c>
      <c r="J25" s="6">
        <v>9.8000000000000007</v>
      </c>
      <c r="K25" s="6">
        <v>7.2</v>
      </c>
      <c r="L25" s="6">
        <v>54.16</v>
      </c>
      <c r="M25" s="6"/>
      <c r="N25" s="6"/>
      <c r="O25" s="26"/>
      <c r="P25" s="26"/>
      <c r="Q25" s="26"/>
    </row>
    <row r="26" spans="1:17" hidden="1">
      <c r="A26" s="1" t="s">
        <v>589</v>
      </c>
      <c r="B26" s="2">
        <v>3091</v>
      </c>
      <c r="C26" s="3" t="s">
        <v>329</v>
      </c>
      <c r="D26" s="3" t="s">
        <v>589</v>
      </c>
      <c r="E26" s="3" t="s">
        <v>237</v>
      </c>
      <c r="F26" s="3" t="s">
        <v>223</v>
      </c>
      <c r="G26" s="3" t="s">
        <v>224</v>
      </c>
      <c r="H26" s="3" t="s">
        <v>225</v>
      </c>
      <c r="I26" s="5">
        <v>43152</v>
      </c>
      <c r="J26" s="6">
        <v>9.8000000000000007</v>
      </c>
      <c r="K26" s="6">
        <v>7.2</v>
      </c>
      <c r="L26" s="6">
        <v>54.16</v>
      </c>
      <c r="M26" s="6"/>
      <c r="N26" s="6"/>
      <c r="O26" s="26"/>
      <c r="P26" s="26"/>
      <c r="Q26" s="26"/>
    </row>
    <row r="27" spans="1:17" hidden="1">
      <c r="A27" s="1" t="s">
        <v>563</v>
      </c>
      <c r="B27" s="2">
        <v>3162</v>
      </c>
      <c r="C27" s="3" t="s">
        <v>312</v>
      </c>
      <c r="D27" s="3" t="s">
        <v>563</v>
      </c>
      <c r="E27" s="3" t="s">
        <v>233</v>
      </c>
      <c r="F27" s="3" t="s">
        <v>220</v>
      </c>
      <c r="G27" s="3" t="s">
        <v>224</v>
      </c>
      <c r="H27" s="3" t="s">
        <v>222</v>
      </c>
      <c r="I27" s="5">
        <v>43140</v>
      </c>
      <c r="J27" s="6" t="s">
        <v>488</v>
      </c>
      <c r="K27" s="6" t="s">
        <v>488</v>
      </c>
      <c r="L27" s="6" t="s">
        <v>488</v>
      </c>
      <c r="M27" s="6"/>
      <c r="N27" s="6"/>
      <c r="O27" s="26"/>
      <c r="P27" s="26"/>
      <c r="Q27" s="26"/>
    </row>
    <row r="28" spans="1:17" hidden="1">
      <c r="A28" s="1" t="s">
        <v>590</v>
      </c>
      <c r="B28" s="2">
        <v>3186</v>
      </c>
      <c r="C28" s="3" t="s">
        <v>390</v>
      </c>
      <c r="D28" s="3" t="s">
        <v>590</v>
      </c>
      <c r="E28" s="3" t="s">
        <v>258</v>
      </c>
      <c r="F28" s="3" t="s">
        <v>220</v>
      </c>
      <c r="G28" s="3" t="s">
        <v>231</v>
      </c>
      <c r="H28" s="3" t="s">
        <v>222</v>
      </c>
      <c r="I28" s="5">
        <v>43137</v>
      </c>
      <c r="J28" s="6">
        <v>8.58</v>
      </c>
      <c r="K28" s="6">
        <v>6.62</v>
      </c>
      <c r="L28" s="6">
        <v>50.45</v>
      </c>
      <c r="M28" s="6"/>
      <c r="N28" s="6"/>
      <c r="O28" s="26"/>
      <c r="P28" s="26"/>
      <c r="Q28" s="26"/>
    </row>
    <row r="29" spans="1:17">
      <c r="A29" s="1" t="s">
        <v>565</v>
      </c>
      <c r="B29" s="2">
        <v>3101</v>
      </c>
      <c r="C29" s="3" t="s">
        <v>417</v>
      </c>
      <c r="D29" s="3" t="s">
        <v>565</v>
      </c>
      <c r="E29" s="3" t="s">
        <v>271</v>
      </c>
      <c r="F29" s="3" t="s">
        <v>220</v>
      </c>
      <c r="G29" s="3" t="s">
        <v>221</v>
      </c>
      <c r="H29" s="3" t="s">
        <v>222</v>
      </c>
      <c r="I29" s="5">
        <v>43133</v>
      </c>
      <c r="J29" s="6">
        <v>9.98</v>
      </c>
      <c r="K29" s="6">
        <v>7.49</v>
      </c>
      <c r="L29" s="6">
        <v>49.02</v>
      </c>
      <c r="M29" s="6"/>
      <c r="N29" s="6"/>
      <c r="O29" s="26"/>
      <c r="P29" s="26"/>
      <c r="Q29" s="26"/>
    </row>
    <row r="30" spans="1:17">
      <c r="A30" s="1" t="s">
        <v>564</v>
      </c>
      <c r="B30" s="2">
        <v>3158</v>
      </c>
      <c r="C30" s="3" t="s">
        <v>320</v>
      </c>
      <c r="D30" s="3" t="s">
        <v>564</v>
      </c>
      <c r="E30" s="3" t="s">
        <v>235</v>
      </c>
      <c r="F30" s="3" t="s">
        <v>220</v>
      </c>
      <c r="G30" s="3" t="s">
        <v>221</v>
      </c>
      <c r="H30" s="3" t="s">
        <v>225</v>
      </c>
      <c r="I30" s="5">
        <v>43131</v>
      </c>
      <c r="J30" s="6">
        <v>9.3000000000000007</v>
      </c>
      <c r="K30" s="6">
        <v>6.88</v>
      </c>
      <c r="L30" s="6">
        <v>48.51</v>
      </c>
      <c r="M30" s="6"/>
      <c r="N30" s="6"/>
      <c r="O30" s="26"/>
      <c r="P30" s="26"/>
      <c r="Q30" s="26"/>
    </row>
    <row r="31" spans="1:17" hidden="1">
      <c r="A31" s="1" t="s">
        <v>591</v>
      </c>
      <c r="B31" s="2">
        <v>3095</v>
      </c>
      <c r="C31" s="3" t="s">
        <v>592</v>
      </c>
      <c r="D31" s="3" t="s">
        <v>591</v>
      </c>
      <c r="E31" s="3" t="s">
        <v>246</v>
      </c>
      <c r="F31" s="3" t="s">
        <v>223</v>
      </c>
      <c r="G31" s="3" t="s">
        <v>224</v>
      </c>
      <c r="H31" s="3" t="s">
        <v>225</v>
      </c>
      <c r="I31" s="5">
        <v>43131</v>
      </c>
      <c r="J31" s="6">
        <v>9.8000000000000007</v>
      </c>
      <c r="K31" s="6">
        <v>7.26</v>
      </c>
      <c r="L31" s="6">
        <v>52</v>
      </c>
      <c r="M31" s="6"/>
      <c r="N31" s="6"/>
      <c r="O31" s="26"/>
      <c r="P31" s="26"/>
      <c r="Q31" s="26"/>
    </row>
    <row r="32" spans="1:17" hidden="1">
      <c r="A32" s="1" t="s">
        <v>593</v>
      </c>
      <c r="B32" s="2">
        <v>3236</v>
      </c>
      <c r="C32" s="3" t="s">
        <v>316</v>
      </c>
      <c r="D32" s="3" t="s">
        <v>593</v>
      </c>
      <c r="E32" s="3" t="s">
        <v>234</v>
      </c>
      <c r="F32" s="3" t="s">
        <v>223</v>
      </c>
      <c r="G32" s="3" t="s">
        <v>231</v>
      </c>
      <c r="H32" s="3" t="s">
        <v>225</v>
      </c>
      <c r="I32" s="5">
        <v>43124</v>
      </c>
      <c r="J32" s="6" t="s">
        <v>488</v>
      </c>
      <c r="K32" s="6" t="s">
        <v>488</v>
      </c>
      <c r="L32" s="6" t="s">
        <v>488</v>
      </c>
      <c r="M32" s="6"/>
      <c r="N32" s="6"/>
      <c r="O32" s="26"/>
      <c r="P32" s="26"/>
      <c r="Q32" s="26"/>
    </row>
    <row r="33" spans="1:17" hidden="1">
      <c r="A33" s="1" t="s">
        <v>594</v>
      </c>
      <c r="B33" s="2">
        <v>3239</v>
      </c>
      <c r="C33" s="3" t="s">
        <v>318</v>
      </c>
      <c r="D33" s="3" t="s">
        <v>594</v>
      </c>
      <c r="E33" s="3" t="s">
        <v>234</v>
      </c>
      <c r="F33" s="3" t="s">
        <v>223</v>
      </c>
      <c r="G33" s="3" t="s">
        <v>231</v>
      </c>
      <c r="H33" s="3" t="s">
        <v>225</v>
      </c>
      <c r="I33" s="5">
        <v>43124</v>
      </c>
      <c r="J33" s="6" t="s">
        <v>488</v>
      </c>
      <c r="K33" s="6" t="s">
        <v>488</v>
      </c>
      <c r="L33" s="6" t="s">
        <v>488</v>
      </c>
      <c r="M33" s="6"/>
      <c r="N33" s="6"/>
      <c r="O33" s="26"/>
      <c r="P33" s="26"/>
      <c r="Q33" s="26"/>
    </row>
    <row r="34" spans="1:17">
      <c r="A34" s="1" t="s">
        <v>562</v>
      </c>
      <c r="B34" s="2">
        <v>3123</v>
      </c>
      <c r="C34" s="3" t="s">
        <v>305</v>
      </c>
      <c r="D34" s="3" t="s">
        <v>562</v>
      </c>
      <c r="E34" s="3" t="s">
        <v>232</v>
      </c>
      <c r="F34" s="3" t="s">
        <v>220</v>
      </c>
      <c r="G34" s="3" t="s">
        <v>221</v>
      </c>
      <c r="H34" s="3" t="s">
        <v>222</v>
      </c>
      <c r="I34" s="5">
        <v>43118</v>
      </c>
      <c r="J34" s="6">
        <v>9.6999999999999993</v>
      </c>
      <c r="K34" s="6">
        <v>6.44</v>
      </c>
      <c r="L34" s="6">
        <v>41.68</v>
      </c>
      <c r="M34" s="6"/>
      <c r="N34" s="6"/>
      <c r="O34" s="26"/>
      <c r="P34" s="26"/>
      <c r="Q34" s="26"/>
    </row>
    <row r="35" spans="1:17">
      <c r="A35" s="1" t="s">
        <v>516</v>
      </c>
      <c r="B35" s="2">
        <v>3151</v>
      </c>
      <c r="C35" s="3" t="s">
        <v>372</v>
      </c>
      <c r="D35" s="3" t="s">
        <v>516</v>
      </c>
      <c r="E35" s="3" t="s">
        <v>252</v>
      </c>
      <c r="F35" s="3" t="s">
        <v>220</v>
      </c>
      <c r="G35" s="3" t="s">
        <v>221</v>
      </c>
      <c r="H35" s="3" t="s">
        <v>225</v>
      </c>
      <c r="I35" s="5">
        <v>43098</v>
      </c>
      <c r="J35" s="6">
        <v>9.51</v>
      </c>
      <c r="K35" s="6">
        <v>8</v>
      </c>
      <c r="L35" s="6">
        <v>49.99</v>
      </c>
      <c r="M35" s="6"/>
      <c r="N35" s="6"/>
      <c r="O35" s="26"/>
      <c r="P35" s="26"/>
      <c r="Q35" s="26"/>
    </row>
    <row r="36" spans="1:17" hidden="1">
      <c r="A36" s="1" t="s">
        <v>501</v>
      </c>
      <c r="B36" s="2">
        <v>3241</v>
      </c>
      <c r="C36" s="3" t="s">
        <v>315</v>
      </c>
      <c r="D36" s="3" t="s">
        <v>501</v>
      </c>
      <c r="E36" s="3" t="s">
        <v>234</v>
      </c>
      <c r="F36" s="3" t="s">
        <v>223</v>
      </c>
      <c r="G36" s="3" t="s">
        <v>231</v>
      </c>
      <c r="H36" s="3" t="s">
        <v>225</v>
      </c>
      <c r="I36" s="5">
        <v>43097</v>
      </c>
      <c r="J36" s="6" t="s">
        <v>488</v>
      </c>
      <c r="K36" s="6" t="s">
        <v>488</v>
      </c>
      <c r="L36" s="6" t="s">
        <v>488</v>
      </c>
      <c r="M36" s="6"/>
      <c r="N36" s="6"/>
      <c r="O36" s="26"/>
      <c r="P36" s="26"/>
      <c r="Q36" s="26"/>
    </row>
    <row r="37" spans="1:17" hidden="1">
      <c r="A37" s="1" t="s">
        <v>505</v>
      </c>
      <c r="B37" s="2">
        <v>3150</v>
      </c>
      <c r="C37" s="3" t="s">
        <v>324</v>
      </c>
      <c r="D37" s="3" t="s">
        <v>505</v>
      </c>
      <c r="E37" s="3" t="s">
        <v>236</v>
      </c>
      <c r="F37" s="3" t="s">
        <v>223</v>
      </c>
      <c r="G37" s="3" t="s">
        <v>224</v>
      </c>
      <c r="H37" s="3" t="s">
        <v>222</v>
      </c>
      <c r="I37" s="5">
        <v>43097</v>
      </c>
      <c r="J37" s="6">
        <v>9.5</v>
      </c>
      <c r="K37" s="6">
        <v>7.61</v>
      </c>
      <c r="L37" s="6">
        <v>50</v>
      </c>
      <c r="M37" s="6"/>
      <c r="N37" s="6"/>
      <c r="O37" s="26"/>
      <c r="P37" s="26"/>
      <c r="Q37" s="26"/>
    </row>
    <row r="38" spans="1:17">
      <c r="A38" s="1" t="s">
        <v>531</v>
      </c>
      <c r="B38" s="2">
        <v>3149</v>
      </c>
      <c r="C38" s="3" t="s">
        <v>324</v>
      </c>
      <c r="D38" s="3" t="s">
        <v>531</v>
      </c>
      <c r="E38" s="3" t="s">
        <v>236</v>
      </c>
      <c r="F38" s="3" t="s">
        <v>220</v>
      </c>
      <c r="G38" s="3" t="s">
        <v>221</v>
      </c>
      <c r="H38" s="3" t="s">
        <v>222</v>
      </c>
      <c r="I38" s="5">
        <v>43097</v>
      </c>
      <c r="J38" s="6">
        <v>9.5</v>
      </c>
      <c r="K38" s="6">
        <v>7.61</v>
      </c>
      <c r="L38" s="6">
        <v>50</v>
      </c>
      <c r="M38" s="6"/>
      <c r="N38" s="6"/>
      <c r="O38" s="26"/>
      <c r="P38" s="26"/>
      <c r="Q38" s="26"/>
    </row>
    <row r="39" spans="1:17" hidden="1">
      <c r="A39" s="1" t="s">
        <v>497</v>
      </c>
      <c r="B39" s="2">
        <v>3211</v>
      </c>
      <c r="C39" s="3" t="s">
        <v>309</v>
      </c>
      <c r="D39" s="3" t="s">
        <v>497</v>
      </c>
      <c r="E39" s="3" t="s">
        <v>232</v>
      </c>
      <c r="F39" s="3" t="s">
        <v>223</v>
      </c>
      <c r="G39" s="3" t="s">
        <v>231</v>
      </c>
      <c r="H39" s="3" t="s">
        <v>225</v>
      </c>
      <c r="I39" s="5">
        <v>43091</v>
      </c>
      <c r="J39" s="6" t="s">
        <v>488</v>
      </c>
      <c r="K39" s="6">
        <v>7.62</v>
      </c>
      <c r="L39" s="6">
        <v>52.42</v>
      </c>
      <c r="M39" s="6"/>
      <c r="N39" s="6"/>
      <c r="O39" s="26"/>
      <c r="P39" s="26"/>
      <c r="Q39" s="26"/>
    </row>
    <row r="40" spans="1:17">
      <c r="A40" s="1" t="s">
        <v>495</v>
      </c>
      <c r="B40" s="2">
        <v>3118</v>
      </c>
      <c r="C40" s="3" t="s">
        <v>411</v>
      </c>
      <c r="D40" s="3" t="s">
        <v>495</v>
      </c>
      <c r="E40" s="3" t="s">
        <v>262</v>
      </c>
      <c r="F40" s="3" t="s">
        <v>220</v>
      </c>
      <c r="G40" s="3" t="s">
        <v>221</v>
      </c>
      <c r="H40" s="3" t="s">
        <v>222</v>
      </c>
      <c r="I40" s="5">
        <v>43090</v>
      </c>
      <c r="J40" s="6">
        <v>9.1</v>
      </c>
      <c r="K40" s="6">
        <v>6.87</v>
      </c>
      <c r="L40" s="6">
        <v>48.6</v>
      </c>
      <c r="M40" s="6"/>
      <c r="N40" s="6"/>
      <c r="O40" s="26"/>
      <c r="P40" s="26"/>
      <c r="Q40" s="26"/>
    </row>
    <row r="41" spans="1:17" hidden="1">
      <c r="A41" s="1" t="s">
        <v>507</v>
      </c>
      <c r="B41" s="2">
        <v>3121</v>
      </c>
      <c r="C41" s="3" t="s">
        <v>339</v>
      </c>
      <c r="D41" s="3" t="s">
        <v>507</v>
      </c>
      <c r="E41" s="3" t="s">
        <v>239</v>
      </c>
      <c r="F41" s="3" t="s">
        <v>223</v>
      </c>
      <c r="G41" s="3" t="s">
        <v>224</v>
      </c>
      <c r="H41" s="3" t="s">
        <v>222</v>
      </c>
      <c r="I41" s="5">
        <v>43090</v>
      </c>
      <c r="J41" s="6" t="s">
        <v>488</v>
      </c>
      <c r="K41" s="6" t="s">
        <v>488</v>
      </c>
      <c r="L41" s="6" t="s">
        <v>488</v>
      </c>
      <c r="M41" s="6"/>
      <c r="N41" s="6"/>
      <c r="O41" s="26"/>
      <c r="P41" s="26"/>
      <c r="Q41" s="26"/>
    </row>
    <row r="42" spans="1:17">
      <c r="A42" s="1" t="s">
        <v>494</v>
      </c>
      <c r="B42" s="2">
        <v>3048</v>
      </c>
      <c r="C42" s="3" t="s">
        <v>291</v>
      </c>
      <c r="D42" s="3" t="s">
        <v>494</v>
      </c>
      <c r="E42" s="3" t="s">
        <v>229</v>
      </c>
      <c r="F42" s="3" t="s">
        <v>220</v>
      </c>
      <c r="G42" s="3" t="s">
        <v>221</v>
      </c>
      <c r="H42" s="3" t="s">
        <v>222</v>
      </c>
      <c r="I42" s="5">
        <v>43089</v>
      </c>
      <c r="J42" s="6">
        <v>9.58</v>
      </c>
      <c r="K42" s="6">
        <v>7.23</v>
      </c>
      <c r="L42" s="6">
        <v>49.61</v>
      </c>
      <c r="M42" s="6"/>
      <c r="N42" s="6"/>
      <c r="O42" s="26"/>
      <c r="P42" s="26"/>
      <c r="Q42" s="26"/>
    </row>
    <row r="43" spans="1:17" hidden="1">
      <c r="A43" s="1" t="s">
        <v>503</v>
      </c>
      <c r="B43" s="2">
        <v>3183</v>
      </c>
      <c r="C43" s="3" t="s">
        <v>316</v>
      </c>
      <c r="D43" s="3" t="s">
        <v>503</v>
      </c>
      <c r="E43" s="3" t="s">
        <v>234</v>
      </c>
      <c r="F43" s="3" t="s">
        <v>220</v>
      </c>
      <c r="G43" s="3" t="s">
        <v>231</v>
      </c>
      <c r="H43" s="3" t="s">
        <v>225</v>
      </c>
      <c r="I43" s="5">
        <v>43089</v>
      </c>
      <c r="J43" s="6" t="s">
        <v>488</v>
      </c>
      <c r="K43" s="6" t="s">
        <v>488</v>
      </c>
      <c r="L43" s="6" t="s">
        <v>488</v>
      </c>
      <c r="M43" s="6"/>
      <c r="N43" s="6"/>
      <c r="O43" s="26"/>
      <c r="P43" s="26"/>
      <c r="Q43" s="26"/>
    </row>
    <row r="44" spans="1:17">
      <c r="A44" s="1" t="s">
        <v>542</v>
      </c>
      <c r="B44" s="2">
        <v>3087</v>
      </c>
      <c r="C44" s="3" t="s">
        <v>458</v>
      </c>
      <c r="D44" s="3" t="s">
        <v>542</v>
      </c>
      <c r="E44" s="3" t="s">
        <v>274</v>
      </c>
      <c r="F44" s="3" t="s">
        <v>220</v>
      </c>
      <c r="G44" s="3" t="s">
        <v>221</v>
      </c>
      <c r="H44" s="3" t="s">
        <v>222</v>
      </c>
      <c r="I44" s="5">
        <v>43087</v>
      </c>
      <c r="J44" s="6">
        <v>9.5</v>
      </c>
      <c r="K44" s="6">
        <v>7.35</v>
      </c>
      <c r="L44" s="6">
        <v>50</v>
      </c>
      <c r="M44" s="6"/>
      <c r="N44" s="6"/>
      <c r="O44" s="26"/>
      <c r="P44" s="26"/>
      <c r="Q44" s="26"/>
    </row>
    <row r="45" spans="1:17">
      <c r="A45" s="1" t="s">
        <v>528</v>
      </c>
      <c r="B45" s="2">
        <v>3062</v>
      </c>
      <c r="C45" s="3" t="s">
        <v>399</v>
      </c>
      <c r="D45" s="3" t="s">
        <v>528</v>
      </c>
      <c r="E45" s="3" t="s">
        <v>260</v>
      </c>
      <c r="F45" s="3" t="s">
        <v>220</v>
      </c>
      <c r="G45" s="3" t="s">
        <v>221</v>
      </c>
      <c r="H45" s="3" t="s">
        <v>225</v>
      </c>
      <c r="I45" s="5">
        <v>43083</v>
      </c>
      <c r="J45" s="6">
        <v>9.6</v>
      </c>
      <c r="K45" s="6">
        <v>7.18</v>
      </c>
      <c r="L45" s="6">
        <v>48.46</v>
      </c>
      <c r="M45" s="6"/>
      <c r="N45" s="6"/>
      <c r="O45" s="26"/>
      <c r="P45" s="26"/>
      <c r="Q45" s="26"/>
    </row>
    <row r="46" spans="1:17">
      <c r="A46" s="1" t="s">
        <v>529</v>
      </c>
      <c r="B46" s="2">
        <v>3085</v>
      </c>
      <c r="C46" s="3" t="s">
        <v>302</v>
      </c>
      <c r="D46" s="3" t="s">
        <v>529</v>
      </c>
      <c r="E46" s="3" t="s">
        <v>260</v>
      </c>
      <c r="F46" s="3" t="s">
        <v>220</v>
      </c>
      <c r="G46" s="3" t="s">
        <v>221</v>
      </c>
      <c r="H46" s="3" t="s">
        <v>222</v>
      </c>
      <c r="I46" s="5">
        <v>43083</v>
      </c>
      <c r="J46" s="6">
        <v>9.65</v>
      </c>
      <c r="K46" s="6">
        <v>7.73</v>
      </c>
      <c r="L46" s="6">
        <v>48.35</v>
      </c>
      <c r="M46" s="6"/>
      <c r="N46" s="6"/>
      <c r="O46" s="26"/>
      <c r="P46" s="26"/>
      <c r="Q46" s="26"/>
    </row>
    <row r="47" spans="1:17" hidden="1">
      <c r="A47" s="1" t="s">
        <v>508</v>
      </c>
      <c r="B47" s="2">
        <v>3187</v>
      </c>
      <c r="C47" s="3" t="s">
        <v>338</v>
      </c>
      <c r="D47" s="3" t="s">
        <v>508</v>
      </c>
      <c r="E47" s="3" t="s">
        <v>239</v>
      </c>
      <c r="F47" s="3" t="s">
        <v>223</v>
      </c>
      <c r="G47" s="3" t="s">
        <v>231</v>
      </c>
      <c r="H47" s="3" t="s">
        <v>222</v>
      </c>
      <c r="I47" s="5">
        <v>43082</v>
      </c>
      <c r="J47" s="6" t="s">
        <v>488</v>
      </c>
      <c r="K47" s="6" t="s">
        <v>488</v>
      </c>
      <c r="L47" s="6" t="s">
        <v>488</v>
      </c>
      <c r="M47" s="6"/>
      <c r="N47" s="6"/>
      <c r="O47" s="26"/>
      <c r="P47" s="26"/>
      <c r="Q47" s="26"/>
    </row>
    <row r="48" spans="1:17" hidden="1">
      <c r="A48" s="1" t="s">
        <v>510</v>
      </c>
      <c r="B48" s="2">
        <v>3203</v>
      </c>
      <c r="C48" s="3" t="s">
        <v>360</v>
      </c>
      <c r="D48" s="3" t="s">
        <v>510</v>
      </c>
      <c r="E48" s="3" t="s">
        <v>248</v>
      </c>
      <c r="F48" s="3" t="s">
        <v>220</v>
      </c>
      <c r="G48" s="3" t="s">
        <v>221</v>
      </c>
      <c r="H48" s="3" t="s">
        <v>222</v>
      </c>
      <c r="I48" s="5">
        <v>43082</v>
      </c>
      <c r="J48" s="6" t="s">
        <v>488</v>
      </c>
      <c r="K48" s="6">
        <v>4.6399999999999997</v>
      </c>
      <c r="L48" s="6">
        <v>31.62</v>
      </c>
      <c r="M48" s="6"/>
      <c r="N48" s="6"/>
      <c r="O48" s="26"/>
      <c r="P48" s="26"/>
      <c r="Q48" s="26"/>
    </row>
    <row r="49" spans="1:17" hidden="1">
      <c r="A49" s="1" t="s">
        <v>514</v>
      </c>
      <c r="B49" s="2">
        <v>3140</v>
      </c>
      <c r="C49" s="3" t="s">
        <v>515</v>
      </c>
      <c r="D49" s="3" t="s">
        <v>514</v>
      </c>
      <c r="E49" s="3" t="s">
        <v>249</v>
      </c>
      <c r="F49" s="3" t="s">
        <v>223</v>
      </c>
      <c r="G49" s="3" t="s">
        <v>224</v>
      </c>
      <c r="H49" s="3" t="s">
        <v>222</v>
      </c>
      <c r="I49" s="5">
        <v>43082</v>
      </c>
      <c r="J49" s="6">
        <v>9.25</v>
      </c>
      <c r="K49" s="6">
        <v>7.42</v>
      </c>
      <c r="L49" s="6">
        <v>52.19</v>
      </c>
      <c r="M49" s="6"/>
      <c r="N49" s="6"/>
      <c r="O49" s="26"/>
      <c r="P49" s="26"/>
      <c r="Q49" s="26"/>
    </row>
    <row r="50" spans="1:17">
      <c r="A50" s="1" t="s">
        <v>524</v>
      </c>
      <c r="B50" s="2">
        <v>3131</v>
      </c>
      <c r="C50" s="3" t="s">
        <v>408</v>
      </c>
      <c r="D50" s="3" t="s">
        <v>524</v>
      </c>
      <c r="E50" s="3" t="s">
        <v>243</v>
      </c>
      <c r="F50" s="3" t="s">
        <v>220</v>
      </c>
      <c r="G50" s="3" t="s">
        <v>221</v>
      </c>
      <c r="H50" s="3" t="s">
        <v>225</v>
      </c>
      <c r="I50" s="5">
        <v>43076</v>
      </c>
      <c r="J50" s="6">
        <v>9.8000000000000007</v>
      </c>
      <c r="K50" s="6">
        <v>7.56</v>
      </c>
      <c r="L50" s="6">
        <v>51.45</v>
      </c>
      <c r="M50" s="6"/>
      <c r="N50" s="6"/>
      <c r="O50" s="26"/>
      <c r="P50" s="26"/>
      <c r="Q50" s="26"/>
    </row>
    <row r="51" spans="1:17" hidden="1">
      <c r="A51" s="1" t="s">
        <v>525</v>
      </c>
      <c r="B51" s="2">
        <v>3132</v>
      </c>
      <c r="C51" s="3" t="s">
        <v>408</v>
      </c>
      <c r="D51" s="3" t="s">
        <v>525</v>
      </c>
      <c r="E51" s="3" t="s">
        <v>243</v>
      </c>
      <c r="F51" s="3" t="s">
        <v>223</v>
      </c>
      <c r="G51" s="3" t="s">
        <v>224</v>
      </c>
      <c r="H51" s="3" t="s">
        <v>225</v>
      </c>
      <c r="I51" s="5">
        <v>43076</v>
      </c>
      <c r="J51" s="6">
        <v>9.8000000000000007</v>
      </c>
      <c r="K51" s="6">
        <v>7.56</v>
      </c>
      <c r="L51" s="6">
        <v>51.45</v>
      </c>
      <c r="M51" s="6"/>
      <c r="N51" s="6"/>
      <c r="O51" s="26"/>
      <c r="P51" s="26"/>
      <c r="Q51" s="26"/>
    </row>
    <row r="52" spans="1:17" hidden="1">
      <c r="A52" s="1" t="s">
        <v>512</v>
      </c>
      <c r="B52" s="2">
        <v>3113</v>
      </c>
      <c r="C52" s="3" t="s">
        <v>364</v>
      </c>
      <c r="D52" s="3" t="s">
        <v>512</v>
      </c>
      <c r="E52" s="3" t="s">
        <v>246</v>
      </c>
      <c r="F52" s="3" t="s">
        <v>220</v>
      </c>
      <c r="G52" s="3" t="s">
        <v>224</v>
      </c>
      <c r="H52" s="3" t="s">
        <v>225</v>
      </c>
      <c r="I52" s="5">
        <v>43075</v>
      </c>
      <c r="J52" s="6">
        <v>8.4</v>
      </c>
      <c r="K52" s="6">
        <v>6.47</v>
      </c>
      <c r="L52" s="6">
        <v>45.89</v>
      </c>
      <c r="M52" s="6"/>
      <c r="N52" s="6"/>
      <c r="O52" s="26"/>
      <c r="P52" s="26"/>
      <c r="Q52" s="26"/>
    </row>
    <row r="53" spans="1:17" hidden="1">
      <c r="A53" s="1" t="s">
        <v>513</v>
      </c>
      <c r="B53" s="2">
        <v>3114</v>
      </c>
      <c r="C53" s="3" t="s">
        <v>357</v>
      </c>
      <c r="D53" s="3" t="s">
        <v>513</v>
      </c>
      <c r="E53" s="3" t="s">
        <v>246</v>
      </c>
      <c r="F53" s="3" t="s">
        <v>220</v>
      </c>
      <c r="G53" s="3" t="s">
        <v>224</v>
      </c>
      <c r="H53" s="3" t="s">
        <v>225</v>
      </c>
      <c r="I53" s="5">
        <v>43075</v>
      </c>
      <c r="J53" s="6">
        <v>8.4</v>
      </c>
      <c r="K53" s="6">
        <v>7.04</v>
      </c>
      <c r="L53" s="6">
        <v>50</v>
      </c>
      <c r="M53" s="6"/>
      <c r="N53" s="6"/>
      <c r="O53" s="26"/>
      <c r="P53" s="26"/>
      <c r="Q53" s="26"/>
    </row>
    <row r="54" spans="1:17">
      <c r="A54" s="1" t="s">
        <v>541</v>
      </c>
      <c r="B54" s="2">
        <v>3068</v>
      </c>
      <c r="C54" s="3" t="s">
        <v>459</v>
      </c>
      <c r="D54" s="3" t="s">
        <v>541</v>
      </c>
      <c r="E54" s="3" t="s">
        <v>275</v>
      </c>
      <c r="F54" s="3" t="s">
        <v>220</v>
      </c>
      <c r="G54" s="3" t="s">
        <v>221</v>
      </c>
      <c r="H54" s="3" t="s">
        <v>222</v>
      </c>
      <c r="I54" s="5">
        <v>43074</v>
      </c>
      <c r="J54" s="6">
        <v>9.5</v>
      </c>
      <c r="K54" s="6">
        <v>7.6</v>
      </c>
      <c r="L54" s="6">
        <v>48.5</v>
      </c>
      <c r="M54" s="6"/>
      <c r="N54" s="6"/>
      <c r="O54" s="26"/>
      <c r="P54" s="26"/>
      <c r="Q54" s="26"/>
    </row>
    <row r="55" spans="1:17" hidden="1">
      <c r="A55" s="1" t="s">
        <v>544</v>
      </c>
      <c r="B55" s="2">
        <v>3069</v>
      </c>
      <c r="C55" s="3" t="s">
        <v>459</v>
      </c>
      <c r="D55" s="3" t="s">
        <v>544</v>
      </c>
      <c r="E55" s="3" t="s">
        <v>275</v>
      </c>
      <c r="F55" s="3" t="s">
        <v>223</v>
      </c>
      <c r="G55" s="3" t="s">
        <v>224</v>
      </c>
      <c r="H55" s="3" t="s">
        <v>222</v>
      </c>
      <c r="I55" s="5">
        <v>43074</v>
      </c>
      <c r="J55" s="6">
        <v>9.5</v>
      </c>
      <c r="K55" s="6">
        <v>7.6</v>
      </c>
      <c r="L55" s="6">
        <v>48.5</v>
      </c>
      <c r="M55" s="6"/>
      <c r="N55" s="6"/>
      <c r="O55" s="26"/>
      <c r="P55" s="26"/>
      <c r="Q55" s="26"/>
    </row>
    <row r="56" spans="1:17" hidden="1">
      <c r="A56" s="1" t="s">
        <v>534</v>
      </c>
      <c r="B56" s="2">
        <v>3070</v>
      </c>
      <c r="C56" s="3" t="s">
        <v>535</v>
      </c>
      <c r="D56" s="3" t="s">
        <v>534</v>
      </c>
      <c r="E56" s="3" t="s">
        <v>242</v>
      </c>
      <c r="F56" s="3" t="s">
        <v>220</v>
      </c>
      <c r="G56" s="3" t="s">
        <v>224</v>
      </c>
      <c r="H56" s="3" t="s">
        <v>225</v>
      </c>
      <c r="I56" s="5">
        <v>43069</v>
      </c>
      <c r="J56" s="6">
        <v>10</v>
      </c>
      <c r="K56" s="6">
        <v>7.33</v>
      </c>
      <c r="L56" s="6">
        <v>53.34</v>
      </c>
      <c r="M56" s="6"/>
      <c r="N56" s="6"/>
      <c r="O56" s="26"/>
      <c r="P56" s="26"/>
      <c r="Q56" s="26"/>
    </row>
    <row r="57" spans="1:17" hidden="1">
      <c r="A57" s="1" t="s">
        <v>536</v>
      </c>
      <c r="B57" s="2">
        <v>3071</v>
      </c>
      <c r="C57" s="3" t="s">
        <v>437</v>
      </c>
      <c r="D57" s="3" t="s">
        <v>536</v>
      </c>
      <c r="E57" s="3" t="s">
        <v>242</v>
      </c>
      <c r="F57" s="3" t="s">
        <v>220</v>
      </c>
      <c r="G57" s="3" t="s">
        <v>224</v>
      </c>
      <c r="H57" s="3" t="s">
        <v>225</v>
      </c>
      <c r="I57" s="5">
        <v>43069</v>
      </c>
      <c r="J57" s="6">
        <v>10</v>
      </c>
      <c r="K57" s="6">
        <v>7.26</v>
      </c>
      <c r="L57" s="6">
        <v>54.51</v>
      </c>
      <c r="M57" s="6"/>
      <c r="N57" s="6"/>
      <c r="O57" s="26"/>
      <c r="P57" s="26"/>
      <c r="Q57" s="26"/>
    </row>
    <row r="58" spans="1:17" hidden="1">
      <c r="A58" s="1" t="s">
        <v>509</v>
      </c>
      <c r="B58" s="2">
        <v>3179</v>
      </c>
      <c r="C58" s="3" t="s">
        <v>313</v>
      </c>
      <c r="D58" s="3" t="s">
        <v>509</v>
      </c>
      <c r="E58" s="3" t="s">
        <v>239</v>
      </c>
      <c r="F58" s="3" t="s">
        <v>223</v>
      </c>
      <c r="G58" s="3" t="s">
        <v>224</v>
      </c>
      <c r="H58" s="3" t="s">
        <v>225</v>
      </c>
      <c r="I58" s="5">
        <v>43060</v>
      </c>
      <c r="J58" s="6">
        <v>9.5</v>
      </c>
      <c r="K58" s="6">
        <v>7.35</v>
      </c>
      <c r="L58" s="6">
        <v>59.63</v>
      </c>
      <c r="M58" s="6"/>
      <c r="N58" s="6"/>
      <c r="O58" s="26"/>
      <c r="P58" s="26"/>
      <c r="Q58" s="26"/>
    </row>
    <row r="59" spans="1:17" hidden="1">
      <c r="A59" s="1" t="s">
        <v>517</v>
      </c>
      <c r="B59" s="2">
        <v>3189</v>
      </c>
      <c r="C59" s="3" t="s">
        <v>373</v>
      </c>
      <c r="D59" s="3" t="s">
        <v>517</v>
      </c>
      <c r="E59" s="3" t="s">
        <v>251</v>
      </c>
      <c r="F59" s="3" t="s">
        <v>223</v>
      </c>
      <c r="G59" s="3" t="s">
        <v>231</v>
      </c>
      <c r="H59" s="3" t="s">
        <v>225</v>
      </c>
      <c r="I59" s="5">
        <v>43055</v>
      </c>
      <c r="J59" s="6" t="s">
        <v>488</v>
      </c>
      <c r="K59" s="6" t="s">
        <v>488</v>
      </c>
      <c r="L59" s="6" t="s">
        <v>488</v>
      </c>
      <c r="M59" s="6"/>
      <c r="N59" s="6"/>
      <c r="O59" s="26"/>
      <c r="P59" s="26"/>
      <c r="Q59" s="26"/>
    </row>
    <row r="60" spans="1:17">
      <c r="A60" s="1" t="s">
        <v>540</v>
      </c>
      <c r="B60" s="2">
        <v>3023</v>
      </c>
      <c r="C60" s="3" t="s">
        <v>455</v>
      </c>
      <c r="D60" s="3" t="s">
        <v>540</v>
      </c>
      <c r="E60" s="3" t="s">
        <v>272</v>
      </c>
      <c r="F60" s="3" t="s">
        <v>220</v>
      </c>
      <c r="G60" s="3" t="s">
        <v>221</v>
      </c>
      <c r="H60" s="3" t="s">
        <v>222</v>
      </c>
      <c r="I60" s="5">
        <v>43054</v>
      </c>
      <c r="J60" s="6">
        <v>11.95</v>
      </c>
      <c r="K60" s="6">
        <v>8.91</v>
      </c>
      <c r="L60" s="6">
        <v>58.18</v>
      </c>
      <c r="M60" s="6"/>
      <c r="N60" s="6"/>
      <c r="O60" s="26"/>
      <c r="P60" s="26"/>
      <c r="Q60" s="26"/>
    </row>
    <row r="61" spans="1:17">
      <c r="A61" s="1" t="s">
        <v>521</v>
      </c>
      <c r="B61" s="2">
        <v>3217</v>
      </c>
      <c r="C61" s="3" t="s">
        <v>374</v>
      </c>
      <c r="D61" s="3" t="s">
        <v>521</v>
      </c>
      <c r="E61" s="3" t="s">
        <v>244</v>
      </c>
      <c r="F61" s="3" t="s">
        <v>220</v>
      </c>
      <c r="G61" s="3" t="s">
        <v>221</v>
      </c>
      <c r="H61" s="3" t="s">
        <v>222</v>
      </c>
      <c r="I61" s="5">
        <v>43045</v>
      </c>
      <c r="J61" s="6">
        <v>10.25</v>
      </c>
      <c r="K61" s="6" t="s">
        <v>488</v>
      </c>
      <c r="L61" s="6" t="s">
        <v>488</v>
      </c>
      <c r="M61" s="6"/>
      <c r="N61" s="6"/>
      <c r="O61" s="26"/>
      <c r="P61" s="26"/>
      <c r="Q61" s="26"/>
    </row>
    <row r="62" spans="1:17" hidden="1">
      <c r="A62" s="1" t="s">
        <v>502</v>
      </c>
      <c r="B62" s="2">
        <v>3193</v>
      </c>
      <c r="C62" s="3" t="s">
        <v>315</v>
      </c>
      <c r="D62" s="3" t="s">
        <v>502</v>
      </c>
      <c r="E62" s="3" t="s">
        <v>234</v>
      </c>
      <c r="F62" s="3" t="s">
        <v>220</v>
      </c>
      <c r="G62" s="3" t="s">
        <v>231</v>
      </c>
      <c r="H62" s="3" t="s">
        <v>225</v>
      </c>
      <c r="I62" s="5">
        <v>43039</v>
      </c>
      <c r="J62" s="6" t="s">
        <v>488</v>
      </c>
      <c r="K62" s="6" t="s">
        <v>488</v>
      </c>
      <c r="L62" s="6" t="s">
        <v>488</v>
      </c>
      <c r="M62" s="6"/>
      <c r="N62" s="6"/>
      <c r="O62" s="26"/>
      <c r="P62" s="26"/>
      <c r="Q62" s="26"/>
    </row>
    <row r="63" spans="1:17" hidden="1">
      <c r="A63" s="1" t="s">
        <v>492</v>
      </c>
      <c r="B63" s="2">
        <v>3205</v>
      </c>
      <c r="C63" s="3" t="s">
        <v>284</v>
      </c>
      <c r="D63" s="3" t="s">
        <v>492</v>
      </c>
      <c r="E63" s="3" t="s">
        <v>219</v>
      </c>
      <c r="F63" s="3" t="s">
        <v>223</v>
      </c>
      <c r="G63" s="3" t="s">
        <v>224</v>
      </c>
      <c r="H63" s="3" t="s">
        <v>222</v>
      </c>
      <c r="I63" s="5">
        <v>43038</v>
      </c>
      <c r="J63" s="6">
        <v>10.050000000000001</v>
      </c>
      <c r="K63" s="6">
        <v>7.34</v>
      </c>
      <c r="L63" s="6">
        <v>52</v>
      </c>
      <c r="M63" s="6"/>
      <c r="N63" s="6"/>
      <c r="O63" s="26"/>
      <c r="P63" s="26"/>
      <c r="Q63" s="26"/>
    </row>
    <row r="64" spans="1:17" hidden="1">
      <c r="A64" s="1" t="s">
        <v>496</v>
      </c>
      <c r="B64" s="2">
        <v>3175</v>
      </c>
      <c r="C64" s="3" t="s">
        <v>304</v>
      </c>
      <c r="D64" s="3" t="s">
        <v>496</v>
      </c>
      <c r="E64" s="3" t="s">
        <v>232</v>
      </c>
      <c r="F64" s="3" t="s">
        <v>223</v>
      </c>
      <c r="G64" s="3" t="s">
        <v>231</v>
      </c>
      <c r="H64" s="3" t="s">
        <v>225</v>
      </c>
      <c r="I64" s="5">
        <v>43035</v>
      </c>
      <c r="J64" s="6" t="s">
        <v>488</v>
      </c>
      <c r="K64" s="6" t="s">
        <v>488</v>
      </c>
      <c r="L64" s="6" t="s">
        <v>488</v>
      </c>
      <c r="M64" s="6"/>
      <c r="N64" s="6"/>
      <c r="O64" s="26"/>
      <c r="P64" s="26"/>
      <c r="Q64" s="26"/>
    </row>
    <row r="65" spans="1:17" hidden="1">
      <c r="A65" s="1" t="s">
        <v>489</v>
      </c>
      <c r="B65" s="2">
        <v>3208</v>
      </c>
      <c r="C65" s="3" t="s">
        <v>283</v>
      </c>
      <c r="D65" s="3" t="s">
        <v>489</v>
      </c>
      <c r="E65" s="3" t="s">
        <v>219</v>
      </c>
      <c r="F65" s="3" t="s">
        <v>223</v>
      </c>
      <c r="G65" s="3" t="s">
        <v>224</v>
      </c>
      <c r="H65" s="3" t="s">
        <v>222</v>
      </c>
      <c r="I65" s="5">
        <v>43034</v>
      </c>
      <c r="J65" s="6">
        <v>10.199999999999999</v>
      </c>
      <c r="K65" s="6">
        <v>7.55</v>
      </c>
      <c r="L65" s="6">
        <v>52</v>
      </c>
      <c r="M65" s="6"/>
      <c r="N65" s="6"/>
      <c r="O65" s="26"/>
      <c r="P65" s="26"/>
      <c r="Q65" s="26"/>
    </row>
    <row r="66" spans="1:17">
      <c r="A66" s="1" t="s">
        <v>490</v>
      </c>
      <c r="B66" s="2">
        <v>3207</v>
      </c>
      <c r="C66" s="3" t="s">
        <v>283</v>
      </c>
      <c r="D66" s="3" t="s">
        <v>490</v>
      </c>
      <c r="E66" s="3" t="s">
        <v>219</v>
      </c>
      <c r="F66" s="3" t="s">
        <v>220</v>
      </c>
      <c r="G66" s="3" t="s">
        <v>221</v>
      </c>
      <c r="H66" s="3" t="s">
        <v>222</v>
      </c>
      <c r="I66" s="5">
        <v>43034</v>
      </c>
      <c r="J66" s="6">
        <v>10.199999999999999</v>
      </c>
      <c r="K66" s="6">
        <v>7.55</v>
      </c>
      <c r="L66" s="6">
        <v>52</v>
      </c>
      <c r="M66" s="6"/>
      <c r="N66" s="6"/>
      <c r="O66" s="26"/>
      <c r="P66" s="26"/>
      <c r="Q66" s="26"/>
    </row>
    <row r="67" spans="1:17">
      <c r="A67" s="1" t="s">
        <v>491</v>
      </c>
      <c r="B67" s="2">
        <v>3206</v>
      </c>
      <c r="C67" s="3" t="s">
        <v>281</v>
      </c>
      <c r="D67" s="3" t="s">
        <v>491</v>
      </c>
      <c r="E67" s="3" t="s">
        <v>219</v>
      </c>
      <c r="F67" s="3" t="s">
        <v>220</v>
      </c>
      <c r="G67" s="3" t="s">
        <v>221</v>
      </c>
      <c r="H67" s="3" t="s">
        <v>222</v>
      </c>
      <c r="I67" s="5">
        <v>43034</v>
      </c>
      <c r="J67" s="6">
        <v>10.3</v>
      </c>
      <c r="K67" s="6">
        <v>7.61</v>
      </c>
      <c r="L67" s="6">
        <v>48</v>
      </c>
      <c r="M67" s="6"/>
      <c r="N67" s="6"/>
      <c r="O67" s="26"/>
      <c r="P67" s="26"/>
      <c r="Q67" s="26"/>
    </row>
    <row r="68" spans="1:17">
      <c r="A68" s="1" t="s">
        <v>493</v>
      </c>
      <c r="B68" s="2">
        <v>3219</v>
      </c>
      <c r="C68" s="3" t="s">
        <v>282</v>
      </c>
      <c r="D68" s="3" t="s">
        <v>493</v>
      </c>
      <c r="E68" s="3" t="s">
        <v>219</v>
      </c>
      <c r="F68" s="3" t="s">
        <v>220</v>
      </c>
      <c r="G68" s="3" t="s">
        <v>221</v>
      </c>
      <c r="H68" s="3" t="s">
        <v>222</v>
      </c>
      <c r="I68" s="5">
        <v>43034</v>
      </c>
      <c r="J68" s="6">
        <v>10.25</v>
      </c>
      <c r="K68" s="6">
        <v>7.69</v>
      </c>
      <c r="L68" s="6">
        <v>52</v>
      </c>
      <c r="M68" s="6"/>
      <c r="N68" s="6"/>
      <c r="O68" s="26"/>
      <c r="P68" s="26"/>
      <c r="Q68" s="26"/>
    </row>
    <row r="69" spans="1:17" hidden="1">
      <c r="A69" s="1" t="s">
        <v>520</v>
      </c>
      <c r="B69" s="2">
        <v>3216</v>
      </c>
      <c r="C69" s="3" t="s">
        <v>354</v>
      </c>
      <c r="D69" s="3" t="s">
        <v>520</v>
      </c>
      <c r="E69" s="3" t="s">
        <v>244</v>
      </c>
      <c r="F69" s="3" t="s">
        <v>220</v>
      </c>
      <c r="G69" s="3" t="s">
        <v>221</v>
      </c>
      <c r="H69" s="3" t="s">
        <v>222</v>
      </c>
      <c r="I69" s="5">
        <v>43033</v>
      </c>
      <c r="J69" s="6" t="s">
        <v>488</v>
      </c>
      <c r="K69" s="6" t="s">
        <v>488</v>
      </c>
      <c r="L69" s="6" t="s">
        <v>488</v>
      </c>
      <c r="M69" s="6"/>
      <c r="N69" s="6"/>
      <c r="O69" s="26"/>
      <c r="P69" s="26"/>
      <c r="Q69" s="26"/>
    </row>
    <row r="70" spans="1:17" hidden="1">
      <c r="A70" s="1" t="s">
        <v>499</v>
      </c>
      <c r="B70" s="2">
        <v>3099</v>
      </c>
      <c r="C70" s="3" t="s">
        <v>310</v>
      </c>
      <c r="D70" s="3" t="s">
        <v>499</v>
      </c>
      <c r="E70" s="3" t="s">
        <v>233</v>
      </c>
      <c r="F70" s="3" t="s">
        <v>220</v>
      </c>
      <c r="G70" s="3" t="s">
        <v>224</v>
      </c>
      <c r="H70" s="3" t="s">
        <v>225</v>
      </c>
      <c r="I70" s="5">
        <v>43028</v>
      </c>
      <c r="J70" s="6">
        <v>9.5</v>
      </c>
      <c r="K70" s="6">
        <v>7.43</v>
      </c>
      <c r="L70" s="6">
        <v>50.15</v>
      </c>
      <c r="M70" s="6"/>
      <c r="N70" s="6"/>
      <c r="O70" s="26"/>
      <c r="P70" s="26"/>
      <c r="Q70" s="26"/>
    </row>
    <row r="71" spans="1:17" hidden="1">
      <c r="A71" s="1" t="s">
        <v>533</v>
      </c>
      <c r="B71" s="2">
        <v>3074</v>
      </c>
      <c r="C71" s="3" t="s">
        <v>431</v>
      </c>
      <c r="D71" s="3" t="s">
        <v>533</v>
      </c>
      <c r="E71" s="3" t="s">
        <v>269</v>
      </c>
      <c r="F71" s="3" t="s">
        <v>223</v>
      </c>
      <c r="G71" s="3" t="s">
        <v>224</v>
      </c>
      <c r="H71" s="3" t="s">
        <v>222</v>
      </c>
      <c r="I71" s="5">
        <v>43028</v>
      </c>
      <c r="J71" s="6">
        <v>9.6</v>
      </c>
      <c r="K71" s="6">
        <v>6.8</v>
      </c>
      <c r="L71" s="6">
        <v>52.5</v>
      </c>
      <c r="M71" s="6"/>
      <c r="N71" s="6"/>
      <c r="O71" s="26"/>
      <c r="P71" s="26"/>
      <c r="Q71" s="26"/>
    </row>
    <row r="72" spans="1:17" hidden="1">
      <c r="A72" s="1" t="s">
        <v>504</v>
      </c>
      <c r="B72" s="2">
        <v>3096</v>
      </c>
      <c r="C72" s="3" t="s">
        <v>323</v>
      </c>
      <c r="D72" s="3" t="s">
        <v>504</v>
      </c>
      <c r="E72" s="3" t="s">
        <v>235</v>
      </c>
      <c r="F72" s="3" t="s">
        <v>223</v>
      </c>
      <c r="G72" s="3" t="s">
        <v>224</v>
      </c>
      <c r="H72" s="3" t="s">
        <v>225</v>
      </c>
      <c r="I72" s="5">
        <v>43027</v>
      </c>
      <c r="J72" s="6" t="s">
        <v>488</v>
      </c>
      <c r="K72" s="6" t="s">
        <v>488</v>
      </c>
      <c r="L72" s="6" t="s">
        <v>488</v>
      </c>
      <c r="M72" s="6"/>
      <c r="N72" s="6"/>
      <c r="O72" s="26"/>
      <c r="P72" s="26"/>
      <c r="Q72" s="26"/>
    </row>
    <row r="73" spans="1:17" hidden="1">
      <c r="A73" s="1" t="s">
        <v>595</v>
      </c>
      <c r="B73" s="2">
        <v>3273</v>
      </c>
      <c r="C73" s="3" t="s">
        <v>596</v>
      </c>
      <c r="D73" s="3" t="s">
        <v>595</v>
      </c>
      <c r="E73" s="3" t="s">
        <v>234</v>
      </c>
      <c r="F73" s="3" t="s">
        <v>220</v>
      </c>
      <c r="G73" s="3" t="s">
        <v>231</v>
      </c>
      <c r="H73" s="3" t="s">
        <v>225</v>
      </c>
      <c r="I73" s="5">
        <v>43025</v>
      </c>
      <c r="J73" s="6" t="s">
        <v>488</v>
      </c>
      <c r="K73" s="6" t="s">
        <v>488</v>
      </c>
      <c r="L73" s="6" t="s">
        <v>488</v>
      </c>
      <c r="M73" s="6"/>
      <c r="N73" s="6"/>
      <c r="O73" s="26"/>
      <c r="P73" s="26"/>
      <c r="Q73" s="26"/>
    </row>
    <row r="74" spans="1:17" hidden="1">
      <c r="A74" s="1" t="s">
        <v>526</v>
      </c>
      <c r="B74" s="2">
        <v>2954</v>
      </c>
      <c r="C74" s="3" t="s">
        <v>527</v>
      </c>
      <c r="D74" s="3" t="s">
        <v>526</v>
      </c>
      <c r="E74" s="3" t="s">
        <v>260</v>
      </c>
      <c r="F74" s="3" t="s">
        <v>220</v>
      </c>
      <c r="G74" s="3" t="s">
        <v>224</v>
      </c>
      <c r="H74" s="3" t="s">
        <v>222</v>
      </c>
      <c r="I74" s="5">
        <v>43006</v>
      </c>
      <c r="J74" s="6" t="s">
        <v>488</v>
      </c>
      <c r="K74" s="6" t="s">
        <v>488</v>
      </c>
      <c r="L74" s="6" t="s">
        <v>488</v>
      </c>
      <c r="M74" s="6"/>
      <c r="N74" s="6"/>
      <c r="O74" s="26"/>
      <c r="P74" s="26"/>
      <c r="Q74" s="26"/>
    </row>
    <row r="75" spans="1:17" hidden="1">
      <c r="A75" s="1" t="s">
        <v>530</v>
      </c>
      <c r="B75" s="2">
        <v>3094</v>
      </c>
      <c r="C75" s="3" t="s">
        <v>403</v>
      </c>
      <c r="D75" s="3" t="s">
        <v>530</v>
      </c>
      <c r="E75" s="3" t="s">
        <v>260</v>
      </c>
      <c r="F75" s="3" t="s">
        <v>220</v>
      </c>
      <c r="G75" s="3" t="s">
        <v>224</v>
      </c>
      <c r="H75" s="3" t="s">
        <v>222</v>
      </c>
      <c r="I75" s="5">
        <v>43006</v>
      </c>
      <c r="J75" s="6">
        <v>9.8000000000000007</v>
      </c>
      <c r="K75" s="6">
        <v>7.44</v>
      </c>
      <c r="L75" s="6">
        <v>42.5</v>
      </c>
      <c r="M75" s="6"/>
      <c r="N75" s="6"/>
      <c r="O75" s="26"/>
      <c r="P75" s="26"/>
      <c r="Q75" s="26"/>
    </row>
    <row r="76" spans="1:17" hidden="1">
      <c r="A76" s="1" t="s">
        <v>522</v>
      </c>
      <c r="B76" s="2">
        <v>3153</v>
      </c>
      <c r="C76" s="3" t="s">
        <v>388</v>
      </c>
      <c r="D76" s="3" t="s">
        <v>522</v>
      </c>
      <c r="E76" s="3" t="s">
        <v>256</v>
      </c>
      <c r="F76" s="3" t="s">
        <v>223</v>
      </c>
      <c r="G76" s="3" t="s">
        <v>224</v>
      </c>
      <c r="H76" s="3" t="s">
        <v>225</v>
      </c>
      <c r="I76" s="5">
        <v>43005</v>
      </c>
      <c r="J76" s="6" t="s">
        <v>488</v>
      </c>
      <c r="K76" s="6">
        <v>8.15</v>
      </c>
      <c r="L76" s="6">
        <v>52.16</v>
      </c>
      <c r="M76" s="6"/>
      <c r="N76" s="6"/>
      <c r="O76" s="26"/>
      <c r="P76" s="26"/>
      <c r="Q76" s="26"/>
    </row>
    <row r="77" spans="1:17" hidden="1">
      <c r="A77" s="1" t="s">
        <v>523</v>
      </c>
      <c r="B77" s="2">
        <v>3156</v>
      </c>
      <c r="C77" s="3" t="s">
        <v>370</v>
      </c>
      <c r="D77" s="3" t="s">
        <v>523</v>
      </c>
      <c r="E77" s="3" t="s">
        <v>256</v>
      </c>
      <c r="F77" s="3" t="s">
        <v>223</v>
      </c>
      <c r="G77" s="3" t="s">
        <v>224</v>
      </c>
      <c r="H77" s="3" t="s">
        <v>222</v>
      </c>
      <c r="I77" s="5">
        <v>43005</v>
      </c>
      <c r="J77" s="6">
        <v>10.199999999999999</v>
      </c>
      <c r="K77" s="6">
        <v>7.6</v>
      </c>
      <c r="L77" s="6">
        <v>53</v>
      </c>
      <c r="M77" s="6"/>
      <c r="N77" s="6"/>
      <c r="O77" s="26"/>
      <c r="P77" s="26"/>
      <c r="Q77" s="26"/>
    </row>
    <row r="78" spans="1:17" hidden="1">
      <c r="A78" s="1" t="s">
        <v>532</v>
      </c>
      <c r="B78" s="2">
        <v>3100</v>
      </c>
      <c r="C78" s="3" t="s">
        <v>424</v>
      </c>
      <c r="D78" s="3" t="s">
        <v>532</v>
      </c>
      <c r="E78" s="3" t="s">
        <v>269</v>
      </c>
      <c r="F78" s="3" t="s">
        <v>220</v>
      </c>
      <c r="G78" s="3" t="s">
        <v>224</v>
      </c>
      <c r="H78" s="3" t="s">
        <v>222</v>
      </c>
      <c r="I78" s="5">
        <v>43000</v>
      </c>
      <c r="J78" s="6">
        <v>9.6</v>
      </c>
      <c r="K78" s="6">
        <v>7.6</v>
      </c>
      <c r="L78" s="6">
        <v>50.47</v>
      </c>
      <c r="M78" s="6"/>
      <c r="N78" s="6"/>
      <c r="O78" s="26"/>
      <c r="P78" s="26"/>
      <c r="Q78" s="26"/>
    </row>
    <row r="79" spans="1:17" hidden="1">
      <c r="A79" s="1" t="s">
        <v>539</v>
      </c>
      <c r="B79" s="2">
        <v>2969</v>
      </c>
      <c r="C79" s="3" t="s">
        <v>454</v>
      </c>
      <c r="D79" s="3" t="s">
        <v>539</v>
      </c>
      <c r="E79" s="3" t="s">
        <v>272</v>
      </c>
      <c r="F79" s="3" t="s">
        <v>223</v>
      </c>
      <c r="G79" s="3" t="s">
        <v>224</v>
      </c>
      <c r="H79" s="3" t="s">
        <v>225</v>
      </c>
      <c r="I79" s="5">
        <v>43000</v>
      </c>
      <c r="J79" s="6">
        <v>11.88</v>
      </c>
      <c r="K79" s="6">
        <v>8.59</v>
      </c>
      <c r="L79" s="6">
        <v>51.81</v>
      </c>
      <c r="M79" s="6"/>
      <c r="N79" s="6"/>
      <c r="O79" s="26"/>
      <c r="P79" s="26"/>
      <c r="Q79" s="26"/>
    </row>
    <row r="80" spans="1:17" hidden="1">
      <c r="A80" s="1" t="s">
        <v>500</v>
      </c>
      <c r="B80" s="2">
        <v>3115</v>
      </c>
      <c r="C80" s="3" t="s">
        <v>314</v>
      </c>
      <c r="D80" s="3" t="s">
        <v>500</v>
      </c>
      <c r="E80" s="3" t="s">
        <v>233</v>
      </c>
      <c r="F80" s="3" t="s">
        <v>223</v>
      </c>
      <c r="G80" s="3" t="s">
        <v>224</v>
      </c>
      <c r="H80" s="3" t="s">
        <v>222</v>
      </c>
      <c r="I80" s="5">
        <v>42997</v>
      </c>
      <c r="J80" s="6">
        <v>9.6999999999999993</v>
      </c>
      <c r="K80" s="6">
        <v>7.35</v>
      </c>
      <c r="L80" s="6" t="s">
        <v>488</v>
      </c>
      <c r="M80" s="6"/>
      <c r="N80" s="6"/>
      <c r="O80" s="26"/>
      <c r="P80" s="26"/>
      <c r="Q80" s="26"/>
    </row>
    <row r="81" spans="1:17" hidden="1">
      <c r="A81" s="1" t="s">
        <v>543</v>
      </c>
      <c r="B81" s="2">
        <v>3046</v>
      </c>
      <c r="C81" s="3" t="s">
        <v>324</v>
      </c>
      <c r="D81" s="3" t="s">
        <v>543</v>
      </c>
      <c r="E81" s="3" t="s">
        <v>274</v>
      </c>
      <c r="F81" s="3" t="s">
        <v>223</v>
      </c>
      <c r="G81" s="3" t="s">
        <v>224</v>
      </c>
      <c r="H81" s="3" t="s">
        <v>222</v>
      </c>
      <c r="I81" s="5">
        <v>42991</v>
      </c>
      <c r="J81" s="6">
        <v>9.4</v>
      </c>
      <c r="K81" s="6">
        <v>7.35</v>
      </c>
      <c r="L81" s="6">
        <v>50</v>
      </c>
      <c r="M81" s="6"/>
      <c r="N81" s="6"/>
      <c r="O81" s="26"/>
      <c r="P81" s="26"/>
      <c r="Q81" s="26"/>
    </row>
    <row r="82" spans="1:17" hidden="1">
      <c r="A82" s="1" t="s">
        <v>511</v>
      </c>
      <c r="B82" s="2">
        <v>3109</v>
      </c>
      <c r="C82" s="3" t="s">
        <v>323</v>
      </c>
      <c r="D82" s="3" t="s">
        <v>511</v>
      </c>
      <c r="E82" s="3" t="s">
        <v>248</v>
      </c>
      <c r="F82" s="3" t="s">
        <v>223</v>
      </c>
      <c r="G82" s="3" t="s">
        <v>224</v>
      </c>
      <c r="H82" s="3" t="s">
        <v>222</v>
      </c>
      <c r="I82" s="5">
        <v>42984</v>
      </c>
      <c r="J82" s="6" t="s">
        <v>488</v>
      </c>
      <c r="K82" s="6">
        <v>4.58</v>
      </c>
      <c r="L82" s="6">
        <v>31.02</v>
      </c>
      <c r="M82" s="6"/>
      <c r="N82" s="6"/>
      <c r="O82" s="26"/>
      <c r="P82" s="26"/>
      <c r="Q82" s="26"/>
    </row>
    <row r="83" spans="1:17" hidden="1">
      <c r="A83" s="1" t="s">
        <v>537</v>
      </c>
      <c r="B83" s="2">
        <v>3072</v>
      </c>
      <c r="C83" s="3" t="s">
        <v>538</v>
      </c>
      <c r="D83" s="3" t="s">
        <v>537</v>
      </c>
      <c r="E83" s="3" t="s">
        <v>240</v>
      </c>
      <c r="F83" s="3" t="s">
        <v>223</v>
      </c>
      <c r="G83" s="3" t="s">
        <v>224</v>
      </c>
      <c r="H83" s="3" t="s">
        <v>222</v>
      </c>
      <c r="I83" s="5">
        <v>42978</v>
      </c>
      <c r="J83" s="6" t="s">
        <v>488</v>
      </c>
      <c r="K83" s="6" t="s">
        <v>488</v>
      </c>
      <c r="L83" s="6" t="s">
        <v>488</v>
      </c>
      <c r="M83" s="6"/>
      <c r="N83" s="6"/>
      <c r="O83" s="26"/>
      <c r="P83" s="26"/>
      <c r="Q83" s="26"/>
    </row>
    <row r="84" spans="1:17">
      <c r="A84" s="1" t="s">
        <v>155</v>
      </c>
      <c r="B84" s="2">
        <v>2968</v>
      </c>
      <c r="C84" s="3" t="s">
        <v>418</v>
      </c>
      <c r="D84" s="3" t="s">
        <v>155</v>
      </c>
      <c r="E84" s="3" t="s">
        <v>266</v>
      </c>
      <c r="F84" s="3" t="s">
        <v>220</v>
      </c>
      <c r="G84" s="3" t="s">
        <v>221</v>
      </c>
      <c r="H84" s="3" t="s">
        <v>222</v>
      </c>
      <c r="I84" s="5">
        <v>42962</v>
      </c>
      <c r="J84" s="6">
        <v>10</v>
      </c>
      <c r="K84" s="6">
        <v>7.85</v>
      </c>
      <c r="L84" s="6">
        <v>55.8</v>
      </c>
      <c r="M84" s="6"/>
      <c r="N84" s="6"/>
      <c r="O84" s="26"/>
      <c r="P84" s="26"/>
      <c r="Q84" s="26"/>
    </row>
    <row r="85" spans="1:17" hidden="1">
      <c r="A85" s="1" t="s">
        <v>138</v>
      </c>
      <c r="B85" s="2">
        <v>3103</v>
      </c>
      <c r="C85" s="3" t="s">
        <v>342</v>
      </c>
      <c r="D85" s="3" t="s">
        <v>138</v>
      </c>
      <c r="E85" s="3" t="s">
        <v>243</v>
      </c>
      <c r="F85" s="3" t="s">
        <v>220</v>
      </c>
      <c r="G85" s="3" t="s">
        <v>221</v>
      </c>
      <c r="H85" s="3" t="s">
        <v>222</v>
      </c>
      <c r="I85" s="5">
        <v>42957</v>
      </c>
      <c r="J85" s="6" t="s">
        <v>488</v>
      </c>
      <c r="K85" s="6" t="s">
        <v>488</v>
      </c>
      <c r="L85" s="6" t="s">
        <v>488</v>
      </c>
      <c r="M85" s="6"/>
      <c r="N85" s="6"/>
      <c r="O85" s="26"/>
      <c r="P85" s="26"/>
      <c r="Q85" s="26"/>
    </row>
    <row r="86" spans="1:17" hidden="1">
      <c r="A86" s="1" t="s">
        <v>139</v>
      </c>
      <c r="B86" s="2">
        <v>3104</v>
      </c>
      <c r="C86" s="3" t="s">
        <v>342</v>
      </c>
      <c r="D86" s="3" t="s">
        <v>139</v>
      </c>
      <c r="E86" s="3" t="s">
        <v>243</v>
      </c>
      <c r="F86" s="3" t="s">
        <v>223</v>
      </c>
      <c r="G86" s="3" t="s">
        <v>224</v>
      </c>
      <c r="H86" s="3" t="s">
        <v>222</v>
      </c>
      <c r="I86" s="5">
        <v>42957</v>
      </c>
      <c r="J86" s="6" t="s">
        <v>488</v>
      </c>
      <c r="K86" s="6" t="s">
        <v>488</v>
      </c>
      <c r="L86" s="6" t="s">
        <v>488</v>
      </c>
      <c r="M86" s="6"/>
      <c r="N86" s="6"/>
      <c r="O86" s="26"/>
      <c r="P86" s="26"/>
      <c r="Q86" s="26"/>
    </row>
    <row r="87" spans="1:17" hidden="1">
      <c r="A87" s="1" t="s">
        <v>140</v>
      </c>
      <c r="B87" s="2">
        <v>3105</v>
      </c>
      <c r="C87" s="3" t="s">
        <v>351</v>
      </c>
      <c r="D87" s="3" t="s">
        <v>140</v>
      </c>
      <c r="E87" s="3" t="s">
        <v>243</v>
      </c>
      <c r="F87" s="3" t="s">
        <v>223</v>
      </c>
      <c r="G87" s="3" t="s">
        <v>224</v>
      </c>
      <c r="H87" s="3" t="s">
        <v>222</v>
      </c>
      <c r="I87" s="5">
        <v>42957</v>
      </c>
      <c r="J87" s="6" t="s">
        <v>488</v>
      </c>
      <c r="K87" s="6" t="s">
        <v>488</v>
      </c>
      <c r="L87" s="6" t="s">
        <v>488</v>
      </c>
      <c r="M87" s="6"/>
      <c r="N87" s="6"/>
      <c r="O87" s="26"/>
      <c r="P87" s="26"/>
      <c r="Q87" s="26"/>
    </row>
    <row r="88" spans="1:17" hidden="1">
      <c r="A88" s="1" t="s">
        <v>143</v>
      </c>
      <c r="B88" s="2">
        <v>3107</v>
      </c>
      <c r="C88" s="3" t="s">
        <v>348</v>
      </c>
      <c r="D88" s="3" t="s">
        <v>143</v>
      </c>
      <c r="E88" s="3" t="s">
        <v>243</v>
      </c>
      <c r="F88" s="3" t="s">
        <v>220</v>
      </c>
      <c r="G88" s="3" t="s">
        <v>221</v>
      </c>
      <c r="H88" s="3" t="s">
        <v>222</v>
      </c>
      <c r="I88" s="5">
        <v>42957</v>
      </c>
      <c r="J88" s="6" t="s">
        <v>488</v>
      </c>
      <c r="K88" s="6" t="s">
        <v>488</v>
      </c>
      <c r="L88" s="6" t="s">
        <v>488</v>
      </c>
      <c r="M88" s="6"/>
      <c r="N88" s="6"/>
      <c r="O88" s="26"/>
      <c r="P88" s="26"/>
      <c r="Q88" s="26"/>
    </row>
    <row r="89" spans="1:17" hidden="1">
      <c r="A89" s="1" t="s">
        <v>144</v>
      </c>
      <c r="B89" s="2">
        <v>3108</v>
      </c>
      <c r="C89" s="3" t="s">
        <v>348</v>
      </c>
      <c r="D89" s="3" t="s">
        <v>144</v>
      </c>
      <c r="E89" s="3" t="s">
        <v>243</v>
      </c>
      <c r="F89" s="3" t="s">
        <v>223</v>
      </c>
      <c r="G89" s="3" t="s">
        <v>224</v>
      </c>
      <c r="H89" s="3" t="s">
        <v>222</v>
      </c>
      <c r="I89" s="5">
        <v>42957</v>
      </c>
      <c r="J89" s="6" t="s">
        <v>488</v>
      </c>
      <c r="K89" s="6" t="s">
        <v>488</v>
      </c>
      <c r="L89" s="6" t="s">
        <v>488</v>
      </c>
      <c r="M89" s="6"/>
      <c r="N89" s="6"/>
      <c r="O89" s="26"/>
      <c r="P89" s="26"/>
      <c r="Q89" s="26"/>
    </row>
    <row r="90" spans="1:17" hidden="1">
      <c r="A90" s="1" t="s">
        <v>470</v>
      </c>
      <c r="B90" s="2">
        <v>3097</v>
      </c>
      <c r="C90" s="3" t="s">
        <v>322</v>
      </c>
      <c r="D90" s="3" t="s">
        <v>470</v>
      </c>
      <c r="E90" s="3" t="s">
        <v>235</v>
      </c>
      <c r="F90" s="3" t="s">
        <v>223</v>
      </c>
      <c r="G90" s="3" t="s">
        <v>224</v>
      </c>
      <c r="H90" s="3" t="s">
        <v>222</v>
      </c>
      <c r="I90" s="5">
        <v>42956</v>
      </c>
      <c r="J90" s="6" t="s">
        <v>488</v>
      </c>
      <c r="K90" s="6" t="s">
        <v>488</v>
      </c>
      <c r="L90" s="6" t="s">
        <v>488</v>
      </c>
      <c r="M90" s="6"/>
      <c r="N90" s="6"/>
      <c r="O90" s="26"/>
      <c r="P90" s="26"/>
      <c r="Q90" s="26"/>
    </row>
    <row r="91" spans="1:17" hidden="1">
      <c r="A91" s="1" t="s">
        <v>519</v>
      </c>
      <c r="B91" s="2">
        <v>2752</v>
      </c>
      <c r="C91" s="3" t="s">
        <v>386</v>
      </c>
      <c r="D91" s="3" t="s">
        <v>519</v>
      </c>
      <c r="E91" s="3" t="s">
        <v>255</v>
      </c>
      <c r="F91" s="3" t="s">
        <v>220</v>
      </c>
      <c r="G91" s="3" t="s">
        <v>221</v>
      </c>
      <c r="H91" s="3" t="s">
        <v>225</v>
      </c>
      <c r="I91" s="5">
        <v>42951</v>
      </c>
      <c r="J91" s="6" t="s">
        <v>488</v>
      </c>
      <c r="K91" s="6" t="s">
        <v>488</v>
      </c>
      <c r="L91" s="6" t="s">
        <v>488</v>
      </c>
      <c r="M91" s="6"/>
      <c r="N91" s="6"/>
      <c r="O91" s="26"/>
      <c r="P91" s="26"/>
      <c r="Q91" s="26"/>
    </row>
    <row r="92" spans="1:17" hidden="1">
      <c r="A92" s="1" t="s">
        <v>68</v>
      </c>
      <c r="B92" s="2">
        <v>3003</v>
      </c>
      <c r="C92" s="3" t="s">
        <v>344</v>
      </c>
      <c r="D92" s="3" t="s">
        <v>68</v>
      </c>
      <c r="E92" s="3" t="s">
        <v>241</v>
      </c>
      <c r="F92" s="3" t="s">
        <v>223</v>
      </c>
      <c r="G92" s="3" t="s">
        <v>224</v>
      </c>
      <c r="H92" s="3" t="s">
        <v>225</v>
      </c>
      <c r="I92" s="5">
        <v>42947</v>
      </c>
      <c r="J92" s="6">
        <v>10.1</v>
      </c>
      <c r="K92" s="6">
        <v>5.97</v>
      </c>
      <c r="L92" s="6">
        <v>41.27</v>
      </c>
      <c r="M92" s="6"/>
      <c r="N92" s="6"/>
      <c r="O92" s="26"/>
      <c r="P92" s="26"/>
      <c r="Q92" s="26"/>
    </row>
    <row r="93" spans="1:17" hidden="1">
      <c r="A93" s="1" t="s">
        <v>218</v>
      </c>
      <c r="B93" s="2">
        <v>2990</v>
      </c>
      <c r="C93" s="3" t="s">
        <v>310</v>
      </c>
      <c r="D93" s="3" t="s">
        <v>218</v>
      </c>
      <c r="E93" s="3" t="s">
        <v>276</v>
      </c>
      <c r="F93" s="3" t="s">
        <v>220</v>
      </c>
      <c r="G93" s="3" t="s">
        <v>224</v>
      </c>
      <c r="H93" s="3" t="s">
        <v>225</v>
      </c>
      <c r="I93" s="5">
        <v>42940</v>
      </c>
      <c r="J93" s="6">
        <v>9.5</v>
      </c>
      <c r="K93" s="6">
        <v>7.46</v>
      </c>
      <c r="L93" s="6">
        <v>49.14</v>
      </c>
      <c r="M93" s="6"/>
      <c r="N93" s="6"/>
      <c r="O93" s="26"/>
      <c r="P93" s="26"/>
      <c r="Q93" s="26"/>
    </row>
    <row r="94" spans="1:17" hidden="1">
      <c r="A94" s="1" t="s">
        <v>147</v>
      </c>
      <c r="B94" s="2">
        <v>3028</v>
      </c>
      <c r="C94" s="3" t="s">
        <v>412</v>
      </c>
      <c r="D94" s="3" t="s">
        <v>147</v>
      </c>
      <c r="E94" s="3" t="s">
        <v>263</v>
      </c>
      <c r="F94" s="3" t="s">
        <v>223</v>
      </c>
      <c r="G94" s="3" t="s">
        <v>224</v>
      </c>
      <c r="H94" s="3" t="s">
        <v>222</v>
      </c>
      <c r="I94" s="5">
        <v>42936</v>
      </c>
      <c r="J94" s="6">
        <v>9.5500000000000007</v>
      </c>
      <c r="K94" s="6">
        <v>6.96</v>
      </c>
      <c r="L94" s="6">
        <v>46.79</v>
      </c>
      <c r="M94" s="6"/>
      <c r="N94" s="6"/>
      <c r="O94" s="26"/>
      <c r="P94" s="26"/>
      <c r="Q94" s="26"/>
    </row>
    <row r="95" spans="1:17" hidden="1">
      <c r="A95" s="1" t="s">
        <v>178</v>
      </c>
      <c r="B95" s="2">
        <v>3017</v>
      </c>
      <c r="C95" s="3" t="s">
        <v>433</v>
      </c>
      <c r="D95" s="3" t="s">
        <v>178</v>
      </c>
      <c r="E95" s="3" t="s">
        <v>269</v>
      </c>
      <c r="F95" s="3" t="s">
        <v>223</v>
      </c>
      <c r="G95" s="3" t="s">
        <v>224</v>
      </c>
      <c r="H95" s="3" t="s">
        <v>222</v>
      </c>
      <c r="I95" s="5">
        <v>42916</v>
      </c>
      <c r="J95" s="6">
        <v>9.6</v>
      </c>
      <c r="K95" s="6">
        <v>6.71</v>
      </c>
      <c r="L95" s="6">
        <v>46</v>
      </c>
      <c r="M95" s="6"/>
      <c r="N95" s="6"/>
      <c r="O95" s="26"/>
      <c r="P95" s="26"/>
      <c r="Q95" s="26"/>
    </row>
    <row r="96" spans="1:17">
      <c r="A96" s="1" t="s">
        <v>28</v>
      </c>
      <c r="B96" s="2">
        <v>3037</v>
      </c>
      <c r="C96" s="3" t="s">
        <v>306</v>
      </c>
      <c r="D96" s="3" t="s">
        <v>28</v>
      </c>
      <c r="E96" s="3" t="s">
        <v>232</v>
      </c>
      <c r="F96" s="3" t="s">
        <v>220</v>
      </c>
      <c r="G96" s="3" t="s">
        <v>221</v>
      </c>
      <c r="H96" s="3" t="s">
        <v>222</v>
      </c>
      <c r="I96" s="5">
        <v>42908</v>
      </c>
      <c r="J96" s="6">
        <v>9.6999999999999993</v>
      </c>
      <c r="K96" s="6" t="s">
        <v>488</v>
      </c>
      <c r="L96" s="6" t="s">
        <v>488</v>
      </c>
      <c r="M96" s="6"/>
      <c r="N96" s="6"/>
      <c r="O96" s="26"/>
      <c r="P96" s="26"/>
      <c r="Q96" s="26"/>
    </row>
    <row r="97" spans="1:17">
      <c r="A97" s="1" t="s">
        <v>29</v>
      </c>
      <c r="B97" s="2">
        <v>3038</v>
      </c>
      <c r="C97" s="3" t="s">
        <v>307</v>
      </c>
      <c r="D97" s="3" t="s">
        <v>29</v>
      </c>
      <c r="E97" s="3" t="s">
        <v>232</v>
      </c>
      <c r="F97" s="3" t="s">
        <v>220</v>
      </c>
      <c r="G97" s="3" t="s">
        <v>221</v>
      </c>
      <c r="H97" s="3" t="s">
        <v>222</v>
      </c>
      <c r="I97" s="5">
        <v>42908</v>
      </c>
      <c r="J97" s="6">
        <v>9.6999999999999993</v>
      </c>
      <c r="K97" s="6" t="s">
        <v>488</v>
      </c>
      <c r="L97" s="6" t="s">
        <v>488</v>
      </c>
      <c r="M97" s="6"/>
      <c r="N97" s="6"/>
      <c r="O97" s="26"/>
      <c r="P97" s="26"/>
      <c r="Q97" s="26"/>
    </row>
    <row r="98" spans="1:17" hidden="1">
      <c r="A98" s="1" t="s">
        <v>30</v>
      </c>
      <c r="B98" s="2">
        <v>3039</v>
      </c>
      <c r="C98" s="3" t="s">
        <v>307</v>
      </c>
      <c r="D98" s="3" t="s">
        <v>30</v>
      </c>
      <c r="E98" s="3" t="s">
        <v>232</v>
      </c>
      <c r="F98" s="3" t="s">
        <v>223</v>
      </c>
      <c r="G98" s="3" t="s">
        <v>224</v>
      </c>
      <c r="H98" s="3" t="s">
        <v>222</v>
      </c>
      <c r="I98" s="5">
        <v>42908</v>
      </c>
      <c r="J98" s="6">
        <v>9.6999999999999993</v>
      </c>
      <c r="K98" s="6" t="s">
        <v>488</v>
      </c>
      <c r="L98" s="6" t="s">
        <v>488</v>
      </c>
      <c r="M98" s="6"/>
      <c r="N98" s="6"/>
      <c r="O98" s="26"/>
      <c r="P98" s="26"/>
      <c r="Q98" s="26"/>
    </row>
    <row r="99" spans="1:17">
      <c r="A99" s="1" t="s">
        <v>58</v>
      </c>
      <c r="B99" s="2">
        <v>3033</v>
      </c>
      <c r="C99" s="3" t="s">
        <v>335</v>
      </c>
      <c r="D99" s="3" t="s">
        <v>58</v>
      </c>
      <c r="E99" s="3" t="s">
        <v>238</v>
      </c>
      <c r="F99" s="3" t="s">
        <v>220</v>
      </c>
      <c r="G99" s="3" t="s">
        <v>221</v>
      </c>
      <c r="H99" s="3" t="s">
        <v>222</v>
      </c>
      <c r="I99" s="5">
        <v>42902</v>
      </c>
      <c r="J99" s="6">
        <v>9.65</v>
      </c>
      <c r="K99" s="6">
        <v>7.36</v>
      </c>
      <c r="L99" s="6">
        <v>51.4</v>
      </c>
      <c r="M99" s="6"/>
      <c r="N99" s="6"/>
      <c r="O99" s="26"/>
      <c r="P99" s="26"/>
      <c r="Q99" s="26"/>
    </row>
    <row r="100" spans="1:17" hidden="1">
      <c r="A100" s="1" t="s">
        <v>109</v>
      </c>
      <c r="B100" s="2">
        <v>3035</v>
      </c>
      <c r="C100" s="3" t="s">
        <v>363</v>
      </c>
      <c r="D100" s="3" t="s">
        <v>109</v>
      </c>
      <c r="E100" s="3" t="s">
        <v>251</v>
      </c>
      <c r="F100" s="3" t="s">
        <v>220</v>
      </c>
      <c r="G100" s="3" t="s">
        <v>221</v>
      </c>
      <c r="H100" s="3" t="s">
        <v>222</v>
      </c>
      <c r="I100" s="5">
        <v>42894</v>
      </c>
      <c r="J100" s="6" t="s">
        <v>488</v>
      </c>
      <c r="K100" s="6" t="s">
        <v>488</v>
      </c>
      <c r="L100" s="6" t="s">
        <v>488</v>
      </c>
      <c r="M100" s="6"/>
      <c r="N100" s="6"/>
      <c r="O100" s="26"/>
      <c r="P100" s="26"/>
      <c r="Q100" s="26"/>
    </row>
    <row r="101" spans="1:17" hidden="1">
      <c r="A101" s="1" t="s">
        <v>104</v>
      </c>
      <c r="B101" s="2">
        <v>2953</v>
      </c>
      <c r="C101" s="3" t="s">
        <v>312</v>
      </c>
      <c r="D101" s="3" t="s">
        <v>104</v>
      </c>
      <c r="E101" s="3" t="s">
        <v>250</v>
      </c>
      <c r="F101" s="3" t="s">
        <v>223</v>
      </c>
      <c r="G101" s="3" t="s">
        <v>224</v>
      </c>
      <c r="H101" s="3" t="s">
        <v>222</v>
      </c>
      <c r="I101" s="5">
        <v>42892</v>
      </c>
      <c r="J101" s="6">
        <v>9.6999999999999993</v>
      </c>
      <c r="K101" s="6" t="s">
        <v>488</v>
      </c>
      <c r="L101" s="6" t="s">
        <v>488</v>
      </c>
      <c r="M101" s="6"/>
      <c r="N101" s="6"/>
      <c r="O101" s="26"/>
      <c r="P101" s="26"/>
      <c r="Q101" s="26"/>
    </row>
    <row r="102" spans="1:17" hidden="1">
      <c r="A102" s="1" t="s">
        <v>108</v>
      </c>
      <c r="B102" s="2">
        <v>3041</v>
      </c>
      <c r="C102" s="3" t="s">
        <v>327</v>
      </c>
      <c r="D102" s="3" t="s">
        <v>108</v>
      </c>
      <c r="E102" s="3" t="s">
        <v>251</v>
      </c>
      <c r="F102" s="3" t="s">
        <v>220</v>
      </c>
      <c r="G102" s="3" t="s">
        <v>221</v>
      </c>
      <c r="H102" s="3" t="s">
        <v>222</v>
      </c>
      <c r="I102" s="5">
        <v>42892</v>
      </c>
      <c r="J102" s="6" t="s">
        <v>488</v>
      </c>
      <c r="K102" s="6" t="s">
        <v>488</v>
      </c>
      <c r="L102" s="6" t="s">
        <v>488</v>
      </c>
      <c r="M102" s="6"/>
      <c r="N102" s="6"/>
      <c r="O102" s="26"/>
      <c r="P102" s="26"/>
      <c r="Q102" s="26"/>
    </row>
    <row r="103" spans="1:17" hidden="1">
      <c r="A103" s="1" t="s">
        <v>53</v>
      </c>
      <c r="B103" s="2">
        <v>3036</v>
      </c>
      <c r="C103" s="3" t="s">
        <v>334</v>
      </c>
      <c r="D103" s="3" t="s">
        <v>53</v>
      </c>
      <c r="E103" s="3" t="s">
        <v>236</v>
      </c>
      <c r="F103" s="3" t="s">
        <v>220</v>
      </c>
      <c r="G103" s="3" t="s">
        <v>231</v>
      </c>
      <c r="H103" s="3" t="s">
        <v>222</v>
      </c>
      <c r="I103" s="5">
        <v>42886</v>
      </c>
      <c r="J103" s="6">
        <v>9.5</v>
      </c>
      <c r="K103" s="6" t="s">
        <v>488</v>
      </c>
      <c r="L103" s="6" t="s">
        <v>488</v>
      </c>
      <c r="M103" s="6"/>
      <c r="N103" s="6"/>
      <c r="O103" s="26"/>
      <c r="P103" s="26"/>
      <c r="Q103" s="26"/>
    </row>
    <row r="104" spans="1:17" hidden="1">
      <c r="A104" s="1" t="s">
        <v>103</v>
      </c>
      <c r="B104" s="2">
        <v>2952</v>
      </c>
      <c r="C104" s="3" t="s">
        <v>312</v>
      </c>
      <c r="D104" s="3" t="s">
        <v>103</v>
      </c>
      <c r="E104" s="3" t="s">
        <v>250</v>
      </c>
      <c r="F104" s="3" t="s">
        <v>220</v>
      </c>
      <c r="G104" s="3" t="s">
        <v>224</v>
      </c>
      <c r="H104" s="3" t="s">
        <v>222</v>
      </c>
      <c r="I104" s="5">
        <v>42878</v>
      </c>
      <c r="J104" s="6">
        <v>9.6999999999999993</v>
      </c>
      <c r="K104" s="6" t="s">
        <v>488</v>
      </c>
      <c r="L104" s="6" t="s">
        <v>488</v>
      </c>
      <c r="M104" s="6"/>
      <c r="N104" s="6"/>
      <c r="O104" s="26"/>
      <c r="P104" s="26"/>
      <c r="Q104" s="26"/>
    </row>
    <row r="105" spans="1:17" hidden="1">
      <c r="A105" s="1" t="s">
        <v>106</v>
      </c>
      <c r="B105" s="2">
        <v>3171</v>
      </c>
      <c r="C105" s="3" t="s">
        <v>379</v>
      </c>
      <c r="D105" s="3" t="s">
        <v>106</v>
      </c>
      <c r="E105" s="3" t="s">
        <v>251</v>
      </c>
      <c r="F105" s="3" t="s">
        <v>223</v>
      </c>
      <c r="G105" s="3" t="s">
        <v>231</v>
      </c>
      <c r="H105" s="3" t="s">
        <v>225</v>
      </c>
      <c r="I105" s="5">
        <v>42878</v>
      </c>
      <c r="J105" s="6" t="s">
        <v>488</v>
      </c>
      <c r="K105" s="6" t="s">
        <v>488</v>
      </c>
      <c r="L105" s="6" t="s">
        <v>488</v>
      </c>
      <c r="M105" s="6"/>
      <c r="N105" s="6"/>
      <c r="O105" s="26"/>
      <c r="P105" s="26"/>
      <c r="Q105" s="26"/>
    </row>
    <row r="106" spans="1:17" hidden="1">
      <c r="A106" s="1" t="s">
        <v>182</v>
      </c>
      <c r="B106" s="2">
        <v>3042</v>
      </c>
      <c r="C106" s="3" t="s">
        <v>323</v>
      </c>
      <c r="D106" s="3" t="s">
        <v>182</v>
      </c>
      <c r="E106" s="3" t="s">
        <v>260</v>
      </c>
      <c r="F106" s="3" t="s">
        <v>223</v>
      </c>
      <c r="G106" s="3" t="s">
        <v>224</v>
      </c>
      <c r="H106" s="3" t="s">
        <v>222</v>
      </c>
      <c r="I106" s="5">
        <v>42878</v>
      </c>
      <c r="J106" s="6">
        <v>9.6</v>
      </c>
      <c r="K106" s="6">
        <v>8.02</v>
      </c>
      <c r="L106" s="6">
        <v>55.15</v>
      </c>
      <c r="M106" s="6"/>
      <c r="N106" s="6"/>
      <c r="O106" s="26"/>
      <c r="P106" s="26"/>
      <c r="Q106" s="26"/>
    </row>
    <row r="107" spans="1:17">
      <c r="A107" s="1" t="s">
        <v>98</v>
      </c>
      <c r="B107" s="2">
        <v>3007</v>
      </c>
      <c r="C107" s="3" t="s">
        <v>321</v>
      </c>
      <c r="D107" s="3" t="s">
        <v>98</v>
      </c>
      <c r="E107" s="3" t="s">
        <v>248</v>
      </c>
      <c r="F107" s="3" t="s">
        <v>220</v>
      </c>
      <c r="G107" s="3" t="s">
        <v>221</v>
      </c>
      <c r="H107" s="3" t="s">
        <v>222</v>
      </c>
      <c r="I107" s="5">
        <v>42873</v>
      </c>
      <c r="J107" s="6">
        <v>9.5</v>
      </c>
      <c r="K107" s="6">
        <v>5.42</v>
      </c>
      <c r="L107" s="6">
        <v>36.380000000000003</v>
      </c>
      <c r="M107" s="6"/>
      <c r="N107" s="6"/>
      <c r="O107" s="26"/>
      <c r="P107" s="26"/>
      <c r="Q107" s="26"/>
    </row>
    <row r="108" spans="1:17" hidden="1">
      <c r="A108" s="1" t="s">
        <v>3</v>
      </c>
      <c r="B108" s="2">
        <v>2849</v>
      </c>
      <c r="C108" s="3" t="s">
        <v>282</v>
      </c>
      <c r="D108" s="3" t="s">
        <v>3</v>
      </c>
      <c r="E108" s="3" t="s">
        <v>219</v>
      </c>
      <c r="F108" s="3" t="s">
        <v>223</v>
      </c>
      <c r="G108" s="3" t="s">
        <v>224</v>
      </c>
      <c r="H108" s="3" t="s">
        <v>222</v>
      </c>
      <c r="I108" s="5">
        <v>42866</v>
      </c>
      <c r="J108" s="6" t="s">
        <v>488</v>
      </c>
      <c r="K108" s="6" t="s">
        <v>488</v>
      </c>
      <c r="L108" s="6" t="s">
        <v>488</v>
      </c>
      <c r="M108" s="6"/>
      <c r="N108" s="6"/>
      <c r="O108" s="26"/>
      <c r="P108" s="26"/>
      <c r="Q108" s="26"/>
    </row>
    <row r="109" spans="1:17">
      <c r="A109" s="1" t="s">
        <v>154</v>
      </c>
      <c r="B109" s="2">
        <v>2866</v>
      </c>
      <c r="C109" s="3" t="s">
        <v>336</v>
      </c>
      <c r="D109" s="3" t="s">
        <v>154</v>
      </c>
      <c r="E109" s="3" t="s">
        <v>265</v>
      </c>
      <c r="F109" s="3" t="s">
        <v>220</v>
      </c>
      <c r="G109" s="3" t="s">
        <v>221</v>
      </c>
      <c r="H109" s="3" t="s">
        <v>222</v>
      </c>
      <c r="I109" s="5">
        <v>42866</v>
      </c>
      <c r="J109" s="6">
        <v>9.1999999999999993</v>
      </c>
      <c r="K109" s="6">
        <v>7.08</v>
      </c>
      <c r="L109" s="6">
        <v>52.5</v>
      </c>
      <c r="M109" s="6"/>
      <c r="N109" s="6"/>
      <c r="O109" s="26"/>
      <c r="P109" s="26"/>
      <c r="Q109" s="26"/>
    </row>
    <row r="110" spans="1:17">
      <c r="A110" s="1" t="s">
        <v>47</v>
      </c>
      <c r="B110" s="2">
        <v>2967</v>
      </c>
      <c r="C110" s="3" t="s">
        <v>327</v>
      </c>
      <c r="D110" s="3" t="s">
        <v>47</v>
      </c>
      <c r="E110" s="3" t="s">
        <v>237</v>
      </c>
      <c r="F110" s="3" t="s">
        <v>220</v>
      </c>
      <c r="G110" s="3" t="s">
        <v>221</v>
      </c>
      <c r="H110" s="3" t="s">
        <v>225</v>
      </c>
      <c r="I110" s="5">
        <v>42858</v>
      </c>
      <c r="J110" s="6">
        <v>9.5</v>
      </c>
      <c r="K110" s="6">
        <v>7.43</v>
      </c>
      <c r="L110" s="6">
        <v>49.2</v>
      </c>
      <c r="M110" s="6"/>
      <c r="N110" s="6"/>
      <c r="O110" s="26"/>
      <c r="P110" s="26"/>
      <c r="Q110" s="26"/>
    </row>
    <row r="111" spans="1:17" hidden="1">
      <c r="A111" s="1" t="s">
        <v>52</v>
      </c>
      <c r="B111" s="2">
        <v>3010</v>
      </c>
      <c r="C111" s="3" t="s">
        <v>333</v>
      </c>
      <c r="D111" s="3" t="s">
        <v>52</v>
      </c>
      <c r="E111" s="3" t="s">
        <v>236</v>
      </c>
      <c r="F111" s="3" t="s">
        <v>223</v>
      </c>
      <c r="G111" s="3" t="s">
        <v>224</v>
      </c>
      <c r="H111" s="3" t="s">
        <v>225</v>
      </c>
      <c r="I111" s="5">
        <v>42853</v>
      </c>
      <c r="J111" s="6">
        <v>9.5</v>
      </c>
      <c r="K111" s="6">
        <v>7.3</v>
      </c>
      <c r="L111" s="6">
        <v>50</v>
      </c>
      <c r="M111" s="6"/>
      <c r="N111" s="6"/>
      <c r="O111" s="26"/>
      <c r="P111" s="26"/>
      <c r="Q111" s="26"/>
    </row>
    <row r="112" spans="1:17" hidden="1">
      <c r="A112" s="1" t="s">
        <v>31</v>
      </c>
      <c r="B112" s="2">
        <v>3089</v>
      </c>
      <c r="C112" s="3" t="s">
        <v>308</v>
      </c>
      <c r="D112" s="3" t="s">
        <v>31</v>
      </c>
      <c r="E112" s="3" t="s">
        <v>232</v>
      </c>
      <c r="F112" s="3" t="s">
        <v>223</v>
      </c>
      <c r="G112" s="3" t="s">
        <v>231</v>
      </c>
      <c r="H112" s="3" t="s">
        <v>225</v>
      </c>
      <c r="I112" s="5">
        <v>42852</v>
      </c>
      <c r="J112" s="6" t="s">
        <v>488</v>
      </c>
      <c r="K112" s="6" t="s">
        <v>488</v>
      </c>
      <c r="L112" s="6" t="s">
        <v>488</v>
      </c>
      <c r="M112" s="6"/>
      <c r="N112" s="6"/>
      <c r="O112" s="26"/>
      <c r="P112" s="26"/>
      <c r="Q112" s="26"/>
    </row>
    <row r="113" spans="1:17" hidden="1">
      <c r="A113" s="1" t="s">
        <v>27</v>
      </c>
      <c r="B113" s="2">
        <v>2944</v>
      </c>
      <c r="C113" s="3" t="s">
        <v>301</v>
      </c>
      <c r="D113" s="3" t="s">
        <v>27</v>
      </c>
      <c r="E113" s="3" t="s">
        <v>228</v>
      </c>
      <c r="F113" s="3" t="s">
        <v>223</v>
      </c>
      <c r="G113" s="3" t="s">
        <v>224</v>
      </c>
      <c r="H113" s="3" t="s">
        <v>225</v>
      </c>
      <c r="I113" s="5">
        <v>42845</v>
      </c>
      <c r="J113" s="6">
        <v>8.6999999999999993</v>
      </c>
      <c r="K113" s="6">
        <v>6.92</v>
      </c>
      <c r="L113" s="6">
        <v>42.9</v>
      </c>
      <c r="M113" s="6"/>
      <c r="N113" s="6"/>
      <c r="O113" s="26"/>
      <c r="P113" s="26"/>
      <c r="Q113" s="26"/>
    </row>
    <row r="114" spans="1:17" hidden="1">
      <c r="A114" s="1" t="s">
        <v>150</v>
      </c>
      <c r="B114" s="2">
        <v>2938</v>
      </c>
      <c r="C114" s="3" t="s">
        <v>413</v>
      </c>
      <c r="D114" s="3" t="s">
        <v>150</v>
      </c>
      <c r="E114" s="3" t="s">
        <v>264</v>
      </c>
      <c r="F114" s="3" t="s">
        <v>220</v>
      </c>
      <c r="G114" s="3" t="s">
        <v>224</v>
      </c>
      <c r="H114" s="3" t="s">
        <v>222</v>
      </c>
      <c r="I114" s="5">
        <v>42845</v>
      </c>
      <c r="J114" s="6">
        <v>9.5</v>
      </c>
      <c r="K114" s="6">
        <v>8.34</v>
      </c>
      <c r="L114" s="6">
        <v>50.97</v>
      </c>
      <c r="M114" s="6"/>
      <c r="N114" s="6"/>
      <c r="O114" s="26"/>
      <c r="P114" s="26"/>
      <c r="Q114" s="26"/>
    </row>
    <row r="115" spans="1:17" hidden="1">
      <c r="A115" s="1" t="s">
        <v>20</v>
      </c>
      <c r="B115" s="2">
        <v>3053</v>
      </c>
      <c r="C115" s="3" t="s">
        <v>292</v>
      </c>
      <c r="D115" s="3" t="s">
        <v>20</v>
      </c>
      <c r="E115" s="3" t="s">
        <v>229</v>
      </c>
      <c r="F115" s="3" t="s">
        <v>220</v>
      </c>
      <c r="G115" s="3" t="s">
        <v>221</v>
      </c>
      <c r="H115" s="3" t="s">
        <v>225</v>
      </c>
      <c r="I115" s="5">
        <v>42844</v>
      </c>
      <c r="J115" s="6" t="s">
        <v>488</v>
      </c>
      <c r="K115" s="6" t="s">
        <v>488</v>
      </c>
      <c r="L115" s="6" t="s">
        <v>488</v>
      </c>
      <c r="M115" s="6"/>
      <c r="N115" s="6"/>
      <c r="O115" s="26"/>
      <c r="P115" s="26"/>
      <c r="Q115" s="26"/>
    </row>
    <row r="116" spans="1:17" hidden="1">
      <c r="A116" s="1" t="s">
        <v>149</v>
      </c>
      <c r="B116" s="2">
        <v>2937</v>
      </c>
      <c r="C116" s="3" t="s">
        <v>415</v>
      </c>
      <c r="D116" s="3" t="s">
        <v>149</v>
      </c>
      <c r="E116" s="3" t="s">
        <v>264</v>
      </c>
      <c r="F116" s="3" t="s">
        <v>220</v>
      </c>
      <c r="G116" s="3" t="s">
        <v>224</v>
      </c>
      <c r="H116" s="3" t="s">
        <v>222</v>
      </c>
      <c r="I116" s="5">
        <v>42837</v>
      </c>
      <c r="J116" s="6">
        <v>9.4</v>
      </c>
      <c r="K116" s="6">
        <v>7.64</v>
      </c>
      <c r="L116" s="6">
        <v>50</v>
      </c>
      <c r="M116" s="6"/>
      <c r="N116" s="6"/>
      <c r="O116" s="26"/>
      <c r="P116" s="26"/>
      <c r="Q116" s="26"/>
    </row>
    <row r="117" spans="1:17" hidden="1">
      <c r="A117" s="1" t="s">
        <v>171</v>
      </c>
      <c r="B117" s="2">
        <v>2949</v>
      </c>
      <c r="C117" s="3" t="s">
        <v>280</v>
      </c>
      <c r="D117" s="3" t="s">
        <v>171</v>
      </c>
      <c r="E117" s="3" t="s">
        <v>266</v>
      </c>
      <c r="F117" s="3" t="s">
        <v>223</v>
      </c>
      <c r="G117" s="3" t="s">
        <v>224</v>
      </c>
      <c r="H117" s="3" t="s">
        <v>222</v>
      </c>
      <c r="I117" s="5">
        <v>42836</v>
      </c>
      <c r="J117" s="6">
        <v>9.5</v>
      </c>
      <c r="K117" s="6">
        <v>7.42</v>
      </c>
      <c r="L117" s="6">
        <v>51.7</v>
      </c>
      <c r="M117" s="6"/>
      <c r="N117" s="6"/>
      <c r="O117" s="26"/>
      <c r="P117" s="26"/>
      <c r="Q117" s="26"/>
    </row>
    <row r="118" spans="1:17">
      <c r="A118" s="1" t="s">
        <v>95</v>
      </c>
      <c r="B118" s="2">
        <v>3009</v>
      </c>
      <c r="C118" s="3" t="s">
        <v>371</v>
      </c>
      <c r="D118" s="3" t="s">
        <v>95</v>
      </c>
      <c r="E118" s="3" t="s">
        <v>244</v>
      </c>
      <c r="F118" s="3" t="s">
        <v>220</v>
      </c>
      <c r="G118" s="3" t="s">
        <v>221</v>
      </c>
      <c r="H118" s="3" t="s">
        <v>222</v>
      </c>
      <c r="I118" s="5">
        <v>42829</v>
      </c>
      <c r="J118" s="6">
        <v>10.25</v>
      </c>
      <c r="K118" s="6" t="s">
        <v>488</v>
      </c>
      <c r="L118" s="6" t="s">
        <v>488</v>
      </c>
      <c r="M118" s="6"/>
      <c r="N118" s="6"/>
      <c r="O118" s="26"/>
      <c r="P118" s="26"/>
      <c r="Q118" s="26"/>
    </row>
    <row r="119" spans="1:17">
      <c r="A119" s="1" t="s">
        <v>41</v>
      </c>
      <c r="B119" s="2">
        <v>2842</v>
      </c>
      <c r="C119" s="3" t="s">
        <v>321</v>
      </c>
      <c r="D119" s="3" t="s">
        <v>41</v>
      </c>
      <c r="E119" s="3" t="s">
        <v>235</v>
      </c>
      <c r="F119" s="3" t="s">
        <v>220</v>
      </c>
      <c r="G119" s="3" t="s">
        <v>221</v>
      </c>
      <c r="H119" s="3" t="s">
        <v>225</v>
      </c>
      <c r="I119" s="5">
        <v>42814</v>
      </c>
      <c r="J119" s="6">
        <v>9.5</v>
      </c>
      <c r="K119" s="6">
        <v>7.69</v>
      </c>
      <c r="L119" s="6">
        <v>53.31</v>
      </c>
      <c r="M119" s="6"/>
      <c r="N119" s="6"/>
      <c r="O119" s="26"/>
      <c r="P119" s="26"/>
      <c r="Q119" s="26"/>
    </row>
    <row r="120" spans="1:17" hidden="1">
      <c r="A120" s="1" t="s">
        <v>46</v>
      </c>
      <c r="B120" s="2">
        <v>2890</v>
      </c>
      <c r="C120" s="3" t="s">
        <v>325</v>
      </c>
      <c r="D120" s="3" t="s">
        <v>46</v>
      </c>
      <c r="E120" s="3" t="s">
        <v>237</v>
      </c>
      <c r="F120" s="3" t="s">
        <v>220</v>
      </c>
      <c r="G120" s="3" t="s">
        <v>221</v>
      </c>
      <c r="H120" s="3" t="s">
        <v>222</v>
      </c>
      <c r="I120" s="5">
        <v>42802</v>
      </c>
      <c r="J120" s="6" t="s">
        <v>488</v>
      </c>
      <c r="K120" s="6" t="s">
        <v>488</v>
      </c>
      <c r="L120" s="6" t="s">
        <v>488</v>
      </c>
      <c r="M120" s="6"/>
      <c r="N120" s="6"/>
      <c r="O120" s="26"/>
      <c r="P120" s="26"/>
      <c r="Q120" s="26"/>
    </row>
    <row r="121" spans="1:17">
      <c r="A121" s="1" t="s">
        <v>156</v>
      </c>
      <c r="B121" s="2">
        <v>2901</v>
      </c>
      <c r="C121" s="3" t="s">
        <v>420</v>
      </c>
      <c r="D121" s="3" t="s">
        <v>156</v>
      </c>
      <c r="E121" s="3" t="s">
        <v>265</v>
      </c>
      <c r="F121" s="3" t="s">
        <v>220</v>
      </c>
      <c r="G121" s="3" t="s">
        <v>221</v>
      </c>
      <c r="H121" s="3" t="s">
        <v>225</v>
      </c>
      <c r="I121" s="5">
        <v>42796</v>
      </c>
      <c r="J121" s="6">
        <v>9.41</v>
      </c>
      <c r="K121" s="6">
        <v>7.51</v>
      </c>
      <c r="L121" s="6">
        <v>52.5</v>
      </c>
      <c r="M121" s="6"/>
      <c r="N121" s="6"/>
      <c r="O121" s="26"/>
      <c r="P121" s="26"/>
      <c r="Q121" s="26"/>
    </row>
    <row r="122" spans="1:17" hidden="1">
      <c r="A122" s="1" t="s">
        <v>217</v>
      </c>
      <c r="B122" s="2">
        <v>2907</v>
      </c>
      <c r="C122" s="3" t="s">
        <v>313</v>
      </c>
      <c r="D122" s="3" t="s">
        <v>217</v>
      </c>
      <c r="E122" s="3" t="s">
        <v>276</v>
      </c>
      <c r="F122" s="3" t="s">
        <v>223</v>
      </c>
      <c r="G122" s="3" t="s">
        <v>224</v>
      </c>
      <c r="H122" s="3" t="s">
        <v>225</v>
      </c>
      <c r="I122" s="5">
        <v>42795</v>
      </c>
      <c r="J122" s="6">
        <v>9.25</v>
      </c>
      <c r="K122" s="6">
        <v>7.57</v>
      </c>
      <c r="L122" s="6">
        <v>55.7</v>
      </c>
      <c r="M122" s="6"/>
      <c r="N122" s="6"/>
      <c r="O122" s="26"/>
      <c r="P122" s="26"/>
      <c r="Q122" s="26"/>
    </row>
    <row r="123" spans="1:17" hidden="1">
      <c r="A123" s="1" t="s">
        <v>39</v>
      </c>
      <c r="B123" s="2">
        <v>3065</v>
      </c>
      <c r="C123" s="3" t="s">
        <v>319</v>
      </c>
      <c r="D123" s="3" t="s">
        <v>39</v>
      </c>
      <c r="E123" s="3" t="s">
        <v>234</v>
      </c>
      <c r="F123" s="3" t="s">
        <v>220</v>
      </c>
      <c r="G123" s="3" t="s">
        <v>221</v>
      </c>
      <c r="H123" s="3"/>
      <c r="I123" s="5">
        <v>42790</v>
      </c>
      <c r="J123" s="6" t="s">
        <v>488</v>
      </c>
      <c r="K123" s="6" t="s">
        <v>488</v>
      </c>
      <c r="L123" s="6" t="s">
        <v>488</v>
      </c>
      <c r="M123" s="6"/>
      <c r="N123" s="6"/>
      <c r="O123" s="26"/>
      <c r="P123" s="26"/>
      <c r="Q123" s="26"/>
    </row>
    <row r="124" spans="1:17">
      <c r="A124" s="1" t="s">
        <v>157</v>
      </c>
      <c r="B124" s="2">
        <v>2867</v>
      </c>
      <c r="C124" s="3" t="s">
        <v>421</v>
      </c>
      <c r="D124" s="3" t="s">
        <v>157</v>
      </c>
      <c r="E124" s="3" t="s">
        <v>266</v>
      </c>
      <c r="F124" s="3" t="s">
        <v>220</v>
      </c>
      <c r="G124" s="3" t="s">
        <v>221</v>
      </c>
      <c r="H124" s="3" t="s">
        <v>222</v>
      </c>
      <c r="I124" s="5">
        <v>42790</v>
      </c>
      <c r="J124" s="6">
        <v>9.75</v>
      </c>
      <c r="K124" s="6">
        <v>7.04</v>
      </c>
      <c r="L124" s="6">
        <v>50.03</v>
      </c>
      <c r="M124" s="6"/>
      <c r="N124" s="6"/>
      <c r="O124" s="26"/>
      <c r="P124" s="26"/>
      <c r="Q124" s="26"/>
    </row>
    <row r="125" spans="1:17" hidden="1">
      <c r="A125" s="1" t="s">
        <v>166</v>
      </c>
      <c r="B125" s="2">
        <v>2950</v>
      </c>
      <c r="C125" s="3" t="s">
        <v>425</v>
      </c>
      <c r="D125" s="3" t="s">
        <v>166</v>
      </c>
      <c r="E125" s="3" t="s">
        <v>269</v>
      </c>
      <c r="F125" s="3" t="s">
        <v>220</v>
      </c>
      <c r="G125" s="3" t="s">
        <v>224</v>
      </c>
      <c r="H125" s="3" t="s">
        <v>222</v>
      </c>
      <c r="I125" s="5">
        <v>42788</v>
      </c>
      <c r="J125" s="6">
        <v>9.6</v>
      </c>
      <c r="K125" s="6">
        <v>7.47</v>
      </c>
      <c r="L125" s="6">
        <v>49.7</v>
      </c>
      <c r="M125" s="6"/>
      <c r="N125" s="6"/>
      <c r="O125" s="26"/>
      <c r="P125" s="26"/>
      <c r="Q125" s="26"/>
    </row>
    <row r="126" spans="1:17" hidden="1">
      <c r="A126" s="1" t="s">
        <v>129</v>
      </c>
      <c r="B126" s="2">
        <v>3112</v>
      </c>
      <c r="C126" s="3" t="s">
        <v>396</v>
      </c>
      <c r="D126" s="3" t="s">
        <v>129</v>
      </c>
      <c r="E126" s="3" t="s">
        <v>259</v>
      </c>
      <c r="F126" s="3" t="s">
        <v>223</v>
      </c>
      <c r="G126" s="3" t="s">
        <v>224</v>
      </c>
      <c r="H126" s="3" t="s">
        <v>222</v>
      </c>
      <c r="I126" s="5">
        <v>42787</v>
      </c>
      <c r="J126" s="6">
        <v>10.55</v>
      </c>
      <c r="K126" s="6" t="s">
        <v>488</v>
      </c>
      <c r="L126" s="6">
        <v>51</v>
      </c>
      <c r="M126" s="6"/>
      <c r="N126" s="6"/>
      <c r="O126" s="26"/>
      <c r="P126" s="26"/>
      <c r="Q126" s="26"/>
    </row>
    <row r="127" spans="1:17" hidden="1">
      <c r="A127" s="1" t="s">
        <v>136</v>
      </c>
      <c r="B127" s="2">
        <v>2912</v>
      </c>
      <c r="C127" s="3" t="s">
        <v>292</v>
      </c>
      <c r="D127" s="3" t="s">
        <v>136</v>
      </c>
      <c r="E127" s="3" t="s">
        <v>260</v>
      </c>
      <c r="F127" s="3" t="s">
        <v>220</v>
      </c>
      <c r="G127" s="3" t="s">
        <v>221</v>
      </c>
      <c r="H127" s="3" t="s">
        <v>222</v>
      </c>
      <c r="I127" s="5">
        <v>42761</v>
      </c>
      <c r="J127" s="6" t="s">
        <v>488</v>
      </c>
      <c r="K127" s="6" t="s">
        <v>488</v>
      </c>
      <c r="L127" s="6" t="s">
        <v>488</v>
      </c>
      <c r="M127" s="6"/>
      <c r="N127" s="6"/>
      <c r="O127" s="26"/>
      <c r="P127" s="26"/>
      <c r="Q127" s="26"/>
    </row>
    <row r="128" spans="1:17" hidden="1">
      <c r="A128" s="1" t="s">
        <v>23</v>
      </c>
      <c r="B128" s="2">
        <v>2894</v>
      </c>
      <c r="C128" s="3" t="s">
        <v>287</v>
      </c>
      <c r="D128" s="3" t="s">
        <v>23</v>
      </c>
      <c r="E128" s="3" t="s">
        <v>228</v>
      </c>
      <c r="F128" s="3" t="s">
        <v>220</v>
      </c>
      <c r="G128" s="3" t="s">
        <v>224</v>
      </c>
      <c r="H128" s="3" t="s">
        <v>222</v>
      </c>
      <c r="I128" s="5">
        <v>42759</v>
      </c>
      <c r="J128" s="6">
        <v>9</v>
      </c>
      <c r="K128" s="6">
        <v>6.82</v>
      </c>
      <c r="L128" s="6">
        <v>48</v>
      </c>
      <c r="M128" s="6"/>
      <c r="N128" s="6"/>
      <c r="O128" s="26"/>
      <c r="P128" s="26"/>
      <c r="Q128" s="26"/>
    </row>
    <row r="129" spans="1:17" hidden="1">
      <c r="A129" s="1" t="s">
        <v>26</v>
      </c>
      <c r="B129" s="2">
        <v>2895</v>
      </c>
      <c r="C129" s="3" t="s">
        <v>287</v>
      </c>
      <c r="D129" s="3" t="s">
        <v>26</v>
      </c>
      <c r="E129" s="3" t="s">
        <v>228</v>
      </c>
      <c r="F129" s="3" t="s">
        <v>223</v>
      </c>
      <c r="G129" s="3" t="s">
        <v>224</v>
      </c>
      <c r="H129" s="3" t="s">
        <v>222</v>
      </c>
      <c r="I129" s="5">
        <v>42759</v>
      </c>
      <c r="J129" s="6">
        <v>9</v>
      </c>
      <c r="K129" s="6">
        <v>6.82</v>
      </c>
      <c r="L129" s="6">
        <v>48</v>
      </c>
      <c r="M129" s="6"/>
      <c r="N129" s="6"/>
      <c r="O129" s="26"/>
      <c r="P129" s="26"/>
      <c r="Q129" s="26"/>
    </row>
    <row r="130" spans="1:17" hidden="1">
      <c r="A130" s="1" t="s">
        <v>200</v>
      </c>
      <c r="B130" s="2">
        <v>2939</v>
      </c>
      <c r="C130" s="3" t="s">
        <v>451</v>
      </c>
      <c r="D130" s="3" t="s">
        <v>200</v>
      </c>
      <c r="E130" s="3" t="s">
        <v>240</v>
      </c>
      <c r="F130" s="3" t="s">
        <v>220</v>
      </c>
      <c r="G130" s="3" t="s">
        <v>224</v>
      </c>
      <c r="H130" s="3" t="s">
        <v>222</v>
      </c>
      <c r="I130" s="5">
        <v>42754</v>
      </c>
      <c r="J130" s="6" t="s">
        <v>488</v>
      </c>
      <c r="K130" s="6" t="s">
        <v>488</v>
      </c>
      <c r="L130" s="6" t="s">
        <v>488</v>
      </c>
      <c r="M130" s="6"/>
      <c r="N130" s="6"/>
      <c r="O130" s="26"/>
      <c r="P130" s="26"/>
      <c r="Q130" s="26"/>
    </row>
    <row r="131" spans="1:17" hidden="1">
      <c r="A131" s="1" t="s">
        <v>201</v>
      </c>
      <c r="B131" s="2">
        <v>2940</v>
      </c>
      <c r="C131" s="3" t="s">
        <v>449</v>
      </c>
      <c r="D131" s="3" t="s">
        <v>201</v>
      </c>
      <c r="E131" s="3" t="s">
        <v>240</v>
      </c>
      <c r="F131" s="3" t="s">
        <v>220</v>
      </c>
      <c r="G131" s="3" t="s">
        <v>224</v>
      </c>
      <c r="H131" s="3" t="s">
        <v>222</v>
      </c>
      <c r="I131" s="5">
        <v>42754</v>
      </c>
      <c r="J131" s="6" t="s">
        <v>488</v>
      </c>
      <c r="K131" s="6" t="s">
        <v>488</v>
      </c>
      <c r="L131" s="6" t="s">
        <v>488</v>
      </c>
      <c r="M131" s="6"/>
      <c r="N131" s="6"/>
      <c r="O131" s="26"/>
      <c r="P131" s="26"/>
      <c r="Q131" s="26"/>
    </row>
    <row r="132" spans="1:17" hidden="1">
      <c r="A132" s="1" t="s">
        <v>202</v>
      </c>
      <c r="B132" s="2">
        <v>2941</v>
      </c>
      <c r="C132" s="3" t="s">
        <v>450</v>
      </c>
      <c r="D132" s="3" t="s">
        <v>202</v>
      </c>
      <c r="E132" s="3" t="s">
        <v>240</v>
      </c>
      <c r="F132" s="3" t="s">
        <v>220</v>
      </c>
      <c r="G132" s="3" t="s">
        <v>224</v>
      </c>
      <c r="H132" s="3" t="s">
        <v>222</v>
      </c>
      <c r="I132" s="5">
        <v>42754</v>
      </c>
      <c r="J132" s="6" t="s">
        <v>488</v>
      </c>
      <c r="K132" s="6" t="s">
        <v>488</v>
      </c>
      <c r="L132" s="6" t="s">
        <v>488</v>
      </c>
      <c r="M132" s="6"/>
      <c r="N132" s="6"/>
      <c r="O132" s="26"/>
      <c r="P132" s="26"/>
      <c r="Q132" s="26"/>
    </row>
    <row r="133" spans="1:17" hidden="1">
      <c r="A133" s="1" t="s">
        <v>203</v>
      </c>
      <c r="B133" s="2">
        <v>2942</v>
      </c>
      <c r="C133" s="3" t="s">
        <v>448</v>
      </c>
      <c r="D133" s="3" t="s">
        <v>203</v>
      </c>
      <c r="E133" s="3" t="s">
        <v>240</v>
      </c>
      <c r="F133" s="3" t="s">
        <v>220</v>
      </c>
      <c r="G133" s="3" t="s">
        <v>224</v>
      </c>
      <c r="H133" s="3" t="s">
        <v>222</v>
      </c>
      <c r="I133" s="5">
        <v>42754</v>
      </c>
      <c r="J133" s="6" t="s">
        <v>488</v>
      </c>
      <c r="K133" s="6" t="s">
        <v>488</v>
      </c>
      <c r="L133" s="6" t="s">
        <v>488</v>
      </c>
      <c r="M133" s="6"/>
      <c r="N133" s="6"/>
      <c r="O133" s="26"/>
      <c r="P133" s="26"/>
      <c r="Q133" s="26"/>
    </row>
    <row r="134" spans="1:17">
      <c r="A134" s="1" t="s">
        <v>518</v>
      </c>
      <c r="B134" s="2">
        <v>3078</v>
      </c>
      <c r="C134" s="3" t="s">
        <v>335</v>
      </c>
      <c r="D134" s="3" t="s">
        <v>518</v>
      </c>
      <c r="E134" s="3" t="s">
        <v>254</v>
      </c>
      <c r="F134" s="3" t="s">
        <v>220</v>
      </c>
      <c r="G134" s="3" t="s">
        <v>221</v>
      </c>
      <c r="H134" s="3" t="s">
        <v>222</v>
      </c>
      <c r="I134" s="5">
        <v>42753</v>
      </c>
      <c r="J134" s="6">
        <v>9.4499999999999993</v>
      </c>
      <c r="K134" s="6">
        <v>7.25</v>
      </c>
      <c r="L134" s="6">
        <v>50.99</v>
      </c>
      <c r="M134" s="6"/>
      <c r="N134" s="6"/>
      <c r="O134" s="26"/>
      <c r="P134" s="26"/>
      <c r="Q134" s="26"/>
    </row>
    <row r="135" spans="1:17" hidden="1">
      <c r="A135" s="1" t="s">
        <v>717</v>
      </c>
      <c r="B135" s="2">
        <v>3134</v>
      </c>
      <c r="C135" s="3" t="s">
        <v>409</v>
      </c>
      <c r="D135" s="3" t="s">
        <v>717</v>
      </c>
      <c r="E135" s="3" t="s">
        <v>260</v>
      </c>
      <c r="F135" s="3" t="s">
        <v>220</v>
      </c>
      <c r="G135" s="3" t="s">
        <v>226</v>
      </c>
      <c r="H135" s="3" t="s">
        <v>222</v>
      </c>
      <c r="I135" s="5">
        <v>42747</v>
      </c>
      <c r="J135" s="6">
        <v>9.6</v>
      </c>
      <c r="K135" s="6">
        <v>6.39</v>
      </c>
      <c r="L135" s="6">
        <v>40</v>
      </c>
      <c r="M135" s="6"/>
      <c r="N135" s="6"/>
      <c r="O135" s="26"/>
      <c r="P135" s="26"/>
      <c r="Q135" s="26"/>
    </row>
    <row r="136" spans="1:17" hidden="1">
      <c r="A136" s="1" t="s">
        <v>716</v>
      </c>
      <c r="B136" s="2">
        <v>3135</v>
      </c>
      <c r="C136" s="3" t="s">
        <v>405</v>
      </c>
      <c r="D136" s="3" t="s">
        <v>716</v>
      </c>
      <c r="E136" s="3" t="s">
        <v>260</v>
      </c>
      <c r="F136" s="3" t="s">
        <v>220</v>
      </c>
      <c r="G136" s="3" t="s">
        <v>226</v>
      </c>
      <c r="H136" s="3" t="s">
        <v>222</v>
      </c>
      <c r="I136" s="5">
        <v>42746</v>
      </c>
      <c r="J136" s="6" t="s">
        <v>488</v>
      </c>
      <c r="K136" s="6" t="s">
        <v>488</v>
      </c>
      <c r="L136" s="6" t="s">
        <v>488</v>
      </c>
      <c r="M136" s="6"/>
      <c r="N136" s="6"/>
      <c r="O136" s="26"/>
      <c r="P136" s="26"/>
      <c r="Q136" s="26"/>
    </row>
    <row r="137" spans="1:17" hidden="1">
      <c r="A137" s="1" t="s">
        <v>107</v>
      </c>
      <c r="B137" s="2">
        <v>3022</v>
      </c>
      <c r="C137" s="3" t="s">
        <v>326</v>
      </c>
      <c r="D137" s="3" t="s">
        <v>107</v>
      </c>
      <c r="E137" s="3" t="s">
        <v>251</v>
      </c>
      <c r="F137" s="3" t="s">
        <v>220</v>
      </c>
      <c r="G137" s="3" t="s">
        <v>221</v>
      </c>
      <c r="H137" s="3"/>
      <c r="I137" s="5">
        <v>42745</v>
      </c>
      <c r="J137" s="6" t="s">
        <v>488</v>
      </c>
      <c r="K137" s="6" t="s">
        <v>488</v>
      </c>
      <c r="L137" s="6" t="s">
        <v>488</v>
      </c>
      <c r="M137" s="6"/>
      <c r="N137" s="6"/>
      <c r="O137" s="26"/>
      <c r="P137" s="26"/>
      <c r="Q137" s="26"/>
    </row>
    <row r="138" spans="1:17" hidden="1">
      <c r="A138" s="1" t="s">
        <v>114</v>
      </c>
      <c r="B138" s="2">
        <v>2701</v>
      </c>
      <c r="C138" s="3" t="s">
        <v>385</v>
      </c>
      <c r="D138" s="3" t="s">
        <v>114</v>
      </c>
      <c r="E138" s="3" t="s">
        <v>255</v>
      </c>
      <c r="F138" s="3" t="s">
        <v>220</v>
      </c>
      <c r="G138" s="3" t="s">
        <v>221</v>
      </c>
      <c r="H138" s="3" t="s">
        <v>225</v>
      </c>
      <c r="I138" s="5">
        <v>42727</v>
      </c>
      <c r="J138" s="6" t="s">
        <v>488</v>
      </c>
      <c r="K138" s="6" t="s">
        <v>488</v>
      </c>
      <c r="L138" s="6" t="s">
        <v>488</v>
      </c>
      <c r="M138" s="6"/>
      <c r="N138" s="6"/>
      <c r="O138" s="26"/>
      <c r="P138" s="26"/>
      <c r="Q138" s="26"/>
    </row>
    <row r="139" spans="1:17">
      <c r="A139" s="1" t="s">
        <v>100</v>
      </c>
      <c r="B139" s="2">
        <v>2984</v>
      </c>
      <c r="C139" s="3" t="s">
        <v>365</v>
      </c>
      <c r="D139" s="3" t="s">
        <v>100</v>
      </c>
      <c r="E139" s="3" t="s">
        <v>252</v>
      </c>
      <c r="F139" s="3" t="s">
        <v>220</v>
      </c>
      <c r="G139" s="3" t="s">
        <v>221</v>
      </c>
      <c r="H139" s="3" t="s">
        <v>222</v>
      </c>
      <c r="I139" s="5">
        <v>42726</v>
      </c>
      <c r="J139" s="6">
        <v>9.6</v>
      </c>
      <c r="K139" s="6">
        <v>6.65</v>
      </c>
      <c r="L139" s="6">
        <v>48.03</v>
      </c>
      <c r="M139" s="6"/>
      <c r="N139" s="6"/>
      <c r="O139" s="26"/>
      <c r="P139" s="26"/>
      <c r="Q139" s="26"/>
    </row>
    <row r="140" spans="1:17" hidden="1">
      <c r="A140" s="1" t="s">
        <v>101</v>
      </c>
      <c r="B140" s="2">
        <v>2985</v>
      </c>
      <c r="C140" s="3" t="s">
        <v>365</v>
      </c>
      <c r="D140" s="3" t="s">
        <v>101</v>
      </c>
      <c r="E140" s="3" t="s">
        <v>252</v>
      </c>
      <c r="F140" s="3" t="s">
        <v>223</v>
      </c>
      <c r="G140" s="3" t="s">
        <v>224</v>
      </c>
      <c r="H140" s="3" t="s">
        <v>222</v>
      </c>
      <c r="I140" s="5">
        <v>42726</v>
      </c>
      <c r="J140" s="6">
        <v>9.5</v>
      </c>
      <c r="K140" s="6">
        <v>5.75</v>
      </c>
      <c r="L140" s="6">
        <v>48.03</v>
      </c>
      <c r="M140" s="6"/>
      <c r="N140" s="6"/>
      <c r="O140" s="26"/>
      <c r="P140" s="26"/>
      <c r="Q140" s="26"/>
    </row>
    <row r="141" spans="1:17">
      <c r="A141" s="1" t="s">
        <v>159</v>
      </c>
      <c r="B141" s="2">
        <v>3025</v>
      </c>
      <c r="C141" s="3" t="s">
        <v>337</v>
      </c>
      <c r="D141" s="3" t="s">
        <v>159</v>
      </c>
      <c r="E141" s="3" t="s">
        <v>267</v>
      </c>
      <c r="F141" s="3" t="s">
        <v>220</v>
      </c>
      <c r="G141" s="3" t="s">
        <v>221</v>
      </c>
      <c r="H141" s="3" t="s">
        <v>222</v>
      </c>
      <c r="I141" s="5">
        <v>42726</v>
      </c>
      <c r="J141" s="6">
        <v>9.9</v>
      </c>
      <c r="K141" s="6">
        <v>7.37</v>
      </c>
      <c r="L141" s="6">
        <v>51.75</v>
      </c>
      <c r="M141" s="6"/>
      <c r="N141" s="6"/>
      <c r="O141" s="26"/>
      <c r="P141" s="26"/>
      <c r="Q141" s="26"/>
    </row>
    <row r="142" spans="1:17" hidden="1">
      <c r="A142" s="1" t="s">
        <v>91</v>
      </c>
      <c r="B142" s="2">
        <v>3161</v>
      </c>
      <c r="C142" s="3" t="s">
        <v>382</v>
      </c>
      <c r="D142" s="3" t="s">
        <v>91</v>
      </c>
      <c r="E142" s="3" t="s">
        <v>250</v>
      </c>
      <c r="F142" s="3" t="s">
        <v>223</v>
      </c>
      <c r="G142" s="3" t="s">
        <v>224</v>
      </c>
      <c r="H142" s="3" t="s">
        <v>222</v>
      </c>
      <c r="I142" s="5">
        <v>42724</v>
      </c>
      <c r="J142" s="6">
        <v>9.75</v>
      </c>
      <c r="K142" s="6">
        <v>7.53</v>
      </c>
      <c r="L142" s="6" t="s">
        <v>488</v>
      </c>
      <c r="M142" s="6"/>
      <c r="N142" s="6"/>
      <c r="O142" s="26"/>
      <c r="P142" s="26"/>
      <c r="Q142" s="26"/>
    </row>
    <row r="143" spans="1:17">
      <c r="A143" s="1" t="s">
        <v>105</v>
      </c>
      <c r="B143" s="2">
        <v>2983</v>
      </c>
      <c r="C143" s="3" t="s">
        <v>367</v>
      </c>
      <c r="D143" s="3" t="s">
        <v>105</v>
      </c>
      <c r="E143" s="3" t="s">
        <v>253</v>
      </c>
      <c r="F143" s="3" t="s">
        <v>220</v>
      </c>
      <c r="G143" s="3" t="s">
        <v>221</v>
      </c>
      <c r="H143" s="3" t="s">
        <v>225</v>
      </c>
      <c r="I143" s="5">
        <v>42723</v>
      </c>
      <c r="J143" s="6">
        <v>9.3699999999999992</v>
      </c>
      <c r="K143" s="6">
        <v>7.43</v>
      </c>
      <c r="L143" s="6">
        <v>52.39</v>
      </c>
      <c r="M143" s="6"/>
      <c r="N143" s="6"/>
      <c r="O143" s="26"/>
      <c r="P143" s="26"/>
      <c r="Q143" s="26"/>
    </row>
    <row r="144" spans="1:17" hidden="1">
      <c r="A144" s="1" t="s">
        <v>118</v>
      </c>
      <c r="B144" s="2">
        <v>2919</v>
      </c>
      <c r="C144" s="3" t="s">
        <v>392</v>
      </c>
      <c r="D144" s="3" t="s">
        <v>118</v>
      </c>
      <c r="E144" s="3" t="s">
        <v>257</v>
      </c>
      <c r="F144" s="3" t="s">
        <v>220</v>
      </c>
      <c r="G144" s="3" t="s">
        <v>224</v>
      </c>
      <c r="H144" s="3" t="s">
        <v>225</v>
      </c>
      <c r="I144" s="5">
        <v>42723</v>
      </c>
      <c r="J144" s="6">
        <v>9</v>
      </c>
      <c r="K144" s="6">
        <v>7.45</v>
      </c>
      <c r="L144" s="6">
        <v>49</v>
      </c>
      <c r="M144" s="6"/>
      <c r="N144" s="6"/>
      <c r="O144" s="26"/>
      <c r="P144" s="26"/>
      <c r="Q144" s="26"/>
    </row>
    <row r="145" spans="1:17" hidden="1">
      <c r="A145" s="1" t="s">
        <v>24</v>
      </c>
      <c r="B145" s="2">
        <v>2896</v>
      </c>
      <c r="C145" s="3" t="s">
        <v>303</v>
      </c>
      <c r="D145" s="3" t="s">
        <v>24</v>
      </c>
      <c r="E145" s="3" t="s">
        <v>228</v>
      </c>
      <c r="F145" s="3" t="s">
        <v>223</v>
      </c>
      <c r="G145" s="3" t="s">
        <v>224</v>
      </c>
      <c r="H145" s="3" t="s">
        <v>222</v>
      </c>
      <c r="I145" s="5">
        <v>42719</v>
      </c>
      <c r="J145" s="6">
        <v>9</v>
      </c>
      <c r="K145" s="6">
        <v>6.42</v>
      </c>
      <c r="L145" s="6">
        <v>48</v>
      </c>
      <c r="M145" s="6"/>
      <c r="N145" s="6"/>
      <c r="O145" s="26"/>
      <c r="P145" s="26"/>
      <c r="Q145" s="26"/>
    </row>
    <row r="146" spans="1:17" hidden="1">
      <c r="A146" s="1" t="s">
        <v>25</v>
      </c>
      <c r="B146" s="2">
        <v>2897</v>
      </c>
      <c r="C146" s="3" t="s">
        <v>300</v>
      </c>
      <c r="D146" s="3" t="s">
        <v>25</v>
      </c>
      <c r="E146" s="3" t="s">
        <v>228</v>
      </c>
      <c r="F146" s="3" t="s">
        <v>223</v>
      </c>
      <c r="G146" s="3" t="s">
        <v>224</v>
      </c>
      <c r="H146" s="3" t="s">
        <v>222</v>
      </c>
      <c r="I146" s="5">
        <v>42719</v>
      </c>
      <c r="J146" s="6">
        <v>9</v>
      </c>
      <c r="K146" s="6">
        <v>6.15</v>
      </c>
      <c r="L146" s="6">
        <v>48</v>
      </c>
      <c r="M146" s="6"/>
      <c r="N146" s="6"/>
      <c r="O146" s="26"/>
      <c r="P146" s="26"/>
      <c r="Q146" s="26"/>
    </row>
    <row r="147" spans="1:17" hidden="1">
      <c r="A147" s="1" t="s">
        <v>102</v>
      </c>
      <c r="B147" s="2">
        <v>2970</v>
      </c>
      <c r="C147" s="3" t="s">
        <v>375</v>
      </c>
      <c r="D147" s="3" t="s">
        <v>102</v>
      </c>
      <c r="E147" s="3" t="s">
        <v>249</v>
      </c>
      <c r="F147" s="3" t="s">
        <v>220</v>
      </c>
      <c r="G147" s="3" t="s">
        <v>224</v>
      </c>
      <c r="H147" s="3" t="s">
        <v>225</v>
      </c>
      <c r="I147" s="5">
        <v>42718</v>
      </c>
      <c r="J147" s="6">
        <v>9.1</v>
      </c>
      <c r="K147" s="6">
        <v>7.08</v>
      </c>
      <c r="L147" s="6">
        <v>50</v>
      </c>
      <c r="M147" s="6"/>
      <c r="N147" s="6"/>
      <c r="O147" s="26"/>
      <c r="P147" s="26"/>
      <c r="Q147" s="26"/>
    </row>
    <row r="148" spans="1:17" hidden="1">
      <c r="A148" s="1" t="s">
        <v>165</v>
      </c>
      <c r="B148" s="2">
        <v>2943</v>
      </c>
      <c r="C148" s="3" t="s">
        <v>426</v>
      </c>
      <c r="D148" s="3" t="s">
        <v>165</v>
      </c>
      <c r="E148" s="3" t="s">
        <v>269</v>
      </c>
      <c r="F148" s="3" t="s">
        <v>220</v>
      </c>
      <c r="G148" s="3" t="s">
        <v>224</v>
      </c>
      <c r="H148" s="3" t="s">
        <v>222</v>
      </c>
      <c r="I148" s="5">
        <v>42716</v>
      </c>
      <c r="J148" s="6">
        <v>9.6</v>
      </c>
      <c r="K148" s="6">
        <v>7.47</v>
      </c>
      <c r="L148" s="6">
        <v>45</v>
      </c>
      <c r="M148" s="6"/>
      <c r="N148" s="6"/>
      <c r="O148" s="26"/>
      <c r="P148" s="26"/>
      <c r="Q148" s="26"/>
    </row>
    <row r="149" spans="1:17" hidden="1">
      <c r="A149" s="1" t="s">
        <v>22</v>
      </c>
      <c r="B149" s="2">
        <v>3051</v>
      </c>
      <c r="C149" s="3" t="s">
        <v>286</v>
      </c>
      <c r="D149" s="3" t="s">
        <v>22</v>
      </c>
      <c r="E149" s="3" t="s">
        <v>227</v>
      </c>
      <c r="F149" s="3" t="s">
        <v>220</v>
      </c>
      <c r="G149" s="3" t="s">
        <v>231</v>
      </c>
      <c r="H149" s="3" t="s">
        <v>222</v>
      </c>
      <c r="I149" s="5">
        <v>42713</v>
      </c>
      <c r="J149" s="6" t="s">
        <v>488</v>
      </c>
      <c r="K149" s="6" t="s">
        <v>488</v>
      </c>
      <c r="L149" s="6" t="s">
        <v>488</v>
      </c>
      <c r="M149" s="6"/>
      <c r="N149" s="6"/>
      <c r="O149" s="26"/>
      <c r="P149" s="26"/>
      <c r="Q149" s="26"/>
    </row>
    <row r="150" spans="1:17" hidden="1">
      <c r="A150" s="1" t="s">
        <v>66</v>
      </c>
      <c r="B150" s="2">
        <v>2881</v>
      </c>
      <c r="C150" s="3" t="s">
        <v>343</v>
      </c>
      <c r="D150" s="3" t="s">
        <v>66</v>
      </c>
      <c r="E150" s="3" t="s">
        <v>241</v>
      </c>
      <c r="F150" s="3" t="s">
        <v>223</v>
      </c>
      <c r="G150" s="3" t="s">
        <v>224</v>
      </c>
      <c r="H150" s="3" t="s">
        <v>225</v>
      </c>
      <c r="I150" s="5">
        <v>42713</v>
      </c>
      <c r="J150" s="6">
        <v>10.1</v>
      </c>
      <c r="K150" s="6">
        <v>5.76</v>
      </c>
      <c r="L150" s="6">
        <v>38.65</v>
      </c>
      <c r="M150" s="6"/>
      <c r="N150" s="6"/>
      <c r="O150" s="26"/>
      <c r="P150" s="26"/>
      <c r="Q150" s="26"/>
    </row>
    <row r="151" spans="1:17">
      <c r="A151" s="1" t="s">
        <v>120</v>
      </c>
      <c r="B151" s="2">
        <v>2997</v>
      </c>
      <c r="C151" s="3" t="s">
        <v>395</v>
      </c>
      <c r="D151" s="3" t="s">
        <v>120</v>
      </c>
      <c r="E151" s="3" t="s">
        <v>256</v>
      </c>
      <c r="F151" s="3" t="s">
        <v>220</v>
      </c>
      <c r="G151" s="3" t="s">
        <v>221</v>
      </c>
      <c r="H151" s="3" t="s">
        <v>222</v>
      </c>
      <c r="I151" s="5">
        <v>42711</v>
      </c>
      <c r="J151" s="6">
        <v>10.1</v>
      </c>
      <c r="K151" s="6">
        <v>7.21</v>
      </c>
      <c r="L151" s="6">
        <v>53</v>
      </c>
      <c r="M151" s="6"/>
      <c r="N151" s="6"/>
      <c r="O151" s="26"/>
      <c r="P151" s="26"/>
      <c r="Q151" s="26"/>
    </row>
    <row r="152" spans="1:17">
      <c r="A152" s="1" t="s">
        <v>2</v>
      </c>
      <c r="B152" s="2">
        <v>2799</v>
      </c>
      <c r="C152" s="3" t="s">
        <v>279</v>
      </c>
      <c r="D152" s="3" t="s">
        <v>2</v>
      </c>
      <c r="E152" s="3" t="s">
        <v>219</v>
      </c>
      <c r="F152" s="3" t="s">
        <v>220</v>
      </c>
      <c r="G152" s="3" t="s">
        <v>221</v>
      </c>
      <c r="H152" s="3" t="s">
        <v>222</v>
      </c>
      <c r="I152" s="5">
        <v>42705</v>
      </c>
      <c r="J152" s="6">
        <v>10</v>
      </c>
      <c r="K152" s="6">
        <v>7.51</v>
      </c>
      <c r="L152" s="6">
        <v>52.5</v>
      </c>
      <c r="M152" s="6"/>
      <c r="N152" s="6"/>
      <c r="O152" s="26"/>
      <c r="P152" s="26"/>
      <c r="Q152" s="26"/>
    </row>
    <row r="153" spans="1:17">
      <c r="A153" s="1" t="s">
        <v>94</v>
      </c>
      <c r="B153" s="2">
        <v>2889</v>
      </c>
      <c r="C153" s="3" t="s">
        <v>352</v>
      </c>
      <c r="D153" s="3" t="s">
        <v>94</v>
      </c>
      <c r="E153" s="3" t="s">
        <v>244</v>
      </c>
      <c r="F153" s="3" t="s">
        <v>220</v>
      </c>
      <c r="G153" s="3" t="s">
        <v>221</v>
      </c>
      <c r="H153" s="3" t="s">
        <v>222</v>
      </c>
      <c r="I153" s="5">
        <v>42703</v>
      </c>
      <c r="J153" s="6">
        <v>10.55</v>
      </c>
      <c r="K153" s="6" t="s">
        <v>488</v>
      </c>
      <c r="L153" s="6" t="s">
        <v>488</v>
      </c>
      <c r="M153" s="6"/>
      <c r="N153" s="6"/>
      <c r="O153" s="26"/>
      <c r="P153" s="26"/>
      <c r="Q153" s="26"/>
    </row>
    <row r="154" spans="1:17" hidden="1">
      <c r="A154" s="1" t="s">
        <v>498</v>
      </c>
      <c r="B154" s="2">
        <v>3044</v>
      </c>
      <c r="C154" s="3" t="s">
        <v>311</v>
      </c>
      <c r="D154" s="3" t="s">
        <v>498</v>
      </c>
      <c r="E154" s="3" t="s">
        <v>233</v>
      </c>
      <c r="F154" s="3" t="s">
        <v>223</v>
      </c>
      <c r="G154" s="3" t="s">
        <v>231</v>
      </c>
      <c r="H154" s="3" t="s">
        <v>222</v>
      </c>
      <c r="I154" s="5">
        <v>42697</v>
      </c>
      <c r="J154" s="6" t="s">
        <v>488</v>
      </c>
      <c r="K154" s="6" t="s">
        <v>488</v>
      </c>
      <c r="L154" s="6" t="s">
        <v>488</v>
      </c>
      <c r="M154" s="6"/>
      <c r="N154" s="6"/>
      <c r="O154" s="26"/>
      <c r="P154" s="26"/>
      <c r="Q154" s="26"/>
    </row>
    <row r="155" spans="1:17">
      <c r="A155" s="1" t="s">
        <v>141</v>
      </c>
      <c r="B155" s="2">
        <v>2959</v>
      </c>
      <c r="C155" s="3" t="s">
        <v>410</v>
      </c>
      <c r="D155" s="3" t="s">
        <v>141</v>
      </c>
      <c r="E155" s="3" t="s">
        <v>243</v>
      </c>
      <c r="F155" s="3" t="s">
        <v>220</v>
      </c>
      <c r="G155" s="3" t="s">
        <v>221</v>
      </c>
      <c r="H155" s="3" t="s">
        <v>222</v>
      </c>
      <c r="I155" s="5">
        <v>42692</v>
      </c>
      <c r="J155" s="6">
        <v>10</v>
      </c>
      <c r="K155" s="6">
        <v>7.91</v>
      </c>
      <c r="L155" s="6">
        <v>52.2</v>
      </c>
      <c r="M155" s="6"/>
      <c r="N155" s="6"/>
      <c r="O155" s="26"/>
      <c r="P155" s="26"/>
      <c r="Q155" s="26"/>
    </row>
    <row r="156" spans="1:17" hidden="1">
      <c r="A156" s="1" t="s">
        <v>142</v>
      </c>
      <c r="B156" s="2">
        <v>2960</v>
      </c>
      <c r="C156" s="3" t="s">
        <v>410</v>
      </c>
      <c r="D156" s="3" t="s">
        <v>142</v>
      </c>
      <c r="E156" s="3" t="s">
        <v>243</v>
      </c>
      <c r="F156" s="3" t="s">
        <v>223</v>
      </c>
      <c r="G156" s="3" t="s">
        <v>224</v>
      </c>
      <c r="H156" s="3" t="s">
        <v>222</v>
      </c>
      <c r="I156" s="5">
        <v>42692</v>
      </c>
      <c r="J156" s="6">
        <v>10</v>
      </c>
      <c r="K156" s="6">
        <v>7.84</v>
      </c>
      <c r="L156" s="6">
        <v>52.2</v>
      </c>
      <c r="M156" s="6"/>
      <c r="N156" s="6"/>
      <c r="O156" s="26"/>
      <c r="P156" s="26"/>
      <c r="Q156" s="26"/>
    </row>
    <row r="157" spans="1:17" hidden="1">
      <c r="A157" s="1" t="s">
        <v>181</v>
      </c>
      <c r="B157" s="2">
        <v>3005</v>
      </c>
      <c r="C157" s="3" t="s">
        <v>434</v>
      </c>
      <c r="D157" s="3" t="s">
        <v>181</v>
      </c>
      <c r="E157" s="3" t="s">
        <v>260</v>
      </c>
      <c r="F157" s="3" t="s">
        <v>223</v>
      </c>
      <c r="G157" s="3" t="s">
        <v>224</v>
      </c>
      <c r="H157" s="3" t="s">
        <v>222</v>
      </c>
      <c r="I157" s="5">
        <v>42689</v>
      </c>
      <c r="J157" s="6" t="s">
        <v>488</v>
      </c>
      <c r="K157" s="6" t="s">
        <v>488</v>
      </c>
      <c r="L157" s="6" t="s">
        <v>488</v>
      </c>
      <c r="M157" s="6"/>
      <c r="N157" s="6"/>
      <c r="O157" s="26"/>
      <c r="P157" s="26"/>
      <c r="Q157" s="26"/>
    </row>
    <row r="158" spans="1:17">
      <c r="A158" s="1" t="s">
        <v>124</v>
      </c>
      <c r="B158" s="2">
        <v>2926</v>
      </c>
      <c r="C158" s="3" t="s">
        <v>398</v>
      </c>
      <c r="D158" s="3" t="s">
        <v>124</v>
      </c>
      <c r="E158" s="3" t="s">
        <v>243</v>
      </c>
      <c r="F158" s="3" t="s">
        <v>220</v>
      </c>
      <c r="G158" s="3" t="s">
        <v>221</v>
      </c>
      <c r="H158" s="3" t="s">
        <v>225</v>
      </c>
      <c r="I158" s="5">
        <v>42683</v>
      </c>
      <c r="J158" s="6">
        <v>9.8000000000000007</v>
      </c>
      <c r="K158" s="6">
        <v>7.89</v>
      </c>
      <c r="L158" s="6">
        <v>57.16</v>
      </c>
      <c r="M158" s="6"/>
      <c r="N158" s="6"/>
      <c r="O158" s="26"/>
      <c r="P158" s="26"/>
      <c r="Q158" s="26"/>
    </row>
    <row r="159" spans="1:17" hidden="1">
      <c r="A159" s="1" t="s">
        <v>125</v>
      </c>
      <c r="B159" s="2">
        <v>2927</v>
      </c>
      <c r="C159" s="3" t="s">
        <v>398</v>
      </c>
      <c r="D159" s="3" t="s">
        <v>125</v>
      </c>
      <c r="E159" s="3" t="s">
        <v>243</v>
      </c>
      <c r="F159" s="3" t="s">
        <v>223</v>
      </c>
      <c r="G159" s="3" t="s">
        <v>224</v>
      </c>
      <c r="H159" s="3" t="s">
        <v>225</v>
      </c>
      <c r="I159" s="5">
        <v>42683</v>
      </c>
      <c r="J159" s="6">
        <v>9.8000000000000007</v>
      </c>
      <c r="K159" s="6">
        <v>7.88</v>
      </c>
      <c r="L159" s="6">
        <v>57.16</v>
      </c>
      <c r="M159" s="6"/>
      <c r="N159" s="6"/>
      <c r="O159" s="26"/>
      <c r="P159" s="26"/>
      <c r="Q159" s="26"/>
    </row>
    <row r="160" spans="1:17" hidden="1">
      <c r="A160" s="1" t="s">
        <v>173</v>
      </c>
      <c r="B160" s="2">
        <v>2922</v>
      </c>
      <c r="C160" s="3" t="s">
        <v>429</v>
      </c>
      <c r="D160" s="3" t="s">
        <v>173</v>
      </c>
      <c r="E160" s="3" t="s">
        <v>267</v>
      </c>
      <c r="F160" s="3" t="s">
        <v>223</v>
      </c>
      <c r="G160" s="3" t="s">
        <v>224</v>
      </c>
      <c r="H160" s="3" t="s">
        <v>222</v>
      </c>
      <c r="I160" s="5">
        <v>42671</v>
      </c>
      <c r="J160" s="6">
        <v>9.6999999999999993</v>
      </c>
      <c r="K160" s="6">
        <v>7.53</v>
      </c>
      <c r="L160" s="6">
        <v>52</v>
      </c>
      <c r="M160" s="6"/>
      <c r="N160" s="6"/>
      <c r="O160" s="26"/>
      <c r="P160" s="26"/>
      <c r="Q160" s="26"/>
    </row>
    <row r="161" spans="1:17" hidden="1">
      <c r="A161" s="1" t="s">
        <v>199</v>
      </c>
      <c r="B161" s="2">
        <v>2916</v>
      </c>
      <c r="C161" s="3" t="s">
        <v>340</v>
      </c>
      <c r="D161" s="3" t="s">
        <v>199</v>
      </c>
      <c r="E161" s="3" t="s">
        <v>240</v>
      </c>
      <c r="F161" s="3" t="s">
        <v>223</v>
      </c>
      <c r="G161" s="3" t="s">
        <v>224</v>
      </c>
      <c r="H161" s="3" t="s">
        <v>222</v>
      </c>
      <c r="I161" s="5">
        <v>42670</v>
      </c>
      <c r="J161" s="6" t="s">
        <v>488</v>
      </c>
      <c r="K161" s="6" t="s">
        <v>488</v>
      </c>
      <c r="L161" s="6" t="s">
        <v>488</v>
      </c>
      <c r="M161" s="6"/>
      <c r="N161" s="6"/>
      <c r="O161" s="26"/>
      <c r="P161" s="26"/>
      <c r="Q161" s="26"/>
    </row>
    <row r="162" spans="1:17" hidden="1">
      <c r="A162" s="1" t="s">
        <v>119</v>
      </c>
      <c r="B162" s="2">
        <v>2989</v>
      </c>
      <c r="C162" s="3" t="s">
        <v>388</v>
      </c>
      <c r="D162" s="3" t="s">
        <v>119</v>
      </c>
      <c r="E162" s="3" t="s">
        <v>256</v>
      </c>
      <c r="F162" s="3" t="s">
        <v>220</v>
      </c>
      <c r="G162" s="3" t="s">
        <v>231</v>
      </c>
      <c r="H162" s="3" t="s">
        <v>225</v>
      </c>
      <c r="I162" s="5">
        <v>42662</v>
      </c>
      <c r="J162" s="6" t="s">
        <v>488</v>
      </c>
      <c r="K162" s="6">
        <v>8.24</v>
      </c>
      <c r="L162" s="6">
        <v>51.35</v>
      </c>
      <c r="M162" s="6"/>
      <c r="N162" s="6"/>
      <c r="O162" s="26"/>
      <c r="P162" s="26"/>
      <c r="Q162" s="26"/>
    </row>
    <row r="163" spans="1:17" hidden="1">
      <c r="A163" s="1" t="s">
        <v>190</v>
      </c>
      <c r="B163" s="2">
        <v>2868</v>
      </c>
      <c r="C163" s="3" t="s">
        <v>441</v>
      </c>
      <c r="D163" s="3" t="s">
        <v>190</v>
      </c>
      <c r="E163" s="3" t="s">
        <v>242</v>
      </c>
      <c r="F163" s="3" t="s">
        <v>220</v>
      </c>
      <c r="G163" s="3" t="s">
        <v>224</v>
      </c>
      <c r="H163" s="3" t="s">
        <v>225</v>
      </c>
      <c r="I163" s="5">
        <v>42643</v>
      </c>
      <c r="J163" s="6">
        <v>9.9</v>
      </c>
      <c r="K163" s="6">
        <v>7.58</v>
      </c>
      <c r="L163" s="6">
        <v>50.7</v>
      </c>
      <c r="M163" s="6"/>
      <c r="N163" s="6"/>
      <c r="O163" s="26"/>
      <c r="P163" s="26"/>
      <c r="Q163" s="26"/>
    </row>
    <row r="164" spans="1:17" hidden="1">
      <c r="A164" s="1" t="s">
        <v>170</v>
      </c>
      <c r="B164" s="2">
        <v>2856</v>
      </c>
      <c r="C164" s="3" t="s">
        <v>427</v>
      </c>
      <c r="D164" s="3" t="s">
        <v>170</v>
      </c>
      <c r="E164" s="3" t="s">
        <v>265</v>
      </c>
      <c r="F164" s="3" t="s">
        <v>223</v>
      </c>
      <c r="G164" s="3" t="s">
        <v>224</v>
      </c>
      <c r="H164" s="3" t="s">
        <v>225</v>
      </c>
      <c r="I164" s="5">
        <v>42642</v>
      </c>
      <c r="J164" s="6">
        <v>9.11</v>
      </c>
      <c r="K164" s="6">
        <v>6.88</v>
      </c>
      <c r="L164" s="6">
        <v>50.32</v>
      </c>
      <c r="M164" s="6"/>
      <c r="N164" s="6"/>
      <c r="O164" s="26"/>
      <c r="P164" s="26"/>
      <c r="Q164" s="26"/>
    </row>
    <row r="165" spans="1:17" hidden="1">
      <c r="A165" s="1" t="s">
        <v>45</v>
      </c>
      <c r="B165" s="2">
        <v>2892</v>
      </c>
      <c r="C165" s="3" t="s">
        <v>328</v>
      </c>
      <c r="D165" s="3" t="s">
        <v>45</v>
      </c>
      <c r="E165" s="3" t="s">
        <v>237</v>
      </c>
      <c r="F165" s="3" t="s">
        <v>220</v>
      </c>
      <c r="G165" s="3" t="s">
        <v>221</v>
      </c>
      <c r="H165" s="3" t="s">
        <v>222</v>
      </c>
      <c r="I165" s="5">
        <v>42641</v>
      </c>
      <c r="J165" s="6" t="s">
        <v>488</v>
      </c>
      <c r="K165" s="6" t="s">
        <v>488</v>
      </c>
      <c r="L165" s="6" t="s">
        <v>488</v>
      </c>
      <c r="M165" s="6"/>
      <c r="N165" s="6"/>
      <c r="O165" s="26"/>
      <c r="P165" s="26"/>
      <c r="Q165" s="26"/>
    </row>
    <row r="166" spans="1:17" hidden="1">
      <c r="A166" s="1" t="s">
        <v>177</v>
      </c>
      <c r="B166" s="2">
        <v>2872</v>
      </c>
      <c r="C166" s="3" t="s">
        <v>432</v>
      </c>
      <c r="D166" s="3" t="s">
        <v>177</v>
      </c>
      <c r="E166" s="3" t="s">
        <v>269</v>
      </c>
      <c r="F166" s="3" t="s">
        <v>223</v>
      </c>
      <c r="G166" s="3" t="s">
        <v>224</v>
      </c>
      <c r="H166" s="3" t="s">
        <v>222</v>
      </c>
      <c r="I166" s="5">
        <v>42636</v>
      </c>
      <c r="J166" s="6">
        <v>9.75</v>
      </c>
      <c r="K166" s="6">
        <v>6.9</v>
      </c>
      <c r="L166" s="6">
        <v>52.5</v>
      </c>
      <c r="M166" s="6"/>
      <c r="N166" s="6"/>
      <c r="O166" s="26"/>
      <c r="P166" s="26"/>
      <c r="Q166" s="26"/>
    </row>
    <row r="167" spans="1:17">
      <c r="A167" s="1" t="s">
        <v>64</v>
      </c>
      <c r="B167" s="2">
        <v>2879</v>
      </c>
      <c r="C167" s="3" t="s">
        <v>345</v>
      </c>
      <c r="D167" s="3" t="s">
        <v>64</v>
      </c>
      <c r="E167" s="3" t="s">
        <v>241</v>
      </c>
      <c r="F167" s="3" t="s">
        <v>220</v>
      </c>
      <c r="G167" s="3" t="s">
        <v>221</v>
      </c>
      <c r="H167" s="3" t="s">
        <v>225</v>
      </c>
      <c r="I167" s="5">
        <v>42621</v>
      </c>
      <c r="J167" s="6">
        <v>10</v>
      </c>
      <c r="K167" s="6">
        <v>7.47</v>
      </c>
      <c r="L167" s="6">
        <v>53.49</v>
      </c>
      <c r="M167" s="6"/>
      <c r="N167" s="6"/>
      <c r="O167" s="26"/>
      <c r="P167" s="26"/>
      <c r="Q167" s="26"/>
    </row>
    <row r="168" spans="1:17" hidden="1">
      <c r="A168" s="1" t="s">
        <v>198</v>
      </c>
      <c r="B168" s="2">
        <v>2899</v>
      </c>
      <c r="C168" s="3" t="s">
        <v>452</v>
      </c>
      <c r="D168" s="3" t="s">
        <v>198</v>
      </c>
      <c r="E168" s="3" t="s">
        <v>240</v>
      </c>
      <c r="F168" s="3" t="s">
        <v>223</v>
      </c>
      <c r="G168" s="3" t="s">
        <v>224</v>
      </c>
      <c r="H168" s="3" t="s">
        <v>222</v>
      </c>
      <c r="I168" s="5">
        <v>42614</v>
      </c>
      <c r="J168" s="6" t="s">
        <v>488</v>
      </c>
      <c r="K168" s="6" t="s">
        <v>488</v>
      </c>
      <c r="L168" s="6" t="s">
        <v>488</v>
      </c>
      <c r="M168" s="6"/>
      <c r="N168" s="6"/>
      <c r="O168" s="26"/>
      <c r="P168" s="26"/>
      <c r="Q168" s="26"/>
    </row>
    <row r="169" spans="1:17">
      <c r="A169" s="1" t="s">
        <v>212</v>
      </c>
      <c r="B169" s="2">
        <v>2874</v>
      </c>
      <c r="C169" s="3" t="s">
        <v>278</v>
      </c>
      <c r="D169" s="3" t="s">
        <v>212</v>
      </c>
      <c r="E169" s="3" t="s">
        <v>275</v>
      </c>
      <c r="F169" s="3" t="s">
        <v>220</v>
      </c>
      <c r="G169" s="3" t="s">
        <v>221</v>
      </c>
      <c r="H169" s="3" t="s">
        <v>225</v>
      </c>
      <c r="I169" s="5">
        <v>42614</v>
      </c>
      <c r="J169" s="6">
        <v>9.5</v>
      </c>
      <c r="K169" s="6">
        <v>7.3</v>
      </c>
      <c r="L169" s="6">
        <v>49.1</v>
      </c>
      <c r="M169" s="6"/>
      <c r="N169" s="6"/>
      <c r="O169" s="26"/>
      <c r="P169" s="26"/>
      <c r="Q169" s="26"/>
    </row>
    <row r="170" spans="1:17" hidden="1">
      <c r="A170" s="1" t="s">
        <v>99</v>
      </c>
      <c r="B170" s="2">
        <v>3012</v>
      </c>
      <c r="C170" s="3" t="s">
        <v>359</v>
      </c>
      <c r="D170" s="3" t="s">
        <v>99</v>
      </c>
      <c r="E170" s="3" t="s">
        <v>247</v>
      </c>
      <c r="F170" s="3" t="s">
        <v>223</v>
      </c>
      <c r="G170" s="3" t="s">
        <v>224</v>
      </c>
      <c r="H170" s="3" t="s">
        <v>222</v>
      </c>
      <c r="I170" s="5">
        <v>42604</v>
      </c>
      <c r="J170" s="6" t="s">
        <v>488</v>
      </c>
      <c r="K170" s="6" t="s">
        <v>488</v>
      </c>
      <c r="L170" s="6" t="s">
        <v>488</v>
      </c>
      <c r="M170" s="6"/>
      <c r="N170" s="6"/>
      <c r="O170" s="26"/>
      <c r="P170" s="26"/>
      <c r="Q170" s="26"/>
    </row>
    <row r="171" spans="1:17">
      <c r="A171" s="1" t="s">
        <v>158</v>
      </c>
      <c r="B171" s="2">
        <v>2821</v>
      </c>
      <c r="C171" s="3" t="s">
        <v>422</v>
      </c>
      <c r="D171" s="3" t="s">
        <v>158</v>
      </c>
      <c r="E171" s="3" t="s">
        <v>266</v>
      </c>
      <c r="F171" s="3" t="s">
        <v>220</v>
      </c>
      <c r="G171" s="3" t="s">
        <v>221</v>
      </c>
      <c r="H171" s="3" t="s">
        <v>225</v>
      </c>
      <c r="I171" s="5">
        <v>42600</v>
      </c>
      <c r="J171" s="6">
        <v>9.5</v>
      </c>
      <c r="K171" s="6">
        <v>7.22</v>
      </c>
      <c r="L171" s="6">
        <v>52.83</v>
      </c>
      <c r="M171" s="6"/>
      <c r="N171" s="6"/>
      <c r="O171" s="26"/>
      <c r="P171" s="26"/>
      <c r="Q171" s="26"/>
    </row>
    <row r="172" spans="1:17" hidden="1">
      <c r="A172" s="1" t="s">
        <v>44</v>
      </c>
      <c r="B172" s="2">
        <v>2841</v>
      </c>
      <c r="C172" s="3" t="s">
        <v>326</v>
      </c>
      <c r="D172" s="3" t="s">
        <v>44</v>
      </c>
      <c r="E172" s="3" t="s">
        <v>237</v>
      </c>
      <c r="F172" s="3" t="s">
        <v>220</v>
      </c>
      <c r="G172" s="3" t="s">
        <v>221</v>
      </c>
      <c r="H172" s="3" t="s">
        <v>222</v>
      </c>
      <c r="I172" s="5">
        <v>42592</v>
      </c>
      <c r="J172" s="6" t="s">
        <v>488</v>
      </c>
      <c r="K172" s="6" t="s">
        <v>488</v>
      </c>
      <c r="L172" s="6" t="s">
        <v>488</v>
      </c>
      <c r="M172" s="6"/>
      <c r="N172" s="6"/>
      <c r="O172" s="26"/>
      <c r="P172" s="26"/>
      <c r="Q172" s="26"/>
    </row>
    <row r="173" spans="1:17">
      <c r="A173" s="1" t="s">
        <v>93</v>
      </c>
      <c r="B173" s="2">
        <v>2891</v>
      </c>
      <c r="C173" s="3" t="s">
        <v>381</v>
      </c>
      <c r="D173" s="3" t="s">
        <v>93</v>
      </c>
      <c r="E173" s="3" t="s">
        <v>245</v>
      </c>
      <c r="F173" s="3" t="s">
        <v>220</v>
      </c>
      <c r="G173" s="3" t="s">
        <v>221</v>
      </c>
      <c r="H173" s="3" t="s">
        <v>222</v>
      </c>
      <c r="I173" s="5">
        <v>42591</v>
      </c>
      <c r="J173" s="6">
        <v>9.85</v>
      </c>
      <c r="K173" s="6">
        <v>6.18</v>
      </c>
      <c r="L173" s="6">
        <v>40.25</v>
      </c>
      <c r="M173" s="6"/>
      <c r="N173" s="6"/>
      <c r="O173" s="26"/>
      <c r="P173" s="26"/>
      <c r="Q173" s="26"/>
    </row>
    <row r="174" spans="1:17" hidden="1">
      <c r="A174" s="1" t="s">
        <v>215</v>
      </c>
      <c r="B174" s="2">
        <v>2876</v>
      </c>
      <c r="C174" s="3" t="s">
        <v>460</v>
      </c>
      <c r="D174" s="3" t="s">
        <v>215</v>
      </c>
      <c r="E174" s="3" t="s">
        <v>275</v>
      </c>
      <c r="F174" s="3" t="s">
        <v>223</v>
      </c>
      <c r="G174" s="3" t="s">
        <v>224</v>
      </c>
      <c r="H174" s="3" t="s">
        <v>222</v>
      </c>
      <c r="I174" s="5">
        <v>42558</v>
      </c>
      <c r="J174" s="6" t="s">
        <v>488</v>
      </c>
      <c r="K174" s="6">
        <v>7.35</v>
      </c>
      <c r="L174" s="6" t="s">
        <v>488</v>
      </c>
      <c r="M174" s="6"/>
      <c r="N174" s="6"/>
      <c r="O174" s="26"/>
      <c r="P174" s="26"/>
      <c r="Q174" s="26"/>
    </row>
    <row r="175" spans="1:17" hidden="1">
      <c r="A175" s="1" t="s">
        <v>21</v>
      </c>
      <c r="B175" s="2">
        <v>2909</v>
      </c>
      <c r="C175" s="3" t="s">
        <v>293</v>
      </c>
      <c r="D175" s="3" t="s">
        <v>21</v>
      </c>
      <c r="E175" s="3" t="s">
        <v>227</v>
      </c>
      <c r="F175" s="3" t="s">
        <v>220</v>
      </c>
      <c r="G175" s="3" t="s">
        <v>231</v>
      </c>
      <c r="H175" s="3" t="s">
        <v>222</v>
      </c>
      <c r="I175" s="5">
        <v>42551</v>
      </c>
      <c r="J175" s="6" t="s">
        <v>488</v>
      </c>
      <c r="K175" s="6" t="s">
        <v>488</v>
      </c>
      <c r="L175" s="6" t="s">
        <v>488</v>
      </c>
      <c r="M175" s="6"/>
      <c r="N175" s="6"/>
      <c r="O175" s="26"/>
      <c r="P175" s="26"/>
      <c r="Q175" s="26"/>
    </row>
    <row r="176" spans="1:17" hidden="1">
      <c r="A176" s="1" t="s">
        <v>16</v>
      </c>
      <c r="B176" s="2">
        <v>2808</v>
      </c>
      <c r="C176" s="3" t="s">
        <v>289</v>
      </c>
      <c r="D176" s="3" t="s">
        <v>16</v>
      </c>
      <c r="E176" s="3" t="s">
        <v>228</v>
      </c>
      <c r="F176" s="3" t="s">
        <v>220</v>
      </c>
      <c r="G176" s="3" t="s">
        <v>224</v>
      </c>
      <c r="H176" s="3" t="s">
        <v>222</v>
      </c>
      <c r="I176" s="5">
        <v>42536</v>
      </c>
      <c r="J176" s="6">
        <v>9</v>
      </c>
      <c r="K176" s="6">
        <v>6.68</v>
      </c>
      <c r="L176" s="6">
        <v>48</v>
      </c>
      <c r="M176" s="6"/>
      <c r="N176" s="6"/>
      <c r="O176" s="26"/>
      <c r="P176" s="26"/>
      <c r="Q176" s="26"/>
    </row>
    <row r="177" spans="1:17" hidden="1">
      <c r="A177" s="1" t="s">
        <v>17</v>
      </c>
      <c r="B177" s="2">
        <v>2810</v>
      </c>
      <c r="C177" s="3" t="s">
        <v>290</v>
      </c>
      <c r="D177" s="3" t="s">
        <v>17</v>
      </c>
      <c r="E177" s="3" t="s">
        <v>228</v>
      </c>
      <c r="F177" s="3" t="s">
        <v>220</v>
      </c>
      <c r="G177" s="3" t="s">
        <v>224</v>
      </c>
      <c r="H177" s="3" t="s">
        <v>222</v>
      </c>
      <c r="I177" s="5">
        <v>42536</v>
      </c>
      <c r="J177" s="6">
        <v>9</v>
      </c>
      <c r="K177" s="6">
        <v>7.55</v>
      </c>
      <c r="L177" s="6">
        <v>48</v>
      </c>
      <c r="M177" s="6"/>
      <c r="N177" s="6"/>
      <c r="O177" s="26"/>
      <c r="P177" s="26"/>
      <c r="Q177" s="26"/>
    </row>
    <row r="178" spans="1:17" hidden="1">
      <c r="A178" s="1" t="s">
        <v>18</v>
      </c>
      <c r="B178" s="2">
        <v>2809</v>
      </c>
      <c r="C178" s="3" t="s">
        <v>289</v>
      </c>
      <c r="D178" s="3" t="s">
        <v>18</v>
      </c>
      <c r="E178" s="3" t="s">
        <v>228</v>
      </c>
      <c r="F178" s="3" t="s">
        <v>223</v>
      </c>
      <c r="G178" s="3" t="s">
        <v>224</v>
      </c>
      <c r="H178" s="3" t="s">
        <v>222</v>
      </c>
      <c r="I178" s="5">
        <v>42536</v>
      </c>
      <c r="J178" s="6">
        <v>9</v>
      </c>
      <c r="K178" s="6">
        <v>6.68</v>
      </c>
      <c r="L178" s="6">
        <v>48</v>
      </c>
      <c r="M178" s="6"/>
      <c r="N178" s="6"/>
      <c r="O178" s="26"/>
      <c r="P178" s="26"/>
      <c r="Q178" s="26"/>
    </row>
    <row r="179" spans="1:17" hidden="1">
      <c r="A179" s="1" t="s">
        <v>19</v>
      </c>
      <c r="B179" s="2">
        <v>2811</v>
      </c>
      <c r="C179" s="3" t="s">
        <v>290</v>
      </c>
      <c r="D179" s="3" t="s">
        <v>19</v>
      </c>
      <c r="E179" s="3" t="s">
        <v>228</v>
      </c>
      <c r="F179" s="3" t="s">
        <v>223</v>
      </c>
      <c r="G179" s="3" t="s">
        <v>224</v>
      </c>
      <c r="H179" s="3" t="s">
        <v>222</v>
      </c>
      <c r="I179" s="5">
        <v>42536</v>
      </c>
      <c r="J179" s="6">
        <v>9</v>
      </c>
      <c r="K179" s="6">
        <v>7.55</v>
      </c>
      <c r="L179" s="6">
        <v>48</v>
      </c>
      <c r="M179" s="6"/>
      <c r="N179" s="6"/>
      <c r="O179" s="26"/>
      <c r="P179" s="26"/>
      <c r="Q179" s="26"/>
    </row>
    <row r="180" spans="1:17">
      <c r="A180" s="1" t="s">
        <v>14</v>
      </c>
      <c r="B180" s="2">
        <v>2798</v>
      </c>
      <c r="C180" s="3" t="s">
        <v>302</v>
      </c>
      <c r="D180" s="3" t="s">
        <v>14</v>
      </c>
      <c r="E180" s="3" t="s">
        <v>229</v>
      </c>
      <c r="F180" s="3" t="s">
        <v>220</v>
      </c>
      <c r="G180" s="3" t="s">
        <v>221</v>
      </c>
      <c r="H180" s="3" t="s">
        <v>225</v>
      </c>
      <c r="I180" s="5">
        <v>42529</v>
      </c>
      <c r="J180" s="6">
        <v>9.48</v>
      </c>
      <c r="K180" s="6">
        <v>7.67</v>
      </c>
      <c r="L180" s="6">
        <v>49.29</v>
      </c>
      <c r="M180" s="6"/>
      <c r="N180" s="6"/>
      <c r="O180" s="26"/>
      <c r="P180" s="26"/>
      <c r="Q180" s="26"/>
    </row>
    <row r="181" spans="1:17" hidden="1">
      <c r="A181" s="1" t="s">
        <v>33</v>
      </c>
      <c r="B181" s="2">
        <v>2869</v>
      </c>
      <c r="C181" s="3" t="s">
        <v>311</v>
      </c>
      <c r="D181" s="3" t="s">
        <v>33</v>
      </c>
      <c r="E181" s="3" t="s">
        <v>233</v>
      </c>
      <c r="F181" s="3" t="s">
        <v>220</v>
      </c>
      <c r="G181" s="3" t="s">
        <v>224</v>
      </c>
      <c r="H181" s="3" t="s">
        <v>225</v>
      </c>
      <c r="I181" s="5">
        <v>42524</v>
      </c>
      <c r="J181" s="6">
        <v>9.75</v>
      </c>
      <c r="K181" s="6">
        <v>7.28</v>
      </c>
      <c r="L181" s="6">
        <v>51.9</v>
      </c>
      <c r="M181" s="6"/>
      <c r="N181" s="6"/>
      <c r="O181" s="26"/>
      <c r="P181" s="26"/>
      <c r="Q181" s="26"/>
    </row>
    <row r="182" spans="1:17" hidden="1">
      <c r="A182" s="1" t="s">
        <v>117</v>
      </c>
      <c r="B182" s="2">
        <v>2803</v>
      </c>
      <c r="C182" s="3" t="s">
        <v>394</v>
      </c>
      <c r="D182" s="3" t="s">
        <v>117</v>
      </c>
      <c r="E182" s="3" t="s">
        <v>257</v>
      </c>
      <c r="F182" s="3" t="s">
        <v>223</v>
      </c>
      <c r="G182" s="3" t="s">
        <v>224</v>
      </c>
      <c r="H182" s="3" t="s">
        <v>222</v>
      </c>
      <c r="I182" s="5">
        <v>42522</v>
      </c>
      <c r="J182" s="6">
        <v>9.5500000000000007</v>
      </c>
      <c r="K182" s="6">
        <v>7.28</v>
      </c>
      <c r="L182" s="6">
        <v>50</v>
      </c>
      <c r="M182" s="6"/>
      <c r="N182" s="6"/>
      <c r="O182" s="26"/>
      <c r="P182" s="26"/>
      <c r="Q182" s="26"/>
    </row>
    <row r="183" spans="1:17" hidden="1">
      <c r="A183" s="1" t="s">
        <v>49</v>
      </c>
      <c r="B183" s="2">
        <v>2973</v>
      </c>
      <c r="C183" s="3" t="s">
        <v>330</v>
      </c>
      <c r="D183" s="3" t="s">
        <v>49</v>
      </c>
      <c r="E183" s="3" t="s">
        <v>237</v>
      </c>
      <c r="F183" s="3" t="s">
        <v>223</v>
      </c>
      <c r="G183" s="3" t="s">
        <v>231</v>
      </c>
      <c r="H183" s="3" t="s">
        <v>225</v>
      </c>
      <c r="I183" s="5">
        <v>42501</v>
      </c>
      <c r="J183" s="6" t="s">
        <v>488</v>
      </c>
      <c r="K183" s="6" t="s">
        <v>488</v>
      </c>
      <c r="L183" s="6" t="s">
        <v>488</v>
      </c>
      <c r="M183" s="6"/>
      <c r="N183" s="6"/>
      <c r="O183" s="26"/>
      <c r="P183" s="26"/>
      <c r="Q183" s="26"/>
    </row>
    <row r="184" spans="1:17" hidden="1">
      <c r="A184" s="1" t="s">
        <v>168</v>
      </c>
      <c r="B184" s="2">
        <v>2840</v>
      </c>
      <c r="C184" s="3" t="s">
        <v>323</v>
      </c>
      <c r="D184" s="3" t="s">
        <v>168</v>
      </c>
      <c r="E184" s="3" t="s">
        <v>265</v>
      </c>
      <c r="F184" s="3" t="s">
        <v>223</v>
      </c>
      <c r="G184" s="3" t="s">
        <v>224</v>
      </c>
      <c r="H184" s="3" t="s">
        <v>225</v>
      </c>
      <c r="I184" s="5">
        <v>42495</v>
      </c>
      <c r="J184" s="6">
        <v>9.49</v>
      </c>
      <c r="K184" s="6">
        <v>7.07</v>
      </c>
      <c r="L184" s="6">
        <v>50</v>
      </c>
      <c r="M184" s="6"/>
      <c r="N184" s="6"/>
      <c r="O184" s="26"/>
      <c r="P184" s="26"/>
      <c r="Q184" s="26"/>
    </row>
    <row r="185" spans="1:17" hidden="1">
      <c r="A185" s="1" t="s">
        <v>188</v>
      </c>
      <c r="B185" s="2">
        <v>2806</v>
      </c>
      <c r="C185" s="3" t="s">
        <v>438</v>
      </c>
      <c r="D185" s="3" t="s">
        <v>188</v>
      </c>
      <c r="E185" s="3" t="s">
        <v>242</v>
      </c>
      <c r="F185" s="3" t="s">
        <v>220</v>
      </c>
      <c r="G185" s="3" t="s">
        <v>224</v>
      </c>
      <c r="H185" s="3" t="s">
        <v>225</v>
      </c>
      <c r="I185" s="5">
        <v>42489</v>
      </c>
      <c r="J185" s="6">
        <v>9.8000000000000007</v>
      </c>
      <c r="K185" s="6">
        <v>8.4600000000000009</v>
      </c>
      <c r="L185" s="6">
        <v>52.17</v>
      </c>
      <c r="M185" s="6"/>
      <c r="N185" s="6"/>
      <c r="O185" s="26"/>
      <c r="P185" s="26"/>
      <c r="Q185" s="26"/>
    </row>
    <row r="186" spans="1:17" hidden="1">
      <c r="A186" s="1" t="s">
        <v>189</v>
      </c>
      <c r="B186" s="2">
        <v>2805</v>
      </c>
      <c r="C186" s="3" t="s">
        <v>438</v>
      </c>
      <c r="D186" s="3" t="s">
        <v>189</v>
      </c>
      <c r="E186" s="3" t="s">
        <v>242</v>
      </c>
      <c r="F186" s="3" t="s">
        <v>223</v>
      </c>
      <c r="G186" s="3" t="s">
        <v>224</v>
      </c>
      <c r="H186" s="3" t="s">
        <v>225</v>
      </c>
      <c r="I186" s="5">
        <v>42489</v>
      </c>
      <c r="J186" s="6">
        <v>9.8000000000000007</v>
      </c>
      <c r="K186" s="6">
        <v>8.4600000000000009</v>
      </c>
      <c r="L186" s="6">
        <v>52.17</v>
      </c>
      <c r="M186" s="6"/>
      <c r="N186" s="6"/>
      <c r="O186" s="26"/>
      <c r="P186" s="26"/>
      <c r="Q186" s="26"/>
    </row>
    <row r="187" spans="1:17" hidden="1">
      <c r="A187" s="1" t="s">
        <v>146</v>
      </c>
      <c r="B187" s="2">
        <v>2837</v>
      </c>
      <c r="C187" s="3" t="s">
        <v>335</v>
      </c>
      <c r="D187" s="3" t="s">
        <v>146</v>
      </c>
      <c r="E187" s="3" t="s">
        <v>263</v>
      </c>
      <c r="F187" s="3" t="s">
        <v>220</v>
      </c>
      <c r="G187" s="3" t="s">
        <v>221</v>
      </c>
      <c r="H187" s="3" t="s">
        <v>222</v>
      </c>
      <c r="I187" s="5">
        <v>42454</v>
      </c>
      <c r="J187" s="6" t="s">
        <v>488</v>
      </c>
      <c r="K187" s="6" t="s">
        <v>488</v>
      </c>
      <c r="L187" s="6" t="s">
        <v>488</v>
      </c>
      <c r="M187" s="6"/>
      <c r="N187" s="6"/>
      <c r="O187" s="26"/>
      <c r="P187" s="26"/>
      <c r="Q187" s="26"/>
    </row>
    <row r="188" spans="1:17" hidden="1">
      <c r="A188" s="1" t="s">
        <v>92</v>
      </c>
      <c r="B188" s="2">
        <v>2771</v>
      </c>
      <c r="C188" s="3" t="s">
        <v>369</v>
      </c>
      <c r="D188" s="3" t="s">
        <v>92</v>
      </c>
      <c r="E188" s="3" t="s">
        <v>253</v>
      </c>
      <c r="F188" s="3" t="s">
        <v>223</v>
      </c>
      <c r="G188" s="3" t="s">
        <v>224</v>
      </c>
      <c r="H188" s="3" t="s">
        <v>225</v>
      </c>
      <c r="I188" s="5">
        <v>42416</v>
      </c>
      <c r="J188" s="6">
        <v>9.5</v>
      </c>
      <c r="K188" s="6">
        <v>7.33</v>
      </c>
      <c r="L188" s="6">
        <v>56.51</v>
      </c>
      <c r="M188" s="6"/>
      <c r="N188" s="6"/>
      <c r="O188" s="26"/>
      <c r="P188" s="26"/>
      <c r="Q188" s="26"/>
    </row>
    <row r="189" spans="1:17" hidden="1">
      <c r="A189" s="1" t="s">
        <v>187</v>
      </c>
      <c r="B189" s="2">
        <v>2804</v>
      </c>
      <c r="C189" s="3" t="s">
        <v>436</v>
      </c>
      <c r="D189" s="3" t="s">
        <v>187</v>
      </c>
      <c r="E189" s="3" t="s">
        <v>242</v>
      </c>
      <c r="F189" s="3" t="s">
        <v>223</v>
      </c>
      <c r="G189" s="3" t="s">
        <v>224</v>
      </c>
      <c r="H189" s="3" t="s">
        <v>222</v>
      </c>
      <c r="I189" s="5">
        <v>42410</v>
      </c>
      <c r="J189" s="6">
        <v>9.6</v>
      </c>
      <c r="K189" s="6">
        <v>7.99</v>
      </c>
      <c r="L189" s="6">
        <v>50</v>
      </c>
      <c r="M189" s="6"/>
      <c r="N189" s="6"/>
      <c r="O189" s="26"/>
      <c r="P189" s="26"/>
      <c r="Q189" s="26"/>
    </row>
    <row r="190" spans="1:17" hidden="1">
      <c r="A190" s="1" t="s">
        <v>59</v>
      </c>
      <c r="B190" s="2">
        <v>2831</v>
      </c>
      <c r="C190" s="3" t="s">
        <v>306</v>
      </c>
      <c r="D190" s="3" t="s">
        <v>59</v>
      </c>
      <c r="E190" s="3" t="s">
        <v>239</v>
      </c>
      <c r="F190" s="3" t="s">
        <v>220</v>
      </c>
      <c r="G190" s="3" t="s">
        <v>221</v>
      </c>
      <c r="H190" s="3" t="s">
        <v>222</v>
      </c>
      <c r="I190" s="5">
        <v>42402</v>
      </c>
      <c r="J190" s="6" t="s">
        <v>488</v>
      </c>
      <c r="K190" s="6" t="s">
        <v>488</v>
      </c>
      <c r="L190" s="6" t="s">
        <v>488</v>
      </c>
      <c r="M190" s="6"/>
      <c r="N190" s="6"/>
      <c r="O190" s="26"/>
      <c r="P190" s="26"/>
      <c r="Q190" s="26"/>
    </row>
    <row r="191" spans="1:17" hidden="1">
      <c r="A191" s="1" t="s">
        <v>88</v>
      </c>
      <c r="B191" s="2">
        <v>2807</v>
      </c>
      <c r="C191" s="3" t="s">
        <v>378</v>
      </c>
      <c r="D191" s="3" t="s">
        <v>88</v>
      </c>
      <c r="E191" s="3" t="s">
        <v>248</v>
      </c>
      <c r="F191" s="3" t="s">
        <v>223</v>
      </c>
      <c r="G191" s="3" t="s">
        <v>224</v>
      </c>
      <c r="H191" s="3" t="s">
        <v>222</v>
      </c>
      <c r="I191" s="5">
        <v>42397</v>
      </c>
      <c r="J191" s="6">
        <v>9.4</v>
      </c>
      <c r="K191" s="6">
        <v>5.33</v>
      </c>
      <c r="L191" s="6">
        <v>39.46</v>
      </c>
      <c r="M191" s="6"/>
      <c r="N191" s="6"/>
      <c r="O191" s="26"/>
      <c r="P191" s="26"/>
      <c r="Q191" s="26"/>
    </row>
    <row r="192" spans="1:17" hidden="1">
      <c r="A192" s="1" t="s">
        <v>57</v>
      </c>
      <c r="B192" s="2">
        <v>2964</v>
      </c>
      <c r="C192" s="3" t="s">
        <v>335</v>
      </c>
      <c r="D192" s="3" t="s">
        <v>57</v>
      </c>
      <c r="E192" s="3" t="s">
        <v>238</v>
      </c>
      <c r="F192" s="3" t="s">
        <v>220</v>
      </c>
      <c r="G192" s="3" t="s">
        <v>231</v>
      </c>
      <c r="H192" s="3" t="s">
        <v>222</v>
      </c>
      <c r="I192" s="5">
        <v>42374</v>
      </c>
      <c r="J192" s="6">
        <v>10.5</v>
      </c>
      <c r="K192" s="6">
        <v>7.95</v>
      </c>
      <c r="L192" s="6">
        <v>50.27</v>
      </c>
      <c r="M192" s="6"/>
      <c r="N192" s="6"/>
      <c r="O192" s="26"/>
      <c r="P192" s="26"/>
      <c r="Q192" s="26"/>
    </row>
    <row r="193" spans="1:17">
      <c r="A193" s="1" t="s">
        <v>110</v>
      </c>
      <c r="B193" s="2">
        <v>2770</v>
      </c>
      <c r="C193" s="3" t="s">
        <v>278</v>
      </c>
      <c r="D193" s="3" t="s">
        <v>110</v>
      </c>
      <c r="E193" s="3" t="s">
        <v>254</v>
      </c>
      <c r="F193" s="3" t="s">
        <v>220</v>
      </c>
      <c r="G193" s="3" t="s">
        <v>221</v>
      </c>
      <c r="H193" s="3" t="s">
        <v>225</v>
      </c>
      <c r="I193" s="5">
        <v>42368</v>
      </c>
      <c r="J193" s="6">
        <v>9.5</v>
      </c>
      <c r="K193" s="6">
        <v>7.41</v>
      </c>
      <c r="L193" s="6">
        <v>51.44</v>
      </c>
      <c r="M193" s="6"/>
      <c r="N193" s="6"/>
      <c r="O193" s="26"/>
      <c r="P193" s="26"/>
      <c r="Q193" s="26"/>
    </row>
    <row r="194" spans="1:17" hidden="1">
      <c r="A194" s="1" t="s">
        <v>54</v>
      </c>
      <c r="B194" s="2">
        <v>2853</v>
      </c>
      <c r="C194" s="3" t="s">
        <v>278</v>
      </c>
      <c r="D194" s="3" t="s">
        <v>54</v>
      </c>
      <c r="E194" s="3" t="s">
        <v>236</v>
      </c>
      <c r="F194" s="3" t="s">
        <v>220</v>
      </c>
      <c r="G194" s="3" t="s">
        <v>231</v>
      </c>
      <c r="H194" s="3" t="s">
        <v>222</v>
      </c>
      <c r="I194" s="5">
        <v>42361</v>
      </c>
      <c r="J194" s="6" t="s">
        <v>488</v>
      </c>
      <c r="K194" s="6" t="s">
        <v>488</v>
      </c>
      <c r="L194" s="6" t="s">
        <v>488</v>
      </c>
      <c r="M194" s="6"/>
      <c r="N194" s="6"/>
      <c r="O194" s="26"/>
      <c r="P194" s="26"/>
      <c r="Q194" s="26"/>
    </row>
    <row r="195" spans="1:17" hidden="1">
      <c r="A195" s="1" t="s">
        <v>196</v>
      </c>
      <c r="B195" s="2">
        <v>2776</v>
      </c>
      <c r="C195" s="3" t="s">
        <v>442</v>
      </c>
      <c r="D195" s="3" t="s">
        <v>196</v>
      </c>
      <c r="E195" s="3" t="s">
        <v>240</v>
      </c>
      <c r="F195" s="3" t="s">
        <v>220</v>
      </c>
      <c r="G195" s="3" t="s">
        <v>224</v>
      </c>
      <c r="H195" s="3" t="s">
        <v>222</v>
      </c>
      <c r="I195" s="5">
        <v>42355</v>
      </c>
      <c r="J195" s="6" t="s">
        <v>488</v>
      </c>
      <c r="K195" s="6" t="s">
        <v>488</v>
      </c>
      <c r="L195" s="6" t="s">
        <v>488</v>
      </c>
      <c r="M195" s="6"/>
      <c r="N195" s="6"/>
      <c r="O195" s="26"/>
      <c r="P195" s="26"/>
      <c r="Q195" s="26"/>
    </row>
    <row r="196" spans="1:17" hidden="1">
      <c r="A196" s="1" t="s">
        <v>63</v>
      </c>
      <c r="B196" s="2">
        <v>2835</v>
      </c>
      <c r="C196" s="3" t="s">
        <v>347</v>
      </c>
      <c r="D196" s="3" t="s">
        <v>63</v>
      </c>
      <c r="E196" s="3" t="s">
        <v>241</v>
      </c>
      <c r="F196" s="3" t="s">
        <v>223</v>
      </c>
      <c r="G196" s="3" t="s">
        <v>224</v>
      </c>
      <c r="H196" s="3" t="s">
        <v>222</v>
      </c>
      <c r="I196" s="5">
        <v>42349</v>
      </c>
      <c r="J196" s="6">
        <v>9.9</v>
      </c>
      <c r="K196" s="6">
        <v>5.51</v>
      </c>
      <c r="L196" s="6">
        <v>52</v>
      </c>
      <c r="M196" s="6"/>
      <c r="N196" s="6"/>
      <c r="O196" s="26"/>
      <c r="P196" s="26"/>
      <c r="Q196" s="26"/>
    </row>
    <row r="197" spans="1:17" hidden="1">
      <c r="A197" s="1" t="s">
        <v>89</v>
      </c>
      <c r="B197" s="2">
        <v>2755</v>
      </c>
      <c r="C197" s="3" t="s">
        <v>357</v>
      </c>
      <c r="D197" s="3" t="s">
        <v>89</v>
      </c>
      <c r="E197" s="3" t="s">
        <v>246</v>
      </c>
      <c r="F197" s="3" t="s">
        <v>223</v>
      </c>
      <c r="G197" s="3" t="s">
        <v>224</v>
      </c>
      <c r="H197" s="3" t="s">
        <v>222</v>
      </c>
      <c r="I197" s="5">
        <v>42347</v>
      </c>
      <c r="J197" s="6">
        <v>9.6</v>
      </c>
      <c r="K197" s="6">
        <v>7.65</v>
      </c>
      <c r="L197" s="6">
        <v>50</v>
      </c>
      <c r="M197" s="6"/>
      <c r="N197" s="6"/>
      <c r="O197" s="26"/>
      <c r="P197" s="26"/>
      <c r="Q197" s="26"/>
    </row>
    <row r="198" spans="1:17" hidden="1">
      <c r="A198" s="1" t="s">
        <v>174</v>
      </c>
      <c r="B198" s="2">
        <v>2885</v>
      </c>
      <c r="C198" s="3" t="s">
        <v>370</v>
      </c>
      <c r="D198" s="3" t="s">
        <v>174</v>
      </c>
      <c r="E198" s="3" t="s">
        <v>267</v>
      </c>
      <c r="F198" s="3" t="s">
        <v>223</v>
      </c>
      <c r="G198" s="3" t="s">
        <v>231</v>
      </c>
      <c r="H198" s="3" t="s">
        <v>225</v>
      </c>
      <c r="I198" s="5">
        <v>42339</v>
      </c>
      <c r="J198" s="6" t="s">
        <v>488</v>
      </c>
      <c r="K198" s="6" t="s">
        <v>488</v>
      </c>
      <c r="L198" s="6" t="s">
        <v>488</v>
      </c>
      <c r="M198" s="6"/>
      <c r="N198" s="6"/>
      <c r="O198" s="26"/>
      <c r="P198" s="26"/>
      <c r="Q198" s="26"/>
    </row>
    <row r="199" spans="1:17" hidden="1">
      <c r="A199" s="1" t="s">
        <v>197</v>
      </c>
      <c r="B199" s="2">
        <v>2777</v>
      </c>
      <c r="C199" s="3" t="s">
        <v>443</v>
      </c>
      <c r="D199" s="3" t="s">
        <v>197</v>
      </c>
      <c r="E199" s="3" t="s">
        <v>240</v>
      </c>
      <c r="F199" s="3" t="s">
        <v>220</v>
      </c>
      <c r="G199" s="3" t="s">
        <v>224</v>
      </c>
      <c r="H199" s="3" t="s">
        <v>222</v>
      </c>
      <c r="I199" s="5">
        <v>42327</v>
      </c>
      <c r="J199" s="6" t="s">
        <v>488</v>
      </c>
      <c r="K199" s="6" t="s">
        <v>488</v>
      </c>
      <c r="L199" s="6" t="s">
        <v>488</v>
      </c>
      <c r="M199" s="6"/>
      <c r="N199" s="6"/>
      <c r="O199" s="26"/>
      <c r="P199" s="26"/>
      <c r="Q199" s="26"/>
    </row>
    <row r="200" spans="1:17" hidden="1">
      <c r="A200" s="1" t="s">
        <v>185</v>
      </c>
      <c r="B200" s="2">
        <v>2748</v>
      </c>
      <c r="C200" s="3" t="s">
        <v>440</v>
      </c>
      <c r="D200" s="3" t="s">
        <v>185</v>
      </c>
      <c r="E200" s="3" t="s">
        <v>242</v>
      </c>
      <c r="F200" s="3" t="s">
        <v>223</v>
      </c>
      <c r="G200" s="3" t="s">
        <v>224</v>
      </c>
      <c r="H200" s="3" t="s">
        <v>225</v>
      </c>
      <c r="I200" s="5">
        <v>42307</v>
      </c>
      <c r="J200" s="6">
        <v>9.8000000000000007</v>
      </c>
      <c r="K200" s="6">
        <v>7.72</v>
      </c>
      <c r="L200" s="6">
        <v>52.1</v>
      </c>
      <c r="M200" s="6"/>
      <c r="N200" s="6"/>
      <c r="O200" s="26"/>
      <c r="P200" s="26"/>
      <c r="Q200" s="26"/>
    </row>
    <row r="201" spans="1:17" hidden="1">
      <c r="A201" s="1" t="s">
        <v>163</v>
      </c>
      <c r="B201" s="2">
        <v>2750</v>
      </c>
      <c r="C201" s="3" t="s">
        <v>412</v>
      </c>
      <c r="D201" s="3" t="s">
        <v>163</v>
      </c>
      <c r="E201" s="3" t="s">
        <v>268</v>
      </c>
      <c r="F201" s="3" t="s">
        <v>220</v>
      </c>
      <c r="G201" s="3" t="s">
        <v>221</v>
      </c>
      <c r="H201" s="3" t="s">
        <v>222</v>
      </c>
      <c r="I201" s="5">
        <v>42306</v>
      </c>
      <c r="J201" s="6" t="s">
        <v>488</v>
      </c>
      <c r="K201" s="6">
        <v>7.24</v>
      </c>
      <c r="L201" s="6" t="s">
        <v>488</v>
      </c>
      <c r="M201" s="6"/>
      <c r="N201" s="6"/>
      <c r="O201" s="26"/>
      <c r="P201" s="26"/>
      <c r="Q201" s="26"/>
    </row>
    <row r="202" spans="1:17" hidden="1">
      <c r="A202" s="1" t="s">
        <v>10</v>
      </c>
      <c r="B202" s="2">
        <v>2735</v>
      </c>
      <c r="C202" s="3" t="s">
        <v>295</v>
      </c>
      <c r="D202" s="3" t="s">
        <v>10</v>
      </c>
      <c r="E202" s="3" t="s">
        <v>228</v>
      </c>
      <c r="F202" s="3" t="s">
        <v>220</v>
      </c>
      <c r="G202" s="3" t="s">
        <v>224</v>
      </c>
      <c r="H202" s="3" t="s">
        <v>222</v>
      </c>
      <c r="I202" s="5">
        <v>42292</v>
      </c>
      <c r="J202" s="6">
        <v>9</v>
      </c>
      <c r="K202" s="6">
        <v>7.1</v>
      </c>
      <c r="L202" s="6">
        <v>48</v>
      </c>
      <c r="M202" s="6"/>
      <c r="N202" s="6"/>
      <c r="O202" s="26"/>
      <c r="P202" s="26"/>
      <c r="Q202" s="26"/>
    </row>
    <row r="203" spans="1:17" hidden="1">
      <c r="A203" s="1" t="s">
        <v>12</v>
      </c>
      <c r="B203" s="2">
        <v>2736</v>
      </c>
      <c r="C203" s="3" t="s">
        <v>295</v>
      </c>
      <c r="D203" s="3" t="s">
        <v>12</v>
      </c>
      <c r="E203" s="3" t="s">
        <v>228</v>
      </c>
      <c r="F203" s="3" t="s">
        <v>223</v>
      </c>
      <c r="G203" s="3" t="s">
        <v>224</v>
      </c>
      <c r="H203" s="3" t="s">
        <v>222</v>
      </c>
      <c r="I203" s="5">
        <v>42292</v>
      </c>
      <c r="J203" s="6">
        <v>9</v>
      </c>
      <c r="K203" s="6">
        <v>7.1</v>
      </c>
      <c r="L203" s="6">
        <v>48</v>
      </c>
      <c r="M203" s="6"/>
      <c r="N203" s="6"/>
      <c r="O203" s="26"/>
      <c r="P203" s="26"/>
      <c r="Q203" s="26"/>
    </row>
    <row r="204" spans="1:17" hidden="1">
      <c r="A204" s="1" t="s">
        <v>13</v>
      </c>
      <c r="B204" s="2">
        <v>2797</v>
      </c>
      <c r="C204" s="3" t="s">
        <v>285</v>
      </c>
      <c r="D204" s="3" t="s">
        <v>13</v>
      </c>
      <c r="E204" s="3" t="s">
        <v>227</v>
      </c>
      <c r="F204" s="3" t="s">
        <v>223</v>
      </c>
      <c r="G204" s="3" t="s">
        <v>224</v>
      </c>
      <c r="H204" s="3" t="s">
        <v>222</v>
      </c>
      <c r="I204" s="5">
        <v>42290</v>
      </c>
      <c r="J204" s="6">
        <v>9.75</v>
      </c>
      <c r="K204" s="6">
        <v>7.96</v>
      </c>
      <c r="L204" s="6">
        <v>45.5</v>
      </c>
      <c r="M204" s="6"/>
      <c r="N204" s="6"/>
      <c r="O204" s="26"/>
      <c r="P204" s="26"/>
      <c r="Q204" s="26"/>
    </row>
    <row r="205" spans="1:17" hidden="1">
      <c r="A205" s="1" t="s">
        <v>186</v>
      </c>
      <c r="B205" s="2">
        <v>2789</v>
      </c>
      <c r="C205" s="3" t="s">
        <v>439</v>
      </c>
      <c r="D205" s="3" t="s">
        <v>186</v>
      </c>
      <c r="E205" s="3" t="s">
        <v>242</v>
      </c>
      <c r="F205" s="3" t="s">
        <v>223</v>
      </c>
      <c r="G205" s="3" t="s">
        <v>224</v>
      </c>
      <c r="H205" s="3" t="s">
        <v>222</v>
      </c>
      <c r="I205" s="5">
        <v>42284</v>
      </c>
      <c r="J205" s="6">
        <v>9.5500000000000007</v>
      </c>
      <c r="K205" s="6">
        <v>7.75</v>
      </c>
      <c r="L205" s="6">
        <v>53.54</v>
      </c>
      <c r="M205" s="6"/>
      <c r="N205" s="6"/>
      <c r="O205" s="26"/>
      <c r="P205" s="26"/>
      <c r="Q205" s="26"/>
    </row>
    <row r="206" spans="1:17" hidden="1">
      <c r="A206" s="1" t="s">
        <v>180</v>
      </c>
      <c r="B206" s="2">
        <v>2707</v>
      </c>
      <c r="C206" s="3" t="s">
        <v>304</v>
      </c>
      <c r="D206" s="3" t="s">
        <v>180</v>
      </c>
      <c r="E206" s="3" t="s">
        <v>260</v>
      </c>
      <c r="F206" s="3" t="s">
        <v>223</v>
      </c>
      <c r="G206" s="3" t="s">
        <v>224</v>
      </c>
      <c r="H206" s="3" t="s">
        <v>222</v>
      </c>
      <c r="I206" s="5">
        <v>42213</v>
      </c>
      <c r="J206" s="6" t="s">
        <v>488</v>
      </c>
      <c r="K206" s="6" t="s">
        <v>488</v>
      </c>
      <c r="L206" s="6" t="s">
        <v>488</v>
      </c>
      <c r="M206" s="6"/>
      <c r="N206" s="6"/>
      <c r="O206" s="26"/>
      <c r="P206" s="26"/>
      <c r="Q206" s="26"/>
    </row>
    <row r="207" spans="1:17" hidden="1">
      <c r="A207" s="1" t="s">
        <v>135</v>
      </c>
      <c r="B207" s="2">
        <v>2832</v>
      </c>
      <c r="C207" s="3" t="s">
        <v>400</v>
      </c>
      <c r="D207" s="3" t="s">
        <v>135</v>
      </c>
      <c r="E207" s="3" t="s">
        <v>260</v>
      </c>
      <c r="F207" s="3" t="s">
        <v>220</v>
      </c>
      <c r="G207" s="3" t="s">
        <v>221</v>
      </c>
      <c r="H207" s="3" t="s">
        <v>225</v>
      </c>
      <c r="I207" s="5">
        <v>42205</v>
      </c>
      <c r="J207" s="6" t="s">
        <v>488</v>
      </c>
      <c r="K207" s="6" t="s">
        <v>488</v>
      </c>
      <c r="L207" s="6" t="s">
        <v>488</v>
      </c>
      <c r="M207" s="6"/>
      <c r="N207" s="6"/>
      <c r="O207" s="26"/>
      <c r="P207" s="26"/>
      <c r="Q207" s="26"/>
    </row>
    <row r="208" spans="1:17" hidden="1">
      <c r="A208" s="1" t="s">
        <v>152</v>
      </c>
      <c r="B208" s="2">
        <v>2724</v>
      </c>
      <c r="C208" s="3" t="s">
        <v>416</v>
      </c>
      <c r="D208" s="3" t="s">
        <v>152</v>
      </c>
      <c r="E208" s="3" t="s">
        <v>264</v>
      </c>
      <c r="F208" s="3" t="s">
        <v>223</v>
      </c>
      <c r="G208" s="3" t="s">
        <v>224</v>
      </c>
      <c r="H208" s="3" t="s">
        <v>222</v>
      </c>
      <c r="I208" s="5">
        <v>42181</v>
      </c>
      <c r="J208" s="6" t="s">
        <v>488</v>
      </c>
      <c r="K208" s="6" t="s">
        <v>488</v>
      </c>
      <c r="L208" s="6" t="s">
        <v>488</v>
      </c>
      <c r="M208" s="6"/>
      <c r="N208" s="6"/>
      <c r="O208" s="26"/>
      <c r="P208" s="26"/>
      <c r="Q208" s="26"/>
    </row>
    <row r="209" spans="1:17" hidden="1">
      <c r="A209" s="1" t="s">
        <v>9</v>
      </c>
      <c r="B209" s="2">
        <v>2708</v>
      </c>
      <c r="C209" s="3" t="s">
        <v>288</v>
      </c>
      <c r="D209" s="3" t="s">
        <v>9</v>
      </c>
      <c r="E209" s="3" t="s">
        <v>228</v>
      </c>
      <c r="F209" s="3" t="s">
        <v>220</v>
      </c>
      <c r="G209" s="3" t="s">
        <v>224</v>
      </c>
      <c r="H209" s="3" t="s">
        <v>222</v>
      </c>
      <c r="I209" s="5">
        <v>42172</v>
      </c>
      <c r="J209" s="6">
        <v>9</v>
      </c>
      <c r="K209" s="6">
        <v>6.62</v>
      </c>
      <c r="L209" s="6">
        <v>48</v>
      </c>
      <c r="M209" s="6"/>
      <c r="N209" s="6"/>
      <c r="O209" s="26"/>
      <c r="P209" s="26"/>
      <c r="Q209" s="26"/>
    </row>
    <row r="210" spans="1:17" hidden="1">
      <c r="A210" s="1" t="s">
        <v>11</v>
      </c>
      <c r="B210" s="2">
        <v>2709</v>
      </c>
      <c r="C210" s="3" t="s">
        <v>288</v>
      </c>
      <c r="D210" s="3" t="s">
        <v>11</v>
      </c>
      <c r="E210" s="3" t="s">
        <v>228</v>
      </c>
      <c r="F210" s="3" t="s">
        <v>223</v>
      </c>
      <c r="G210" s="3" t="s">
        <v>224</v>
      </c>
      <c r="H210" s="3" t="s">
        <v>222</v>
      </c>
      <c r="I210" s="5">
        <v>42172</v>
      </c>
      <c r="J210" s="6">
        <v>9</v>
      </c>
      <c r="K210" s="6">
        <v>6.62</v>
      </c>
      <c r="L210" s="6">
        <v>48</v>
      </c>
      <c r="M210" s="6"/>
      <c r="N210" s="6"/>
      <c r="O210" s="26"/>
      <c r="P210" s="26"/>
      <c r="Q210" s="26"/>
    </row>
    <row r="211" spans="1:17" hidden="1">
      <c r="A211" s="1" t="s">
        <v>162</v>
      </c>
      <c r="B211" s="2">
        <v>2695</v>
      </c>
      <c r="C211" s="3" t="s">
        <v>336</v>
      </c>
      <c r="D211" s="3" t="s">
        <v>162</v>
      </c>
      <c r="E211" s="3" t="s">
        <v>268</v>
      </c>
      <c r="F211" s="3" t="s">
        <v>220</v>
      </c>
      <c r="G211" s="3" t="s">
        <v>221</v>
      </c>
      <c r="H211" s="3" t="s">
        <v>222</v>
      </c>
      <c r="I211" s="5">
        <v>42170</v>
      </c>
      <c r="J211" s="6" t="s">
        <v>488</v>
      </c>
      <c r="K211" s="6">
        <v>7.22</v>
      </c>
      <c r="L211" s="6" t="s">
        <v>488</v>
      </c>
      <c r="M211" s="6"/>
      <c r="N211" s="6"/>
      <c r="O211" s="26"/>
      <c r="P211" s="26"/>
      <c r="Q211" s="26"/>
    </row>
    <row r="212" spans="1:17" hidden="1">
      <c r="A212" s="1" t="s">
        <v>83</v>
      </c>
      <c r="B212" s="2">
        <v>2744</v>
      </c>
      <c r="C212" s="3" t="s">
        <v>304</v>
      </c>
      <c r="D212" s="3" t="s">
        <v>83</v>
      </c>
      <c r="E212" s="3" t="s">
        <v>245</v>
      </c>
      <c r="F212" s="3" t="s">
        <v>223</v>
      </c>
      <c r="G212" s="3" t="s">
        <v>224</v>
      </c>
      <c r="H212" s="3" t="s">
        <v>222</v>
      </c>
      <c r="I212" s="5">
        <v>42135</v>
      </c>
      <c r="J212" s="6">
        <v>9.8000000000000007</v>
      </c>
      <c r="K212" s="6">
        <v>7.73</v>
      </c>
      <c r="L212" s="6">
        <v>53.13</v>
      </c>
      <c r="M212" s="6"/>
      <c r="N212" s="6"/>
      <c r="O212" s="26"/>
      <c r="P212" s="26"/>
      <c r="Q212" s="26"/>
    </row>
    <row r="213" spans="1:17">
      <c r="A213" s="1" t="s">
        <v>62</v>
      </c>
      <c r="B213" s="2">
        <v>2728</v>
      </c>
      <c r="C213" s="3" t="s">
        <v>348</v>
      </c>
      <c r="D213" s="3" t="s">
        <v>62</v>
      </c>
      <c r="E213" s="3" t="s">
        <v>241</v>
      </c>
      <c r="F213" s="3" t="s">
        <v>220</v>
      </c>
      <c r="G213" s="3" t="s">
        <v>221</v>
      </c>
      <c r="H213" s="3" t="s">
        <v>222</v>
      </c>
      <c r="I213" s="5">
        <v>42117</v>
      </c>
      <c r="J213" s="6">
        <v>10.199999999999999</v>
      </c>
      <c r="K213" s="6">
        <v>6.01</v>
      </c>
      <c r="L213" s="6" t="s">
        <v>488</v>
      </c>
      <c r="M213" s="6"/>
      <c r="N213" s="6"/>
      <c r="O213" s="26"/>
      <c r="P213" s="26"/>
      <c r="Q213" s="26"/>
    </row>
    <row r="214" spans="1:17" hidden="1">
      <c r="A214" s="1" t="s">
        <v>161</v>
      </c>
      <c r="B214" s="2">
        <v>2629</v>
      </c>
      <c r="C214" s="3" t="s">
        <v>423</v>
      </c>
      <c r="D214" s="3" t="s">
        <v>161</v>
      </c>
      <c r="E214" s="3" t="s">
        <v>268</v>
      </c>
      <c r="F214" s="3" t="s">
        <v>220</v>
      </c>
      <c r="G214" s="3" t="s">
        <v>221</v>
      </c>
      <c r="H214" s="3" t="s">
        <v>222</v>
      </c>
      <c r="I214" s="5">
        <v>42065</v>
      </c>
      <c r="J214" s="6" t="s">
        <v>488</v>
      </c>
      <c r="K214" s="6">
        <v>7.76</v>
      </c>
      <c r="L214" s="6" t="s">
        <v>488</v>
      </c>
      <c r="M214" s="6"/>
      <c r="N214" s="6"/>
      <c r="O214" s="26"/>
      <c r="P214" s="26"/>
      <c r="Q214" s="26"/>
    </row>
    <row r="215" spans="1:17" hidden="1">
      <c r="A215" s="1" t="s">
        <v>167</v>
      </c>
      <c r="B215" s="2">
        <v>2775</v>
      </c>
      <c r="C215" s="3" t="s">
        <v>336</v>
      </c>
      <c r="D215" s="3" t="s">
        <v>167</v>
      </c>
      <c r="E215" s="3" t="s">
        <v>265</v>
      </c>
      <c r="F215" s="3" t="s">
        <v>223</v>
      </c>
      <c r="G215" s="3" t="s">
        <v>231</v>
      </c>
      <c r="H215" s="3" t="s">
        <v>225</v>
      </c>
      <c r="I215" s="5">
        <v>42031</v>
      </c>
      <c r="J215" s="6" t="s">
        <v>488</v>
      </c>
      <c r="K215" s="6" t="s">
        <v>488</v>
      </c>
      <c r="L215" s="6" t="s">
        <v>488</v>
      </c>
      <c r="M215" s="6"/>
      <c r="N215" s="6"/>
      <c r="O215" s="26"/>
      <c r="P215" s="26"/>
      <c r="Q215" s="26"/>
    </row>
    <row r="216" spans="1:17" hidden="1">
      <c r="A216" s="1" t="s">
        <v>86</v>
      </c>
      <c r="B216" s="2">
        <v>2606</v>
      </c>
      <c r="C216" s="3" t="s">
        <v>355</v>
      </c>
      <c r="D216" s="3" t="s">
        <v>86</v>
      </c>
      <c r="E216" s="3" t="s">
        <v>246</v>
      </c>
      <c r="F216" s="3" t="s">
        <v>223</v>
      </c>
      <c r="G216" s="3" t="s">
        <v>224</v>
      </c>
      <c r="H216" s="3" t="s">
        <v>225</v>
      </c>
      <c r="I216" s="5">
        <v>42025</v>
      </c>
      <c r="J216" s="6">
        <v>9.0500000000000007</v>
      </c>
      <c r="K216" s="6">
        <v>6.26</v>
      </c>
      <c r="L216" s="6">
        <v>50.48</v>
      </c>
      <c r="M216" s="6"/>
      <c r="N216" s="6"/>
      <c r="O216" s="26"/>
      <c r="P216" s="26"/>
      <c r="Q216" s="26"/>
    </row>
    <row r="217" spans="1:17" hidden="1">
      <c r="A217" s="1" t="s">
        <v>87</v>
      </c>
      <c r="B217" s="2">
        <v>2605</v>
      </c>
      <c r="C217" s="3" t="s">
        <v>356</v>
      </c>
      <c r="D217" s="3" t="s">
        <v>87</v>
      </c>
      <c r="E217" s="3" t="s">
        <v>246</v>
      </c>
      <c r="F217" s="3" t="s">
        <v>223</v>
      </c>
      <c r="G217" s="3" t="s">
        <v>224</v>
      </c>
      <c r="H217" s="3" t="s">
        <v>225</v>
      </c>
      <c r="I217" s="5">
        <v>42025</v>
      </c>
      <c r="J217" s="6">
        <v>9.0500000000000007</v>
      </c>
      <c r="K217" s="6">
        <v>6.56</v>
      </c>
      <c r="L217" s="6">
        <v>50.33</v>
      </c>
      <c r="M217" s="6"/>
      <c r="N217" s="6"/>
      <c r="O217" s="26"/>
      <c r="P217" s="26"/>
      <c r="Q217" s="26"/>
    </row>
    <row r="218" spans="1:17">
      <c r="A218" s="1" t="s">
        <v>131</v>
      </c>
      <c r="B218" s="2">
        <v>2663</v>
      </c>
      <c r="C218" s="3" t="s">
        <v>408</v>
      </c>
      <c r="D218" s="3" t="s">
        <v>131</v>
      </c>
      <c r="E218" s="3" t="s">
        <v>243</v>
      </c>
      <c r="F218" s="3" t="s">
        <v>220</v>
      </c>
      <c r="G218" s="3" t="s">
        <v>221</v>
      </c>
      <c r="H218" s="3" t="s">
        <v>225</v>
      </c>
      <c r="I218" s="5">
        <v>41985</v>
      </c>
      <c r="J218" s="6">
        <v>10.199999999999999</v>
      </c>
      <c r="K218" s="6" t="s">
        <v>488</v>
      </c>
      <c r="L218" s="6">
        <v>52.54</v>
      </c>
      <c r="M218" s="6"/>
      <c r="N218" s="6"/>
      <c r="O218" s="26"/>
      <c r="P218" s="26"/>
      <c r="Q218" s="26"/>
    </row>
    <row r="219" spans="1:17">
      <c r="A219" s="1" t="s">
        <v>116</v>
      </c>
      <c r="B219" s="2">
        <v>2682</v>
      </c>
      <c r="C219" s="3" t="s">
        <v>393</v>
      </c>
      <c r="D219" s="3" t="s">
        <v>116</v>
      </c>
      <c r="E219" s="3" t="s">
        <v>258</v>
      </c>
      <c r="F219" s="3" t="s">
        <v>220</v>
      </c>
      <c r="G219" s="3" t="s">
        <v>221</v>
      </c>
      <c r="H219" s="3" t="s">
        <v>222</v>
      </c>
      <c r="I219" s="5">
        <v>41984</v>
      </c>
      <c r="J219" s="6">
        <v>10.07</v>
      </c>
      <c r="K219" s="6">
        <v>7.51</v>
      </c>
      <c r="L219" s="6" t="s">
        <v>488</v>
      </c>
      <c r="M219" s="6"/>
      <c r="N219" s="6"/>
      <c r="O219" s="26"/>
      <c r="P219" s="26"/>
      <c r="Q219" s="26"/>
    </row>
    <row r="220" spans="1:17">
      <c r="A220" s="1" t="s">
        <v>85</v>
      </c>
      <c r="B220" s="2">
        <v>2601</v>
      </c>
      <c r="C220" s="3" t="s">
        <v>358</v>
      </c>
      <c r="D220" s="3" t="s">
        <v>85</v>
      </c>
      <c r="E220" s="3" t="s">
        <v>246</v>
      </c>
      <c r="F220" s="3" t="s">
        <v>220</v>
      </c>
      <c r="G220" s="3" t="s">
        <v>221</v>
      </c>
      <c r="H220" s="3" t="s">
        <v>225</v>
      </c>
      <c r="I220" s="5">
        <v>41949</v>
      </c>
      <c r="J220" s="6">
        <v>9.56</v>
      </c>
      <c r="K220" s="6">
        <v>7.14</v>
      </c>
      <c r="L220" s="6">
        <v>51.73</v>
      </c>
      <c r="M220" s="6"/>
      <c r="N220" s="6"/>
      <c r="O220" s="26"/>
      <c r="P220" s="26"/>
      <c r="Q220" s="26"/>
    </row>
    <row r="221" spans="1:17" hidden="1">
      <c r="A221" s="1" t="s">
        <v>51</v>
      </c>
      <c r="B221" s="2">
        <v>2592</v>
      </c>
      <c r="C221" s="3" t="s">
        <v>332</v>
      </c>
      <c r="D221" s="3" t="s">
        <v>51</v>
      </c>
      <c r="E221" s="3" t="s">
        <v>237</v>
      </c>
      <c r="F221" s="3" t="s">
        <v>223</v>
      </c>
      <c r="G221" s="3" t="s">
        <v>224</v>
      </c>
      <c r="H221" s="3" t="s">
        <v>225</v>
      </c>
      <c r="I221" s="5">
        <v>41941</v>
      </c>
      <c r="J221" s="6">
        <v>10.8</v>
      </c>
      <c r="K221" s="6">
        <v>7.54</v>
      </c>
      <c r="L221" s="6">
        <v>57</v>
      </c>
      <c r="M221" s="6"/>
      <c r="N221" s="6"/>
      <c r="O221" s="26"/>
      <c r="P221" s="26"/>
      <c r="Q221" s="26"/>
    </row>
    <row r="222" spans="1:17" hidden="1">
      <c r="A222" s="1" t="s">
        <v>145</v>
      </c>
      <c r="B222" s="2">
        <v>2706</v>
      </c>
      <c r="C222" s="3" t="s">
        <v>412</v>
      </c>
      <c r="D222" s="3" t="s">
        <v>145</v>
      </c>
      <c r="E222" s="3" t="s">
        <v>263</v>
      </c>
      <c r="F222" s="3" t="s">
        <v>220</v>
      </c>
      <c r="G222" s="3" t="s">
        <v>231</v>
      </c>
      <c r="H222" s="3" t="s">
        <v>225</v>
      </c>
      <c r="I222" s="5">
        <v>41907</v>
      </c>
      <c r="J222" s="6">
        <v>9.8000000000000007</v>
      </c>
      <c r="K222" s="6">
        <v>6.91</v>
      </c>
      <c r="L222" s="6">
        <v>48</v>
      </c>
      <c r="M222" s="6"/>
      <c r="N222" s="6"/>
      <c r="O222" s="26"/>
      <c r="P222" s="26"/>
      <c r="Q222" s="26"/>
    </row>
    <row r="223" spans="1:17" hidden="1">
      <c r="A223" s="1" t="s">
        <v>169</v>
      </c>
      <c r="B223" s="2">
        <v>2562</v>
      </c>
      <c r="C223" s="3" t="s">
        <v>427</v>
      </c>
      <c r="D223" s="3" t="s">
        <v>169</v>
      </c>
      <c r="E223" s="3" t="s">
        <v>265</v>
      </c>
      <c r="F223" s="3" t="s">
        <v>223</v>
      </c>
      <c r="G223" s="3" t="s">
        <v>224</v>
      </c>
      <c r="H223" s="3" t="s">
        <v>225</v>
      </c>
      <c r="I223" s="5">
        <v>41906</v>
      </c>
      <c r="J223" s="6">
        <v>9.35</v>
      </c>
      <c r="K223" s="6">
        <v>7.3</v>
      </c>
      <c r="L223" s="6">
        <v>50.31</v>
      </c>
      <c r="M223" s="6"/>
      <c r="N223" s="6"/>
      <c r="O223" s="26"/>
      <c r="P223" s="26"/>
      <c r="Q223" s="26"/>
    </row>
    <row r="224" spans="1:17">
      <c r="A224" s="1" t="s">
        <v>84</v>
      </c>
      <c r="B224" s="2">
        <v>2659</v>
      </c>
      <c r="C224" s="3" t="s">
        <v>380</v>
      </c>
      <c r="D224" s="3" t="s">
        <v>84</v>
      </c>
      <c r="E224" s="3" t="s">
        <v>244</v>
      </c>
      <c r="F224" s="3" t="s">
        <v>220</v>
      </c>
      <c r="G224" s="3" t="s">
        <v>221</v>
      </c>
      <c r="H224" s="3" t="s">
        <v>222</v>
      </c>
      <c r="I224" s="5">
        <v>41897</v>
      </c>
      <c r="J224" s="6">
        <v>10.25</v>
      </c>
      <c r="K224" s="6" t="s">
        <v>488</v>
      </c>
      <c r="L224" s="6" t="s">
        <v>488</v>
      </c>
      <c r="M224" s="6"/>
      <c r="N224" s="6"/>
      <c r="O224" s="26"/>
      <c r="P224" s="26"/>
      <c r="Q224" s="26"/>
    </row>
    <row r="225" spans="1:17" hidden="1">
      <c r="A225" s="1" t="s">
        <v>132</v>
      </c>
      <c r="B225" s="2">
        <v>2773</v>
      </c>
      <c r="C225" s="3" t="s">
        <v>404</v>
      </c>
      <c r="D225" s="3" t="s">
        <v>132</v>
      </c>
      <c r="E225" s="3" t="s">
        <v>260</v>
      </c>
      <c r="F225" s="3" t="s">
        <v>220</v>
      </c>
      <c r="G225" s="3" t="s">
        <v>226</v>
      </c>
      <c r="H225" s="3" t="s">
        <v>222</v>
      </c>
      <c r="I225" s="5">
        <v>41893</v>
      </c>
      <c r="J225" s="6">
        <v>9.6</v>
      </c>
      <c r="K225" s="6">
        <v>6.37</v>
      </c>
      <c r="L225" s="6">
        <v>45</v>
      </c>
      <c r="M225" s="6"/>
      <c r="N225" s="6"/>
      <c r="O225" s="26"/>
      <c r="P225" s="26"/>
      <c r="Q225" s="26"/>
    </row>
    <row r="226" spans="1:17">
      <c r="A226" s="1" t="s">
        <v>79</v>
      </c>
      <c r="B226" s="2">
        <v>2583</v>
      </c>
      <c r="C226" s="3" t="s">
        <v>278</v>
      </c>
      <c r="D226" s="3" t="s">
        <v>79</v>
      </c>
      <c r="E226" s="3" t="s">
        <v>247</v>
      </c>
      <c r="F226" s="3" t="s">
        <v>220</v>
      </c>
      <c r="G226" s="3" t="s">
        <v>221</v>
      </c>
      <c r="H226" s="3" t="s">
        <v>222</v>
      </c>
      <c r="I226" s="5">
        <v>41880</v>
      </c>
      <c r="J226" s="6">
        <v>9.8000000000000007</v>
      </c>
      <c r="K226" s="6">
        <v>7.57</v>
      </c>
      <c r="L226" s="6">
        <v>51.43</v>
      </c>
      <c r="M226" s="6"/>
      <c r="N226" s="6"/>
      <c r="O226" s="26"/>
      <c r="P226" s="26"/>
      <c r="Q226" s="26"/>
    </row>
    <row r="227" spans="1:17">
      <c r="A227" s="1" t="s">
        <v>111</v>
      </c>
      <c r="B227" s="2">
        <v>2577</v>
      </c>
      <c r="C227" s="3" t="s">
        <v>383</v>
      </c>
      <c r="D227" s="3" t="s">
        <v>111</v>
      </c>
      <c r="E227" s="3" t="s">
        <v>254</v>
      </c>
      <c r="F227" s="3" t="s">
        <v>220</v>
      </c>
      <c r="G227" s="3" t="s">
        <v>221</v>
      </c>
      <c r="H227" s="3" t="s">
        <v>222</v>
      </c>
      <c r="I227" s="5">
        <v>41851</v>
      </c>
      <c r="J227" s="6">
        <v>9.9</v>
      </c>
      <c r="K227" s="6">
        <v>7.98</v>
      </c>
      <c r="L227" s="6">
        <v>54</v>
      </c>
      <c r="M227" s="6"/>
      <c r="N227" s="6"/>
      <c r="O227" s="26"/>
      <c r="P227" s="26"/>
      <c r="Q227" s="26"/>
    </row>
    <row r="228" spans="1:17" hidden="1">
      <c r="A228" s="1" t="s">
        <v>121</v>
      </c>
      <c r="B228" s="2">
        <v>2579</v>
      </c>
      <c r="C228" s="3" t="s">
        <v>383</v>
      </c>
      <c r="D228" s="3" t="s">
        <v>121</v>
      </c>
      <c r="E228" s="3" t="s">
        <v>254</v>
      </c>
      <c r="F228" s="3" t="s">
        <v>223</v>
      </c>
      <c r="G228" s="3" t="s">
        <v>224</v>
      </c>
      <c r="H228" s="3" t="s">
        <v>222</v>
      </c>
      <c r="I228" s="5">
        <v>41851</v>
      </c>
      <c r="J228" s="6">
        <v>9.9</v>
      </c>
      <c r="K228" s="6">
        <v>7.98</v>
      </c>
      <c r="L228" s="6">
        <v>54</v>
      </c>
      <c r="M228" s="6"/>
      <c r="N228" s="6"/>
      <c r="O228" s="26"/>
      <c r="P228" s="26"/>
      <c r="Q228" s="26"/>
    </row>
    <row r="229" spans="1:17" hidden="1">
      <c r="A229" s="1" t="s">
        <v>113</v>
      </c>
      <c r="B229" s="2">
        <v>2526</v>
      </c>
      <c r="C229" s="3" t="s">
        <v>391</v>
      </c>
      <c r="D229" s="3" t="s">
        <v>113</v>
      </c>
      <c r="E229" s="3" t="s">
        <v>257</v>
      </c>
      <c r="F229" s="3" t="s">
        <v>220</v>
      </c>
      <c r="G229" s="3" t="s">
        <v>224</v>
      </c>
      <c r="H229" s="3" t="s">
        <v>222</v>
      </c>
      <c r="I229" s="5">
        <v>41849</v>
      </c>
      <c r="J229" s="6">
        <v>9.4499999999999993</v>
      </c>
      <c r="K229" s="6">
        <v>7.06</v>
      </c>
      <c r="L229" s="6">
        <v>50</v>
      </c>
      <c r="M229" s="6"/>
      <c r="N229" s="6"/>
      <c r="O229" s="26"/>
      <c r="P229" s="26"/>
      <c r="Q229" s="26"/>
    </row>
    <row r="230" spans="1:17" hidden="1">
      <c r="A230" s="1" t="s">
        <v>81</v>
      </c>
      <c r="B230" s="2">
        <v>2668</v>
      </c>
      <c r="C230" s="3" t="s">
        <v>377</v>
      </c>
      <c r="D230" s="3" t="s">
        <v>81</v>
      </c>
      <c r="E230" s="3" t="s">
        <v>248</v>
      </c>
      <c r="F230" s="3" t="s">
        <v>223</v>
      </c>
      <c r="G230" s="3" t="s">
        <v>224</v>
      </c>
      <c r="H230" s="3" t="s">
        <v>222</v>
      </c>
      <c r="I230" s="5">
        <v>41845</v>
      </c>
      <c r="J230" s="6">
        <v>9.3000000000000007</v>
      </c>
      <c r="K230" s="6">
        <v>6.18</v>
      </c>
      <c r="L230" s="6">
        <v>39.94</v>
      </c>
      <c r="M230" s="6"/>
      <c r="N230" s="6"/>
      <c r="O230" s="26"/>
      <c r="P230" s="26"/>
      <c r="Q230" s="26"/>
    </row>
    <row r="231" spans="1:17">
      <c r="A231" s="1" t="s">
        <v>210</v>
      </c>
      <c r="B231" s="2">
        <v>2528</v>
      </c>
      <c r="C231" s="3" t="s">
        <v>457</v>
      </c>
      <c r="D231" s="3" t="s">
        <v>210</v>
      </c>
      <c r="E231" s="3" t="s">
        <v>273</v>
      </c>
      <c r="F231" s="3" t="s">
        <v>220</v>
      </c>
      <c r="G231" s="3" t="s">
        <v>221</v>
      </c>
      <c r="H231" s="3" t="s">
        <v>222</v>
      </c>
      <c r="I231" s="5">
        <v>41830</v>
      </c>
      <c r="J231" s="6">
        <v>9.9499999999999993</v>
      </c>
      <c r="K231" s="6" t="s">
        <v>488</v>
      </c>
      <c r="L231" s="6" t="s">
        <v>488</v>
      </c>
      <c r="M231" s="6"/>
      <c r="N231" s="6"/>
      <c r="O231" s="26"/>
      <c r="P231" s="26"/>
      <c r="Q231" s="26"/>
    </row>
    <row r="232" spans="1:17" hidden="1">
      <c r="A232" s="1" t="s">
        <v>1</v>
      </c>
      <c r="B232" s="2">
        <v>2438</v>
      </c>
      <c r="C232" s="3" t="s">
        <v>280</v>
      </c>
      <c r="D232" s="3" t="s">
        <v>1</v>
      </c>
      <c r="E232" s="3" t="s">
        <v>219</v>
      </c>
      <c r="F232" s="3" t="s">
        <v>223</v>
      </c>
      <c r="G232" s="3" t="s">
        <v>224</v>
      </c>
      <c r="H232" s="3" t="s">
        <v>225</v>
      </c>
      <c r="I232" s="5">
        <v>41802</v>
      </c>
      <c r="J232" s="6">
        <v>10.1</v>
      </c>
      <c r="K232" s="6">
        <v>6.83</v>
      </c>
      <c r="L232" s="6">
        <v>55</v>
      </c>
      <c r="M232" s="6"/>
      <c r="N232" s="6"/>
      <c r="O232" s="26"/>
      <c r="P232" s="26"/>
      <c r="Q232" s="26"/>
    </row>
    <row r="233" spans="1:17" hidden="1">
      <c r="A233" s="1" t="s">
        <v>32</v>
      </c>
      <c r="B233" s="2">
        <v>2571</v>
      </c>
      <c r="C233" s="3" t="s">
        <v>313</v>
      </c>
      <c r="D233" s="3" t="s">
        <v>32</v>
      </c>
      <c r="E233" s="3" t="s">
        <v>233</v>
      </c>
      <c r="F233" s="3" t="s">
        <v>223</v>
      </c>
      <c r="G233" s="3" t="s">
        <v>231</v>
      </c>
      <c r="H233" s="3" t="s">
        <v>225</v>
      </c>
      <c r="I233" s="5">
        <v>41794</v>
      </c>
      <c r="J233" s="6" t="s">
        <v>488</v>
      </c>
      <c r="K233" s="6" t="s">
        <v>488</v>
      </c>
      <c r="L233" s="6" t="s">
        <v>488</v>
      </c>
      <c r="M233" s="6"/>
      <c r="N233" s="6"/>
      <c r="O233" s="26"/>
      <c r="P233" s="26"/>
      <c r="Q233" s="26"/>
    </row>
    <row r="234" spans="1:17" hidden="1">
      <c r="A234" s="1" t="s">
        <v>195</v>
      </c>
      <c r="B234" s="2">
        <v>2561</v>
      </c>
      <c r="C234" s="3" t="s">
        <v>444</v>
      </c>
      <c r="D234" s="3" t="s">
        <v>195</v>
      </c>
      <c r="E234" s="3" t="s">
        <v>240</v>
      </c>
      <c r="F234" s="3" t="s">
        <v>220</v>
      </c>
      <c r="G234" s="3" t="s">
        <v>224</v>
      </c>
      <c r="H234" s="3" t="s">
        <v>222</v>
      </c>
      <c r="I234" s="5">
        <v>41752</v>
      </c>
      <c r="J234" s="6" t="s">
        <v>488</v>
      </c>
      <c r="K234" s="6" t="s">
        <v>488</v>
      </c>
      <c r="L234" s="6" t="s">
        <v>488</v>
      </c>
      <c r="M234" s="6"/>
      <c r="N234" s="6"/>
      <c r="O234" s="26"/>
      <c r="P234" s="26"/>
      <c r="Q234" s="26"/>
    </row>
    <row r="235" spans="1:17" hidden="1">
      <c r="A235" s="1" t="s">
        <v>151</v>
      </c>
      <c r="B235" s="2">
        <v>2501</v>
      </c>
      <c r="C235" s="3" t="s">
        <v>389</v>
      </c>
      <c r="D235" s="3" t="s">
        <v>151</v>
      </c>
      <c r="E235" s="3" t="s">
        <v>264</v>
      </c>
      <c r="F235" s="3" t="s">
        <v>223</v>
      </c>
      <c r="G235" s="3" t="s">
        <v>224</v>
      </c>
      <c r="H235" s="3" t="s">
        <v>222</v>
      </c>
      <c r="I235" s="5">
        <v>41750</v>
      </c>
      <c r="J235" s="6">
        <v>9.5</v>
      </c>
      <c r="K235" s="6">
        <v>8.2799999999999994</v>
      </c>
      <c r="L235" s="6">
        <v>51.76</v>
      </c>
      <c r="M235" s="6"/>
      <c r="N235" s="6"/>
      <c r="O235" s="26"/>
      <c r="P235" s="26"/>
      <c r="Q235" s="26"/>
    </row>
    <row r="236" spans="1:17" hidden="1">
      <c r="A236" s="1" t="s">
        <v>82</v>
      </c>
      <c r="B236" s="2">
        <v>2515</v>
      </c>
      <c r="C236" s="3" t="s">
        <v>304</v>
      </c>
      <c r="D236" s="3" t="s">
        <v>82</v>
      </c>
      <c r="E236" s="3" t="s">
        <v>253</v>
      </c>
      <c r="F236" s="3" t="s">
        <v>223</v>
      </c>
      <c r="G236" s="3" t="s">
        <v>224</v>
      </c>
      <c r="H236" s="3" t="s">
        <v>222</v>
      </c>
      <c r="I236" s="5">
        <v>41714</v>
      </c>
      <c r="J236" s="6">
        <v>9.7200000000000006</v>
      </c>
      <c r="K236" s="6">
        <v>8.07</v>
      </c>
      <c r="L236" s="6">
        <v>52.57</v>
      </c>
      <c r="M236" s="6"/>
      <c r="N236" s="6"/>
      <c r="O236" s="26"/>
      <c r="P236" s="26"/>
      <c r="Q236" s="26"/>
    </row>
    <row r="237" spans="1:17" hidden="1">
      <c r="A237" s="1" t="s">
        <v>206</v>
      </c>
      <c r="B237" s="2">
        <v>2516</v>
      </c>
      <c r="C237" s="3" t="s">
        <v>358</v>
      </c>
      <c r="D237" s="3" t="s">
        <v>206</v>
      </c>
      <c r="E237" s="3" t="s">
        <v>271</v>
      </c>
      <c r="F237" s="3" t="s">
        <v>220</v>
      </c>
      <c r="G237" s="3" t="s">
        <v>221</v>
      </c>
      <c r="H237" s="3" t="s">
        <v>222</v>
      </c>
      <c r="I237" s="5">
        <v>41698</v>
      </c>
      <c r="J237" s="6" t="s">
        <v>488</v>
      </c>
      <c r="K237" s="6" t="s">
        <v>488</v>
      </c>
      <c r="L237" s="6" t="s">
        <v>488</v>
      </c>
      <c r="M237" s="6"/>
      <c r="N237" s="6"/>
      <c r="O237" s="26"/>
      <c r="P237" s="26"/>
      <c r="Q237" s="26"/>
    </row>
    <row r="238" spans="1:17">
      <c r="A238" s="1" t="s">
        <v>55</v>
      </c>
      <c r="B238" s="2">
        <v>2424</v>
      </c>
      <c r="C238" s="3" t="s">
        <v>336</v>
      </c>
      <c r="D238" s="3" t="s">
        <v>55</v>
      </c>
      <c r="E238" s="3" t="s">
        <v>238</v>
      </c>
      <c r="F238" s="3" t="s">
        <v>220</v>
      </c>
      <c r="G238" s="3" t="s">
        <v>221</v>
      </c>
      <c r="H238" s="3" t="s">
        <v>222</v>
      </c>
      <c r="I238" s="5">
        <v>41696</v>
      </c>
      <c r="J238" s="6">
        <v>9.75</v>
      </c>
      <c r="K238" s="6">
        <v>7.45</v>
      </c>
      <c r="L238" s="6">
        <v>52.56</v>
      </c>
      <c r="M238" s="6"/>
      <c r="N238" s="6"/>
      <c r="O238" s="26"/>
      <c r="P238" s="26"/>
      <c r="Q238" s="26"/>
    </row>
    <row r="239" spans="1:17" hidden="1">
      <c r="A239" s="1" t="s">
        <v>80</v>
      </c>
      <c r="B239" s="2">
        <v>2525</v>
      </c>
      <c r="C239" s="3" t="s">
        <v>376</v>
      </c>
      <c r="D239" s="3" t="s">
        <v>80</v>
      </c>
      <c r="E239" s="3" t="s">
        <v>249</v>
      </c>
      <c r="F239" s="3" t="s">
        <v>223</v>
      </c>
      <c r="G239" s="3" t="s">
        <v>224</v>
      </c>
      <c r="H239" s="3" t="s">
        <v>225</v>
      </c>
      <c r="I239" s="5">
        <v>41661</v>
      </c>
      <c r="J239" s="6">
        <v>9.18</v>
      </c>
      <c r="K239" s="6">
        <v>7.88</v>
      </c>
      <c r="L239" s="6">
        <v>52.52</v>
      </c>
      <c r="M239" s="6"/>
      <c r="N239" s="6"/>
      <c r="O239" s="26"/>
      <c r="P239" s="26"/>
      <c r="Q239" s="26"/>
    </row>
    <row r="240" spans="1:17" hidden="1">
      <c r="A240" s="1" t="s">
        <v>56</v>
      </c>
      <c r="B240" s="2">
        <v>2557</v>
      </c>
      <c r="C240" s="3" t="s">
        <v>335</v>
      </c>
      <c r="D240" s="3" t="s">
        <v>56</v>
      </c>
      <c r="E240" s="3" t="s">
        <v>238</v>
      </c>
      <c r="F240" s="3" t="s">
        <v>223</v>
      </c>
      <c r="G240" s="3" t="s">
        <v>224</v>
      </c>
      <c r="H240" s="3" t="s">
        <v>222</v>
      </c>
      <c r="I240" s="5">
        <v>41638</v>
      </c>
      <c r="J240" s="6">
        <v>10</v>
      </c>
      <c r="K240" s="6">
        <v>7.88</v>
      </c>
      <c r="L240" s="6">
        <v>50.27</v>
      </c>
      <c r="M240" s="6"/>
      <c r="N240" s="6"/>
      <c r="O240" s="26"/>
      <c r="P240" s="26"/>
      <c r="Q240" s="26"/>
    </row>
    <row r="241" spans="1:17" hidden="1">
      <c r="A241" s="1" t="s">
        <v>194</v>
      </c>
      <c r="B241" s="2">
        <v>2533</v>
      </c>
      <c r="C241" s="3" t="s">
        <v>447</v>
      </c>
      <c r="D241" s="3" t="s">
        <v>194</v>
      </c>
      <c r="E241" s="3" t="s">
        <v>240</v>
      </c>
      <c r="F241" s="3" t="s">
        <v>223</v>
      </c>
      <c r="G241" s="3" t="s">
        <v>224</v>
      </c>
      <c r="H241" s="3" t="s">
        <v>222</v>
      </c>
      <c r="I241" s="5">
        <v>41627</v>
      </c>
      <c r="J241" s="6" t="s">
        <v>488</v>
      </c>
      <c r="K241" s="6" t="s">
        <v>488</v>
      </c>
      <c r="L241" s="6" t="s">
        <v>488</v>
      </c>
      <c r="M241" s="6"/>
      <c r="N241" s="6"/>
      <c r="O241" s="26"/>
      <c r="P241" s="26"/>
      <c r="Q241" s="26"/>
    </row>
    <row r="242" spans="1:17">
      <c r="A242" s="1" t="s">
        <v>214</v>
      </c>
      <c r="B242" s="2">
        <v>2485</v>
      </c>
      <c r="C242" s="3" t="s">
        <v>278</v>
      </c>
      <c r="D242" s="3" t="s">
        <v>214</v>
      </c>
      <c r="E242" s="3" t="s">
        <v>274</v>
      </c>
      <c r="F242" s="3" t="s">
        <v>220</v>
      </c>
      <c r="G242" s="3" t="s">
        <v>221</v>
      </c>
      <c r="H242" s="3" t="s">
        <v>222</v>
      </c>
      <c r="I242" s="5">
        <v>41626</v>
      </c>
      <c r="J242" s="6">
        <v>9.8000000000000007</v>
      </c>
      <c r="K242" s="6">
        <v>7.62</v>
      </c>
      <c r="L242" s="6">
        <v>52.1</v>
      </c>
      <c r="M242" s="6"/>
      <c r="N242" s="6"/>
      <c r="O242" s="26"/>
      <c r="P242" s="26"/>
      <c r="Q242" s="26"/>
    </row>
    <row r="243" spans="1:17">
      <c r="A243" s="1" t="s">
        <v>208</v>
      </c>
      <c r="B243" s="2">
        <v>2470</v>
      </c>
      <c r="C243" s="3" t="s">
        <v>456</v>
      </c>
      <c r="D243" s="3" t="s">
        <v>208</v>
      </c>
      <c r="E243" s="3" t="s">
        <v>273</v>
      </c>
      <c r="F243" s="3" t="s">
        <v>220</v>
      </c>
      <c r="G243" s="3" t="s">
        <v>221</v>
      </c>
      <c r="H243" s="3" t="s">
        <v>222</v>
      </c>
      <c r="I243" s="5">
        <v>41624</v>
      </c>
      <c r="J243" s="6">
        <v>9.9499999999999993</v>
      </c>
      <c r="K243" s="6" t="s">
        <v>488</v>
      </c>
      <c r="L243" s="6" t="s">
        <v>488</v>
      </c>
      <c r="M243" s="6"/>
      <c r="N243" s="6"/>
      <c r="O243" s="26"/>
      <c r="P243" s="26"/>
      <c r="Q243" s="26"/>
    </row>
    <row r="244" spans="1:17">
      <c r="A244" s="1" t="s">
        <v>209</v>
      </c>
      <c r="B244" s="2">
        <v>2469</v>
      </c>
      <c r="C244" s="3" t="s">
        <v>457</v>
      </c>
      <c r="D244" s="3" t="s">
        <v>209</v>
      </c>
      <c r="E244" s="3" t="s">
        <v>273</v>
      </c>
      <c r="F244" s="3" t="s">
        <v>220</v>
      </c>
      <c r="G244" s="3" t="s">
        <v>221</v>
      </c>
      <c r="H244" s="3" t="s">
        <v>222</v>
      </c>
      <c r="I244" s="5">
        <v>41624</v>
      </c>
      <c r="J244" s="6">
        <v>9.9499999999999993</v>
      </c>
      <c r="K244" s="6" t="s">
        <v>488</v>
      </c>
      <c r="L244" s="6" t="s">
        <v>488</v>
      </c>
      <c r="M244" s="6"/>
      <c r="N244" s="6"/>
      <c r="O244" s="26"/>
      <c r="P244" s="26"/>
      <c r="Q244" s="26"/>
    </row>
    <row r="245" spans="1:17" hidden="1">
      <c r="A245" s="1" t="s">
        <v>130</v>
      </c>
      <c r="B245" s="2">
        <v>2523</v>
      </c>
      <c r="C245" s="3" t="s">
        <v>408</v>
      </c>
      <c r="D245" s="3" t="s">
        <v>130</v>
      </c>
      <c r="E245" s="3" t="s">
        <v>243</v>
      </c>
      <c r="F245" s="3" t="s">
        <v>223</v>
      </c>
      <c r="G245" s="3" t="s">
        <v>224</v>
      </c>
      <c r="H245" s="3" t="s">
        <v>225</v>
      </c>
      <c r="I245" s="5">
        <v>41613</v>
      </c>
      <c r="J245" s="6">
        <v>10.199999999999999</v>
      </c>
      <c r="K245" s="6">
        <v>8.34</v>
      </c>
      <c r="L245" s="6">
        <v>52.54</v>
      </c>
      <c r="M245" s="6"/>
      <c r="N245" s="6"/>
      <c r="O245" s="26"/>
      <c r="P245" s="26"/>
      <c r="Q245" s="26"/>
    </row>
    <row r="246" spans="1:17" hidden="1">
      <c r="A246" s="1" t="s">
        <v>8</v>
      </c>
      <c r="B246" s="2">
        <v>2356</v>
      </c>
      <c r="C246" s="3" t="s">
        <v>299</v>
      </c>
      <c r="D246" s="3" t="s">
        <v>8</v>
      </c>
      <c r="E246" s="3" t="s">
        <v>230</v>
      </c>
      <c r="F246" s="3" t="s">
        <v>223</v>
      </c>
      <c r="G246" s="3" t="s">
        <v>224</v>
      </c>
      <c r="H246" s="3" t="s">
        <v>222</v>
      </c>
      <c r="I246" s="5">
        <v>41591</v>
      </c>
      <c r="J246" s="6">
        <v>9.84</v>
      </c>
      <c r="K246" s="6">
        <v>7.73</v>
      </c>
      <c r="L246" s="6">
        <v>53.3</v>
      </c>
      <c r="M246" s="6"/>
      <c r="N246" s="6"/>
      <c r="O246" s="26"/>
      <c r="P246" s="26"/>
      <c r="Q246" s="26"/>
    </row>
    <row r="247" spans="1:17" hidden="1">
      <c r="A247" s="1" t="s">
        <v>48</v>
      </c>
      <c r="B247" s="2">
        <v>2836</v>
      </c>
      <c r="C247" s="3" t="s">
        <v>325</v>
      </c>
      <c r="D247" s="3" t="s">
        <v>48</v>
      </c>
      <c r="E247" s="3" t="s">
        <v>237</v>
      </c>
      <c r="F247" s="3" t="s">
        <v>223</v>
      </c>
      <c r="G247" s="3" t="s">
        <v>231</v>
      </c>
      <c r="H247" s="3" t="s">
        <v>225</v>
      </c>
      <c r="I247" s="5">
        <v>41550</v>
      </c>
      <c r="J247" s="6" t="s">
        <v>488</v>
      </c>
      <c r="K247" s="6" t="s">
        <v>488</v>
      </c>
      <c r="L247" s="6" t="s">
        <v>488</v>
      </c>
      <c r="M247" s="6"/>
      <c r="N247" s="6"/>
      <c r="O247" s="26"/>
      <c r="P247" s="26"/>
      <c r="Q247" s="26"/>
    </row>
    <row r="248" spans="1:17">
      <c r="A248" s="1" t="s">
        <v>160</v>
      </c>
      <c r="B248" s="2">
        <v>2442</v>
      </c>
      <c r="C248" s="3" t="s">
        <v>387</v>
      </c>
      <c r="D248" s="3" t="s">
        <v>160</v>
      </c>
      <c r="E248" s="3" t="s">
        <v>267</v>
      </c>
      <c r="F248" s="3" t="s">
        <v>220</v>
      </c>
      <c r="G248" s="3" t="s">
        <v>221</v>
      </c>
      <c r="H248" s="3" t="s">
        <v>222</v>
      </c>
      <c r="I248" s="5">
        <v>41541</v>
      </c>
      <c r="J248" s="6">
        <v>10.199999999999999</v>
      </c>
      <c r="K248" s="6">
        <v>7.88</v>
      </c>
      <c r="L248" s="6">
        <v>53</v>
      </c>
      <c r="M248" s="6"/>
      <c r="N248" s="6"/>
      <c r="O248" s="26"/>
      <c r="P248" s="26"/>
      <c r="Q248" s="26"/>
    </row>
    <row r="249" spans="1:17">
      <c r="A249" s="1" t="s">
        <v>115</v>
      </c>
      <c r="B249" s="2">
        <v>2467</v>
      </c>
      <c r="C249" s="3" t="s">
        <v>387</v>
      </c>
      <c r="D249" s="3" t="s">
        <v>115</v>
      </c>
      <c r="E249" s="3" t="s">
        <v>256</v>
      </c>
      <c r="F249" s="3" t="s">
        <v>220</v>
      </c>
      <c r="G249" s="3" t="s">
        <v>221</v>
      </c>
      <c r="H249" s="3" t="s">
        <v>222</v>
      </c>
      <c r="I249" s="5">
        <v>41528</v>
      </c>
      <c r="J249" s="6">
        <v>10.199999999999999</v>
      </c>
      <c r="K249" s="6">
        <v>7.89</v>
      </c>
      <c r="L249" s="6">
        <v>53</v>
      </c>
      <c r="M249" s="6"/>
      <c r="N249" s="6"/>
      <c r="O249" s="26"/>
      <c r="P249" s="26"/>
      <c r="Q249" s="26"/>
    </row>
    <row r="250" spans="1:17" hidden="1">
      <c r="A250" s="1" t="s">
        <v>7</v>
      </c>
      <c r="B250" s="2">
        <v>2355</v>
      </c>
      <c r="C250" s="3" t="s">
        <v>299</v>
      </c>
      <c r="D250" s="3" t="s">
        <v>7</v>
      </c>
      <c r="E250" s="3" t="s">
        <v>230</v>
      </c>
      <c r="F250" s="3" t="s">
        <v>220</v>
      </c>
      <c r="G250" s="3" t="s">
        <v>224</v>
      </c>
      <c r="H250" s="3" t="s">
        <v>222</v>
      </c>
      <c r="I250" s="5">
        <v>41395</v>
      </c>
      <c r="J250" s="6">
        <v>9.84</v>
      </c>
      <c r="K250" s="6">
        <v>7.73</v>
      </c>
      <c r="L250" s="6">
        <v>53.3</v>
      </c>
      <c r="M250" s="6"/>
      <c r="N250" s="6"/>
      <c r="O250" s="26"/>
      <c r="P250" s="26"/>
      <c r="Q250" s="26"/>
    </row>
    <row r="251" spans="1:17" hidden="1">
      <c r="A251" s="1" t="s">
        <v>112</v>
      </c>
      <c r="B251" s="2">
        <v>2361</v>
      </c>
      <c r="C251" s="3" t="s">
        <v>384</v>
      </c>
      <c r="D251" s="3" t="s">
        <v>112</v>
      </c>
      <c r="E251" s="3" t="s">
        <v>255</v>
      </c>
      <c r="F251" s="3" t="s">
        <v>220</v>
      </c>
      <c r="G251" s="3" t="s">
        <v>221</v>
      </c>
      <c r="H251" s="3" t="s">
        <v>222</v>
      </c>
      <c r="I251" s="5">
        <v>41352</v>
      </c>
      <c r="J251" s="6" t="s">
        <v>488</v>
      </c>
      <c r="K251" s="6" t="s">
        <v>488</v>
      </c>
      <c r="L251" s="6" t="s">
        <v>488</v>
      </c>
      <c r="M251" s="6"/>
      <c r="N251" s="6"/>
      <c r="O251" s="26"/>
      <c r="P251" s="26"/>
      <c r="Q251" s="26"/>
    </row>
    <row r="252" spans="1:17" hidden="1">
      <c r="A252" s="1" t="s">
        <v>122</v>
      </c>
      <c r="B252" s="2">
        <v>2395</v>
      </c>
      <c r="C252" s="3" t="s">
        <v>368</v>
      </c>
      <c r="D252" s="3" t="s">
        <v>122</v>
      </c>
      <c r="E252" s="3" t="s">
        <v>254</v>
      </c>
      <c r="F252" s="3" t="s">
        <v>223</v>
      </c>
      <c r="G252" s="3" t="s">
        <v>224</v>
      </c>
      <c r="H252" s="3" t="s">
        <v>222</v>
      </c>
      <c r="I252" s="5">
        <v>41338</v>
      </c>
      <c r="J252" s="6" t="s">
        <v>488</v>
      </c>
      <c r="K252" s="6" t="s">
        <v>488</v>
      </c>
      <c r="L252" s="6" t="s">
        <v>488</v>
      </c>
      <c r="M252" s="6"/>
      <c r="N252" s="6"/>
      <c r="O252" s="26"/>
      <c r="P252" s="26"/>
      <c r="Q252" s="26"/>
    </row>
    <row r="253" spans="1:17">
      <c r="A253" s="1" t="s">
        <v>207</v>
      </c>
      <c r="B253" s="2">
        <v>2465</v>
      </c>
      <c r="C253" s="3" t="s">
        <v>399</v>
      </c>
      <c r="D253" s="3" t="s">
        <v>207</v>
      </c>
      <c r="E253" s="3" t="s">
        <v>273</v>
      </c>
      <c r="F253" s="3" t="s">
        <v>220</v>
      </c>
      <c r="G253" s="3" t="s">
        <v>221</v>
      </c>
      <c r="H253" s="3" t="s">
        <v>222</v>
      </c>
      <c r="I253" s="5">
        <v>41332</v>
      </c>
      <c r="J253" s="6">
        <v>10</v>
      </c>
      <c r="K253" s="6" t="s">
        <v>488</v>
      </c>
      <c r="L253" s="6" t="s">
        <v>488</v>
      </c>
      <c r="M253" s="6"/>
      <c r="N253" s="6"/>
      <c r="O253" s="26"/>
      <c r="P253" s="26"/>
      <c r="Q253" s="26"/>
    </row>
    <row r="254" spans="1:17">
      <c r="A254" s="1" t="s">
        <v>36</v>
      </c>
      <c r="B254" s="2">
        <v>2225</v>
      </c>
      <c r="C254" s="3" t="s">
        <v>317</v>
      </c>
      <c r="D254" s="3" t="s">
        <v>36</v>
      </c>
      <c r="E254" s="3" t="s">
        <v>234</v>
      </c>
      <c r="F254" s="3" t="s">
        <v>220</v>
      </c>
      <c r="G254" s="3" t="s">
        <v>221</v>
      </c>
      <c r="H254" s="3" t="s">
        <v>225</v>
      </c>
      <c r="I254" s="5">
        <v>41318</v>
      </c>
      <c r="J254" s="6">
        <v>10.199999999999999</v>
      </c>
      <c r="K254" s="6">
        <v>6.97</v>
      </c>
      <c r="L254" s="6">
        <v>42.67</v>
      </c>
      <c r="M254" s="6"/>
      <c r="N254" s="6"/>
      <c r="O254" s="26"/>
      <c r="P254" s="26"/>
      <c r="Q254" s="26"/>
    </row>
    <row r="255" spans="1:17" hidden="1">
      <c r="A255" s="1" t="s">
        <v>128</v>
      </c>
      <c r="B255" s="2">
        <v>2405</v>
      </c>
      <c r="C255" s="3" t="s">
        <v>406</v>
      </c>
      <c r="D255" s="3" t="s">
        <v>128</v>
      </c>
      <c r="E255" s="3" t="s">
        <v>260</v>
      </c>
      <c r="F255" s="3" t="s">
        <v>220</v>
      </c>
      <c r="G255" s="3" t="s">
        <v>226</v>
      </c>
      <c r="H255" s="3" t="s">
        <v>222</v>
      </c>
      <c r="I255" s="5">
        <v>41290</v>
      </c>
      <c r="J255" s="6">
        <v>9.6</v>
      </c>
      <c r="K255" s="6">
        <v>7.15</v>
      </c>
      <c r="L255" s="6">
        <v>40</v>
      </c>
      <c r="M255" s="6"/>
      <c r="N255" s="6"/>
      <c r="O255" s="26"/>
      <c r="P255" s="26"/>
      <c r="Q255" s="26"/>
    </row>
    <row r="256" spans="1:17">
      <c r="A256" s="1" t="s">
        <v>43</v>
      </c>
      <c r="B256" s="2">
        <v>2258</v>
      </c>
      <c r="C256" s="3" t="s">
        <v>328</v>
      </c>
      <c r="D256" s="3" t="s">
        <v>43</v>
      </c>
      <c r="E256" s="3" t="s">
        <v>237</v>
      </c>
      <c r="F256" s="3" t="s">
        <v>220</v>
      </c>
      <c r="G256" s="3" t="s">
        <v>221</v>
      </c>
      <c r="H256" s="3" t="s">
        <v>222</v>
      </c>
      <c r="I256" s="5">
        <v>41283</v>
      </c>
      <c r="J256" s="6">
        <v>9.6999999999999993</v>
      </c>
      <c r="K256" s="6">
        <v>8.1300000000000008</v>
      </c>
      <c r="L256" s="6">
        <v>52.3</v>
      </c>
      <c r="M256" s="6"/>
      <c r="N256" s="6"/>
      <c r="O256" s="26"/>
      <c r="P256" s="26"/>
      <c r="Q256" s="26"/>
    </row>
    <row r="257" spans="1:17" hidden="1">
      <c r="A257" s="1" t="s">
        <v>133</v>
      </c>
      <c r="B257" s="2">
        <v>2334</v>
      </c>
      <c r="C257" s="3" t="s">
        <v>407</v>
      </c>
      <c r="D257" s="3" t="s">
        <v>133</v>
      </c>
      <c r="E257" s="3" t="s">
        <v>261</v>
      </c>
      <c r="F257" s="3" t="s">
        <v>220</v>
      </c>
      <c r="G257" s="3" t="s">
        <v>224</v>
      </c>
      <c r="H257" s="3" t="s">
        <v>222</v>
      </c>
      <c r="I257" s="5">
        <v>41263</v>
      </c>
      <c r="J257" s="6">
        <v>9.5</v>
      </c>
      <c r="K257" s="6">
        <v>7.17</v>
      </c>
      <c r="L257" s="6">
        <v>49.14</v>
      </c>
      <c r="M257" s="6"/>
      <c r="N257" s="6"/>
      <c r="O257" s="26"/>
      <c r="P257" s="26"/>
      <c r="Q257" s="26"/>
    </row>
    <row r="258" spans="1:17" hidden="1">
      <c r="A258" s="1" t="s">
        <v>134</v>
      </c>
      <c r="B258" s="2">
        <v>2335</v>
      </c>
      <c r="C258" s="3" t="s">
        <v>407</v>
      </c>
      <c r="D258" s="3" t="s">
        <v>134</v>
      </c>
      <c r="E258" s="3" t="s">
        <v>261</v>
      </c>
      <c r="F258" s="3" t="s">
        <v>223</v>
      </c>
      <c r="G258" s="3" t="s">
        <v>224</v>
      </c>
      <c r="H258" s="3" t="s">
        <v>222</v>
      </c>
      <c r="I258" s="5">
        <v>41263</v>
      </c>
      <c r="J258" s="6">
        <v>9.5</v>
      </c>
      <c r="K258" s="6">
        <v>7.54</v>
      </c>
      <c r="L258" s="6">
        <v>49.14</v>
      </c>
      <c r="M258" s="6"/>
      <c r="N258" s="6"/>
      <c r="O258" s="26"/>
      <c r="P258" s="26"/>
      <c r="Q258" s="26"/>
    </row>
    <row r="259" spans="1:17" hidden="1">
      <c r="A259" s="1" t="s">
        <v>205</v>
      </c>
      <c r="B259" s="2">
        <v>2343</v>
      </c>
      <c r="C259" s="3" t="s">
        <v>417</v>
      </c>
      <c r="D259" s="3" t="s">
        <v>205</v>
      </c>
      <c r="E259" s="3" t="s">
        <v>271</v>
      </c>
      <c r="F259" s="3" t="s">
        <v>223</v>
      </c>
      <c r="G259" s="3" t="s">
        <v>224</v>
      </c>
      <c r="H259" s="3" t="s">
        <v>222</v>
      </c>
      <c r="I259" s="5">
        <v>41239</v>
      </c>
      <c r="J259" s="6">
        <v>10</v>
      </c>
      <c r="K259" s="6">
        <v>7.76</v>
      </c>
      <c r="L259" s="6">
        <v>45.03</v>
      </c>
      <c r="M259" s="6"/>
      <c r="N259" s="6"/>
      <c r="O259" s="26"/>
      <c r="P259" s="26"/>
      <c r="Q259" s="26"/>
    </row>
    <row r="260" spans="1:17" hidden="1">
      <c r="A260" s="1" t="s">
        <v>78</v>
      </c>
      <c r="B260" s="2">
        <v>2316</v>
      </c>
      <c r="C260" s="3" t="s">
        <v>280</v>
      </c>
      <c r="D260" s="3" t="s">
        <v>78</v>
      </c>
      <c r="E260" s="3" t="s">
        <v>252</v>
      </c>
      <c r="F260" s="3" t="s">
        <v>223</v>
      </c>
      <c r="G260" s="3" t="s">
        <v>224</v>
      </c>
      <c r="H260" s="3" t="s">
        <v>225</v>
      </c>
      <c r="I260" s="5">
        <v>41213</v>
      </c>
      <c r="J260" s="6">
        <v>10</v>
      </c>
      <c r="K260" s="6">
        <v>6.56</v>
      </c>
      <c r="L260" s="6">
        <v>42.74</v>
      </c>
      <c r="M260" s="6"/>
      <c r="N260" s="6"/>
      <c r="O260" s="26"/>
      <c r="P260" s="26"/>
      <c r="Q260" s="26"/>
    </row>
    <row r="261" spans="1:17" hidden="1">
      <c r="A261" s="1" t="s">
        <v>216</v>
      </c>
      <c r="B261" s="2">
        <v>2268</v>
      </c>
      <c r="C261" s="3" t="s">
        <v>461</v>
      </c>
      <c r="D261" s="3" t="s">
        <v>216</v>
      </c>
      <c r="E261" s="3" t="s">
        <v>274</v>
      </c>
      <c r="F261" s="3" t="s">
        <v>223</v>
      </c>
      <c r="G261" s="3" t="s">
        <v>224</v>
      </c>
      <c r="H261" s="3" t="s">
        <v>225</v>
      </c>
      <c r="I261" s="5">
        <v>41208</v>
      </c>
      <c r="J261" s="6">
        <v>9.5</v>
      </c>
      <c r="K261" s="6">
        <v>7.78</v>
      </c>
      <c r="L261" s="6">
        <v>50</v>
      </c>
      <c r="M261" s="6"/>
      <c r="N261" s="6"/>
      <c r="O261" s="26"/>
      <c r="P261" s="26"/>
      <c r="Q261" s="26"/>
    </row>
    <row r="262" spans="1:17" hidden="1">
      <c r="A262" s="1" t="s">
        <v>179</v>
      </c>
      <c r="B262" s="2">
        <v>2360</v>
      </c>
      <c r="C262" s="3" t="s">
        <v>304</v>
      </c>
      <c r="D262" s="3" t="s">
        <v>179</v>
      </c>
      <c r="E262" s="3" t="s">
        <v>260</v>
      </c>
      <c r="F262" s="3" t="s">
        <v>223</v>
      </c>
      <c r="G262" s="3" t="s">
        <v>224</v>
      </c>
      <c r="H262" s="3" t="s">
        <v>222</v>
      </c>
      <c r="I262" s="5">
        <v>41184</v>
      </c>
      <c r="J262" s="6" t="s">
        <v>488</v>
      </c>
      <c r="K262" s="6" t="s">
        <v>488</v>
      </c>
      <c r="L262" s="6" t="s">
        <v>488</v>
      </c>
      <c r="M262" s="6"/>
      <c r="N262" s="6"/>
      <c r="O262" s="26"/>
      <c r="P262" s="26"/>
      <c r="Q262" s="26"/>
    </row>
    <row r="263" spans="1:17" hidden="1">
      <c r="A263" s="1" t="s">
        <v>193</v>
      </c>
      <c r="B263" s="2">
        <v>2284</v>
      </c>
      <c r="C263" s="3" t="s">
        <v>445</v>
      </c>
      <c r="D263" s="3" t="s">
        <v>193</v>
      </c>
      <c r="E263" s="3" t="s">
        <v>240</v>
      </c>
      <c r="F263" s="3" t="s">
        <v>223</v>
      </c>
      <c r="G263" s="3" t="s">
        <v>224</v>
      </c>
      <c r="H263" s="3" t="s">
        <v>222</v>
      </c>
      <c r="I263" s="5">
        <v>41179</v>
      </c>
      <c r="J263" s="6" t="s">
        <v>488</v>
      </c>
      <c r="K263" s="6" t="s">
        <v>488</v>
      </c>
      <c r="L263" s="6" t="s">
        <v>488</v>
      </c>
      <c r="M263" s="6"/>
      <c r="N263" s="6"/>
      <c r="O263" s="26"/>
      <c r="P263" s="26"/>
      <c r="Q263" s="26"/>
    </row>
    <row r="264" spans="1:17" hidden="1">
      <c r="A264" s="1" t="s">
        <v>213</v>
      </c>
      <c r="B264" s="2">
        <v>2401</v>
      </c>
      <c r="C264" s="3" t="s">
        <v>334</v>
      </c>
      <c r="D264" s="3" t="s">
        <v>213</v>
      </c>
      <c r="E264" s="3" t="s">
        <v>274</v>
      </c>
      <c r="F264" s="3" t="s">
        <v>220</v>
      </c>
      <c r="G264" s="3" t="s">
        <v>231</v>
      </c>
      <c r="H264" s="3" t="s">
        <v>222</v>
      </c>
      <c r="I264" s="5">
        <v>41172</v>
      </c>
      <c r="J264" s="6" t="s">
        <v>488</v>
      </c>
      <c r="K264" s="6" t="s">
        <v>488</v>
      </c>
      <c r="L264" s="6" t="s">
        <v>488</v>
      </c>
      <c r="M264" s="6"/>
      <c r="N264" s="6"/>
      <c r="O264" s="26"/>
      <c r="P264" s="26"/>
      <c r="Q264" s="26"/>
    </row>
    <row r="265" spans="1:17">
      <c r="A265" s="1" t="s">
        <v>61</v>
      </c>
      <c r="B265" s="2">
        <v>2203</v>
      </c>
      <c r="C265" s="3" t="s">
        <v>342</v>
      </c>
      <c r="D265" s="3" t="s">
        <v>61</v>
      </c>
      <c r="E265" s="3" t="s">
        <v>241</v>
      </c>
      <c r="F265" s="3" t="s">
        <v>220</v>
      </c>
      <c r="G265" s="3" t="s">
        <v>221</v>
      </c>
      <c r="H265" s="3" t="s">
        <v>225</v>
      </c>
      <c r="I265" s="5">
        <v>41086</v>
      </c>
      <c r="J265" s="6">
        <v>10.1</v>
      </c>
      <c r="K265" s="6">
        <v>6.35</v>
      </c>
      <c r="L265" s="6">
        <v>43.51</v>
      </c>
      <c r="M265" s="6"/>
      <c r="N265" s="6"/>
      <c r="O265" s="26"/>
      <c r="P265" s="26"/>
      <c r="Q265" s="26"/>
    </row>
    <row r="266" spans="1:17" hidden="1">
      <c r="A266" s="1" t="s">
        <v>184</v>
      </c>
      <c r="B266" s="2">
        <v>2227</v>
      </c>
      <c r="C266" s="3" t="s">
        <v>368</v>
      </c>
      <c r="D266" s="3" t="s">
        <v>184</v>
      </c>
      <c r="E266" s="3" t="s">
        <v>270</v>
      </c>
      <c r="F266" s="3" t="s">
        <v>223</v>
      </c>
      <c r="G266" s="3" t="s">
        <v>224</v>
      </c>
      <c r="H266" s="3" t="s">
        <v>225</v>
      </c>
      <c r="I266" s="5">
        <v>41051</v>
      </c>
      <c r="J266" s="6">
        <v>9.6</v>
      </c>
      <c r="K266" s="6">
        <v>7.67</v>
      </c>
      <c r="L266" s="6">
        <v>51.16</v>
      </c>
      <c r="M266" s="6"/>
      <c r="N266" s="6"/>
      <c r="O266" s="26"/>
      <c r="P266" s="26"/>
      <c r="Q266" s="26"/>
    </row>
    <row r="267" spans="1:17" hidden="1">
      <c r="A267" s="1" t="s">
        <v>172</v>
      </c>
      <c r="B267" s="2">
        <v>2163</v>
      </c>
      <c r="C267" s="3" t="s">
        <v>428</v>
      </c>
      <c r="D267" s="3" t="s">
        <v>172</v>
      </c>
      <c r="E267" s="3" t="s">
        <v>266</v>
      </c>
      <c r="F267" s="3" t="s">
        <v>223</v>
      </c>
      <c r="G267" s="3" t="s">
        <v>224</v>
      </c>
      <c r="H267" s="3" t="s">
        <v>225</v>
      </c>
      <c r="I267" s="5">
        <v>41023</v>
      </c>
      <c r="J267" s="6">
        <v>9.75</v>
      </c>
      <c r="K267" s="6">
        <v>8.27</v>
      </c>
      <c r="L267" s="6">
        <v>50.82</v>
      </c>
      <c r="M267" s="6"/>
      <c r="N267" s="6"/>
      <c r="O267" s="26"/>
      <c r="P267" s="26"/>
      <c r="Q267" s="26"/>
    </row>
    <row r="268" spans="1:17" hidden="1">
      <c r="A268" s="1" t="s">
        <v>4</v>
      </c>
      <c r="B268" s="2">
        <v>2207</v>
      </c>
      <c r="C268" s="3" t="s">
        <v>296</v>
      </c>
      <c r="D268" s="3" t="s">
        <v>4</v>
      </c>
      <c r="E268" s="3" t="s">
        <v>229</v>
      </c>
      <c r="F268" s="3" t="s">
        <v>223</v>
      </c>
      <c r="G268" s="3" t="s">
        <v>224</v>
      </c>
      <c r="H268" s="3" t="s">
        <v>222</v>
      </c>
      <c r="I268" s="5">
        <v>40939</v>
      </c>
      <c r="J268" s="6">
        <v>10</v>
      </c>
      <c r="K268" s="6">
        <v>7.48</v>
      </c>
      <c r="L268" s="6">
        <v>52</v>
      </c>
      <c r="M268" s="6"/>
      <c r="N268" s="6"/>
      <c r="O268" s="26"/>
      <c r="P268" s="26"/>
      <c r="Q268" s="26"/>
    </row>
    <row r="269" spans="1:17" hidden="1">
      <c r="A269" s="1" t="s">
        <v>77</v>
      </c>
      <c r="B269" s="2">
        <v>2223</v>
      </c>
      <c r="C269" s="3" t="s">
        <v>370</v>
      </c>
      <c r="D269" s="3" t="s">
        <v>77</v>
      </c>
      <c r="E269" s="3" t="s">
        <v>245</v>
      </c>
      <c r="F269" s="3" t="s">
        <v>223</v>
      </c>
      <c r="G269" s="3" t="s">
        <v>224</v>
      </c>
      <c r="H269" s="3" t="s">
        <v>222</v>
      </c>
      <c r="I269" s="5">
        <v>40931</v>
      </c>
      <c r="J269" s="6">
        <v>10.199999999999999</v>
      </c>
      <c r="K269" s="6">
        <v>7.98</v>
      </c>
      <c r="L269" s="6">
        <v>52.71</v>
      </c>
      <c r="M269" s="6"/>
      <c r="N269" s="6"/>
      <c r="O269" s="26"/>
      <c r="P269" s="26"/>
      <c r="Q269" s="26"/>
    </row>
    <row r="270" spans="1:17" hidden="1">
      <c r="A270" s="1" t="s">
        <v>5</v>
      </c>
      <c r="B270" s="2">
        <v>2128</v>
      </c>
      <c r="C270" s="3" t="s">
        <v>297</v>
      </c>
      <c r="D270" s="3" t="s">
        <v>5</v>
      </c>
      <c r="E270" s="3" t="s">
        <v>230</v>
      </c>
      <c r="F270" s="3" t="s">
        <v>220</v>
      </c>
      <c r="G270" s="3" t="s">
        <v>224</v>
      </c>
      <c r="H270" s="3" t="s">
        <v>222</v>
      </c>
      <c r="I270" s="5">
        <v>40891</v>
      </c>
      <c r="J270" s="6">
        <v>10</v>
      </c>
      <c r="K270" s="6">
        <v>7.78</v>
      </c>
      <c r="L270" s="6">
        <v>50.64</v>
      </c>
      <c r="M270" s="6"/>
      <c r="N270" s="6"/>
      <c r="O270" s="26"/>
      <c r="P270" s="26"/>
      <c r="Q270" s="26"/>
    </row>
    <row r="271" spans="1:17" hidden="1">
      <c r="A271" s="1" t="s">
        <v>6</v>
      </c>
      <c r="B271" s="2">
        <v>2146</v>
      </c>
      <c r="C271" s="3" t="s">
        <v>298</v>
      </c>
      <c r="D271" s="3" t="s">
        <v>6</v>
      </c>
      <c r="E271" s="3" t="s">
        <v>230</v>
      </c>
      <c r="F271" s="3" t="s">
        <v>220</v>
      </c>
      <c r="G271" s="3" t="s">
        <v>224</v>
      </c>
      <c r="H271" s="3" t="s">
        <v>222</v>
      </c>
      <c r="I271" s="5">
        <v>40891</v>
      </c>
      <c r="J271" s="6">
        <v>10.3</v>
      </c>
      <c r="K271" s="6">
        <v>7.97</v>
      </c>
      <c r="L271" s="6">
        <v>53.79</v>
      </c>
      <c r="M271" s="6"/>
      <c r="N271" s="6"/>
      <c r="O271" s="26"/>
      <c r="P271" s="26"/>
      <c r="Q271" s="26"/>
    </row>
    <row r="272" spans="1:17">
      <c r="A272" s="1" t="s">
        <v>153</v>
      </c>
      <c r="B272" s="2">
        <v>620</v>
      </c>
      <c r="C272" s="3" t="s">
        <v>417</v>
      </c>
      <c r="D272" s="3" t="s">
        <v>153</v>
      </c>
      <c r="E272" s="3" t="s">
        <v>265</v>
      </c>
      <c r="F272" s="3" t="s">
        <v>220</v>
      </c>
      <c r="G272" s="3" t="s">
        <v>221</v>
      </c>
      <c r="H272" s="3" t="s">
        <v>225</v>
      </c>
      <c r="I272" s="5">
        <v>40767</v>
      </c>
      <c r="J272" s="6">
        <v>10.35</v>
      </c>
      <c r="K272" s="6">
        <v>8.11</v>
      </c>
      <c r="L272" s="6">
        <v>47.74</v>
      </c>
      <c r="M272" s="6"/>
      <c r="N272" s="6"/>
      <c r="O272" s="26"/>
      <c r="P272" s="26"/>
      <c r="Q272" s="26"/>
    </row>
    <row r="273" spans="1:17" hidden="1">
      <c r="A273" s="1" t="s">
        <v>192</v>
      </c>
      <c r="B273" s="2">
        <v>2132</v>
      </c>
      <c r="C273" s="3" t="s">
        <v>446</v>
      </c>
      <c r="D273" s="3" t="s">
        <v>192</v>
      </c>
      <c r="E273" s="3" t="s">
        <v>240</v>
      </c>
      <c r="F273" s="3" t="s">
        <v>223</v>
      </c>
      <c r="G273" s="3" t="s">
        <v>224</v>
      </c>
      <c r="H273" s="3" t="s">
        <v>222</v>
      </c>
      <c r="I273" s="5">
        <v>40766</v>
      </c>
      <c r="J273" s="6" t="s">
        <v>488</v>
      </c>
      <c r="K273" s="6" t="s">
        <v>488</v>
      </c>
      <c r="L273" s="6" t="s">
        <v>488</v>
      </c>
      <c r="M273" s="6"/>
      <c r="N273" s="6"/>
      <c r="O273" s="26"/>
      <c r="P273" s="26"/>
      <c r="Q273" s="26"/>
    </row>
    <row r="274" spans="1:17" hidden="1">
      <c r="A274" s="1" t="s">
        <v>75</v>
      </c>
      <c r="B274" s="2">
        <v>705</v>
      </c>
      <c r="C274" s="3" t="s">
        <v>366</v>
      </c>
      <c r="D274" s="3" t="s">
        <v>75</v>
      </c>
      <c r="E274" s="3" t="s">
        <v>249</v>
      </c>
      <c r="F274" s="3" t="s">
        <v>223</v>
      </c>
      <c r="G274" s="3" t="s">
        <v>224</v>
      </c>
      <c r="H274" s="3" t="s">
        <v>225</v>
      </c>
      <c r="I274" s="5">
        <v>40723</v>
      </c>
      <c r="J274" s="6">
        <v>8.83</v>
      </c>
      <c r="K274" s="6">
        <v>7.48</v>
      </c>
      <c r="L274" s="6">
        <v>52.2</v>
      </c>
      <c r="M274" s="6"/>
      <c r="N274" s="6"/>
      <c r="O274" s="26"/>
      <c r="P274" s="26"/>
      <c r="Q274" s="26"/>
    </row>
    <row r="275" spans="1:17" hidden="1">
      <c r="A275" s="1" t="s">
        <v>204</v>
      </c>
      <c r="B275" s="2">
        <v>641</v>
      </c>
      <c r="C275" s="3" t="s">
        <v>453</v>
      </c>
      <c r="D275" s="3" t="s">
        <v>204</v>
      </c>
      <c r="E275" s="3" t="s">
        <v>271</v>
      </c>
      <c r="F275" s="3" t="s">
        <v>223</v>
      </c>
      <c r="G275" s="3" t="s">
        <v>224</v>
      </c>
      <c r="H275" s="3" t="s">
        <v>222</v>
      </c>
      <c r="I275" s="5">
        <v>40584</v>
      </c>
      <c r="J275" s="6" t="s">
        <v>488</v>
      </c>
      <c r="K275" s="6" t="s">
        <v>488</v>
      </c>
      <c r="L275" s="6" t="s">
        <v>488</v>
      </c>
      <c r="M275" s="6"/>
      <c r="N275" s="6"/>
      <c r="O275" s="26"/>
      <c r="P275" s="26"/>
      <c r="Q275" s="26"/>
    </row>
    <row r="276" spans="1:17" hidden="1">
      <c r="A276" s="1" t="s">
        <v>126</v>
      </c>
      <c r="B276" s="2">
        <v>647</v>
      </c>
      <c r="C276" s="3" t="s">
        <v>401</v>
      </c>
      <c r="D276" s="3" t="s">
        <v>126</v>
      </c>
      <c r="E276" s="3" t="s">
        <v>260</v>
      </c>
      <c r="F276" s="3" t="s">
        <v>220</v>
      </c>
      <c r="G276" s="3" t="s">
        <v>224</v>
      </c>
      <c r="H276" s="3" t="s">
        <v>225</v>
      </c>
      <c r="I276" s="5">
        <v>40577</v>
      </c>
      <c r="J276" s="6">
        <v>10</v>
      </c>
      <c r="K276" s="6">
        <v>8.2100000000000009</v>
      </c>
      <c r="L276" s="6">
        <v>45</v>
      </c>
      <c r="M276" s="6"/>
      <c r="N276" s="6"/>
      <c r="O276" s="26"/>
      <c r="P276" s="26"/>
      <c r="Q276" s="26"/>
    </row>
    <row r="277" spans="1:17" hidden="1">
      <c r="A277" s="1" t="s">
        <v>127</v>
      </c>
      <c r="B277" s="2">
        <v>669</v>
      </c>
      <c r="C277" s="3" t="s">
        <v>402</v>
      </c>
      <c r="D277" s="3" t="s">
        <v>127</v>
      </c>
      <c r="E277" s="3" t="s">
        <v>260</v>
      </c>
      <c r="F277" s="3" t="s">
        <v>220</v>
      </c>
      <c r="G277" s="3" t="s">
        <v>224</v>
      </c>
      <c r="H277" s="3" t="s">
        <v>222</v>
      </c>
      <c r="I277" s="5">
        <v>40563</v>
      </c>
      <c r="J277" s="6">
        <v>10.130000000000001</v>
      </c>
      <c r="K277" s="6">
        <v>9.9</v>
      </c>
      <c r="L277" s="6">
        <v>45</v>
      </c>
      <c r="M277" s="6"/>
      <c r="N277" s="6"/>
      <c r="O277" s="26"/>
      <c r="P277" s="26"/>
      <c r="Q277" s="26"/>
    </row>
    <row r="278" spans="1:17" hidden="1">
      <c r="A278" s="1" t="s">
        <v>60</v>
      </c>
      <c r="B278" s="2">
        <v>931</v>
      </c>
      <c r="C278" s="3" t="s">
        <v>346</v>
      </c>
      <c r="D278" s="3" t="s">
        <v>60</v>
      </c>
      <c r="E278" s="3" t="s">
        <v>241</v>
      </c>
      <c r="F278" s="3" t="s">
        <v>223</v>
      </c>
      <c r="G278" s="3" t="s">
        <v>224</v>
      </c>
      <c r="H278" s="3" t="s">
        <v>222</v>
      </c>
      <c r="I278" s="5">
        <v>40549</v>
      </c>
      <c r="J278" s="6">
        <v>10.35</v>
      </c>
      <c r="K278" s="6">
        <v>7.19</v>
      </c>
      <c r="L278" s="6" t="s">
        <v>488</v>
      </c>
      <c r="M278" s="6"/>
      <c r="N278" s="6"/>
      <c r="O278" s="26"/>
      <c r="P278" s="26"/>
      <c r="Q278" s="26"/>
    </row>
    <row r="279" spans="1:17" hidden="1">
      <c r="A279" s="1" t="s">
        <v>191</v>
      </c>
      <c r="B279" s="2">
        <v>606</v>
      </c>
      <c r="C279" s="3" t="s">
        <v>442</v>
      </c>
      <c r="D279" s="3" t="s">
        <v>191</v>
      </c>
      <c r="E279" s="3" t="s">
        <v>240</v>
      </c>
      <c r="F279" s="3" t="s">
        <v>223</v>
      </c>
      <c r="G279" s="3" t="s">
        <v>224</v>
      </c>
      <c r="H279" s="3" t="s">
        <v>222</v>
      </c>
      <c r="I279" s="5">
        <v>40528</v>
      </c>
      <c r="J279" s="6" t="s">
        <v>488</v>
      </c>
      <c r="K279" s="6" t="s">
        <v>488</v>
      </c>
      <c r="L279" s="6" t="s">
        <v>488</v>
      </c>
      <c r="M279" s="6"/>
      <c r="N279" s="6"/>
      <c r="O279" s="26"/>
      <c r="P279" s="26"/>
      <c r="Q279" s="26"/>
    </row>
    <row r="280" spans="1:17" hidden="1">
      <c r="A280" s="1" t="s">
        <v>76</v>
      </c>
      <c r="B280" s="2">
        <v>650</v>
      </c>
      <c r="C280" s="3" t="s">
        <v>368</v>
      </c>
      <c r="D280" s="3" t="s">
        <v>76</v>
      </c>
      <c r="E280" s="3" t="s">
        <v>253</v>
      </c>
      <c r="F280" s="3" t="s">
        <v>223</v>
      </c>
      <c r="G280" s="3" t="s">
        <v>224</v>
      </c>
      <c r="H280" s="3" t="s">
        <v>222</v>
      </c>
      <c r="I280" s="5">
        <v>40513</v>
      </c>
      <c r="J280" s="6">
        <v>10</v>
      </c>
      <c r="K280" s="6">
        <v>8.02</v>
      </c>
      <c r="L280" s="6">
        <v>50.48</v>
      </c>
      <c r="M280" s="6"/>
      <c r="N280" s="6"/>
      <c r="O280" s="26"/>
      <c r="P280" s="26"/>
      <c r="Q280" s="26"/>
    </row>
    <row r="281" spans="1:17" hidden="1">
      <c r="A281" s="1" t="s">
        <v>69</v>
      </c>
      <c r="B281" s="2">
        <v>613</v>
      </c>
      <c r="C281" s="3" t="s">
        <v>349</v>
      </c>
      <c r="D281" s="3" t="s">
        <v>69</v>
      </c>
      <c r="E281" s="3" t="s">
        <v>242</v>
      </c>
      <c r="F281" s="3" t="s">
        <v>223</v>
      </c>
      <c r="G281" s="3" t="s">
        <v>224</v>
      </c>
      <c r="H281" s="3" t="s">
        <v>225</v>
      </c>
      <c r="I281" s="5">
        <v>40484</v>
      </c>
      <c r="J281" s="6">
        <v>9.75</v>
      </c>
      <c r="K281" s="6">
        <v>7.91</v>
      </c>
      <c r="L281" s="6">
        <v>50</v>
      </c>
      <c r="M281" s="6"/>
      <c r="N281" s="6"/>
      <c r="O281" s="26"/>
      <c r="P281" s="26"/>
      <c r="Q281" s="26"/>
    </row>
    <row r="282" spans="1:17" hidden="1">
      <c r="A282" s="1" t="s">
        <v>70</v>
      </c>
      <c r="B282" s="2">
        <v>614</v>
      </c>
      <c r="C282" s="3" t="s">
        <v>350</v>
      </c>
      <c r="D282" s="3" t="s">
        <v>70</v>
      </c>
      <c r="E282" s="3" t="s">
        <v>242</v>
      </c>
      <c r="F282" s="3" t="s">
        <v>223</v>
      </c>
      <c r="G282" s="3" t="s">
        <v>224</v>
      </c>
      <c r="H282" s="3" t="s">
        <v>225</v>
      </c>
      <c r="I282" s="5">
        <v>40484</v>
      </c>
      <c r="J282" s="6">
        <v>9.75</v>
      </c>
      <c r="K282" s="6">
        <v>8.16</v>
      </c>
      <c r="L282" s="6">
        <v>50</v>
      </c>
      <c r="M282" s="6"/>
      <c r="N282" s="6"/>
      <c r="O282" s="26"/>
      <c r="P282" s="26"/>
      <c r="Q282" s="26"/>
    </row>
    <row r="283" spans="1:17">
      <c r="A283" s="1" t="s">
        <v>0</v>
      </c>
      <c r="B283" s="2">
        <v>2226</v>
      </c>
      <c r="C283" s="3" t="s">
        <v>278</v>
      </c>
      <c r="D283" s="3" t="s">
        <v>0</v>
      </c>
      <c r="E283" s="3" t="s">
        <v>219</v>
      </c>
      <c r="F283" s="3" t="s">
        <v>220</v>
      </c>
      <c r="G283" s="3" t="s">
        <v>221</v>
      </c>
      <c r="H283" s="3" t="s">
        <v>222</v>
      </c>
      <c r="I283" s="5">
        <v>40424</v>
      </c>
      <c r="J283" s="6">
        <v>10.6</v>
      </c>
      <c r="K283" s="6">
        <v>8.3699999999999992</v>
      </c>
      <c r="L283" s="6">
        <v>52.2</v>
      </c>
      <c r="M283" s="6"/>
      <c r="N283" s="6"/>
      <c r="O283" s="26"/>
      <c r="P283" s="26"/>
      <c r="Q283" s="26"/>
    </row>
    <row r="284" spans="1:17" hidden="1">
      <c r="A284" s="1" t="s">
        <v>183</v>
      </c>
      <c r="B284" s="2">
        <v>564</v>
      </c>
      <c r="C284" s="3" t="s">
        <v>435</v>
      </c>
      <c r="D284" s="3" t="s">
        <v>183</v>
      </c>
      <c r="E284" s="3" t="s">
        <v>270</v>
      </c>
      <c r="F284" s="3" t="s">
        <v>223</v>
      </c>
      <c r="G284" s="3" t="s">
        <v>224</v>
      </c>
      <c r="H284" s="3" t="s">
        <v>225</v>
      </c>
      <c r="I284" s="5">
        <v>40407</v>
      </c>
      <c r="J284" s="6">
        <v>10.1</v>
      </c>
      <c r="K284" s="6">
        <v>9.11</v>
      </c>
      <c r="L284" s="6">
        <v>52</v>
      </c>
      <c r="M284" s="6"/>
      <c r="N284" s="6"/>
      <c r="O284" s="26"/>
      <c r="P284" s="26"/>
      <c r="Q284" s="26"/>
    </row>
    <row r="285" spans="1:17" hidden="1">
      <c r="A285" s="1" t="s">
        <v>148</v>
      </c>
      <c r="B285" s="2">
        <v>466</v>
      </c>
      <c r="C285" s="3" t="s">
        <v>414</v>
      </c>
      <c r="D285" s="3" t="s">
        <v>148</v>
      </c>
      <c r="E285" s="3" t="s">
        <v>264</v>
      </c>
      <c r="F285" s="3" t="s">
        <v>220</v>
      </c>
      <c r="G285" s="3" t="s">
        <v>224</v>
      </c>
      <c r="H285" s="3" t="s">
        <v>222</v>
      </c>
      <c r="I285" s="5">
        <v>40357</v>
      </c>
      <c r="J285" s="6">
        <v>9.67</v>
      </c>
      <c r="K285" s="6">
        <v>7.51</v>
      </c>
      <c r="L285" s="6">
        <v>52.4</v>
      </c>
      <c r="M285" s="6"/>
      <c r="N285" s="6"/>
      <c r="O285" s="26"/>
      <c r="P285" s="26"/>
      <c r="Q285" s="26"/>
    </row>
    <row r="286" spans="1:17" hidden="1">
      <c r="A286" s="1" t="s">
        <v>176</v>
      </c>
      <c r="B286" s="2">
        <v>501</v>
      </c>
      <c r="C286" s="3" t="s">
        <v>430</v>
      </c>
      <c r="D286" s="3" t="s">
        <v>176</v>
      </c>
      <c r="E286" s="3" t="s">
        <v>269</v>
      </c>
      <c r="F286" s="3" t="s">
        <v>223</v>
      </c>
      <c r="G286" s="3" t="s">
        <v>224</v>
      </c>
      <c r="H286" s="3" t="s">
        <v>222</v>
      </c>
      <c r="I286" s="5">
        <v>40347</v>
      </c>
      <c r="J286" s="6">
        <v>10.3</v>
      </c>
      <c r="K286" s="6">
        <v>8.2100000000000009</v>
      </c>
      <c r="L286" s="6">
        <v>51.2</v>
      </c>
      <c r="M286" s="6"/>
      <c r="N286" s="6"/>
      <c r="O286" s="26"/>
      <c r="P286" s="26"/>
      <c r="Q286" s="26"/>
    </row>
    <row r="287" spans="1:17" hidden="1">
      <c r="A287" s="1" t="s">
        <v>175</v>
      </c>
      <c r="B287" s="2">
        <v>500</v>
      </c>
      <c r="C287" s="3" t="s">
        <v>430</v>
      </c>
      <c r="D287" s="3" t="s">
        <v>175</v>
      </c>
      <c r="E287" s="3" t="s">
        <v>269</v>
      </c>
      <c r="F287" s="3" t="s">
        <v>220</v>
      </c>
      <c r="G287" s="3" t="s">
        <v>224</v>
      </c>
      <c r="H287" s="3" t="s">
        <v>222</v>
      </c>
      <c r="I287" s="5">
        <v>40336</v>
      </c>
      <c r="J287" s="6">
        <v>10.3</v>
      </c>
      <c r="K287" s="6">
        <v>8.2100000000000009</v>
      </c>
      <c r="L287" s="6">
        <v>51.2</v>
      </c>
      <c r="M287" s="6"/>
      <c r="N287" s="6"/>
      <c r="O287" s="26"/>
      <c r="P287" s="26"/>
      <c r="Q287" s="26"/>
    </row>
    <row r="288" spans="1:17" hidden="1">
      <c r="A288" s="1" t="s">
        <v>71</v>
      </c>
      <c r="B288" s="2">
        <v>556</v>
      </c>
      <c r="C288" s="3" t="s">
        <v>353</v>
      </c>
      <c r="D288" s="3" t="s">
        <v>71</v>
      </c>
      <c r="E288" s="3" t="s">
        <v>245</v>
      </c>
      <c r="F288" s="3" t="s">
        <v>223</v>
      </c>
      <c r="G288" s="3" t="s">
        <v>224</v>
      </c>
      <c r="H288" s="3" t="s">
        <v>225</v>
      </c>
      <c r="I288" s="5">
        <v>40322</v>
      </c>
      <c r="J288" s="6">
        <v>10.050000000000001</v>
      </c>
      <c r="K288" s="6">
        <v>7.41</v>
      </c>
      <c r="L288" s="6">
        <v>46.06</v>
      </c>
      <c r="M288" s="6"/>
      <c r="N288" s="6"/>
      <c r="O288" s="26"/>
      <c r="P288" s="26"/>
      <c r="Q288" s="26"/>
    </row>
    <row r="289" spans="1:17" hidden="1">
      <c r="A289" s="1" t="s">
        <v>73</v>
      </c>
      <c r="B289" s="2">
        <v>544</v>
      </c>
      <c r="C289" s="3" t="s">
        <v>359</v>
      </c>
      <c r="D289" s="3" t="s">
        <v>73</v>
      </c>
      <c r="E289" s="3" t="s">
        <v>247</v>
      </c>
      <c r="F289" s="3" t="s">
        <v>223</v>
      </c>
      <c r="G289" s="3" t="s">
        <v>224</v>
      </c>
      <c r="H289" s="3" t="s">
        <v>222</v>
      </c>
      <c r="I289" s="5">
        <v>40276</v>
      </c>
      <c r="J289" s="6">
        <v>10.35</v>
      </c>
      <c r="K289" s="6">
        <v>8.42</v>
      </c>
      <c r="L289" s="6">
        <v>52.91</v>
      </c>
      <c r="M289" s="6"/>
      <c r="N289" s="6"/>
      <c r="O289" s="26"/>
      <c r="P289" s="26"/>
      <c r="Q289" s="26"/>
    </row>
    <row r="290" spans="1:17" hidden="1">
      <c r="A290" s="1" t="s">
        <v>123</v>
      </c>
      <c r="B290" s="2">
        <v>601</v>
      </c>
      <c r="C290" s="3" t="s">
        <v>304</v>
      </c>
      <c r="D290" s="3" t="s">
        <v>123</v>
      </c>
      <c r="E290" s="3" t="s">
        <v>259</v>
      </c>
      <c r="F290" s="3" t="s">
        <v>223</v>
      </c>
      <c r="G290" s="3" t="s">
        <v>224</v>
      </c>
      <c r="H290" s="3" t="s">
        <v>225</v>
      </c>
      <c r="I290" s="5">
        <v>40268</v>
      </c>
      <c r="J290" s="6">
        <v>10.7</v>
      </c>
      <c r="K290" s="6">
        <v>8.61</v>
      </c>
      <c r="L290" s="6">
        <v>47.7</v>
      </c>
      <c r="M290" s="6"/>
      <c r="N290" s="6"/>
      <c r="O290" s="26"/>
      <c r="P290" s="26"/>
      <c r="Q290" s="26"/>
    </row>
    <row r="291" spans="1:17" hidden="1">
      <c r="A291" s="1" t="s">
        <v>72</v>
      </c>
      <c r="B291" s="2">
        <v>524</v>
      </c>
      <c r="C291" s="3" t="s">
        <v>358</v>
      </c>
      <c r="D291" s="3" t="s">
        <v>72</v>
      </c>
      <c r="E291" s="3" t="s">
        <v>246</v>
      </c>
      <c r="F291" s="3" t="s">
        <v>223</v>
      </c>
      <c r="G291" s="3" t="s">
        <v>224</v>
      </c>
      <c r="H291" s="3" t="s">
        <v>225</v>
      </c>
      <c r="I291" s="5">
        <v>40261</v>
      </c>
      <c r="J291" s="6">
        <v>10.130000000000001</v>
      </c>
      <c r="K291" s="6">
        <v>7.6</v>
      </c>
      <c r="L291" s="6">
        <v>47.08</v>
      </c>
      <c r="M291" s="6"/>
      <c r="N291" s="6"/>
      <c r="O291" s="26"/>
      <c r="P291" s="26"/>
      <c r="Q291" s="26"/>
    </row>
    <row r="292" spans="1:17">
      <c r="A292" s="1" t="s">
        <v>74</v>
      </c>
      <c r="B292" s="2">
        <v>485</v>
      </c>
      <c r="C292" s="3" t="s">
        <v>362</v>
      </c>
      <c r="D292" s="3" t="s">
        <v>74</v>
      </c>
      <c r="E292" s="3" t="s">
        <v>251</v>
      </c>
      <c r="F292" s="3" t="s">
        <v>220</v>
      </c>
      <c r="G292" s="3" t="s">
        <v>221</v>
      </c>
      <c r="H292" s="3" t="s">
        <v>222</v>
      </c>
      <c r="I292" s="5">
        <v>40205</v>
      </c>
      <c r="J292" s="6">
        <v>10.4</v>
      </c>
      <c r="K292" s="6">
        <v>8.49</v>
      </c>
      <c r="L292" s="6">
        <v>50.13</v>
      </c>
      <c r="M292" s="6"/>
      <c r="N292" s="6"/>
      <c r="O292" s="26"/>
      <c r="P292" s="26"/>
      <c r="Q292" s="26"/>
    </row>
    <row r="293" spans="1:17" hidden="1">
      <c r="A293" s="1" t="s">
        <v>50</v>
      </c>
      <c r="B293" s="2">
        <v>496</v>
      </c>
      <c r="C293" s="3" t="s">
        <v>331</v>
      </c>
      <c r="D293" s="3" t="s">
        <v>50</v>
      </c>
      <c r="E293" s="3" t="s">
        <v>237</v>
      </c>
      <c r="F293" s="3" t="s">
        <v>223</v>
      </c>
      <c r="G293" s="3" t="s">
        <v>224</v>
      </c>
      <c r="H293" s="3" t="s">
        <v>222</v>
      </c>
      <c r="I293" s="5">
        <v>40198</v>
      </c>
      <c r="J293" s="6" t="s">
        <v>488</v>
      </c>
      <c r="K293" s="6" t="s">
        <v>488</v>
      </c>
      <c r="L293" s="6" t="s">
        <v>488</v>
      </c>
      <c r="M293" s="6"/>
      <c r="N293" s="6"/>
      <c r="O293" s="26"/>
      <c r="P293" s="26"/>
      <c r="Q293" s="26"/>
    </row>
    <row r="294" spans="1:17" hidden="1">
      <c r="A294" s="1" t="s">
        <v>597</v>
      </c>
      <c r="B294" s="2">
        <v>507</v>
      </c>
      <c r="C294" s="3" t="s">
        <v>598</v>
      </c>
      <c r="D294" s="3" t="s">
        <v>597</v>
      </c>
      <c r="E294" s="3" t="s">
        <v>232</v>
      </c>
      <c r="F294" s="3" t="s">
        <v>223</v>
      </c>
      <c r="G294" s="3" t="s">
        <v>224</v>
      </c>
      <c r="H294" s="3" t="s">
        <v>222</v>
      </c>
      <c r="I294" s="5">
        <v>40176</v>
      </c>
      <c r="J294" s="6">
        <v>10.38</v>
      </c>
      <c r="K294" s="6" t="s">
        <v>488</v>
      </c>
      <c r="L294" s="6">
        <v>49.9</v>
      </c>
      <c r="M294" s="6"/>
      <c r="N294" s="6"/>
      <c r="O294" s="26"/>
      <c r="P294" s="26"/>
      <c r="Q294" s="26"/>
    </row>
    <row r="295" spans="1:17" hidden="1">
      <c r="A295" s="1" t="s">
        <v>599</v>
      </c>
      <c r="B295" s="2">
        <v>561</v>
      </c>
      <c r="C295" s="3" t="s">
        <v>380</v>
      </c>
      <c r="D295" s="3" t="s">
        <v>599</v>
      </c>
      <c r="E295" s="3" t="s">
        <v>244</v>
      </c>
      <c r="F295" s="3" t="s">
        <v>223</v>
      </c>
      <c r="G295" s="3" t="s">
        <v>224</v>
      </c>
      <c r="H295" s="3" t="s">
        <v>222</v>
      </c>
      <c r="I295" s="5">
        <v>40175</v>
      </c>
      <c r="J295" s="6">
        <v>10.85</v>
      </c>
      <c r="K295" s="6">
        <v>8.17</v>
      </c>
      <c r="L295" s="6">
        <v>42.17</v>
      </c>
      <c r="M295" s="6"/>
      <c r="N295" s="6"/>
      <c r="O295" s="26"/>
      <c r="P295" s="26"/>
      <c r="Q295" s="26"/>
    </row>
    <row r="296" spans="1:17">
      <c r="A296" s="1" t="s">
        <v>600</v>
      </c>
      <c r="B296" s="2">
        <v>406</v>
      </c>
      <c r="C296" s="3" t="s">
        <v>420</v>
      </c>
      <c r="D296" s="3" t="s">
        <v>600</v>
      </c>
      <c r="E296" s="3" t="s">
        <v>238</v>
      </c>
      <c r="F296" s="3" t="s">
        <v>220</v>
      </c>
      <c r="G296" s="3" t="s">
        <v>221</v>
      </c>
      <c r="H296" s="3" t="s">
        <v>222</v>
      </c>
      <c r="I296" s="5">
        <v>40142</v>
      </c>
      <c r="J296" s="6">
        <v>10.75</v>
      </c>
      <c r="K296" s="6">
        <v>8.6199999999999992</v>
      </c>
      <c r="L296" s="6">
        <v>53.3</v>
      </c>
      <c r="M296" s="6"/>
      <c r="N296" s="6"/>
      <c r="O296" s="26"/>
      <c r="P296" s="26"/>
      <c r="Q296" s="26"/>
    </row>
    <row r="297" spans="1:17">
      <c r="A297" s="1" t="s">
        <v>601</v>
      </c>
      <c r="B297" s="2">
        <v>441</v>
      </c>
      <c r="C297" s="3" t="s">
        <v>399</v>
      </c>
      <c r="D297" s="3" t="s">
        <v>601</v>
      </c>
      <c r="E297" s="3" t="s">
        <v>248</v>
      </c>
      <c r="F297" s="3" t="s">
        <v>220</v>
      </c>
      <c r="G297" s="3" t="s">
        <v>221</v>
      </c>
      <c r="H297" s="3" t="s">
        <v>222</v>
      </c>
      <c r="I297" s="5">
        <v>40141</v>
      </c>
      <c r="J297" s="6">
        <v>10.25</v>
      </c>
      <c r="K297" s="6">
        <v>6.01</v>
      </c>
      <c r="L297" s="6">
        <v>33.99</v>
      </c>
      <c r="M297" s="6"/>
      <c r="N297" s="6"/>
      <c r="O297" s="26"/>
      <c r="P297" s="26"/>
      <c r="Q297" s="26"/>
    </row>
    <row r="298" spans="1:17" hidden="1">
      <c r="A298" s="1" t="s">
        <v>602</v>
      </c>
      <c r="B298" s="2">
        <v>402</v>
      </c>
      <c r="C298" s="3" t="s">
        <v>603</v>
      </c>
      <c r="D298" s="3" t="s">
        <v>602</v>
      </c>
      <c r="E298" s="3" t="s">
        <v>227</v>
      </c>
      <c r="F298" s="3" t="s">
        <v>223</v>
      </c>
      <c r="G298" s="3" t="s">
        <v>224</v>
      </c>
      <c r="H298" s="3" t="s">
        <v>225</v>
      </c>
      <c r="I298" s="5">
        <v>40137</v>
      </c>
      <c r="J298" s="6">
        <v>9.4499999999999993</v>
      </c>
      <c r="K298" s="6">
        <v>6.86</v>
      </c>
      <c r="L298" s="6">
        <v>42.34</v>
      </c>
      <c r="M298" s="6"/>
      <c r="N298" s="6"/>
      <c r="O298" s="26"/>
      <c r="P298" s="26"/>
      <c r="Q298" s="26"/>
    </row>
    <row r="299" spans="1:17">
      <c r="A299" s="1" t="s">
        <v>604</v>
      </c>
      <c r="B299" s="2">
        <v>565</v>
      </c>
      <c r="C299" s="3" t="s">
        <v>365</v>
      </c>
      <c r="D299" s="3" t="s">
        <v>604</v>
      </c>
      <c r="E299" s="3" t="s">
        <v>219</v>
      </c>
      <c r="F299" s="3" t="s">
        <v>220</v>
      </c>
      <c r="G299" s="3" t="s">
        <v>221</v>
      </c>
      <c r="H299" s="3" t="s">
        <v>222</v>
      </c>
      <c r="I299" s="5">
        <v>40120</v>
      </c>
      <c r="J299" s="6">
        <v>10.7</v>
      </c>
      <c r="K299" s="6">
        <v>8.51</v>
      </c>
      <c r="L299" s="6">
        <v>43.71</v>
      </c>
      <c r="M299" s="6"/>
      <c r="N299" s="6"/>
      <c r="O299" s="26"/>
      <c r="P299" s="26"/>
      <c r="Q299" s="26"/>
    </row>
    <row r="300" spans="1:17">
      <c r="A300" s="1" t="s">
        <v>605</v>
      </c>
      <c r="B300" s="2">
        <v>373</v>
      </c>
      <c r="C300" s="3" t="s">
        <v>606</v>
      </c>
      <c r="D300" s="3" t="s">
        <v>605</v>
      </c>
      <c r="E300" s="3" t="s">
        <v>273</v>
      </c>
      <c r="F300" s="3" t="s">
        <v>220</v>
      </c>
      <c r="G300" s="3" t="s">
        <v>221</v>
      </c>
      <c r="H300" s="3" t="s">
        <v>222</v>
      </c>
      <c r="I300" s="5">
        <v>40100</v>
      </c>
      <c r="J300" s="6">
        <v>10.7</v>
      </c>
      <c r="K300" s="6">
        <v>8.52</v>
      </c>
      <c r="L300" s="6">
        <v>51</v>
      </c>
      <c r="M300" s="6"/>
      <c r="N300" s="6"/>
      <c r="O300" s="26"/>
      <c r="P300" s="26"/>
      <c r="Q300" s="26"/>
    </row>
    <row r="301" spans="1:17" hidden="1">
      <c r="A301" s="1" t="s">
        <v>607</v>
      </c>
      <c r="B301" s="2">
        <v>344</v>
      </c>
      <c r="C301" s="3" t="s">
        <v>608</v>
      </c>
      <c r="D301" s="3" t="s">
        <v>607</v>
      </c>
      <c r="E301" s="3" t="s">
        <v>244</v>
      </c>
      <c r="F301" s="3" t="s">
        <v>223</v>
      </c>
      <c r="G301" s="3" t="s">
        <v>224</v>
      </c>
      <c r="H301" s="3" t="s">
        <v>225</v>
      </c>
      <c r="I301" s="5">
        <v>39938</v>
      </c>
      <c r="J301" s="6">
        <v>10.75</v>
      </c>
      <c r="K301" s="6">
        <v>8.5</v>
      </c>
      <c r="L301" s="6">
        <v>48.51</v>
      </c>
      <c r="M301" s="6"/>
      <c r="N301" s="6"/>
      <c r="O301" s="26"/>
      <c r="P301" s="26"/>
      <c r="Q301" s="26"/>
    </row>
    <row r="302" spans="1:17">
      <c r="A302" s="1" t="s">
        <v>609</v>
      </c>
      <c r="B302" s="2">
        <v>385</v>
      </c>
      <c r="C302" s="3" t="s">
        <v>610</v>
      </c>
      <c r="D302" s="3" t="s">
        <v>609</v>
      </c>
      <c r="E302" s="3" t="s">
        <v>273</v>
      </c>
      <c r="F302" s="3" t="s">
        <v>220</v>
      </c>
      <c r="G302" s="3" t="s">
        <v>221</v>
      </c>
      <c r="H302" s="3" t="s">
        <v>222</v>
      </c>
      <c r="I302" s="5">
        <v>39905</v>
      </c>
      <c r="J302" s="6">
        <v>11.1</v>
      </c>
      <c r="K302" s="6" t="s">
        <v>488</v>
      </c>
      <c r="L302" s="6" t="s">
        <v>488</v>
      </c>
      <c r="M302" s="6"/>
      <c r="N302" s="6"/>
      <c r="O302" s="26"/>
      <c r="P302" s="26"/>
      <c r="Q302" s="26"/>
    </row>
    <row r="303" spans="1:17" hidden="1">
      <c r="A303" s="1" t="s">
        <v>611</v>
      </c>
      <c r="B303" s="2">
        <v>386</v>
      </c>
      <c r="C303" s="3" t="s">
        <v>610</v>
      </c>
      <c r="D303" s="3" t="s">
        <v>611</v>
      </c>
      <c r="E303" s="3" t="s">
        <v>273</v>
      </c>
      <c r="F303" s="3" t="s">
        <v>223</v>
      </c>
      <c r="G303" s="3" t="s">
        <v>224</v>
      </c>
      <c r="H303" s="3" t="s">
        <v>222</v>
      </c>
      <c r="I303" s="5">
        <v>39905</v>
      </c>
      <c r="J303" s="6">
        <v>10.75</v>
      </c>
      <c r="K303" s="6" t="s">
        <v>488</v>
      </c>
      <c r="L303" s="6" t="s">
        <v>488</v>
      </c>
      <c r="M303" s="6"/>
      <c r="N303" s="6"/>
      <c r="O303" s="26"/>
      <c r="P303" s="26"/>
      <c r="Q303" s="26"/>
    </row>
    <row r="304" spans="1:17" hidden="1">
      <c r="A304" s="1" t="s">
        <v>612</v>
      </c>
      <c r="B304" s="2">
        <v>362</v>
      </c>
      <c r="C304" s="3" t="s">
        <v>613</v>
      </c>
      <c r="D304" s="3" t="s">
        <v>612</v>
      </c>
      <c r="E304" s="3" t="s">
        <v>240</v>
      </c>
      <c r="F304" s="3" t="s">
        <v>223</v>
      </c>
      <c r="G304" s="3" t="s">
        <v>224</v>
      </c>
      <c r="H304" s="3" t="s">
        <v>222</v>
      </c>
      <c r="I304" s="5">
        <v>39870</v>
      </c>
      <c r="J304" s="6" t="s">
        <v>488</v>
      </c>
      <c r="K304" s="6" t="s">
        <v>488</v>
      </c>
      <c r="L304" s="6" t="s">
        <v>488</v>
      </c>
      <c r="M304" s="6"/>
      <c r="N304" s="6"/>
      <c r="O304" s="26"/>
      <c r="P304" s="26"/>
      <c r="Q304" s="26"/>
    </row>
    <row r="305" spans="1:17" hidden="1">
      <c r="A305" s="1" t="s">
        <v>614</v>
      </c>
      <c r="B305" s="2">
        <v>117</v>
      </c>
      <c r="C305" s="3" t="s">
        <v>615</v>
      </c>
      <c r="D305" s="3" t="s">
        <v>614</v>
      </c>
      <c r="E305" s="3" t="s">
        <v>230</v>
      </c>
      <c r="F305" s="3" t="s">
        <v>220</v>
      </c>
      <c r="G305" s="3" t="s">
        <v>224</v>
      </c>
      <c r="H305" s="3" t="s">
        <v>225</v>
      </c>
      <c r="I305" s="5">
        <v>39834</v>
      </c>
      <c r="J305" s="6">
        <v>10.5</v>
      </c>
      <c r="K305" s="6">
        <v>8.48</v>
      </c>
      <c r="L305" s="6">
        <v>49</v>
      </c>
      <c r="M305" s="6"/>
      <c r="N305" s="6"/>
      <c r="O305" s="26"/>
      <c r="P305" s="26"/>
      <c r="Q305" s="26"/>
    </row>
    <row r="306" spans="1:17" hidden="1">
      <c r="A306" s="1" t="s">
        <v>616</v>
      </c>
      <c r="B306" s="2">
        <v>116</v>
      </c>
      <c r="C306" s="3" t="s">
        <v>617</v>
      </c>
      <c r="D306" s="3" t="s">
        <v>616</v>
      </c>
      <c r="E306" s="3" t="s">
        <v>230</v>
      </c>
      <c r="F306" s="3" t="s">
        <v>220</v>
      </c>
      <c r="G306" s="3" t="s">
        <v>224</v>
      </c>
      <c r="H306" s="3" t="s">
        <v>225</v>
      </c>
      <c r="I306" s="5">
        <v>39834</v>
      </c>
      <c r="J306" s="6">
        <v>10.5</v>
      </c>
      <c r="K306" s="6">
        <v>8.48</v>
      </c>
      <c r="L306" s="6">
        <v>49</v>
      </c>
      <c r="M306" s="6"/>
      <c r="N306" s="6"/>
      <c r="O306" s="26"/>
      <c r="P306" s="26"/>
      <c r="Q306" s="26"/>
    </row>
    <row r="307" spans="1:17" hidden="1">
      <c r="A307" s="1" t="s">
        <v>618</v>
      </c>
      <c r="B307" s="2">
        <v>118</v>
      </c>
      <c r="C307" s="3" t="s">
        <v>619</v>
      </c>
      <c r="D307" s="3" t="s">
        <v>618</v>
      </c>
      <c r="E307" s="3" t="s">
        <v>230</v>
      </c>
      <c r="F307" s="3" t="s">
        <v>220</v>
      </c>
      <c r="G307" s="3" t="s">
        <v>224</v>
      </c>
      <c r="H307" s="3" t="s">
        <v>225</v>
      </c>
      <c r="I307" s="5">
        <v>39834</v>
      </c>
      <c r="J307" s="6">
        <v>10.5</v>
      </c>
      <c r="K307" s="6">
        <v>8.48</v>
      </c>
      <c r="L307" s="6">
        <v>49</v>
      </c>
      <c r="M307" s="6"/>
      <c r="N307" s="6"/>
      <c r="O307" s="26"/>
      <c r="P307" s="26"/>
      <c r="Q307" s="26"/>
    </row>
    <row r="308" spans="1:17" hidden="1">
      <c r="A308" s="1" t="s">
        <v>620</v>
      </c>
      <c r="B308" s="2">
        <v>224</v>
      </c>
      <c r="C308" s="3" t="s">
        <v>621</v>
      </c>
      <c r="D308" s="3" t="s">
        <v>620</v>
      </c>
      <c r="E308" s="3" t="s">
        <v>230</v>
      </c>
      <c r="F308" s="3" t="s">
        <v>223</v>
      </c>
      <c r="G308" s="3" t="s">
        <v>224</v>
      </c>
      <c r="H308" s="3" t="s">
        <v>222</v>
      </c>
      <c r="I308" s="5">
        <v>39820</v>
      </c>
      <c r="J308" s="6" t="s">
        <v>488</v>
      </c>
      <c r="K308" s="6">
        <v>8.89</v>
      </c>
      <c r="L308" s="6" t="s">
        <v>488</v>
      </c>
      <c r="M308" s="6"/>
      <c r="N308" s="6"/>
      <c r="O308" s="26"/>
      <c r="P308" s="26"/>
      <c r="Q308" s="26"/>
    </row>
    <row r="309" spans="1:17" hidden="1">
      <c r="A309" s="1" t="s">
        <v>622</v>
      </c>
      <c r="B309" s="2">
        <v>308</v>
      </c>
      <c r="C309" s="3" t="s">
        <v>461</v>
      </c>
      <c r="D309" s="3" t="s">
        <v>622</v>
      </c>
      <c r="E309" s="3" t="s">
        <v>275</v>
      </c>
      <c r="F309" s="3" t="s">
        <v>223</v>
      </c>
      <c r="G309" s="3" t="s">
        <v>224</v>
      </c>
      <c r="H309" s="3" t="s">
        <v>222</v>
      </c>
      <c r="I309" s="5">
        <v>39808</v>
      </c>
      <c r="J309" s="6">
        <v>10.1</v>
      </c>
      <c r="K309" s="6">
        <v>8.4</v>
      </c>
      <c r="L309" s="6">
        <v>50.74</v>
      </c>
      <c r="M309" s="6"/>
      <c r="N309" s="6"/>
      <c r="O309" s="26"/>
      <c r="P309" s="26"/>
      <c r="Q309" s="26"/>
    </row>
    <row r="310" spans="1:17" hidden="1">
      <c r="A310" s="1" t="s">
        <v>623</v>
      </c>
      <c r="B310" s="2">
        <v>291</v>
      </c>
      <c r="C310" s="3" t="s">
        <v>624</v>
      </c>
      <c r="D310" s="3" t="s">
        <v>623</v>
      </c>
      <c r="E310" s="3" t="s">
        <v>230</v>
      </c>
      <c r="F310" s="3" t="s">
        <v>223</v>
      </c>
      <c r="G310" s="3" t="s">
        <v>224</v>
      </c>
      <c r="H310" s="3" t="s">
        <v>222</v>
      </c>
      <c r="I310" s="5">
        <v>39785</v>
      </c>
      <c r="J310" s="6">
        <v>10.39</v>
      </c>
      <c r="K310" s="6">
        <v>8.1199999999999992</v>
      </c>
      <c r="L310" s="6" t="s">
        <v>488</v>
      </c>
      <c r="M310" s="6"/>
      <c r="N310" s="6"/>
      <c r="O310" s="26"/>
      <c r="P310" s="26"/>
      <c r="Q310" s="26"/>
    </row>
    <row r="311" spans="1:17" hidden="1">
      <c r="A311" s="1" t="s">
        <v>625</v>
      </c>
      <c r="B311" s="2">
        <v>152</v>
      </c>
      <c r="C311" s="3" t="s">
        <v>626</v>
      </c>
      <c r="D311" s="3" t="s">
        <v>625</v>
      </c>
      <c r="E311" s="3" t="s">
        <v>230</v>
      </c>
      <c r="F311" s="3" t="s">
        <v>223</v>
      </c>
      <c r="G311" s="3" t="s">
        <v>224</v>
      </c>
      <c r="H311" s="3" t="s">
        <v>222</v>
      </c>
      <c r="I311" s="5">
        <v>39736</v>
      </c>
      <c r="J311" s="6" t="s">
        <v>488</v>
      </c>
      <c r="K311" s="6">
        <v>8.49</v>
      </c>
      <c r="L311" s="6" t="s">
        <v>488</v>
      </c>
      <c r="M311" s="6"/>
      <c r="N311" s="6"/>
      <c r="O311" s="26"/>
      <c r="P311" s="26"/>
      <c r="Q311" s="26"/>
    </row>
    <row r="312" spans="1:17">
      <c r="A312" s="1" t="s">
        <v>627</v>
      </c>
      <c r="B312" s="2">
        <v>102</v>
      </c>
      <c r="C312" s="3" t="s">
        <v>628</v>
      </c>
      <c r="D312" s="3" t="s">
        <v>627</v>
      </c>
      <c r="E312" s="3" t="s">
        <v>262</v>
      </c>
      <c r="F312" s="3" t="s">
        <v>220</v>
      </c>
      <c r="G312" s="3" t="s">
        <v>221</v>
      </c>
      <c r="H312" s="3" t="s">
        <v>222</v>
      </c>
      <c r="I312" s="5">
        <v>39478</v>
      </c>
      <c r="J312" s="6">
        <v>10.71</v>
      </c>
      <c r="K312" s="6">
        <v>8.5</v>
      </c>
      <c r="L312" s="6">
        <v>50.02</v>
      </c>
      <c r="M312" s="6"/>
      <c r="N312" s="6"/>
      <c r="O312" s="26"/>
      <c r="P312" s="26"/>
      <c r="Q312" s="26"/>
    </row>
    <row r="313" spans="1:17" hidden="1">
      <c r="A313" s="1" t="s">
        <v>629</v>
      </c>
      <c r="B313" s="2">
        <v>112</v>
      </c>
      <c r="C313" s="3" t="s">
        <v>412</v>
      </c>
      <c r="D313" s="3" t="s">
        <v>629</v>
      </c>
      <c r="E313" s="3" t="s">
        <v>270</v>
      </c>
      <c r="F313" s="3" t="s">
        <v>223</v>
      </c>
      <c r="G313" s="3" t="s">
        <v>224</v>
      </c>
      <c r="H313" s="3" t="s">
        <v>222</v>
      </c>
      <c r="I313" s="5">
        <v>39434</v>
      </c>
      <c r="J313" s="6">
        <v>10.4</v>
      </c>
      <c r="K313" s="6" t="s">
        <v>488</v>
      </c>
      <c r="L313" s="6" t="s">
        <v>488</v>
      </c>
      <c r="M313" s="6"/>
      <c r="N313" s="6"/>
      <c r="O313" s="26"/>
      <c r="P313" s="26"/>
      <c r="Q313" s="26"/>
    </row>
    <row r="314" spans="1:17" hidden="1">
      <c r="A314" s="1" t="s">
        <v>630</v>
      </c>
      <c r="B314" s="2">
        <v>111</v>
      </c>
      <c r="C314" s="3" t="s">
        <v>412</v>
      </c>
      <c r="D314" s="3" t="s">
        <v>630</v>
      </c>
      <c r="E314" s="3" t="s">
        <v>268</v>
      </c>
      <c r="F314" s="3" t="s">
        <v>223</v>
      </c>
      <c r="G314" s="3" t="s">
        <v>224</v>
      </c>
      <c r="H314" s="3" t="s">
        <v>222</v>
      </c>
      <c r="I314" s="5">
        <v>39434</v>
      </c>
      <c r="J314" s="6" t="s">
        <v>488</v>
      </c>
      <c r="K314" s="6">
        <v>7.96</v>
      </c>
      <c r="L314" s="6" t="s">
        <v>488</v>
      </c>
      <c r="M314" s="6"/>
      <c r="N314" s="6"/>
      <c r="O314" s="26"/>
      <c r="P314" s="26"/>
      <c r="Q314" s="26"/>
    </row>
    <row r="315" spans="1:17" hidden="1">
      <c r="A315" s="1" t="s">
        <v>631</v>
      </c>
      <c r="B315" s="2">
        <v>107</v>
      </c>
      <c r="C315" s="3" t="s">
        <v>632</v>
      </c>
      <c r="D315" s="3" t="s">
        <v>631</v>
      </c>
      <c r="E315" s="3" t="s">
        <v>260</v>
      </c>
      <c r="F315" s="3" t="s">
        <v>220</v>
      </c>
      <c r="G315" s="3" t="s">
        <v>224</v>
      </c>
      <c r="H315" s="3" t="s">
        <v>225</v>
      </c>
      <c r="I315" s="5">
        <v>39429</v>
      </c>
      <c r="J315" s="6">
        <v>9.9600000000000009</v>
      </c>
      <c r="K315" s="6">
        <v>7.5</v>
      </c>
      <c r="L315" s="6">
        <v>40</v>
      </c>
      <c r="M315" s="6"/>
      <c r="N315" s="6"/>
      <c r="O315" s="26"/>
      <c r="P315" s="26"/>
      <c r="Q315" s="26"/>
    </row>
    <row r="316" spans="1:17" hidden="1">
      <c r="A316" s="1" t="s">
        <v>633</v>
      </c>
      <c r="B316" s="2">
        <v>-949</v>
      </c>
      <c r="C316" s="3" t="s">
        <v>291</v>
      </c>
      <c r="D316" s="3" t="s">
        <v>633</v>
      </c>
      <c r="E316" s="3" t="s">
        <v>229</v>
      </c>
      <c r="F316" s="3" t="s">
        <v>223</v>
      </c>
      <c r="G316" s="3" t="s">
        <v>224</v>
      </c>
      <c r="H316" s="3" t="s">
        <v>225</v>
      </c>
      <c r="I316" s="5">
        <v>39262</v>
      </c>
      <c r="J316" s="6">
        <v>9.5299999999999994</v>
      </c>
      <c r="K316" s="6">
        <v>7.96</v>
      </c>
      <c r="L316" s="6">
        <v>51.8</v>
      </c>
      <c r="M316" s="6"/>
      <c r="N316" s="6"/>
      <c r="O316" s="26"/>
      <c r="P316" s="26"/>
      <c r="Q316" s="26"/>
    </row>
    <row r="317" spans="1:17" hidden="1">
      <c r="A317" s="1" t="s">
        <v>634</v>
      </c>
      <c r="B317" s="2">
        <v>30</v>
      </c>
      <c r="C317" s="3" t="s">
        <v>336</v>
      </c>
      <c r="D317" s="3" t="s">
        <v>634</v>
      </c>
      <c r="E317" s="3" t="s">
        <v>238</v>
      </c>
      <c r="F317" s="3" t="s">
        <v>223</v>
      </c>
      <c r="G317" s="3" t="s">
        <v>224</v>
      </c>
      <c r="H317" s="3" t="s">
        <v>222</v>
      </c>
      <c r="I317" s="5">
        <v>39246</v>
      </c>
      <c r="J317" s="6">
        <v>10.75</v>
      </c>
      <c r="K317" s="6">
        <v>8.9600000000000009</v>
      </c>
      <c r="L317" s="6">
        <v>51.59</v>
      </c>
      <c r="M317" s="6"/>
      <c r="N317" s="6"/>
      <c r="O317" s="26"/>
      <c r="P317" s="26"/>
      <c r="Q317" s="26"/>
    </row>
    <row r="318" spans="1:17" hidden="1">
      <c r="A318" s="1" t="s">
        <v>635</v>
      </c>
      <c r="B318" s="2">
        <v>-993</v>
      </c>
      <c r="C318" s="3" t="s">
        <v>636</v>
      </c>
      <c r="D318" s="3" t="s">
        <v>635</v>
      </c>
      <c r="E318" s="3" t="s">
        <v>260</v>
      </c>
      <c r="F318" s="3" t="s">
        <v>220</v>
      </c>
      <c r="G318" s="3" t="s">
        <v>224</v>
      </c>
      <c r="H318" s="3" t="s">
        <v>222</v>
      </c>
      <c r="I318" s="5">
        <v>39226</v>
      </c>
      <c r="J318" s="6" t="s">
        <v>488</v>
      </c>
      <c r="K318" s="6" t="s">
        <v>488</v>
      </c>
      <c r="L318" s="6" t="s">
        <v>488</v>
      </c>
      <c r="M318" s="6"/>
      <c r="N318" s="6"/>
      <c r="O318" s="26"/>
      <c r="P318" s="26"/>
      <c r="Q318" s="26"/>
    </row>
    <row r="319" spans="1:17" hidden="1">
      <c r="A319" s="1" t="s">
        <v>637</v>
      </c>
      <c r="B319" s="2">
        <v>-973</v>
      </c>
      <c r="C319" s="3" t="s">
        <v>301</v>
      </c>
      <c r="D319" s="3" t="s">
        <v>637</v>
      </c>
      <c r="E319" s="3" t="s">
        <v>240</v>
      </c>
      <c r="F319" s="3" t="s">
        <v>223</v>
      </c>
      <c r="G319" s="3" t="s">
        <v>224</v>
      </c>
      <c r="H319" s="3" t="s">
        <v>222</v>
      </c>
      <c r="I319" s="5">
        <v>39051</v>
      </c>
      <c r="J319" s="6" t="s">
        <v>488</v>
      </c>
      <c r="K319" s="6" t="s">
        <v>488</v>
      </c>
      <c r="L319" s="6" t="s">
        <v>488</v>
      </c>
      <c r="M319" s="6"/>
      <c r="N319" s="6"/>
      <c r="O319" s="26"/>
      <c r="P319" s="26"/>
      <c r="Q319" s="26"/>
    </row>
    <row r="320" spans="1:17" hidden="1">
      <c r="A320" s="1" t="s">
        <v>638</v>
      </c>
      <c r="B320" s="2">
        <v>-954</v>
      </c>
      <c r="C320" s="3" t="s">
        <v>382</v>
      </c>
      <c r="D320" s="3" t="s">
        <v>638</v>
      </c>
      <c r="E320" s="3" t="s">
        <v>233</v>
      </c>
      <c r="F320" s="3" t="s">
        <v>223</v>
      </c>
      <c r="G320" s="3" t="s">
        <v>224</v>
      </c>
      <c r="H320" s="3" t="s">
        <v>222</v>
      </c>
      <c r="I320" s="5">
        <v>38986</v>
      </c>
      <c r="J320" s="6">
        <v>10.75</v>
      </c>
      <c r="K320" s="6">
        <v>9.0299999999999994</v>
      </c>
      <c r="L320" s="6">
        <v>53</v>
      </c>
      <c r="M320" s="6"/>
      <c r="N320" s="6"/>
      <c r="O320" s="26"/>
      <c r="P320" s="26"/>
      <c r="Q320" s="26"/>
    </row>
    <row r="321" spans="1:17" hidden="1">
      <c r="A321" s="1" t="s">
        <v>639</v>
      </c>
      <c r="B321" s="2">
        <v>-906</v>
      </c>
      <c r="C321" s="3" t="s">
        <v>640</v>
      </c>
      <c r="D321" s="3" t="s">
        <v>639</v>
      </c>
      <c r="E321" s="3" t="s">
        <v>257</v>
      </c>
      <c r="F321" s="3" t="s">
        <v>220</v>
      </c>
      <c r="G321" s="3" t="s">
        <v>224</v>
      </c>
      <c r="H321" s="3" t="s">
        <v>222</v>
      </c>
      <c r="I321" s="5">
        <v>38904</v>
      </c>
      <c r="J321" s="6">
        <v>10.199999999999999</v>
      </c>
      <c r="K321" s="6">
        <v>8.4499999999999993</v>
      </c>
      <c r="L321" s="6">
        <v>50</v>
      </c>
      <c r="M321" s="6"/>
      <c r="N321" s="6"/>
      <c r="O321" s="26"/>
      <c r="P321" s="26"/>
      <c r="Q321" s="26"/>
    </row>
    <row r="322" spans="1:17">
      <c r="A322" s="1" t="s">
        <v>641</v>
      </c>
      <c r="B322" s="2">
        <v>-868</v>
      </c>
      <c r="C322" s="3" t="s">
        <v>642</v>
      </c>
      <c r="D322" s="3" t="s">
        <v>641</v>
      </c>
      <c r="E322" s="3" t="s">
        <v>260</v>
      </c>
      <c r="F322" s="3" t="s">
        <v>220</v>
      </c>
      <c r="G322" s="3" t="s">
        <v>221</v>
      </c>
      <c r="H322" s="3" t="s">
        <v>225</v>
      </c>
      <c r="I322" s="5">
        <v>38569</v>
      </c>
      <c r="J322" s="6">
        <v>11.75</v>
      </c>
      <c r="K322" s="6">
        <v>6.17</v>
      </c>
      <c r="L322" s="6">
        <v>25</v>
      </c>
      <c r="M322" s="6"/>
      <c r="N322" s="6"/>
      <c r="O322" s="26"/>
      <c r="P322" s="26"/>
      <c r="Q322" s="26"/>
    </row>
    <row r="323" spans="1:17" hidden="1">
      <c r="A323" s="1" t="s">
        <v>643</v>
      </c>
      <c r="B323" s="2">
        <v>-655</v>
      </c>
      <c r="C323" s="3" t="s">
        <v>456</v>
      </c>
      <c r="D323" s="3" t="s">
        <v>643</v>
      </c>
      <c r="E323" s="3" t="s">
        <v>273</v>
      </c>
      <c r="F323" s="3" t="s">
        <v>223</v>
      </c>
      <c r="G323" s="3" t="s">
        <v>224</v>
      </c>
      <c r="H323" s="3" t="s">
        <v>222</v>
      </c>
      <c r="I323" s="5">
        <v>38539</v>
      </c>
      <c r="J323" s="6">
        <v>10.5</v>
      </c>
      <c r="K323" s="6">
        <v>8.11</v>
      </c>
      <c r="L323" s="6">
        <v>47.52</v>
      </c>
      <c r="M323" s="6"/>
      <c r="N323" s="6"/>
      <c r="O323" s="26"/>
      <c r="P323" s="26"/>
      <c r="Q323" s="26"/>
    </row>
    <row r="324" spans="1:17">
      <c r="A324" s="1" t="s">
        <v>644</v>
      </c>
      <c r="B324" s="2">
        <v>-739</v>
      </c>
      <c r="C324" s="3" t="s">
        <v>645</v>
      </c>
      <c r="D324" s="3" t="s">
        <v>644</v>
      </c>
      <c r="E324" s="3" t="s">
        <v>259</v>
      </c>
      <c r="F324" s="3" t="s">
        <v>220</v>
      </c>
      <c r="G324" s="3" t="s">
        <v>221</v>
      </c>
      <c r="H324" s="3" t="s">
        <v>222</v>
      </c>
      <c r="I324" s="5">
        <v>38497</v>
      </c>
      <c r="J324" s="6">
        <v>10.75</v>
      </c>
      <c r="K324" s="6" t="s">
        <v>488</v>
      </c>
      <c r="L324" s="6" t="s">
        <v>488</v>
      </c>
      <c r="M324" s="6"/>
      <c r="N324" s="6"/>
      <c r="O324" s="26"/>
      <c r="P324" s="26"/>
      <c r="Q324" s="26"/>
    </row>
    <row r="325" spans="1:17" hidden="1">
      <c r="A325" s="1" t="s">
        <v>646</v>
      </c>
      <c r="B325" s="2">
        <v>-654</v>
      </c>
      <c r="C325" s="3" t="s">
        <v>323</v>
      </c>
      <c r="D325" s="3" t="s">
        <v>646</v>
      </c>
      <c r="E325" s="3" t="s">
        <v>273</v>
      </c>
      <c r="F325" s="3" t="s">
        <v>223</v>
      </c>
      <c r="G325" s="3" t="s">
        <v>224</v>
      </c>
      <c r="H325" s="3" t="s">
        <v>222</v>
      </c>
      <c r="I325" s="5">
        <v>38190</v>
      </c>
      <c r="J325" s="6">
        <v>10.25</v>
      </c>
      <c r="K325" s="6">
        <v>8.09</v>
      </c>
      <c r="L325" s="6">
        <v>45.8</v>
      </c>
      <c r="M325" s="6"/>
      <c r="N325" s="6"/>
      <c r="O325" s="26"/>
      <c r="P325" s="26"/>
      <c r="Q325" s="26"/>
    </row>
    <row r="326" spans="1:17" hidden="1">
      <c r="A326" s="1" t="s">
        <v>647</v>
      </c>
      <c r="B326" s="2">
        <v>-229</v>
      </c>
      <c r="C326" s="3" t="s">
        <v>648</v>
      </c>
      <c r="D326" s="3" t="s">
        <v>647</v>
      </c>
      <c r="E326" s="3" t="s">
        <v>267</v>
      </c>
      <c r="F326" s="3" t="s">
        <v>223</v>
      </c>
      <c r="G326" s="3" t="s">
        <v>224</v>
      </c>
      <c r="H326" s="3" t="s">
        <v>222</v>
      </c>
      <c r="I326" s="5">
        <v>37924</v>
      </c>
      <c r="J326" s="6">
        <v>11</v>
      </c>
      <c r="K326" s="6">
        <v>9.27</v>
      </c>
      <c r="L326" s="6">
        <v>51.14</v>
      </c>
      <c r="M326" s="6"/>
      <c r="N326" s="6"/>
      <c r="O326" s="26"/>
      <c r="P326" s="26"/>
      <c r="Q326" s="26"/>
    </row>
    <row r="327" spans="1:17" hidden="1">
      <c r="A327" s="1" t="s">
        <v>649</v>
      </c>
      <c r="B327" s="2">
        <v>-632</v>
      </c>
      <c r="C327" s="3" t="s">
        <v>358</v>
      </c>
      <c r="D327" s="3" t="s">
        <v>649</v>
      </c>
      <c r="E327" s="3" t="s">
        <v>271</v>
      </c>
      <c r="F327" s="3" t="s">
        <v>223</v>
      </c>
      <c r="G327" s="3" t="s">
        <v>224</v>
      </c>
      <c r="H327" s="3" t="s">
        <v>222</v>
      </c>
      <c r="I327" s="5">
        <v>37568</v>
      </c>
      <c r="J327" s="6">
        <v>10.75</v>
      </c>
      <c r="K327" s="6">
        <v>9.1</v>
      </c>
      <c r="L327" s="6">
        <v>53.32</v>
      </c>
      <c r="M327" s="6"/>
      <c r="N327" s="6"/>
      <c r="O327" s="26"/>
      <c r="P327" s="26"/>
      <c r="Q327" s="26"/>
    </row>
    <row r="328" spans="1:17">
      <c r="A328" s="1" t="s">
        <v>650</v>
      </c>
      <c r="B328" s="2">
        <v>-511</v>
      </c>
      <c r="C328" s="3" t="s">
        <v>651</v>
      </c>
      <c r="D328" s="3" t="s">
        <v>650</v>
      </c>
      <c r="E328" s="3" t="s">
        <v>262</v>
      </c>
      <c r="F328" s="3" t="s">
        <v>220</v>
      </c>
      <c r="G328" s="3" t="s">
        <v>221</v>
      </c>
      <c r="H328" s="3" t="s">
        <v>225</v>
      </c>
      <c r="I328" s="5">
        <v>37452</v>
      </c>
      <c r="J328" s="6">
        <v>11</v>
      </c>
      <c r="K328" s="6">
        <v>6.43</v>
      </c>
      <c r="L328" s="6">
        <v>50</v>
      </c>
      <c r="M328" s="6"/>
      <c r="N328" s="6"/>
      <c r="O328" s="26"/>
      <c r="P328" s="26"/>
      <c r="Q328" s="26"/>
    </row>
    <row r="329" spans="1:17">
      <c r="A329" s="1" t="s">
        <v>652</v>
      </c>
      <c r="B329" s="2">
        <v>-18</v>
      </c>
      <c r="C329" s="3" t="s">
        <v>402</v>
      </c>
      <c r="D329" s="3" t="s">
        <v>652</v>
      </c>
      <c r="E329" s="3" t="s">
        <v>229</v>
      </c>
      <c r="F329" s="3" t="s">
        <v>220</v>
      </c>
      <c r="G329" s="3" t="s">
        <v>221</v>
      </c>
      <c r="H329" s="3" t="s">
        <v>222</v>
      </c>
      <c r="I329" s="5">
        <v>37278</v>
      </c>
      <c r="J329" s="6">
        <v>10</v>
      </c>
      <c r="K329" s="6">
        <v>7.35</v>
      </c>
      <c r="L329" s="6" t="s">
        <v>488</v>
      </c>
      <c r="M329" s="6"/>
      <c r="N329" s="6"/>
      <c r="O329" s="26"/>
      <c r="P329" s="26"/>
      <c r="Q329" s="26"/>
    </row>
    <row r="330" spans="1:17" hidden="1">
      <c r="A330" s="1" t="s">
        <v>653</v>
      </c>
      <c r="B330" s="2">
        <v>244</v>
      </c>
      <c r="C330" s="3" t="s">
        <v>654</v>
      </c>
      <c r="D330" s="3" t="s">
        <v>653</v>
      </c>
      <c r="E330" s="3" t="s">
        <v>243</v>
      </c>
      <c r="F330" s="3" t="s">
        <v>223</v>
      </c>
      <c r="G330" s="3" t="s">
        <v>224</v>
      </c>
      <c r="H330" s="3" t="s">
        <v>225</v>
      </c>
      <c r="I330" s="5">
        <v>35474</v>
      </c>
      <c r="J330" s="6">
        <v>11.8</v>
      </c>
      <c r="K330" s="6">
        <v>10.29</v>
      </c>
      <c r="L330" s="6">
        <v>53.35</v>
      </c>
      <c r="M330" s="6"/>
      <c r="N330" s="6"/>
      <c r="O330" s="26"/>
      <c r="P330" s="26"/>
      <c r="Q330" s="26"/>
    </row>
    <row r="331" spans="1:17">
      <c r="A331" s="1" t="s">
        <v>655</v>
      </c>
      <c r="B331" s="2">
        <v>-212</v>
      </c>
      <c r="C331" s="3" t="s">
        <v>656</v>
      </c>
      <c r="D331" s="3" t="s">
        <v>655</v>
      </c>
      <c r="E331" s="3" t="s">
        <v>267</v>
      </c>
      <c r="F331" s="3" t="s">
        <v>220</v>
      </c>
      <c r="G331" s="3" t="s">
        <v>221</v>
      </c>
      <c r="H331" s="3" t="s">
        <v>222</v>
      </c>
      <c r="I331" s="5">
        <v>35374</v>
      </c>
      <c r="J331" s="6">
        <v>11</v>
      </c>
      <c r="K331" s="6">
        <v>9.2200000000000006</v>
      </c>
      <c r="L331" s="6">
        <v>49.61</v>
      </c>
      <c r="M331" s="6"/>
      <c r="N331" s="6"/>
      <c r="O331" s="26"/>
      <c r="P331" s="26"/>
      <c r="Q331" s="26"/>
    </row>
    <row r="332" spans="1:17" hidden="1">
      <c r="A332" s="1" t="s">
        <v>657</v>
      </c>
      <c r="B332" s="2">
        <v>-103</v>
      </c>
      <c r="C332" s="3" t="s">
        <v>452</v>
      </c>
      <c r="D332" s="3" t="s">
        <v>657</v>
      </c>
      <c r="E332" s="3" t="s">
        <v>240</v>
      </c>
      <c r="F332" s="3" t="s">
        <v>220</v>
      </c>
      <c r="G332" s="3" t="s">
        <v>221</v>
      </c>
      <c r="H332" s="3" t="s">
        <v>222</v>
      </c>
      <c r="I332" s="5">
        <v>35264</v>
      </c>
      <c r="J332" s="6" t="s">
        <v>488</v>
      </c>
      <c r="K332" s="6" t="s">
        <v>488</v>
      </c>
      <c r="L332" s="6" t="s">
        <v>488</v>
      </c>
      <c r="M332" s="6"/>
      <c r="N332" s="6"/>
      <c r="O332" s="26"/>
      <c r="P332" s="26"/>
      <c r="Q332" s="26"/>
    </row>
    <row r="333" spans="1:17" hidden="1">
      <c r="A333" s="1" t="s">
        <v>658</v>
      </c>
      <c r="B333" s="2">
        <v>-649</v>
      </c>
      <c r="C333" s="3" t="s">
        <v>304</v>
      </c>
      <c r="D333" s="3" t="s">
        <v>658</v>
      </c>
      <c r="E333" s="3" t="s">
        <v>273</v>
      </c>
      <c r="F333" s="3" t="s">
        <v>223</v>
      </c>
      <c r="G333" s="3" t="s">
        <v>224</v>
      </c>
      <c r="H333" s="3" t="s">
        <v>222</v>
      </c>
      <c r="I333" s="5">
        <v>35172</v>
      </c>
      <c r="J333" s="6">
        <v>10.77</v>
      </c>
      <c r="K333" s="6">
        <v>9.08</v>
      </c>
      <c r="L333" s="6">
        <v>53.25</v>
      </c>
      <c r="M333" s="6"/>
      <c r="N333" s="6"/>
      <c r="O333" s="26"/>
      <c r="P333" s="26"/>
      <c r="Q333" s="26"/>
    </row>
    <row r="334" spans="1:17" hidden="1">
      <c r="A334" s="1" t="s">
        <v>659</v>
      </c>
      <c r="B334" s="2">
        <v>-150</v>
      </c>
      <c r="C334" s="3" t="s">
        <v>710</v>
      </c>
      <c r="D334" s="3" t="s">
        <v>659</v>
      </c>
      <c r="E334" s="3" t="s">
        <v>660</v>
      </c>
      <c r="F334" s="3" t="s">
        <v>223</v>
      </c>
      <c r="G334" s="3" t="s">
        <v>224</v>
      </c>
      <c r="H334" s="3" t="s">
        <v>225</v>
      </c>
      <c r="I334" s="5">
        <v>35030</v>
      </c>
      <c r="J334" s="6">
        <v>13.6</v>
      </c>
      <c r="K334" s="6">
        <v>11.08</v>
      </c>
      <c r="L334" s="6">
        <v>46.99</v>
      </c>
      <c r="M334" s="6"/>
      <c r="N334" s="6"/>
      <c r="O334" s="26"/>
      <c r="P334" s="26"/>
      <c r="Q334" s="26"/>
    </row>
    <row r="335" spans="1:17">
      <c r="A335" s="1" t="s">
        <v>661</v>
      </c>
      <c r="B335" s="2">
        <v>-383</v>
      </c>
      <c r="C335" s="3" t="s">
        <v>662</v>
      </c>
      <c r="D335" s="3" t="s">
        <v>661</v>
      </c>
      <c r="E335" s="3" t="s">
        <v>228</v>
      </c>
      <c r="F335" s="3" t="s">
        <v>220</v>
      </c>
      <c r="G335" s="3" t="s">
        <v>221</v>
      </c>
      <c r="H335" s="3" t="s">
        <v>225</v>
      </c>
      <c r="I335" s="5">
        <v>34796</v>
      </c>
      <c r="J335" s="6">
        <v>11</v>
      </c>
      <c r="K335" s="6">
        <v>9.4499999999999993</v>
      </c>
      <c r="L335" s="6">
        <v>30.22</v>
      </c>
      <c r="M335" s="6"/>
      <c r="N335" s="6"/>
      <c r="O335" s="26"/>
      <c r="P335" s="26"/>
      <c r="Q335" s="26"/>
    </row>
    <row r="336" spans="1:17">
      <c r="A336" s="1" t="s">
        <v>663</v>
      </c>
      <c r="B336" s="2">
        <v>-76</v>
      </c>
      <c r="C336" s="3" t="s">
        <v>664</v>
      </c>
      <c r="D336" s="3" t="s">
        <v>663</v>
      </c>
      <c r="E336" s="3" t="s">
        <v>239</v>
      </c>
      <c r="F336" s="3" t="s">
        <v>220</v>
      </c>
      <c r="G336" s="3" t="s">
        <v>221</v>
      </c>
      <c r="H336" s="3" t="s">
        <v>222</v>
      </c>
      <c r="I336" s="5">
        <v>34767</v>
      </c>
      <c r="J336" s="6">
        <v>11.5</v>
      </c>
      <c r="K336" s="6">
        <v>9.7100000000000009</v>
      </c>
      <c r="L336" s="6">
        <v>45.8</v>
      </c>
      <c r="M336" s="6"/>
      <c r="N336" s="6"/>
      <c r="O336" s="26"/>
      <c r="P336" s="26"/>
      <c r="Q336" s="26"/>
    </row>
    <row r="337" spans="1:17">
      <c r="A337" s="1" t="s">
        <v>665</v>
      </c>
      <c r="B337" s="2">
        <v>-390</v>
      </c>
      <c r="C337" s="3" t="s">
        <v>664</v>
      </c>
      <c r="D337" s="3" t="s">
        <v>665</v>
      </c>
      <c r="E337" s="3" t="s">
        <v>227</v>
      </c>
      <c r="F337" s="3" t="s">
        <v>220</v>
      </c>
      <c r="G337" s="3" t="s">
        <v>221</v>
      </c>
      <c r="H337" s="3" t="s">
        <v>225</v>
      </c>
      <c r="I337" s="5">
        <v>34647</v>
      </c>
      <c r="J337" s="6">
        <v>10.85</v>
      </c>
      <c r="K337" s="6">
        <v>9.4</v>
      </c>
      <c r="L337" s="6">
        <v>46.42</v>
      </c>
      <c r="M337" s="6"/>
      <c r="N337" s="6"/>
      <c r="O337" s="26"/>
      <c r="P337" s="26"/>
      <c r="Q337" s="26"/>
    </row>
    <row r="338" spans="1:17" hidden="1">
      <c r="A338" s="1" t="s">
        <v>666</v>
      </c>
      <c r="B338" s="2">
        <v>-324</v>
      </c>
      <c r="C338" s="3" t="s">
        <v>664</v>
      </c>
      <c r="D338" s="3" t="s">
        <v>666</v>
      </c>
      <c r="E338" s="3" t="s">
        <v>233</v>
      </c>
      <c r="F338" s="3" t="s">
        <v>220</v>
      </c>
      <c r="G338" s="3" t="s">
        <v>221</v>
      </c>
      <c r="H338" s="3" t="s">
        <v>222</v>
      </c>
      <c r="I338" s="5">
        <v>34597</v>
      </c>
      <c r="J338" s="6" t="s">
        <v>488</v>
      </c>
      <c r="K338" s="6" t="s">
        <v>488</v>
      </c>
      <c r="L338" s="6" t="s">
        <v>488</v>
      </c>
      <c r="M338" s="6"/>
      <c r="N338" s="6"/>
      <c r="O338" s="26"/>
      <c r="P338" s="26"/>
      <c r="Q338" s="26"/>
    </row>
    <row r="339" spans="1:17" hidden="1">
      <c r="A339" s="1" t="s">
        <v>667</v>
      </c>
      <c r="B339" s="2">
        <v>-384</v>
      </c>
      <c r="C339" s="3" t="s">
        <v>662</v>
      </c>
      <c r="D339" s="3" t="s">
        <v>667</v>
      </c>
      <c r="E339" s="3" t="s">
        <v>228</v>
      </c>
      <c r="F339" s="3" t="s">
        <v>223</v>
      </c>
      <c r="G339" s="3" t="s">
        <v>224</v>
      </c>
      <c r="H339" s="3" t="s">
        <v>222</v>
      </c>
      <c r="I339" s="5">
        <v>34326</v>
      </c>
      <c r="J339" s="6">
        <v>10.1</v>
      </c>
      <c r="K339" s="6">
        <v>9.39</v>
      </c>
      <c r="L339" s="6">
        <v>29.75</v>
      </c>
      <c r="M339" s="6"/>
      <c r="N339" s="6"/>
      <c r="O339" s="26"/>
      <c r="P339" s="26"/>
      <c r="Q339" s="26"/>
    </row>
    <row r="340" spans="1:17">
      <c r="A340" s="1" t="s">
        <v>668</v>
      </c>
      <c r="B340" s="2">
        <v>-259</v>
      </c>
      <c r="C340" s="3" t="s">
        <v>669</v>
      </c>
      <c r="D340" s="3" t="s">
        <v>668</v>
      </c>
      <c r="E340" s="3" t="s">
        <v>242</v>
      </c>
      <c r="F340" s="3" t="s">
        <v>220</v>
      </c>
      <c r="G340" s="3" t="s">
        <v>221</v>
      </c>
      <c r="H340" s="3" t="s">
        <v>225</v>
      </c>
      <c r="I340" s="5">
        <v>34117</v>
      </c>
      <c r="J340" s="6">
        <v>11</v>
      </c>
      <c r="K340" s="6">
        <v>9.9499999999999993</v>
      </c>
      <c r="L340" s="6">
        <v>49.89</v>
      </c>
      <c r="M340" s="6"/>
      <c r="N340" s="6"/>
      <c r="O340" s="26"/>
      <c r="P340" s="26"/>
      <c r="Q340" s="26"/>
    </row>
    <row r="341" spans="1:17" hidden="1">
      <c r="A341" s="1" t="s">
        <v>670</v>
      </c>
      <c r="B341" s="2">
        <v>-258</v>
      </c>
      <c r="C341" s="3" t="s">
        <v>671</v>
      </c>
      <c r="D341" s="3" t="s">
        <v>670</v>
      </c>
      <c r="E341" s="3" t="s">
        <v>242</v>
      </c>
      <c r="F341" s="3" t="s">
        <v>220</v>
      </c>
      <c r="G341" s="3" t="s">
        <v>221</v>
      </c>
      <c r="H341" s="3" t="s">
        <v>222</v>
      </c>
      <c r="I341" s="5">
        <v>33968</v>
      </c>
      <c r="J341" s="6" t="s">
        <v>488</v>
      </c>
      <c r="K341" s="6" t="s">
        <v>488</v>
      </c>
      <c r="L341" s="6" t="s">
        <v>488</v>
      </c>
      <c r="M341" s="6"/>
      <c r="N341" s="6"/>
      <c r="O341" s="26"/>
      <c r="P341" s="26"/>
      <c r="Q341" s="26"/>
    </row>
    <row r="342" spans="1:17" hidden="1">
      <c r="A342" s="1" t="s">
        <v>672</v>
      </c>
      <c r="B342" s="2">
        <v>-359</v>
      </c>
      <c r="C342" s="3" t="s">
        <v>673</v>
      </c>
      <c r="D342" s="3" t="s">
        <v>672</v>
      </c>
      <c r="E342" s="3" t="s">
        <v>230</v>
      </c>
      <c r="F342" s="3" t="s">
        <v>223</v>
      </c>
      <c r="G342" s="3" t="s">
        <v>224</v>
      </c>
      <c r="H342" s="3" t="s">
        <v>222</v>
      </c>
      <c r="I342" s="5">
        <v>33654</v>
      </c>
      <c r="J342" s="6">
        <v>13</v>
      </c>
      <c r="K342" s="6">
        <v>10.93</v>
      </c>
      <c r="L342" s="6">
        <v>49.87</v>
      </c>
      <c r="M342" s="6"/>
      <c r="N342" s="6"/>
      <c r="O342" s="26"/>
      <c r="P342" s="26"/>
      <c r="Q342" s="26"/>
    </row>
    <row r="343" spans="1:17">
      <c r="A343" s="1" t="s">
        <v>674</v>
      </c>
      <c r="B343" s="2">
        <v>-358</v>
      </c>
      <c r="C343" s="3" t="s">
        <v>673</v>
      </c>
      <c r="D343" s="3" t="s">
        <v>674</v>
      </c>
      <c r="E343" s="3" t="s">
        <v>230</v>
      </c>
      <c r="F343" s="3" t="s">
        <v>220</v>
      </c>
      <c r="G343" s="3" t="s">
        <v>221</v>
      </c>
      <c r="H343" s="3" t="s">
        <v>222</v>
      </c>
      <c r="I343" s="5">
        <v>33625</v>
      </c>
      <c r="J343" s="6">
        <v>13</v>
      </c>
      <c r="K343" s="6">
        <v>10.93</v>
      </c>
      <c r="L343" s="6">
        <v>49.57</v>
      </c>
      <c r="M343" s="6"/>
      <c r="N343" s="6"/>
      <c r="O343" s="26"/>
      <c r="P343" s="26"/>
      <c r="Q343" s="26"/>
    </row>
    <row r="344" spans="1:17">
      <c r="A344" s="1" t="s">
        <v>675</v>
      </c>
      <c r="B344" s="2">
        <v>-252</v>
      </c>
      <c r="C344" s="3" t="s">
        <v>676</v>
      </c>
      <c r="D344" s="3" t="s">
        <v>675</v>
      </c>
      <c r="E344" s="3" t="s">
        <v>242</v>
      </c>
      <c r="F344" s="3" t="s">
        <v>220</v>
      </c>
      <c r="G344" s="3" t="s">
        <v>221</v>
      </c>
      <c r="H344" s="3" t="s">
        <v>225</v>
      </c>
      <c r="I344" s="5">
        <v>33420</v>
      </c>
      <c r="J344" s="6">
        <v>12</v>
      </c>
      <c r="K344" s="6">
        <v>10.49</v>
      </c>
      <c r="L344" s="6">
        <v>49.89</v>
      </c>
      <c r="M344" s="6"/>
      <c r="N344" s="6"/>
      <c r="O344" s="26"/>
      <c r="P344" s="26"/>
      <c r="Q344" s="26"/>
    </row>
    <row r="345" spans="1:17" hidden="1">
      <c r="A345" s="1" t="s">
        <v>677</v>
      </c>
      <c r="B345" s="2">
        <v>1155</v>
      </c>
      <c r="C345" s="3" t="s">
        <v>678</v>
      </c>
      <c r="D345" s="3" t="s">
        <v>677</v>
      </c>
      <c r="E345" s="3" t="s">
        <v>242</v>
      </c>
      <c r="F345" s="3" t="s">
        <v>223</v>
      </c>
      <c r="G345" s="3" t="s">
        <v>224</v>
      </c>
      <c r="H345" s="3" t="s">
        <v>222</v>
      </c>
      <c r="I345" s="5">
        <v>32842</v>
      </c>
      <c r="J345" s="6" t="s">
        <v>488</v>
      </c>
      <c r="K345" s="6" t="s">
        <v>488</v>
      </c>
      <c r="L345" s="6" t="s">
        <v>488</v>
      </c>
      <c r="M345" s="6"/>
      <c r="N345" s="6"/>
      <c r="O345" s="26"/>
      <c r="P345" s="26"/>
      <c r="Q345" s="26"/>
    </row>
    <row r="346" spans="1:17" hidden="1">
      <c r="A346" s="1" t="s">
        <v>679</v>
      </c>
      <c r="B346" s="2">
        <v>844</v>
      </c>
      <c r="C346" s="3" t="s">
        <v>361</v>
      </c>
      <c r="D346" s="3" t="s">
        <v>679</v>
      </c>
      <c r="E346" s="3" t="s">
        <v>249</v>
      </c>
      <c r="F346" s="3" t="s">
        <v>223</v>
      </c>
      <c r="G346" s="3" t="s">
        <v>224</v>
      </c>
      <c r="H346" s="3" t="s">
        <v>225</v>
      </c>
      <c r="I346" s="5">
        <v>32498</v>
      </c>
      <c r="J346" s="6">
        <v>12.9</v>
      </c>
      <c r="K346" s="6">
        <v>10.45</v>
      </c>
      <c r="L346" s="6">
        <v>36.950000000000003</v>
      </c>
      <c r="M346" s="6"/>
      <c r="N346" s="6"/>
      <c r="O346" s="26"/>
      <c r="P346" s="26"/>
      <c r="Q346" s="26"/>
    </row>
    <row r="347" spans="1:17">
      <c r="A347" s="1" t="s">
        <v>680</v>
      </c>
      <c r="B347" s="2">
        <v>1615</v>
      </c>
      <c r="C347" s="3" t="s">
        <v>681</v>
      </c>
      <c r="D347" s="3" t="s">
        <v>680</v>
      </c>
      <c r="E347" s="3" t="s">
        <v>261</v>
      </c>
      <c r="F347" s="3" t="s">
        <v>220</v>
      </c>
      <c r="G347" s="3" t="s">
        <v>221</v>
      </c>
      <c r="H347" s="3" t="s">
        <v>225</v>
      </c>
      <c r="I347" s="5">
        <v>31789</v>
      </c>
      <c r="J347" s="6">
        <v>12.4</v>
      </c>
      <c r="K347" s="6">
        <v>11.74</v>
      </c>
      <c r="L347" s="6">
        <v>42.14</v>
      </c>
      <c r="M347" s="6"/>
      <c r="N347" s="6"/>
      <c r="O347" s="26"/>
      <c r="P347" s="26"/>
      <c r="Q347" s="26"/>
    </row>
    <row r="348" spans="1:17" hidden="1">
      <c r="A348" s="1" t="s">
        <v>682</v>
      </c>
      <c r="B348" s="2">
        <v>1228</v>
      </c>
      <c r="C348" s="3" t="s">
        <v>335</v>
      </c>
      <c r="D348" s="3" t="s">
        <v>682</v>
      </c>
      <c r="E348" s="3" t="s">
        <v>263</v>
      </c>
      <c r="F348" s="3" t="s">
        <v>223</v>
      </c>
      <c r="G348" s="3" t="s">
        <v>224</v>
      </c>
      <c r="H348" s="3" t="s">
        <v>225</v>
      </c>
      <c r="I348" s="5">
        <v>31565</v>
      </c>
      <c r="J348" s="6">
        <v>13</v>
      </c>
      <c r="K348" s="6">
        <v>11.17</v>
      </c>
      <c r="L348" s="6">
        <v>39.83</v>
      </c>
      <c r="M348" s="6"/>
      <c r="N348" s="6"/>
      <c r="O348" s="26"/>
      <c r="P348" s="26"/>
      <c r="Q348" s="26"/>
    </row>
    <row r="349" spans="1:17" hidden="1">
      <c r="A349" s="1" t="s">
        <v>683</v>
      </c>
      <c r="B349" s="2">
        <v>1740</v>
      </c>
      <c r="C349" s="3" t="s">
        <v>304</v>
      </c>
      <c r="D349" s="3" t="s">
        <v>683</v>
      </c>
      <c r="E349" s="3" t="s">
        <v>258</v>
      </c>
      <c r="F349" s="3" t="s">
        <v>223</v>
      </c>
      <c r="G349" s="3" t="s">
        <v>224</v>
      </c>
      <c r="H349" s="3" t="s">
        <v>225</v>
      </c>
      <c r="I349" s="5">
        <v>31359</v>
      </c>
      <c r="J349" s="6">
        <v>12.94</v>
      </c>
      <c r="K349" s="6">
        <v>11.86</v>
      </c>
      <c r="L349" s="6">
        <v>77.760000000000005</v>
      </c>
      <c r="M349" s="6"/>
      <c r="N349" s="6"/>
      <c r="O349" s="26"/>
      <c r="P349" s="26"/>
      <c r="Q349" s="26"/>
    </row>
    <row r="350" spans="1:17">
      <c r="A350" s="1" t="s">
        <v>684</v>
      </c>
      <c r="B350" s="2">
        <v>1261</v>
      </c>
      <c r="C350" s="3" t="s">
        <v>278</v>
      </c>
      <c r="D350" s="3" t="s">
        <v>684</v>
      </c>
      <c r="E350" s="3" t="s">
        <v>263</v>
      </c>
      <c r="F350" s="3" t="s">
        <v>220</v>
      </c>
      <c r="G350" s="3" t="s">
        <v>221</v>
      </c>
      <c r="H350" s="3" t="s">
        <v>225</v>
      </c>
      <c r="I350" s="5">
        <v>31159</v>
      </c>
      <c r="J350" s="6">
        <v>14</v>
      </c>
      <c r="K350" s="6">
        <v>11.24</v>
      </c>
      <c r="L350" s="6">
        <v>34.200000000000003</v>
      </c>
      <c r="M350" s="6"/>
      <c r="N350" s="6"/>
      <c r="O350" s="26"/>
      <c r="P350" s="26"/>
      <c r="Q350" s="26"/>
    </row>
    <row r="351" spans="1:17" hidden="1">
      <c r="A351" s="1" t="s">
        <v>685</v>
      </c>
      <c r="B351" s="2">
        <v>1922</v>
      </c>
      <c r="C351" s="3" t="s">
        <v>610</v>
      </c>
      <c r="D351" s="3" t="s">
        <v>685</v>
      </c>
      <c r="E351" s="3" t="s">
        <v>273</v>
      </c>
      <c r="F351" s="3" t="s">
        <v>220</v>
      </c>
      <c r="G351" s="3" t="s">
        <v>221</v>
      </c>
      <c r="H351" s="3" t="s">
        <v>225</v>
      </c>
      <c r="I351" s="5">
        <v>31111</v>
      </c>
      <c r="J351" s="6" t="s">
        <v>488</v>
      </c>
      <c r="K351" s="6" t="s">
        <v>488</v>
      </c>
      <c r="L351" s="6" t="s">
        <v>488</v>
      </c>
      <c r="M351" s="6"/>
      <c r="N351" s="6"/>
      <c r="O351" s="26"/>
      <c r="P351" s="26"/>
      <c r="Q351" s="26"/>
    </row>
    <row r="352" spans="1:17" hidden="1">
      <c r="A352" s="1" t="s">
        <v>686</v>
      </c>
      <c r="B352" s="2">
        <v>746</v>
      </c>
      <c r="C352" s="3" t="s">
        <v>418</v>
      </c>
      <c r="D352" s="3" t="s">
        <v>686</v>
      </c>
      <c r="E352" s="3" t="s">
        <v>266</v>
      </c>
      <c r="F352" s="3" t="s">
        <v>223</v>
      </c>
      <c r="G352" s="3" t="s">
        <v>224</v>
      </c>
      <c r="H352" s="3" t="s">
        <v>225</v>
      </c>
      <c r="I352" s="5">
        <v>30832</v>
      </c>
      <c r="J352" s="6" t="s">
        <v>488</v>
      </c>
      <c r="K352" s="6">
        <v>13.39</v>
      </c>
      <c r="L352" s="6">
        <v>38.770000000000003</v>
      </c>
      <c r="M352" s="6"/>
      <c r="N352" s="6"/>
      <c r="O352" s="26"/>
      <c r="P352" s="26"/>
      <c r="Q352" s="26"/>
    </row>
    <row r="353" spans="1:17" hidden="1">
      <c r="A353" s="1" t="s">
        <v>687</v>
      </c>
      <c r="B353" s="2">
        <v>1919</v>
      </c>
      <c r="C353" s="3" t="s">
        <v>610</v>
      </c>
      <c r="D353" s="3" t="s">
        <v>687</v>
      </c>
      <c r="E353" s="3" t="s">
        <v>273</v>
      </c>
      <c r="F353" s="3" t="s">
        <v>223</v>
      </c>
      <c r="G353" s="3" t="s">
        <v>224</v>
      </c>
      <c r="H353" s="3" t="s">
        <v>225</v>
      </c>
      <c r="I353" s="5">
        <v>30491</v>
      </c>
      <c r="J353" s="6" t="s">
        <v>488</v>
      </c>
      <c r="K353" s="6" t="s">
        <v>488</v>
      </c>
      <c r="L353" s="6" t="s">
        <v>488</v>
      </c>
      <c r="M353" s="6"/>
      <c r="N353" s="6"/>
      <c r="O353" s="26"/>
      <c r="P353" s="26"/>
      <c r="Q353" s="26"/>
    </row>
    <row r="354" spans="1:17" hidden="1">
      <c r="A354" s="1" t="s">
        <v>688</v>
      </c>
      <c r="B354" s="2">
        <v>2078</v>
      </c>
      <c r="C354" s="3" t="s">
        <v>689</v>
      </c>
      <c r="D354" s="3" t="s">
        <v>688</v>
      </c>
      <c r="E354" s="3" t="s">
        <v>227</v>
      </c>
      <c r="F354" s="3" t="s">
        <v>220</v>
      </c>
      <c r="G354" s="3" t="s">
        <v>221</v>
      </c>
      <c r="H354" s="3" t="s">
        <v>222</v>
      </c>
      <c r="I354" s="5">
        <v>30445</v>
      </c>
      <c r="J354" s="6" t="s">
        <v>488</v>
      </c>
      <c r="K354" s="6">
        <v>13.2</v>
      </c>
      <c r="L354" s="6" t="s">
        <v>488</v>
      </c>
      <c r="M354" s="6"/>
      <c r="N354" s="6"/>
      <c r="O354" s="26"/>
      <c r="P354" s="26"/>
      <c r="Q354" s="26"/>
    </row>
    <row r="355" spans="1:17" hidden="1">
      <c r="A355" s="1" t="s">
        <v>690</v>
      </c>
      <c r="B355" s="2">
        <v>736</v>
      </c>
      <c r="C355" s="3" t="s">
        <v>691</v>
      </c>
      <c r="D355" s="3" t="s">
        <v>690</v>
      </c>
      <c r="E355" s="3" t="s">
        <v>660</v>
      </c>
      <c r="F355" s="3" t="s">
        <v>220</v>
      </c>
      <c r="G355" s="3" t="s">
        <v>221</v>
      </c>
      <c r="H355" s="3" t="s">
        <v>225</v>
      </c>
      <c r="I355" s="5">
        <v>30236</v>
      </c>
      <c r="J355" s="6" t="s">
        <v>488</v>
      </c>
      <c r="K355" s="6" t="s">
        <v>488</v>
      </c>
      <c r="L355" s="6" t="s">
        <v>488</v>
      </c>
      <c r="M355" s="6"/>
      <c r="N355" s="6"/>
      <c r="O355" s="26"/>
      <c r="P355" s="26"/>
      <c r="Q355" s="26"/>
    </row>
    <row r="356" spans="1:17" hidden="1">
      <c r="A356" s="1" t="s">
        <v>692</v>
      </c>
      <c r="B356" s="2">
        <v>893</v>
      </c>
      <c r="C356" s="3" t="s">
        <v>693</v>
      </c>
      <c r="D356" s="3" t="s">
        <v>692</v>
      </c>
      <c r="E356" s="3" t="s">
        <v>255</v>
      </c>
      <c r="F356" s="3" t="s">
        <v>223</v>
      </c>
      <c r="G356" s="3" t="s">
        <v>224</v>
      </c>
      <c r="H356" s="3" t="s">
        <v>225</v>
      </c>
      <c r="I356" s="5">
        <v>30197</v>
      </c>
      <c r="J356" s="6">
        <v>15.5</v>
      </c>
      <c r="K356" s="6">
        <v>11.13</v>
      </c>
      <c r="L356" s="6">
        <v>37.9</v>
      </c>
      <c r="M356" s="6"/>
      <c r="N356" s="6"/>
      <c r="O356" s="26"/>
      <c r="P356" s="26"/>
      <c r="Q356" s="26"/>
    </row>
    <row r="357" spans="1:17" hidden="1">
      <c r="A357" s="1" t="s">
        <v>694</v>
      </c>
      <c r="B357" s="2">
        <v>723</v>
      </c>
      <c r="C357" s="3" t="s">
        <v>695</v>
      </c>
      <c r="D357" s="3" t="s">
        <v>694</v>
      </c>
      <c r="E357" s="3" t="s">
        <v>660</v>
      </c>
      <c r="F357" s="3" t="s">
        <v>223</v>
      </c>
      <c r="G357" s="3" t="s">
        <v>224</v>
      </c>
      <c r="H357" s="3" t="s">
        <v>225</v>
      </c>
      <c r="I357" s="5">
        <v>30134</v>
      </c>
      <c r="J357" s="6" t="s">
        <v>488</v>
      </c>
      <c r="K357" s="6" t="s">
        <v>488</v>
      </c>
      <c r="L357" s="6" t="s">
        <v>488</v>
      </c>
    </row>
  </sheetData>
  <autoFilter ref="A5:L357" xr:uid="{00000000-0009-0000-0000-00000D000000}">
    <filterColumn colId="5">
      <filters>
        <filter val="Electric"/>
      </filters>
    </filterColumn>
    <filterColumn colId="6">
      <filters>
        <filter val="Vertically Integrated"/>
      </filters>
    </filterColumn>
    <filterColumn colId="9">
      <filters>
        <filter val="10.00"/>
        <filter val="10.05"/>
        <filter val="10.07"/>
        <filter val="10.10"/>
        <filter val="10.13"/>
        <filter val="10.19"/>
        <filter val="10.20"/>
        <filter val="10.25"/>
        <filter val="10.30"/>
        <filter val="10.35"/>
        <filter val="10.38"/>
        <filter val="10.39"/>
        <filter val="10.40"/>
        <filter val="10.50"/>
        <filter val="10.55"/>
        <filter val="10.60"/>
        <filter val="10.70"/>
        <filter val="10.71"/>
        <filter val="10.75"/>
        <filter val="10.77"/>
        <filter val="10.80"/>
        <filter val="10.85"/>
        <filter val="11.00"/>
        <filter val="11.10"/>
        <filter val="11.50"/>
        <filter val="11.75"/>
        <filter val="11.80"/>
        <filter val="11.88"/>
        <filter val="11.95"/>
        <filter val="12.00"/>
        <filter val="12.40"/>
        <filter val="12.90"/>
        <filter val="12.94"/>
        <filter val="13.00"/>
        <filter val="13.60"/>
        <filter val="14.00"/>
        <filter val="15.50"/>
        <filter val="8.40"/>
        <filter val="8.70"/>
        <filter val="8.83"/>
        <filter val="9.00"/>
        <filter val="9.05"/>
        <filter val="9.10"/>
        <filter val="9.11"/>
        <filter val="9.18"/>
        <filter val="9.20"/>
        <filter val="9.25"/>
        <filter val="9.30"/>
        <filter val="9.35"/>
        <filter val="9.37"/>
        <filter val="9.40"/>
        <filter val="9.41"/>
        <filter val="9.45"/>
        <filter val="9.48"/>
        <filter val="9.49"/>
        <filter val="9.50"/>
        <filter val="9.51"/>
        <filter val="9.53"/>
        <filter val="9.55"/>
        <filter val="9.56"/>
        <filter val="9.58"/>
        <filter val="9.60"/>
        <filter val="9.65"/>
        <filter val="9.67"/>
        <filter val="9.70"/>
        <filter val="9.72"/>
        <filter val="9.73"/>
        <filter val="9.75"/>
        <filter val="9.80"/>
        <filter val="9.84"/>
        <filter val="9.85"/>
        <filter val="9.90"/>
        <filter val="9.95"/>
        <filter val="9.96"/>
        <filter val="9.98"/>
      </filters>
    </filterColumn>
    <sortState xmlns:xlrd2="http://schemas.microsoft.com/office/spreadsheetml/2017/richdata2" ref="A6:L357">
      <sortCondition descending="1" ref="I5"/>
    </sortState>
  </autoFilter>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80"/>
  <sheetViews>
    <sheetView topLeftCell="A7" workbookViewId="0">
      <selection activeCell="J8" sqref="J8:J34"/>
    </sheetView>
  </sheetViews>
  <sheetFormatPr defaultRowHeight="14.25"/>
  <cols>
    <col min="1" max="1" width="28.125" bestFit="1" customWidth="1"/>
    <col min="2" max="2" width="14" bestFit="1" customWidth="1"/>
    <col min="3" max="3" width="14" style="26" customWidth="1"/>
    <col min="4" max="4" width="41.625" bestFit="1" customWidth="1"/>
    <col min="5" max="5" width="6.875" bestFit="1" customWidth="1"/>
    <col min="6" max="6" width="16.75" bestFit="1" customWidth="1"/>
    <col min="7" max="7" width="13.125" bestFit="1" customWidth="1"/>
    <col min="8" max="8" width="36" bestFit="1" customWidth="1"/>
    <col min="9" max="9" width="27.375" bestFit="1" customWidth="1"/>
  </cols>
  <sheetData>
    <row r="1" spans="1:9">
      <c r="A1" t="s">
        <v>778</v>
      </c>
    </row>
    <row r="2" spans="1:9">
      <c r="A2" s="3" t="s">
        <v>779</v>
      </c>
      <c r="B2" s="3" t="s">
        <v>780</v>
      </c>
      <c r="C2" s="3"/>
      <c r="D2" s="3" t="s">
        <v>781</v>
      </c>
      <c r="E2" s="3" t="s">
        <v>480</v>
      </c>
      <c r="F2" s="3" t="s">
        <v>783</v>
      </c>
      <c r="G2" s="3" t="s">
        <v>784</v>
      </c>
      <c r="H2" s="3" t="s">
        <v>785</v>
      </c>
      <c r="I2" s="3" t="s">
        <v>786</v>
      </c>
    </row>
    <row r="3" spans="1:9">
      <c r="A3" s="2">
        <v>238115</v>
      </c>
      <c r="B3" s="2">
        <v>238106</v>
      </c>
      <c r="C3" s="2"/>
      <c r="D3" s="2">
        <v>238108</v>
      </c>
      <c r="E3" s="2">
        <v>238539</v>
      </c>
      <c r="F3" s="2">
        <v>254846</v>
      </c>
      <c r="G3" s="2">
        <v>254847</v>
      </c>
      <c r="H3" s="2">
        <v>238119</v>
      </c>
      <c r="I3" s="2">
        <v>238131</v>
      </c>
    </row>
    <row r="4" spans="1:9">
      <c r="A4" s="4"/>
      <c r="B4" s="4"/>
      <c r="C4" s="4"/>
      <c r="D4" s="4"/>
      <c r="E4" s="4"/>
      <c r="F4" s="4"/>
      <c r="G4" s="4"/>
      <c r="H4" s="4"/>
      <c r="I4" s="4"/>
    </row>
    <row r="5" spans="1:9">
      <c r="A5" s="4"/>
      <c r="B5" s="4"/>
      <c r="C5" s="4"/>
      <c r="D5" s="4"/>
      <c r="E5" s="4"/>
      <c r="F5" s="4"/>
      <c r="G5" s="4"/>
      <c r="H5" s="4"/>
      <c r="I5" s="4"/>
    </row>
    <row r="6" spans="1:9">
      <c r="A6" s="1" t="s">
        <v>94</v>
      </c>
      <c r="B6" s="2">
        <v>2889</v>
      </c>
      <c r="C6" s="2">
        <f t="shared" ref="C6:C37" si="0">YEAR(H6)</f>
        <v>2016</v>
      </c>
      <c r="D6" s="3" t="s">
        <v>352</v>
      </c>
      <c r="E6" s="3" t="s">
        <v>244</v>
      </c>
      <c r="F6" s="3" t="s">
        <v>221</v>
      </c>
      <c r="G6" s="3" t="s">
        <v>222</v>
      </c>
      <c r="H6" s="5">
        <v>42703</v>
      </c>
      <c r="I6" s="6">
        <v>10.55</v>
      </c>
    </row>
    <row r="7" spans="1:9">
      <c r="A7" s="1" t="s">
        <v>120</v>
      </c>
      <c r="B7" s="2">
        <v>2997</v>
      </c>
      <c r="C7" s="2">
        <f t="shared" si="0"/>
        <v>2016</v>
      </c>
      <c r="D7" s="3" t="s">
        <v>395</v>
      </c>
      <c r="E7" s="3" t="s">
        <v>256</v>
      </c>
      <c r="F7" s="3" t="s">
        <v>221</v>
      </c>
      <c r="G7" s="3" t="s">
        <v>222</v>
      </c>
      <c r="H7" s="5">
        <v>42711</v>
      </c>
      <c r="I7" s="6">
        <v>10.1</v>
      </c>
    </row>
    <row r="8" spans="1:9">
      <c r="A8" s="1" t="s">
        <v>64</v>
      </c>
      <c r="B8" s="2">
        <v>2879</v>
      </c>
      <c r="C8" s="2">
        <f t="shared" si="0"/>
        <v>2016</v>
      </c>
      <c r="D8" s="3" t="s">
        <v>345</v>
      </c>
      <c r="E8" s="3" t="s">
        <v>241</v>
      </c>
      <c r="F8" s="3" t="s">
        <v>221</v>
      </c>
      <c r="G8" s="3" t="s">
        <v>225</v>
      </c>
      <c r="H8" s="5">
        <v>42621</v>
      </c>
      <c r="I8" s="6">
        <v>10</v>
      </c>
    </row>
    <row r="9" spans="1:9">
      <c r="A9" s="1" t="s">
        <v>141</v>
      </c>
      <c r="B9" s="2">
        <v>2959</v>
      </c>
      <c r="C9" s="2">
        <f t="shared" si="0"/>
        <v>2016</v>
      </c>
      <c r="D9" s="3" t="s">
        <v>410</v>
      </c>
      <c r="E9" s="3" t="s">
        <v>243</v>
      </c>
      <c r="F9" s="3" t="s">
        <v>221</v>
      </c>
      <c r="G9" s="3" t="s">
        <v>222</v>
      </c>
      <c r="H9" s="5">
        <v>42692</v>
      </c>
      <c r="I9" s="6">
        <v>10</v>
      </c>
    </row>
    <row r="10" spans="1:9">
      <c r="A10" s="1" t="s">
        <v>2</v>
      </c>
      <c r="B10" s="2">
        <v>2799</v>
      </c>
      <c r="C10" s="2">
        <f t="shared" si="0"/>
        <v>2016</v>
      </c>
      <c r="D10" s="3" t="s">
        <v>279</v>
      </c>
      <c r="E10" s="3" t="s">
        <v>219</v>
      </c>
      <c r="F10" s="3" t="s">
        <v>221</v>
      </c>
      <c r="G10" s="3" t="s">
        <v>222</v>
      </c>
      <c r="H10" s="5">
        <v>42705</v>
      </c>
      <c r="I10" s="6">
        <v>10</v>
      </c>
    </row>
    <row r="11" spans="1:9">
      <c r="A11" s="1" t="s">
        <v>38</v>
      </c>
      <c r="B11" s="2">
        <v>2857</v>
      </c>
      <c r="C11" s="2">
        <f t="shared" si="0"/>
        <v>2016</v>
      </c>
      <c r="D11" s="3" t="s">
        <v>315</v>
      </c>
      <c r="E11" s="3" t="s">
        <v>234</v>
      </c>
      <c r="F11" s="3" t="s">
        <v>221</v>
      </c>
      <c r="G11" s="3" t="s">
        <v>222</v>
      </c>
      <c r="H11" s="5">
        <v>42569</v>
      </c>
      <c r="I11" s="6">
        <v>9.98</v>
      </c>
    </row>
    <row r="12" spans="1:9">
      <c r="A12" s="1" t="s">
        <v>190</v>
      </c>
      <c r="B12" s="2">
        <v>2868</v>
      </c>
      <c r="C12" s="2">
        <f t="shared" si="0"/>
        <v>2016</v>
      </c>
      <c r="D12" s="3" t="s">
        <v>441</v>
      </c>
      <c r="E12" s="3" t="s">
        <v>242</v>
      </c>
      <c r="F12" s="3" t="s">
        <v>224</v>
      </c>
      <c r="G12" s="3" t="s">
        <v>225</v>
      </c>
      <c r="H12" s="5">
        <v>42643</v>
      </c>
      <c r="I12" s="6">
        <v>9.9</v>
      </c>
    </row>
    <row r="13" spans="1:9">
      <c r="A13" s="1" t="s">
        <v>159</v>
      </c>
      <c r="B13" s="2">
        <v>3025</v>
      </c>
      <c r="C13" s="2">
        <f t="shared" si="0"/>
        <v>2016</v>
      </c>
      <c r="D13" s="3" t="s">
        <v>337</v>
      </c>
      <c r="E13" s="3" t="s">
        <v>267</v>
      </c>
      <c r="F13" s="3" t="s">
        <v>221</v>
      </c>
      <c r="G13" s="3" t="s">
        <v>222</v>
      </c>
      <c r="H13" s="5">
        <v>42726</v>
      </c>
      <c r="I13" s="6">
        <v>9.9</v>
      </c>
    </row>
    <row r="14" spans="1:9">
      <c r="A14" s="1" t="s">
        <v>37</v>
      </c>
      <c r="B14" s="2">
        <v>2751</v>
      </c>
      <c r="C14" s="2">
        <f t="shared" si="0"/>
        <v>2016</v>
      </c>
      <c r="D14" s="3" t="s">
        <v>319</v>
      </c>
      <c r="E14" s="3" t="s">
        <v>234</v>
      </c>
      <c r="F14" s="3" t="s">
        <v>221</v>
      </c>
      <c r="G14" s="3" t="s">
        <v>225</v>
      </c>
      <c r="H14" s="5">
        <v>42445</v>
      </c>
      <c r="I14" s="6">
        <v>9.85</v>
      </c>
    </row>
    <row r="15" spans="1:9">
      <c r="A15" s="1" t="s">
        <v>93</v>
      </c>
      <c r="B15" s="2">
        <v>2891</v>
      </c>
      <c r="C15" s="2">
        <f t="shared" si="0"/>
        <v>2016</v>
      </c>
      <c r="D15" s="3" t="s">
        <v>381</v>
      </c>
      <c r="E15" s="3" t="s">
        <v>245</v>
      </c>
      <c r="F15" s="3" t="s">
        <v>221</v>
      </c>
      <c r="G15" s="3" t="s">
        <v>222</v>
      </c>
      <c r="H15" s="5">
        <v>42591</v>
      </c>
      <c r="I15" s="6">
        <v>9.85</v>
      </c>
    </row>
    <row r="16" spans="1:9">
      <c r="A16" s="1" t="s">
        <v>188</v>
      </c>
      <c r="B16" s="2">
        <v>2806</v>
      </c>
      <c r="C16" s="2">
        <f t="shared" si="0"/>
        <v>2016</v>
      </c>
      <c r="D16" s="3" t="s">
        <v>438</v>
      </c>
      <c r="E16" s="3" t="s">
        <v>242</v>
      </c>
      <c r="F16" s="3" t="s">
        <v>224</v>
      </c>
      <c r="G16" s="3" t="s">
        <v>225</v>
      </c>
      <c r="H16" s="5">
        <v>42489</v>
      </c>
      <c r="I16" s="6">
        <v>9.8000000000000007</v>
      </c>
    </row>
    <row r="17" spans="1:9">
      <c r="A17" s="1" t="s">
        <v>124</v>
      </c>
      <c r="B17" s="2">
        <v>2926</v>
      </c>
      <c r="C17" s="2">
        <f t="shared" si="0"/>
        <v>2016</v>
      </c>
      <c r="D17" s="3" t="s">
        <v>398</v>
      </c>
      <c r="E17" s="3" t="s">
        <v>243</v>
      </c>
      <c r="F17" s="3" t="s">
        <v>221</v>
      </c>
      <c r="G17" s="3" t="s">
        <v>225</v>
      </c>
      <c r="H17" s="5">
        <v>42683</v>
      </c>
      <c r="I17" s="6">
        <v>9.8000000000000007</v>
      </c>
    </row>
    <row r="18" spans="1:9">
      <c r="A18" s="1" t="s">
        <v>90</v>
      </c>
      <c r="B18" s="2">
        <v>2790</v>
      </c>
      <c r="C18" s="2">
        <f t="shared" si="0"/>
        <v>2016</v>
      </c>
      <c r="D18" s="3" t="s">
        <v>360</v>
      </c>
      <c r="E18" s="3" t="s">
        <v>248</v>
      </c>
      <c r="F18" s="3" t="s">
        <v>221</v>
      </c>
      <c r="G18" s="3" t="s">
        <v>222</v>
      </c>
      <c r="H18" s="5">
        <v>42423</v>
      </c>
      <c r="I18" s="6">
        <v>9.75</v>
      </c>
    </row>
    <row r="19" spans="1:9">
      <c r="A19" s="1" t="s">
        <v>33</v>
      </c>
      <c r="B19" s="2">
        <v>2869</v>
      </c>
      <c r="C19" s="2">
        <f t="shared" si="0"/>
        <v>2016</v>
      </c>
      <c r="D19" s="3" t="s">
        <v>311</v>
      </c>
      <c r="E19" s="3" t="s">
        <v>233</v>
      </c>
      <c r="F19" s="3" t="s">
        <v>224</v>
      </c>
      <c r="G19" s="3" t="s">
        <v>225</v>
      </c>
      <c r="H19" s="5">
        <v>42524</v>
      </c>
      <c r="I19" s="6">
        <v>9.75</v>
      </c>
    </row>
    <row r="20" spans="1:9">
      <c r="A20" s="1" t="s">
        <v>164</v>
      </c>
      <c r="B20" s="2">
        <v>2918</v>
      </c>
      <c r="C20" s="2">
        <f t="shared" si="0"/>
        <v>2016</v>
      </c>
      <c r="D20" s="3" t="s">
        <v>424</v>
      </c>
      <c r="E20" s="3" t="s">
        <v>269</v>
      </c>
      <c r="F20" s="3" t="s">
        <v>224</v>
      </c>
      <c r="G20" s="3" t="s">
        <v>222</v>
      </c>
      <c r="H20" s="5">
        <v>42606</v>
      </c>
      <c r="I20" s="6">
        <v>9.75</v>
      </c>
    </row>
    <row r="21" spans="1:9">
      <c r="A21" s="1" t="s">
        <v>165</v>
      </c>
      <c r="B21" s="2">
        <v>2943</v>
      </c>
      <c r="C21" s="2">
        <f t="shared" si="0"/>
        <v>2016</v>
      </c>
      <c r="D21" s="3" t="s">
        <v>426</v>
      </c>
      <c r="E21" s="3" t="s">
        <v>269</v>
      </c>
      <c r="F21" s="3" t="s">
        <v>224</v>
      </c>
      <c r="G21" s="3" t="s">
        <v>222</v>
      </c>
      <c r="H21" s="5">
        <v>42716</v>
      </c>
      <c r="I21" s="6">
        <v>9.6</v>
      </c>
    </row>
    <row r="22" spans="1:9">
      <c r="A22" s="1" t="s">
        <v>100</v>
      </c>
      <c r="B22" s="2">
        <v>2984</v>
      </c>
      <c r="C22" s="2">
        <f t="shared" si="0"/>
        <v>2016</v>
      </c>
      <c r="D22" s="3" t="s">
        <v>365</v>
      </c>
      <c r="E22" s="3" t="s">
        <v>252</v>
      </c>
      <c r="F22" s="3" t="s">
        <v>221</v>
      </c>
      <c r="G22" s="3" t="s">
        <v>222</v>
      </c>
      <c r="H22" s="5">
        <v>42726</v>
      </c>
      <c r="I22" s="6">
        <v>9.6</v>
      </c>
    </row>
    <row r="23" spans="1:9">
      <c r="A23" s="1" t="s">
        <v>15</v>
      </c>
      <c r="B23" s="2">
        <v>2846</v>
      </c>
      <c r="C23" s="2">
        <f t="shared" si="0"/>
        <v>2016</v>
      </c>
      <c r="D23" s="3" t="s">
        <v>291</v>
      </c>
      <c r="E23" s="3" t="s">
        <v>229</v>
      </c>
      <c r="F23" s="3" t="s">
        <v>221</v>
      </c>
      <c r="G23" s="3" t="s">
        <v>225</v>
      </c>
      <c r="H23" s="5">
        <v>42641</v>
      </c>
      <c r="I23" s="6">
        <v>9.58</v>
      </c>
    </row>
    <row r="24" spans="1:9">
      <c r="A24" s="1" t="s">
        <v>34</v>
      </c>
      <c r="B24" s="2">
        <v>2936</v>
      </c>
      <c r="C24" s="2">
        <f t="shared" si="0"/>
        <v>2016</v>
      </c>
      <c r="D24" s="3" t="s">
        <v>310</v>
      </c>
      <c r="E24" s="3" t="s">
        <v>233</v>
      </c>
      <c r="F24" s="3" t="s">
        <v>224</v>
      </c>
      <c r="G24" s="3" t="s">
        <v>225</v>
      </c>
      <c r="H24" s="5">
        <v>42689</v>
      </c>
      <c r="I24" s="6">
        <v>9.5500000000000007</v>
      </c>
    </row>
    <row r="25" spans="1:9">
      <c r="A25" s="1" t="s">
        <v>211</v>
      </c>
      <c r="B25" s="2">
        <v>2763</v>
      </c>
      <c r="C25" s="2">
        <f t="shared" si="0"/>
        <v>2016</v>
      </c>
      <c r="D25" s="3" t="s">
        <v>324</v>
      </c>
      <c r="E25" s="3" t="s">
        <v>275</v>
      </c>
      <c r="F25" s="3" t="s">
        <v>221</v>
      </c>
      <c r="G25" s="3" t="s">
        <v>222</v>
      </c>
      <c r="H25" s="5">
        <v>42375</v>
      </c>
      <c r="I25" s="6">
        <v>9.5</v>
      </c>
    </row>
    <row r="26" spans="1:9">
      <c r="A26" s="1" t="s">
        <v>158</v>
      </c>
      <c r="B26" s="2">
        <v>2821</v>
      </c>
      <c r="C26" s="2">
        <f t="shared" si="0"/>
        <v>2016</v>
      </c>
      <c r="D26" s="3" t="s">
        <v>422</v>
      </c>
      <c r="E26" s="3" t="s">
        <v>266</v>
      </c>
      <c r="F26" s="3" t="s">
        <v>221</v>
      </c>
      <c r="G26" s="3" t="s">
        <v>225</v>
      </c>
      <c r="H26" s="5">
        <v>42600</v>
      </c>
      <c r="I26" s="6">
        <v>9.5</v>
      </c>
    </row>
    <row r="27" spans="1:9">
      <c r="A27" s="1" t="s">
        <v>212</v>
      </c>
      <c r="B27" s="2">
        <v>2874</v>
      </c>
      <c r="C27" s="2">
        <f t="shared" si="0"/>
        <v>2016</v>
      </c>
      <c r="D27" s="3" t="s">
        <v>278</v>
      </c>
      <c r="E27" s="3" t="s">
        <v>275</v>
      </c>
      <c r="F27" s="3" t="s">
        <v>221</v>
      </c>
      <c r="G27" s="3" t="s">
        <v>225</v>
      </c>
      <c r="H27" s="5">
        <v>42614</v>
      </c>
      <c r="I27" s="6">
        <v>9.5</v>
      </c>
    </row>
    <row r="28" spans="1:9">
      <c r="A28" s="1" t="s">
        <v>40</v>
      </c>
      <c r="B28" s="2">
        <v>2833</v>
      </c>
      <c r="C28" s="2">
        <f t="shared" si="0"/>
        <v>2016</v>
      </c>
      <c r="D28" s="3" t="s">
        <v>320</v>
      </c>
      <c r="E28" s="3" t="s">
        <v>235</v>
      </c>
      <c r="F28" s="3" t="s">
        <v>221</v>
      </c>
      <c r="G28" s="3" t="s">
        <v>225</v>
      </c>
      <c r="H28" s="5">
        <v>42684</v>
      </c>
      <c r="I28" s="6">
        <v>9.5</v>
      </c>
    </row>
    <row r="29" spans="1:9">
      <c r="A29" s="1" t="s">
        <v>42</v>
      </c>
      <c r="B29" s="2">
        <v>2914</v>
      </c>
      <c r="C29" s="2">
        <f t="shared" si="0"/>
        <v>2016</v>
      </c>
      <c r="D29" s="3" t="s">
        <v>324</v>
      </c>
      <c r="E29" s="3" t="s">
        <v>236</v>
      </c>
      <c r="F29" s="3" t="s">
        <v>221</v>
      </c>
      <c r="G29" s="3" t="s">
        <v>222</v>
      </c>
      <c r="H29" s="5">
        <v>42732</v>
      </c>
      <c r="I29" s="6">
        <v>9.5</v>
      </c>
    </row>
    <row r="30" spans="1:9">
      <c r="A30" s="1" t="s">
        <v>14</v>
      </c>
      <c r="B30" s="2">
        <v>2798</v>
      </c>
      <c r="C30" s="2">
        <f t="shared" si="0"/>
        <v>2016</v>
      </c>
      <c r="D30" s="3" t="s">
        <v>302</v>
      </c>
      <c r="E30" s="3" t="s">
        <v>229</v>
      </c>
      <c r="F30" s="3" t="s">
        <v>221</v>
      </c>
      <c r="G30" s="3" t="s">
        <v>225</v>
      </c>
      <c r="H30" s="5">
        <v>42529</v>
      </c>
      <c r="I30" s="6">
        <v>9.48</v>
      </c>
    </row>
    <row r="31" spans="1:9">
      <c r="A31" s="1" t="s">
        <v>105</v>
      </c>
      <c r="B31" s="2">
        <v>2983</v>
      </c>
      <c r="C31" s="2">
        <f t="shared" si="0"/>
        <v>2016</v>
      </c>
      <c r="D31" s="3" t="s">
        <v>367</v>
      </c>
      <c r="E31" s="3" t="s">
        <v>253</v>
      </c>
      <c r="F31" s="3" t="s">
        <v>221</v>
      </c>
      <c r="G31" s="3" t="s">
        <v>225</v>
      </c>
      <c r="H31" s="5">
        <v>42723</v>
      </c>
      <c r="I31" s="6">
        <v>9.3699999999999992</v>
      </c>
    </row>
    <row r="32" spans="1:9">
      <c r="A32" s="1" t="s">
        <v>102</v>
      </c>
      <c r="B32" s="2">
        <v>2970</v>
      </c>
      <c r="C32" s="2">
        <f t="shared" si="0"/>
        <v>2016</v>
      </c>
      <c r="D32" s="3" t="s">
        <v>375</v>
      </c>
      <c r="E32" s="3" t="s">
        <v>249</v>
      </c>
      <c r="F32" s="3" t="s">
        <v>224</v>
      </c>
      <c r="G32" s="3" t="s">
        <v>225</v>
      </c>
      <c r="H32" s="5">
        <v>42718</v>
      </c>
      <c r="I32" s="6">
        <v>9.1</v>
      </c>
    </row>
    <row r="33" spans="1:9">
      <c r="A33" s="1" t="s">
        <v>16</v>
      </c>
      <c r="B33" s="2">
        <v>2808</v>
      </c>
      <c r="C33" s="2">
        <f t="shared" si="0"/>
        <v>2016</v>
      </c>
      <c r="D33" s="3" t="s">
        <v>289</v>
      </c>
      <c r="E33" s="3" t="s">
        <v>228</v>
      </c>
      <c r="F33" s="3" t="s">
        <v>224</v>
      </c>
      <c r="G33" s="3" t="s">
        <v>222</v>
      </c>
      <c r="H33" s="5">
        <v>42536</v>
      </c>
      <c r="I33" s="6">
        <v>9</v>
      </c>
    </row>
    <row r="34" spans="1:9">
      <c r="A34" s="1" t="s">
        <v>17</v>
      </c>
      <c r="B34" s="2">
        <v>2810</v>
      </c>
      <c r="C34" s="2">
        <f t="shared" si="0"/>
        <v>2016</v>
      </c>
      <c r="D34" s="3" t="s">
        <v>290</v>
      </c>
      <c r="E34" s="3" t="s">
        <v>228</v>
      </c>
      <c r="F34" s="3" t="s">
        <v>224</v>
      </c>
      <c r="G34" s="3" t="s">
        <v>222</v>
      </c>
      <c r="H34" s="5">
        <v>42536</v>
      </c>
      <c r="I34" s="6">
        <v>9</v>
      </c>
    </row>
    <row r="35" spans="1:9">
      <c r="A35" s="1" t="s">
        <v>118</v>
      </c>
      <c r="B35" s="2">
        <v>2919</v>
      </c>
      <c r="C35" s="2">
        <f t="shared" si="0"/>
        <v>2016</v>
      </c>
      <c r="D35" s="3" t="s">
        <v>392</v>
      </c>
      <c r="E35" s="3" t="s">
        <v>257</v>
      </c>
      <c r="F35" s="3" t="s">
        <v>224</v>
      </c>
      <c r="G35" s="3" t="s">
        <v>225</v>
      </c>
      <c r="H35" s="5">
        <v>42723</v>
      </c>
      <c r="I35" s="6">
        <v>9</v>
      </c>
    </row>
    <row r="36" spans="1:9">
      <c r="A36" s="1" t="s">
        <v>96</v>
      </c>
      <c r="B36" s="2">
        <v>2929</v>
      </c>
      <c r="C36" s="2">
        <f t="shared" si="0"/>
        <v>2016</v>
      </c>
      <c r="D36" s="3" t="s">
        <v>364</v>
      </c>
      <c r="E36" s="3" t="s">
        <v>246</v>
      </c>
      <c r="F36" s="3" t="s">
        <v>224</v>
      </c>
      <c r="G36" s="3" t="s">
        <v>225</v>
      </c>
      <c r="H36" s="5">
        <v>42710</v>
      </c>
      <c r="I36" s="6">
        <v>8.64</v>
      </c>
    </row>
    <row r="37" spans="1:9">
      <c r="A37" s="1" t="s">
        <v>97</v>
      </c>
      <c r="B37" s="2">
        <v>2935</v>
      </c>
      <c r="C37" s="2">
        <f t="shared" si="0"/>
        <v>2016</v>
      </c>
      <c r="D37" s="3" t="s">
        <v>357</v>
      </c>
      <c r="E37" s="3" t="s">
        <v>246</v>
      </c>
      <c r="F37" s="3" t="s">
        <v>224</v>
      </c>
      <c r="G37" s="3" t="s">
        <v>225</v>
      </c>
      <c r="H37" s="5">
        <v>42710</v>
      </c>
      <c r="I37" s="6">
        <v>8.64</v>
      </c>
    </row>
    <row r="38" spans="1:9">
      <c r="A38" s="1" t="s">
        <v>540</v>
      </c>
      <c r="B38" s="2">
        <v>3023</v>
      </c>
      <c r="C38" s="2">
        <f t="shared" ref="C38:C69" si="1">YEAR(H38)</f>
        <v>2017</v>
      </c>
      <c r="D38" s="3" t="s">
        <v>455</v>
      </c>
      <c r="E38" s="3" t="s">
        <v>272</v>
      </c>
      <c r="F38" s="3" t="s">
        <v>221</v>
      </c>
      <c r="G38" s="3" t="s">
        <v>222</v>
      </c>
      <c r="H38" s="5">
        <v>43054</v>
      </c>
      <c r="I38" s="6">
        <v>11.95</v>
      </c>
    </row>
    <row r="39" spans="1:9">
      <c r="A39" s="1" t="s">
        <v>491</v>
      </c>
      <c r="B39" s="2">
        <v>3206</v>
      </c>
      <c r="C39" s="2">
        <f t="shared" si="1"/>
        <v>2017</v>
      </c>
      <c r="D39" s="3" t="s">
        <v>281</v>
      </c>
      <c r="E39" s="3" t="s">
        <v>219</v>
      </c>
      <c r="F39" s="3" t="s">
        <v>221</v>
      </c>
      <c r="G39" s="3" t="s">
        <v>222</v>
      </c>
      <c r="H39" s="5">
        <v>43034</v>
      </c>
      <c r="I39" s="6">
        <v>10.3</v>
      </c>
    </row>
    <row r="40" spans="1:9">
      <c r="A40" s="1" t="s">
        <v>95</v>
      </c>
      <c r="B40" s="2">
        <v>3009</v>
      </c>
      <c r="C40" s="2">
        <f t="shared" si="1"/>
        <v>2017</v>
      </c>
      <c r="D40" s="3" t="s">
        <v>371</v>
      </c>
      <c r="E40" s="3" t="s">
        <v>244</v>
      </c>
      <c r="F40" s="3" t="s">
        <v>221</v>
      </c>
      <c r="G40" s="3" t="s">
        <v>222</v>
      </c>
      <c r="H40" s="5">
        <v>42829</v>
      </c>
      <c r="I40" s="6">
        <v>10.25</v>
      </c>
    </row>
    <row r="41" spans="1:9">
      <c r="A41" s="1" t="s">
        <v>493</v>
      </c>
      <c r="B41" s="2">
        <v>3219</v>
      </c>
      <c r="C41" s="2">
        <f t="shared" si="1"/>
        <v>2017</v>
      </c>
      <c r="D41" s="3" t="s">
        <v>282</v>
      </c>
      <c r="E41" s="3" t="s">
        <v>219</v>
      </c>
      <c r="F41" s="3" t="s">
        <v>221</v>
      </c>
      <c r="G41" s="3" t="s">
        <v>222</v>
      </c>
      <c r="H41" s="5">
        <v>43034</v>
      </c>
      <c r="I41" s="6">
        <v>10.25</v>
      </c>
    </row>
    <row r="42" spans="1:9">
      <c r="A42" s="1" t="s">
        <v>521</v>
      </c>
      <c r="B42" s="2">
        <v>3217</v>
      </c>
      <c r="C42" s="2">
        <f t="shared" si="1"/>
        <v>2017</v>
      </c>
      <c r="D42" s="3" t="s">
        <v>374</v>
      </c>
      <c r="E42" s="3" t="s">
        <v>244</v>
      </c>
      <c r="F42" s="3" t="s">
        <v>221</v>
      </c>
      <c r="G42" s="3" t="s">
        <v>222</v>
      </c>
      <c r="H42" s="5">
        <v>43045</v>
      </c>
      <c r="I42" s="6">
        <v>10.25</v>
      </c>
    </row>
    <row r="43" spans="1:9">
      <c r="A43" s="1" t="s">
        <v>490</v>
      </c>
      <c r="B43" s="2">
        <v>3207</v>
      </c>
      <c r="C43" s="2">
        <f t="shared" si="1"/>
        <v>2017</v>
      </c>
      <c r="D43" s="3" t="s">
        <v>283</v>
      </c>
      <c r="E43" s="3" t="s">
        <v>219</v>
      </c>
      <c r="F43" s="3" t="s">
        <v>221</v>
      </c>
      <c r="G43" s="3" t="s">
        <v>222</v>
      </c>
      <c r="H43" s="5">
        <v>43034</v>
      </c>
      <c r="I43" s="6">
        <v>10.199999999999999</v>
      </c>
    </row>
    <row r="44" spans="1:9">
      <c r="A44" s="1" t="s">
        <v>67</v>
      </c>
      <c r="B44" s="2">
        <v>2898</v>
      </c>
      <c r="C44" s="2">
        <f t="shared" si="1"/>
        <v>2017</v>
      </c>
      <c r="D44" s="3" t="s">
        <v>341</v>
      </c>
      <c r="E44" s="3" t="s">
        <v>241</v>
      </c>
      <c r="F44" s="3" t="s">
        <v>221</v>
      </c>
      <c r="G44" s="3" t="s">
        <v>225</v>
      </c>
      <c r="H44" s="5">
        <v>42766</v>
      </c>
      <c r="I44" s="6">
        <v>10.1</v>
      </c>
    </row>
    <row r="45" spans="1:9">
      <c r="A45" s="1" t="s">
        <v>65</v>
      </c>
      <c r="B45" s="2">
        <v>2910</v>
      </c>
      <c r="C45" s="2">
        <f t="shared" si="1"/>
        <v>2017</v>
      </c>
      <c r="D45" s="3" t="s">
        <v>344</v>
      </c>
      <c r="E45" s="3" t="s">
        <v>241</v>
      </c>
      <c r="F45" s="3" t="s">
        <v>221</v>
      </c>
      <c r="G45" s="3" t="s">
        <v>225</v>
      </c>
      <c r="H45" s="5">
        <v>42794</v>
      </c>
      <c r="I45" s="6">
        <v>10.1</v>
      </c>
    </row>
    <row r="46" spans="1:9">
      <c r="A46" s="1" t="s">
        <v>155</v>
      </c>
      <c r="B46" s="2">
        <v>2968</v>
      </c>
      <c r="C46" s="2">
        <f t="shared" si="1"/>
        <v>2017</v>
      </c>
      <c r="D46" s="3" t="s">
        <v>418</v>
      </c>
      <c r="E46" s="3" t="s">
        <v>266</v>
      </c>
      <c r="F46" s="3" t="s">
        <v>221</v>
      </c>
      <c r="G46" s="3" t="s">
        <v>222</v>
      </c>
      <c r="H46" s="5">
        <v>42962</v>
      </c>
      <c r="I46" s="6">
        <v>10</v>
      </c>
    </row>
    <row r="47" spans="1:9">
      <c r="A47" s="1" t="s">
        <v>534</v>
      </c>
      <c r="B47" s="2">
        <v>3070</v>
      </c>
      <c r="C47" s="2">
        <f t="shared" si="1"/>
        <v>2017</v>
      </c>
      <c r="D47" s="3" t="s">
        <v>535</v>
      </c>
      <c r="E47" s="3" t="s">
        <v>242</v>
      </c>
      <c r="F47" s="3" t="s">
        <v>224</v>
      </c>
      <c r="G47" s="3" t="s">
        <v>225</v>
      </c>
      <c r="H47" s="5">
        <v>43069</v>
      </c>
      <c r="I47" s="6">
        <v>10</v>
      </c>
    </row>
    <row r="48" spans="1:9">
      <c r="A48" s="1" t="s">
        <v>536</v>
      </c>
      <c r="B48" s="2">
        <v>3071</v>
      </c>
      <c r="C48" s="2">
        <f t="shared" si="1"/>
        <v>2017</v>
      </c>
      <c r="D48" s="3" t="s">
        <v>437</v>
      </c>
      <c r="E48" s="3" t="s">
        <v>242</v>
      </c>
      <c r="F48" s="3" t="s">
        <v>224</v>
      </c>
      <c r="G48" s="3" t="s">
        <v>225</v>
      </c>
      <c r="H48" s="5">
        <v>43069</v>
      </c>
      <c r="I48" s="6">
        <v>10</v>
      </c>
    </row>
    <row r="49" spans="1:9">
      <c r="A49" s="1" t="s">
        <v>530</v>
      </c>
      <c r="B49" s="2">
        <v>3094</v>
      </c>
      <c r="C49" s="2">
        <f t="shared" si="1"/>
        <v>2017</v>
      </c>
      <c r="D49" s="3" t="s">
        <v>403</v>
      </c>
      <c r="E49" s="3" t="s">
        <v>260</v>
      </c>
      <c r="F49" s="3" t="s">
        <v>224</v>
      </c>
      <c r="G49" s="3" t="s">
        <v>222</v>
      </c>
      <c r="H49" s="5">
        <v>43006</v>
      </c>
      <c r="I49" s="6">
        <v>9.8000000000000007</v>
      </c>
    </row>
    <row r="50" spans="1:9">
      <c r="A50" s="1" t="s">
        <v>524</v>
      </c>
      <c r="B50" s="2">
        <v>3131</v>
      </c>
      <c r="C50" s="2">
        <f t="shared" si="1"/>
        <v>2017</v>
      </c>
      <c r="D50" s="3" t="s">
        <v>408</v>
      </c>
      <c r="E50" s="3" t="s">
        <v>243</v>
      </c>
      <c r="F50" s="3" t="s">
        <v>221</v>
      </c>
      <c r="G50" s="3" t="s">
        <v>225</v>
      </c>
      <c r="H50" s="5">
        <v>43076</v>
      </c>
      <c r="I50" s="6">
        <v>9.8000000000000007</v>
      </c>
    </row>
    <row r="51" spans="1:9">
      <c r="A51" s="1" t="s">
        <v>157</v>
      </c>
      <c r="B51" s="2">
        <v>2867</v>
      </c>
      <c r="C51" s="2">
        <f t="shared" si="1"/>
        <v>2017</v>
      </c>
      <c r="D51" s="3" t="s">
        <v>421</v>
      </c>
      <c r="E51" s="3" t="s">
        <v>266</v>
      </c>
      <c r="F51" s="3" t="s">
        <v>221</v>
      </c>
      <c r="G51" s="3" t="s">
        <v>222</v>
      </c>
      <c r="H51" s="5">
        <v>42790</v>
      </c>
      <c r="I51" s="6">
        <v>9.75</v>
      </c>
    </row>
    <row r="52" spans="1:9">
      <c r="A52" s="1" t="s">
        <v>103</v>
      </c>
      <c r="B52" s="2">
        <v>2952</v>
      </c>
      <c r="C52" s="2">
        <f t="shared" si="1"/>
        <v>2017</v>
      </c>
      <c r="D52" s="3" t="s">
        <v>312</v>
      </c>
      <c r="E52" s="3" t="s">
        <v>250</v>
      </c>
      <c r="F52" s="3" t="s">
        <v>224</v>
      </c>
      <c r="G52" s="3" t="s">
        <v>222</v>
      </c>
      <c r="H52" s="5">
        <v>42878</v>
      </c>
      <c r="I52" s="6">
        <v>9.6999999999999993</v>
      </c>
    </row>
    <row r="53" spans="1:9">
      <c r="A53" s="1" t="s">
        <v>28</v>
      </c>
      <c r="B53" s="2">
        <v>3037</v>
      </c>
      <c r="C53" s="2">
        <f t="shared" si="1"/>
        <v>2017</v>
      </c>
      <c r="D53" s="3" t="s">
        <v>306</v>
      </c>
      <c r="E53" s="3" t="s">
        <v>232</v>
      </c>
      <c r="F53" s="3" t="s">
        <v>221</v>
      </c>
      <c r="G53" s="3" t="s">
        <v>222</v>
      </c>
      <c r="H53" s="5">
        <v>42908</v>
      </c>
      <c r="I53" s="6">
        <v>9.6999999999999993</v>
      </c>
    </row>
    <row r="54" spans="1:9">
      <c r="A54" s="1" t="s">
        <v>29</v>
      </c>
      <c r="B54" s="2">
        <v>3038</v>
      </c>
      <c r="C54" s="2">
        <f t="shared" si="1"/>
        <v>2017</v>
      </c>
      <c r="D54" s="3" t="s">
        <v>307</v>
      </c>
      <c r="E54" s="3" t="s">
        <v>232</v>
      </c>
      <c r="F54" s="3" t="s">
        <v>221</v>
      </c>
      <c r="G54" s="3" t="s">
        <v>222</v>
      </c>
      <c r="H54" s="5">
        <v>42908</v>
      </c>
      <c r="I54" s="6">
        <v>9.6999999999999993</v>
      </c>
    </row>
    <row r="55" spans="1:9">
      <c r="A55" s="1" t="s">
        <v>58</v>
      </c>
      <c r="B55" s="2">
        <v>3033</v>
      </c>
      <c r="C55" s="2">
        <f t="shared" si="1"/>
        <v>2017</v>
      </c>
      <c r="D55" s="3" t="s">
        <v>335</v>
      </c>
      <c r="E55" s="3" t="s">
        <v>238</v>
      </c>
      <c r="F55" s="3" t="s">
        <v>221</v>
      </c>
      <c r="G55" s="3" t="s">
        <v>222</v>
      </c>
      <c r="H55" s="5">
        <v>42902</v>
      </c>
      <c r="I55" s="6">
        <v>9.65</v>
      </c>
    </row>
    <row r="56" spans="1:9">
      <c r="A56" s="1" t="s">
        <v>529</v>
      </c>
      <c r="B56" s="2">
        <v>3085</v>
      </c>
      <c r="C56" s="2">
        <f t="shared" si="1"/>
        <v>2017</v>
      </c>
      <c r="D56" s="3" t="s">
        <v>302</v>
      </c>
      <c r="E56" s="3" t="s">
        <v>260</v>
      </c>
      <c r="F56" s="3" t="s">
        <v>221</v>
      </c>
      <c r="G56" s="3" t="s">
        <v>222</v>
      </c>
      <c r="H56" s="5">
        <v>43083</v>
      </c>
      <c r="I56" s="6">
        <v>9.65</v>
      </c>
    </row>
    <row r="57" spans="1:9">
      <c r="A57" s="1" t="s">
        <v>137</v>
      </c>
      <c r="B57" s="2">
        <v>3134</v>
      </c>
      <c r="C57" s="2">
        <f t="shared" si="1"/>
        <v>2017</v>
      </c>
      <c r="D57" s="3" t="s">
        <v>409</v>
      </c>
      <c r="E57" s="3" t="s">
        <v>260</v>
      </c>
      <c r="F57" s="3" t="s">
        <v>226</v>
      </c>
      <c r="G57" s="3" t="s">
        <v>222</v>
      </c>
      <c r="H57" s="5">
        <v>42747</v>
      </c>
      <c r="I57" s="6">
        <v>9.6</v>
      </c>
    </row>
    <row r="58" spans="1:9">
      <c r="A58" s="1" t="s">
        <v>35</v>
      </c>
      <c r="B58" s="2">
        <v>3001</v>
      </c>
      <c r="C58" s="2">
        <f t="shared" si="1"/>
        <v>2017</v>
      </c>
      <c r="D58" s="3" t="s">
        <v>312</v>
      </c>
      <c r="E58" s="3" t="s">
        <v>233</v>
      </c>
      <c r="F58" s="3" t="s">
        <v>224</v>
      </c>
      <c r="G58" s="3" t="s">
        <v>225</v>
      </c>
      <c r="H58" s="5">
        <v>42781</v>
      </c>
      <c r="I58" s="6">
        <v>9.6</v>
      </c>
    </row>
    <row r="59" spans="1:9">
      <c r="A59" s="1" t="s">
        <v>166</v>
      </c>
      <c r="B59" s="2">
        <v>2950</v>
      </c>
      <c r="C59" s="2">
        <f t="shared" si="1"/>
        <v>2017</v>
      </c>
      <c r="D59" s="3" t="s">
        <v>425</v>
      </c>
      <c r="E59" s="3" t="s">
        <v>269</v>
      </c>
      <c r="F59" s="3" t="s">
        <v>224</v>
      </c>
      <c r="G59" s="3" t="s">
        <v>222</v>
      </c>
      <c r="H59" s="5">
        <v>42788</v>
      </c>
      <c r="I59" s="6">
        <v>9.6</v>
      </c>
    </row>
    <row r="60" spans="1:9">
      <c r="A60" s="1" t="s">
        <v>532</v>
      </c>
      <c r="B60" s="2">
        <v>3100</v>
      </c>
      <c r="C60" s="2">
        <f t="shared" si="1"/>
        <v>2017</v>
      </c>
      <c r="D60" s="3" t="s">
        <v>424</v>
      </c>
      <c r="E60" s="3" t="s">
        <v>269</v>
      </c>
      <c r="F60" s="3" t="s">
        <v>224</v>
      </c>
      <c r="G60" s="3" t="s">
        <v>222</v>
      </c>
      <c r="H60" s="5">
        <v>43000</v>
      </c>
      <c r="I60" s="6">
        <v>9.6</v>
      </c>
    </row>
    <row r="61" spans="1:9">
      <c r="A61" s="1" t="s">
        <v>528</v>
      </c>
      <c r="B61" s="2">
        <v>3062</v>
      </c>
      <c r="C61" s="2">
        <f t="shared" si="1"/>
        <v>2017</v>
      </c>
      <c r="D61" s="3" t="s">
        <v>399</v>
      </c>
      <c r="E61" s="3" t="s">
        <v>260</v>
      </c>
      <c r="F61" s="3" t="s">
        <v>221</v>
      </c>
      <c r="G61" s="3" t="s">
        <v>225</v>
      </c>
      <c r="H61" s="5">
        <v>43083</v>
      </c>
      <c r="I61" s="6">
        <v>9.6</v>
      </c>
    </row>
    <row r="62" spans="1:9">
      <c r="A62" s="1" t="s">
        <v>494</v>
      </c>
      <c r="B62" s="2">
        <v>3048</v>
      </c>
      <c r="C62" s="2">
        <f t="shared" si="1"/>
        <v>2017</v>
      </c>
      <c r="D62" s="3" t="s">
        <v>291</v>
      </c>
      <c r="E62" s="3" t="s">
        <v>229</v>
      </c>
      <c r="F62" s="3" t="s">
        <v>221</v>
      </c>
      <c r="G62" s="3" t="s">
        <v>222</v>
      </c>
      <c r="H62" s="5">
        <v>43089</v>
      </c>
      <c r="I62" s="6">
        <v>9.58</v>
      </c>
    </row>
    <row r="63" spans="1:9">
      <c r="A63" s="1" t="s">
        <v>41</v>
      </c>
      <c r="B63" s="2">
        <v>2842</v>
      </c>
      <c r="C63" s="2">
        <f t="shared" si="1"/>
        <v>2017</v>
      </c>
      <c r="D63" s="3" t="s">
        <v>321</v>
      </c>
      <c r="E63" s="3" t="s">
        <v>235</v>
      </c>
      <c r="F63" s="3" t="s">
        <v>221</v>
      </c>
      <c r="G63" s="3" t="s">
        <v>225</v>
      </c>
      <c r="H63" s="5">
        <v>42814</v>
      </c>
      <c r="I63" s="6">
        <v>9.5</v>
      </c>
    </row>
    <row r="64" spans="1:9">
      <c r="A64" s="1" t="s">
        <v>150</v>
      </c>
      <c r="B64" s="2">
        <v>2938</v>
      </c>
      <c r="C64" s="2">
        <f t="shared" si="1"/>
        <v>2017</v>
      </c>
      <c r="D64" s="3" t="s">
        <v>413</v>
      </c>
      <c r="E64" s="3" t="s">
        <v>264</v>
      </c>
      <c r="F64" s="3" t="s">
        <v>224</v>
      </c>
      <c r="G64" s="3" t="s">
        <v>222</v>
      </c>
      <c r="H64" s="5">
        <v>42845</v>
      </c>
      <c r="I64" s="6">
        <v>9.5</v>
      </c>
    </row>
    <row r="65" spans="1:9">
      <c r="A65" s="1" t="s">
        <v>47</v>
      </c>
      <c r="B65" s="2">
        <v>2967</v>
      </c>
      <c r="C65" s="2">
        <f t="shared" si="1"/>
        <v>2017</v>
      </c>
      <c r="D65" s="3" t="s">
        <v>327</v>
      </c>
      <c r="E65" s="3" t="s">
        <v>237</v>
      </c>
      <c r="F65" s="3" t="s">
        <v>221</v>
      </c>
      <c r="G65" s="3" t="s">
        <v>225</v>
      </c>
      <c r="H65" s="5">
        <v>42858</v>
      </c>
      <c r="I65" s="6">
        <v>9.5</v>
      </c>
    </row>
    <row r="66" spans="1:9">
      <c r="A66" s="1" t="s">
        <v>98</v>
      </c>
      <c r="B66" s="2">
        <v>3007</v>
      </c>
      <c r="C66" s="2">
        <f t="shared" si="1"/>
        <v>2017</v>
      </c>
      <c r="D66" s="3" t="s">
        <v>321</v>
      </c>
      <c r="E66" s="3" t="s">
        <v>248</v>
      </c>
      <c r="F66" s="3" t="s">
        <v>221</v>
      </c>
      <c r="G66" s="3" t="s">
        <v>222</v>
      </c>
      <c r="H66" s="5">
        <v>42873</v>
      </c>
      <c r="I66" s="6">
        <v>9.5</v>
      </c>
    </row>
    <row r="67" spans="1:9">
      <c r="A67" s="1" t="s">
        <v>218</v>
      </c>
      <c r="B67" s="2">
        <v>2990</v>
      </c>
      <c r="C67" s="2">
        <f t="shared" si="1"/>
        <v>2017</v>
      </c>
      <c r="D67" s="3" t="s">
        <v>310</v>
      </c>
      <c r="E67" s="3" t="s">
        <v>276</v>
      </c>
      <c r="F67" s="3" t="s">
        <v>224</v>
      </c>
      <c r="G67" s="3" t="s">
        <v>225</v>
      </c>
      <c r="H67" s="5">
        <v>42940</v>
      </c>
      <c r="I67" s="6">
        <v>9.5</v>
      </c>
    </row>
    <row r="68" spans="1:9">
      <c r="A68" s="1" t="s">
        <v>499</v>
      </c>
      <c r="B68" s="2">
        <v>3099</v>
      </c>
      <c r="C68" s="2">
        <f t="shared" si="1"/>
        <v>2017</v>
      </c>
      <c r="D68" s="3" t="s">
        <v>310</v>
      </c>
      <c r="E68" s="3" t="s">
        <v>233</v>
      </c>
      <c r="F68" s="3" t="s">
        <v>224</v>
      </c>
      <c r="G68" s="3" t="s">
        <v>225</v>
      </c>
      <c r="H68" s="5">
        <v>43028</v>
      </c>
      <c r="I68" s="6">
        <v>9.5</v>
      </c>
    </row>
    <row r="69" spans="1:9">
      <c r="A69" s="1" t="s">
        <v>541</v>
      </c>
      <c r="B69" s="2">
        <v>3068</v>
      </c>
      <c r="C69" s="2">
        <f t="shared" si="1"/>
        <v>2017</v>
      </c>
      <c r="D69" s="3" t="s">
        <v>459</v>
      </c>
      <c r="E69" s="3" t="s">
        <v>275</v>
      </c>
      <c r="F69" s="3" t="s">
        <v>221</v>
      </c>
      <c r="G69" s="3" t="s">
        <v>222</v>
      </c>
      <c r="H69" s="5">
        <v>43074</v>
      </c>
      <c r="I69" s="6">
        <v>9.5</v>
      </c>
    </row>
    <row r="70" spans="1:9">
      <c r="A70" s="1" t="s">
        <v>542</v>
      </c>
      <c r="B70" s="2">
        <v>3087</v>
      </c>
      <c r="C70" s="2">
        <f t="shared" ref="C70:C80" si="2">YEAR(H70)</f>
        <v>2017</v>
      </c>
      <c r="D70" s="3" t="s">
        <v>458</v>
      </c>
      <c r="E70" s="3" t="s">
        <v>274</v>
      </c>
      <c r="F70" s="3" t="s">
        <v>221</v>
      </c>
      <c r="G70" s="3" t="s">
        <v>222</v>
      </c>
      <c r="H70" s="5">
        <v>43087</v>
      </c>
      <c r="I70" s="6">
        <v>9.5</v>
      </c>
    </row>
    <row r="71" spans="1:9">
      <c r="A71" s="1" t="s">
        <v>531</v>
      </c>
      <c r="B71" s="2">
        <v>3149</v>
      </c>
      <c r="C71" s="2">
        <f t="shared" si="2"/>
        <v>2017</v>
      </c>
      <c r="D71" s="3" t="s">
        <v>324</v>
      </c>
      <c r="E71" s="3" t="s">
        <v>236</v>
      </c>
      <c r="F71" s="3" t="s">
        <v>221</v>
      </c>
      <c r="G71" s="3" t="s">
        <v>222</v>
      </c>
      <c r="H71" s="5">
        <v>43097</v>
      </c>
      <c r="I71" s="6">
        <v>9.5</v>
      </c>
    </row>
    <row r="72" spans="1:9">
      <c r="A72" s="1" t="s">
        <v>518</v>
      </c>
      <c r="B72" s="2">
        <v>3078</v>
      </c>
      <c r="C72" s="2">
        <f t="shared" si="2"/>
        <v>2017</v>
      </c>
      <c r="D72" s="3" t="s">
        <v>335</v>
      </c>
      <c r="E72" s="3" t="s">
        <v>254</v>
      </c>
      <c r="F72" s="3" t="s">
        <v>221</v>
      </c>
      <c r="G72" s="3" t="s">
        <v>222</v>
      </c>
      <c r="H72" s="5">
        <v>42753</v>
      </c>
      <c r="I72" s="6">
        <v>9.4499999999999993</v>
      </c>
    </row>
    <row r="73" spans="1:9">
      <c r="A73" s="1" t="s">
        <v>156</v>
      </c>
      <c r="B73" s="2">
        <v>2901</v>
      </c>
      <c r="C73" s="2">
        <f t="shared" si="2"/>
        <v>2017</v>
      </c>
      <c r="D73" s="3" t="s">
        <v>420</v>
      </c>
      <c r="E73" s="3" t="s">
        <v>265</v>
      </c>
      <c r="F73" s="3" t="s">
        <v>221</v>
      </c>
      <c r="G73" s="3" t="s">
        <v>225</v>
      </c>
      <c r="H73" s="5">
        <v>42796</v>
      </c>
      <c r="I73" s="6">
        <v>9.41</v>
      </c>
    </row>
    <row r="74" spans="1:9">
      <c r="A74" s="1" t="s">
        <v>149</v>
      </c>
      <c r="B74" s="2">
        <v>2937</v>
      </c>
      <c r="C74" s="2">
        <f t="shared" si="2"/>
        <v>2017</v>
      </c>
      <c r="D74" s="3" t="s">
        <v>415</v>
      </c>
      <c r="E74" s="3" t="s">
        <v>264</v>
      </c>
      <c r="F74" s="3" t="s">
        <v>224</v>
      </c>
      <c r="G74" s="3" t="s">
        <v>222</v>
      </c>
      <c r="H74" s="5">
        <v>42837</v>
      </c>
      <c r="I74" s="6">
        <v>9.4</v>
      </c>
    </row>
    <row r="75" spans="1:9">
      <c r="A75" s="1" t="s">
        <v>516</v>
      </c>
      <c r="B75" s="2">
        <v>3151</v>
      </c>
      <c r="C75" s="2">
        <f t="shared" si="2"/>
        <v>2017</v>
      </c>
      <c r="D75" s="3" t="s">
        <v>372</v>
      </c>
      <c r="E75" s="3" t="s">
        <v>252</v>
      </c>
      <c r="F75" s="3" t="s">
        <v>221</v>
      </c>
      <c r="G75" s="3" t="s">
        <v>225</v>
      </c>
      <c r="H75" s="5">
        <v>43098</v>
      </c>
      <c r="I75" s="6">
        <v>9.4</v>
      </c>
    </row>
    <row r="76" spans="1:9">
      <c r="A76" s="1" t="s">
        <v>154</v>
      </c>
      <c r="B76" s="2">
        <v>2866</v>
      </c>
      <c r="C76" s="2">
        <f t="shared" si="2"/>
        <v>2017</v>
      </c>
      <c r="D76" s="3" t="s">
        <v>336</v>
      </c>
      <c r="E76" s="3" t="s">
        <v>265</v>
      </c>
      <c r="F76" s="3" t="s">
        <v>221</v>
      </c>
      <c r="G76" s="3" t="s">
        <v>222</v>
      </c>
      <c r="H76" s="5">
        <v>42866</v>
      </c>
      <c r="I76" s="6">
        <v>9.1999999999999993</v>
      </c>
    </row>
    <row r="77" spans="1:9">
      <c r="A77" s="1" t="s">
        <v>495</v>
      </c>
      <c r="B77" s="2">
        <v>3118</v>
      </c>
      <c r="C77" s="2">
        <f t="shared" si="2"/>
        <v>2017</v>
      </c>
      <c r="D77" s="3" t="s">
        <v>411</v>
      </c>
      <c r="E77" s="3" t="s">
        <v>262</v>
      </c>
      <c r="F77" s="3" t="s">
        <v>221</v>
      </c>
      <c r="G77" s="3" t="s">
        <v>222</v>
      </c>
      <c r="H77" s="5">
        <v>43090</v>
      </c>
      <c r="I77" s="6">
        <v>9.1</v>
      </c>
    </row>
    <row r="78" spans="1:9">
      <c r="A78" s="1" t="s">
        <v>23</v>
      </c>
      <c r="B78" s="2">
        <v>2894</v>
      </c>
      <c r="C78" s="2">
        <f t="shared" si="2"/>
        <v>2017</v>
      </c>
      <c r="D78" s="3" t="s">
        <v>287</v>
      </c>
      <c r="E78" s="3" t="s">
        <v>228</v>
      </c>
      <c r="F78" s="3" t="s">
        <v>224</v>
      </c>
      <c r="G78" s="3" t="s">
        <v>222</v>
      </c>
      <c r="H78" s="5">
        <v>42759</v>
      </c>
      <c r="I78" s="6">
        <v>9</v>
      </c>
    </row>
    <row r="79" spans="1:9">
      <c r="A79" s="1" t="s">
        <v>512</v>
      </c>
      <c r="B79" s="2">
        <v>3113</v>
      </c>
      <c r="C79" s="2">
        <f t="shared" si="2"/>
        <v>2017</v>
      </c>
      <c r="D79" s="3" t="s">
        <v>364</v>
      </c>
      <c r="E79" s="3" t="s">
        <v>246</v>
      </c>
      <c r="F79" s="3" t="s">
        <v>224</v>
      </c>
      <c r="G79" s="3" t="s">
        <v>225</v>
      </c>
      <c r="H79" s="5">
        <v>43075</v>
      </c>
      <c r="I79" s="6">
        <v>8.4</v>
      </c>
    </row>
    <row r="80" spans="1:9">
      <c r="A80" s="1" t="s">
        <v>513</v>
      </c>
      <c r="B80" s="2">
        <v>3114</v>
      </c>
      <c r="C80" s="2">
        <f t="shared" si="2"/>
        <v>2017</v>
      </c>
      <c r="D80" s="3" t="s">
        <v>357</v>
      </c>
      <c r="E80" s="3" t="s">
        <v>246</v>
      </c>
      <c r="F80" s="3" t="s">
        <v>224</v>
      </c>
      <c r="G80" s="3" t="s">
        <v>225</v>
      </c>
      <c r="H80" s="5">
        <v>43075</v>
      </c>
      <c r="I80" s="6">
        <v>8.4</v>
      </c>
    </row>
  </sheetData>
  <autoFilter ref="B5:I80" xr:uid="{00000000-0009-0000-0000-00000E000000}"/>
  <sortState xmlns:xlrd2="http://schemas.microsoft.com/office/spreadsheetml/2017/richdata2" ref="A50:I111">
    <sortCondition descending="1" ref="I50:I111"/>
    <sortCondition ref="H50:H111"/>
  </sortState>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3:Q37"/>
  <sheetViews>
    <sheetView topLeftCell="A4" workbookViewId="0">
      <selection activeCell="H15" sqref="H15"/>
    </sheetView>
  </sheetViews>
  <sheetFormatPr defaultColWidth="9" defaultRowHeight="14.25"/>
  <cols>
    <col min="1" max="1" width="3.75" style="26" customWidth="1"/>
    <col min="2" max="2" width="1" style="26" customWidth="1"/>
    <col min="3" max="3" width="4.25" style="26" bestFit="1" customWidth="1"/>
    <col min="4" max="4" width="1.875" style="26" customWidth="1"/>
    <col min="5" max="5" width="9" style="26"/>
    <col min="6" max="6" width="1.875" style="26" customWidth="1"/>
    <col min="7" max="7" width="2.875" style="26" hidden="1" customWidth="1"/>
    <col min="8" max="8" width="9" style="26"/>
    <col min="9" max="9" width="1.875" style="26" customWidth="1"/>
    <col min="10" max="10" width="9" style="26"/>
    <col min="11" max="11" width="2.875" style="26" customWidth="1"/>
    <col min="12" max="12" width="2.875" style="26" hidden="1" customWidth="1"/>
    <col min="13" max="13" width="9" style="26"/>
    <col min="14" max="14" width="1.875" style="26" customWidth="1"/>
    <col min="15" max="15" width="9" style="26"/>
    <col min="16" max="16" width="1" style="26" customWidth="1"/>
    <col min="17" max="16384" width="9" style="26"/>
  </cols>
  <sheetData>
    <row r="3" spans="2:16" ht="15" thickBot="1"/>
    <row r="4" spans="2:16" ht="6" customHeight="1">
      <c r="B4" s="10"/>
      <c r="C4" s="11"/>
      <c r="D4" s="11"/>
      <c r="E4" s="11"/>
      <c r="F4" s="11"/>
      <c r="G4" s="11"/>
      <c r="H4" s="11"/>
      <c r="I4" s="11"/>
      <c r="J4" s="11"/>
      <c r="K4" s="11"/>
      <c r="L4" s="11"/>
      <c r="M4" s="11"/>
      <c r="N4" s="11"/>
      <c r="O4" s="11"/>
      <c r="P4" s="12"/>
    </row>
    <row r="5" spans="2:16" hidden="1">
      <c r="B5" s="13"/>
      <c r="C5" s="7"/>
      <c r="D5" s="7"/>
      <c r="E5" s="7"/>
      <c r="F5" s="7"/>
      <c r="G5" s="7"/>
      <c r="H5" s="7"/>
      <c r="I5" s="7"/>
      <c r="J5" s="7"/>
      <c r="K5" s="7"/>
      <c r="L5" s="7"/>
      <c r="M5" s="7"/>
      <c r="N5" s="7"/>
      <c r="O5" s="7"/>
      <c r="P5" s="14"/>
    </row>
    <row r="6" spans="2:16" ht="15">
      <c r="B6" s="13"/>
      <c r="C6" s="208" t="s">
        <v>555</v>
      </c>
      <c r="D6" s="208"/>
      <c r="E6" s="208"/>
      <c r="F6" s="208"/>
      <c r="G6" s="208"/>
      <c r="H6" s="208"/>
      <c r="I6" s="208"/>
      <c r="J6" s="208"/>
      <c r="K6" s="208"/>
      <c r="L6" s="208"/>
      <c r="M6" s="208"/>
      <c r="N6" s="208"/>
      <c r="O6" s="208"/>
      <c r="P6" s="14"/>
    </row>
    <row r="7" spans="2:16">
      <c r="B7" s="13"/>
      <c r="C7" s="7"/>
      <c r="D7" s="7"/>
      <c r="E7" s="7"/>
      <c r="F7" s="7"/>
      <c r="G7" s="7"/>
      <c r="H7" s="7"/>
      <c r="I7" s="15"/>
      <c r="J7" s="7"/>
      <c r="K7" s="7"/>
      <c r="L7" s="7"/>
      <c r="M7" s="7"/>
      <c r="N7" s="7"/>
      <c r="O7" s="7"/>
      <c r="P7" s="14"/>
    </row>
    <row r="8" spans="2:16" ht="15">
      <c r="B8" s="13"/>
      <c r="C8" s="208" t="s">
        <v>479</v>
      </c>
      <c r="D8" s="208"/>
      <c r="E8" s="208"/>
      <c r="F8" s="208"/>
      <c r="G8" s="208"/>
      <c r="H8" s="208"/>
      <c r="I8" s="208"/>
      <c r="J8" s="208"/>
      <c r="K8" s="208"/>
      <c r="L8" s="208"/>
      <c r="M8" s="208"/>
      <c r="N8" s="208"/>
      <c r="O8" s="208"/>
      <c r="P8" s="14"/>
    </row>
    <row r="9" spans="2:16" ht="15">
      <c r="B9" s="13"/>
      <c r="C9" s="208" t="s">
        <v>469</v>
      </c>
      <c r="D9" s="208"/>
      <c r="E9" s="208"/>
      <c r="F9" s="208"/>
      <c r="G9" s="208"/>
      <c r="H9" s="208"/>
      <c r="I9" s="208"/>
      <c r="J9" s="208"/>
      <c r="K9" s="208"/>
      <c r="L9" s="208"/>
      <c r="M9" s="208"/>
      <c r="N9" s="208"/>
      <c r="O9" s="208"/>
      <c r="P9" s="14"/>
    </row>
    <row r="10" spans="2:16">
      <c r="B10" s="13"/>
      <c r="C10" s="7"/>
      <c r="D10" s="7"/>
      <c r="E10" s="7"/>
      <c r="F10" s="7"/>
      <c r="G10" s="7"/>
      <c r="H10" s="7"/>
      <c r="I10" s="7"/>
      <c r="J10" s="7"/>
      <c r="K10" s="7"/>
      <c r="L10" s="7"/>
      <c r="M10" s="7"/>
      <c r="N10" s="7"/>
      <c r="O10" s="7"/>
      <c r="P10" s="14"/>
    </row>
    <row r="11" spans="2:16">
      <c r="B11" s="13"/>
      <c r="C11" s="7"/>
      <c r="D11" s="7"/>
      <c r="E11" s="7"/>
      <c r="F11" s="7"/>
      <c r="G11" s="7"/>
      <c r="H11" s="7"/>
      <c r="I11" s="7"/>
      <c r="J11" s="7"/>
      <c r="K11" s="7"/>
      <c r="L11" s="7"/>
      <c r="M11" s="7"/>
      <c r="N11" s="7"/>
      <c r="O11" s="7"/>
      <c r="P11" s="14"/>
    </row>
    <row r="12" spans="2:16" ht="15">
      <c r="B12" s="13"/>
      <c r="C12" s="7"/>
      <c r="D12" s="7"/>
      <c r="E12" s="7"/>
      <c r="F12" s="7"/>
      <c r="G12" s="7"/>
      <c r="H12" s="209" t="s">
        <v>223</v>
      </c>
      <c r="I12" s="209"/>
      <c r="J12" s="209"/>
      <c r="K12" s="7"/>
      <c r="L12" s="7"/>
      <c r="M12" s="209" t="s">
        <v>220</v>
      </c>
      <c r="N12" s="209"/>
      <c r="O12" s="209"/>
      <c r="P12" s="14"/>
    </row>
    <row r="13" spans="2:16" ht="15">
      <c r="B13" s="13"/>
      <c r="C13" s="16" t="s">
        <v>462</v>
      </c>
      <c r="D13" s="7"/>
      <c r="E13" s="16" t="s">
        <v>277</v>
      </c>
      <c r="F13" s="7"/>
      <c r="G13" s="7"/>
      <c r="H13" s="16" t="s">
        <v>463</v>
      </c>
      <c r="I13" s="7"/>
      <c r="J13" s="16" t="s">
        <v>464</v>
      </c>
      <c r="K13" s="7"/>
      <c r="L13" s="7"/>
      <c r="M13" s="16" t="s">
        <v>463</v>
      </c>
      <c r="N13" s="7"/>
      <c r="O13" s="16" t="s">
        <v>464</v>
      </c>
      <c r="P13" s="17"/>
    </row>
    <row r="14" spans="2:16">
      <c r="B14" s="13"/>
      <c r="C14" s="7"/>
      <c r="D14" s="7"/>
      <c r="E14" s="18">
        <v>-1</v>
      </c>
      <c r="F14" s="7"/>
      <c r="G14" s="7"/>
      <c r="H14" s="18">
        <v>-2</v>
      </c>
      <c r="I14" s="7"/>
      <c r="J14" s="18">
        <v>-3</v>
      </c>
      <c r="K14" s="7"/>
      <c r="L14" s="7"/>
      <c r="M14" s="18">
        <v>-4</v>
      </c>
      <c r="N14" s="7"/>
      <c r="O14" s="18">
        <v>-5</v>
      </c>
      <c r="P14" s="14"/>
    </row>
    <row r="15" spans="2:16">
      <c r="B15" s="13"/>
      <c r="C15" s="7"/>
      <c r="D15" s="7"/>
      <c r="E15" s="7"/>
      <c r="F15" s="7"/>
      <c r="G15" s="7"/>
      <c r="H15" s="7"/>
      <c r="I15" s="7"/>
      <c r="J15" s="7"/>
      <c r="K15" s="7"/>
      <c r="L15" s="7"/>
      <c r="M15" s="7"/>
      <c r="N15" s="7"/>
      <c r="O15" s="7"/>
      <c r="P15" s="14"/>
    </row>
    <row r="16" spans="2:16">
      <c r="B16" s="13"/>
      <c r="C16" s="19">
        <v>1</v>
      </c>
      <c r="D16" s="7"/>
      <c r="E16" s="19" t="s">
        <v>547</v>
      </c>
      <c r="F16" s="7"/>
      <c r="G16" s="24" t="e">
        <f>COUNTIFS(#REF!,$H$12,#REF!,'Quarterly Return on Equity'!$E16,#REF!,TRUE,#REF!,TRUE,#REF!,"&lt;&gt;N/A")</f>
        <v>#REF!</v>
      </c>
      <c r="H16" s="20" t="e">
        <f>AVERAGEIFS(#REF!,#REF!,$H$12,#REF!,'Quarterly Return on Equity'!$E16,#REF!,TRUE,#REF!,TRUE)</f>
        <v>#REF!</v>
      </c>
      <c r="I16" s="7"/>
      <c r="J16" s="20" t="e">
        <f t="array" ref="J16">MEDIAN(IF(#REF!=$H$12,IF(#REF!='Quarterly Return on Equity'!$E16,IF(#REF!=TRUE,IF(#REF!=TRUE,#REF!)))))</f>
        <v>#REF!</v>
      </c>
      <c r="K16" s="7"/>
      <c r="L16" s="24" t="e">
        <f>COUNTIFS(#REF!,$M$12,#REF!,'Quarterly Return on Equity'!$E16,#REF!,TRUE,#REF!,TRUE,#REF!,"&lt;&gt;N/A")</f>
        <v>#REF!</v>
      </c>
      <c r="M16" s="20" t="e">
        <f>AVERAGEIFS(#REF!,#REF!,$M$12,#REF!,'Quarterly Return on Equity'!$E16,#REF!,TRUE,#REF!,TRUE)</f>
        <v>#REF!</v>
      </c>
      <c r="N16" s="7"/>
      <c r="O16" s="20" t="e">
        <f t="array" ref="O16">MEDIAN(IF(#REF!=$M$12,IF(#REF!='Quarterly Return on Equity'!$E16,IF(#REF!=TRUE,IF(#REF!=TRUE,#REF!)))))</f>
        <v>#REF!</v>
      </c>
      <c r="P16" s="14"/>
    </row>
    <row r="17" spans="2:17">
      <c r="B17" s="13"/>
      <c r="C17" s="19">
        <v>2</v>
      </c>
      <c r="D17" s="7"/>
      <c r="E17" s="19" t="s">
        <v>548</v>
      </c>
      <c r="F17" s="7"/>
      <c r="G17" s="24" t="e">
        <f>COUNTIFS(#REF!,$H$12,#REF!,'Quarterly Return on Equity'!$E17,#REF!,TRUE,#REF!,TRUE,#REF!,"&lt;&gt;N/A")</f>
        <v>#REF!</v>
      </c>
      <c r="H17" s="20" t="e">
        <f>AVERAGEIFS(#REF!,#REF!,$H$12,#REF!,'Quarterly Return on Equity'!$E17,#REF!,TRUE,#REF!,TRUE)</f>
        <v>#REF!</v>
      </c>
      <c r="I17" s="7"/>
      <c r="J17" s="20" t="e">
        <f t="array" ref="J17">MEDIAN(IF(#REF!=$H$12,IF(#REF!='Quarterly Return on Equity'!$E17,IF(#REF!=TRUE,IF(#REF!=TRUE,#REF!)))))</f>
        <v>#REF!</v>
      </c>
      <c r="K17" s="7"/>
      <c r="L17" s="24" t="e">
        <f>COUNTIFS(#REF!,$M$12,#REF!,'Quarterly Return on Equity'!$E17,#REF!,TRUE,#REF!,TRUE,#REF!,"&lt;&gt;N/A")</f>
        <v>#REF!</v>
      </c>
      <c r="M17" s="20" t="e">
        <f>AVERAGEIFS(#REF!,#REF!,$M$12,#REF!,'Quarterly Return on Equity'!$E17,#REF!,TRUE,#REF!,TRUE)</f>
        <v>#REF!</v>
      </c>
      <c r="N17" s="7"/>
      <c r="O17" s="20" t="e">
        <f t="array" ref="O17">MEDIAN(IF(#REF!=$M$12,IF(#REF!='Quarterly Return on Equity'!$E17,IF(#REF!=TRUE,IF(#REF!=TRUE,#REF!)))))</f>
        <v>#REF!</v>
      </c>
      <c r="P17" s="14"/>
    </row>
    <row r="18" spans="2:17">
      <c r="B18" s="13"/>
      <c r="C18" s="19">
        <v>3</v>
      </c>
      <c r="D18" s="7"/>
      <c r="E18" s="19" t="s">
        <v>549</v>
      </c>
      <c r="F18" s="7"/>
      <c r="G18" s="24" t="e">
        <f>COUNTIFS(#REF!,$H$12,#REF!,'Quarterly Return on Equity'!$E18,#REF!,TRUE,#REF!,TRUE,#REF!,"&lt;&gt;N/A")</f>
        <v>#REF!</v>
      </c>
      <c r="H18" s="20" t="e">
        <f>AVERAGEIFS(#REF!,#REF!,$H$12,#REF!,'Quarterly Return on Equity'!$E18,#REF!,TRUE,#REF!,TRUE)</f>
        <v>#REF!</v>
      </c>
      <c r="I18" s="7"/>
      <c r="J18" s="20" t="e">
        <f t="array" ref="J18">MEDIAN(IF(#REF!=$H$12,IF(#REF!='Quarterly Return on Equity'!$E18,IF(#REF!=TRUE,IF(#REF!=TRUE,#REF!)))))</f>
        <v>#REF!</v>
      </c>
      <c r="K18" s="7"/>
      <c r="L18" s="24" t="e">
        <f>COUNTIFS(#REF!,$M$12,#REF!,'Quarterly Return on Equity'!$E18,#REF!,TRUE,#REF!,TRUE,#REF!,"&lt;&gt;N/A")</f>
        <v>#REF!</v>
      </c>
      <c r="M18" s="20" t="e">
        <f>AVERAGEIFS(#REF!,#REF!,$M$12,#REF!,'Quarterly Return on Equity'!$E18,#REF!,TRUE,#REF!,TRUE)</f>
        <v>#REF!</v>
      </c>
      <c r="N18" s="7"/>
      <c r="O18" s="20" t="e">
        <f t="array" ref="O18">MEDIAN(IF(#REF!=$M$12,IF(#REF!='Quarterly Return on Equity'!$E18,IF(#REF!=TRUE,IF(#REF!=TRUE,#REF!)))))</f>
        <v>#REF!</v>
      </c>
      <c r="P18" s="14"/>
    </row>
    <row r="19" spans="2:17">
      <c r="B19" s="13"/>
      <c r="C19" s="19">
        <v>4</v>
      </c>
      <c r="D19" s="7"/>
      <c r="E19" s="19" t="s">
        <v>550</v>
      </c>
      <c r="F19" s="7"/>
      <c r="G19" s="24" t="e">
        <f>COUNTIFS(#REF!,$H$12,#REF!,'Quarterly Return on Equity'!$E19,#REF!,TRUE,#REF!,TRUE,#REF!,"&lt;&gt;N/A")</f>
        <v>#REF!</v>
      </c>
      <c r="H19" s="20" t="e">
        <f>AVERAGEIFS(#REF!,#REF!,$H$12,#REF!,'Quarterly Return on Equity'!$E19,#REF!,TRUE,#REF!,TRUE)</f>
        <v>#REF!</v>
      </c>
      <c r="I19" s="7"/>
      <c r="J19" s="20" t="e">
        <f t="array" ref="J19">MEDIAN(IF(#REF!=$H$12,IF(#REF!='Quarterly Return on Equity'!$E19,IF(#REF!=TRUE,IF(#REF!=TRUE,#REF!)))))</f>
        <v>#REF!</v>
      </c>
      <c r="K19" s="7"/>
      <c r="L19" s="24" t="e">
        <f>COUNTIFS(#REF!,$M$12,#REF!,'Quarterly Return on Equity'!$E19,#REF!,TRUE,#REF!,TRUE,#REF!,"&lt;&gt;N/A")</f>
        <v>#REF!</v>
      </c>
      <c r="M19" s="20" t="e">
        <f>AVERAGEIFS(#REF!,#REF!,$M$12,#REF!,'Quarterly Return on Equity'!$E19,#REF!,TRUE,#REF!,TRUE)</f>
        <v>#REF!</v>
      </c>
      <c r="N19" s="7"/>
      <c r="O19" s="20" t="e">
        <f t="array" ref="O19">MEDIAN(IF(#REF!=$M$12,IF(#REF!='Quarterly Return on Equity'!$E19,IF(#REF!=TRUE,IF(#REF!=TRUE,#REF!)))))</f>
        <v>#REF!</v>
      </c>
      <c r="P19" s="14"/>
    </row>
    <row r="20" spans="2:17">
      <c r="B20" s="13"/>
      <c r="C20" s="19">
        <v>5</v>
      </c>
      <c r="D20" s="7"/>
      <c r="E20" s="19" t="s">
        <v>551</v>
      </c>
      <c r="F20" s="7"/>
      <c r="G20" s="24" t="e">
        <f>COUNTIFS(#REF!,$H$12,#REF!,'Quarterly Return on Equity'!$E20,#REF!,TRUE,#REF!,TRUE,#REF!,"&lt;&gt;N/A")</f>
        <v>#REF!</v>
      </c>
      <c r="H20" s="20" t="e">
        <f>AVERAGEIFS(#REF!,#REF!,$H$12,#REF!,'Quarterly Return on Equity'!$E20,#REF!,TRUE,#REF!,TRUE)</f>
        <v>#REF!</v>
      </c>
      <c r="I20" s="7"/>
      <c r="J20" s="20" t="e">
        <f t="array" ref="J20">MEDIAN(IF(#REF!=$H$12,IF(#REF!='Quarterly Return on Equity'!$E20,IF(#REF!=TRUE,IF(#REF!=TRUE,#REF!)))))</f>
        <v>#REF!</v>
      </c>
      <c r="K20" s="7"/>
      <c r="L20" s="24" t="e">
        <f>COUNTIFS(#REF!,$M$12,#REF!,'Quarterly Return on Equity'!$E20,#REF!,TRUE,#REF!,TRUE,#REF!,"&lt;&gt;N/A")</f>
        <v>#REF!</v>
      </c>
      <c r="M20" s="20" t="e">
        <f>AVERAGEIFS(#REF!,#REF!,$M$12,#REF!,'Quarterly Return on Equity'!$E20,#REF!,TRUE,#REF!,TRUE)</f>
        <v>#REF!</v>
      </c>
      <c r="N20" s="7"/>
      <c r="O20" s="20" t="e">
        <f t="array" ref="O20">MEDIAN(IF(#REF!=$M$12,IF(#REF!='Quarterly Return on Equity'!$E20,IF(#REF!=TRUE,IF(#REF!=TRUE,#REF!)))))</f>
        <v>#REF!</v>
      </c>
      <c r="P20" s="14"/>
    </row>
    <row r="21" spans="2:17">
      <c r="B21" s="13"/>
      <c r="C21" s="19">
        <v>6</v>
      </c>
      <c r="D21" s="7"/>
      <c r="E21" s="19" t="s">
        <v>552</v>
      </c>
      <c r="F21" s="7"/>
      <c r="G21" s="24" t="e">
        <f>COUNTIFS(#REF!,$H$12,#REF!,'Quarterly Return on Equity'!$E21,#REF!,TRUE,#REF!,TRUE,#REF!,"&lt;&gt;N/A")</f>
        <v>#REF!</v>
      </c>
      <c r="H21" s="20" t="e">
        <f>AVERAGEIFS(#REF!,#REF!,$H$12,#REF!,'Quarterly Return on Equity'!$E21,#REF!,TRUE,#REF!,TRUE)</f>
        <v>#REF!</v>
      </c>
      <c r="I21" s="7"/>
      <c r="J21" s="20" t="e">
        <f t="array" ref="J21">MEDIAN(IF(#REF!=$H$12,IF(#REF!='Quarterly Return on Equity'!$E21,IF(#REF!=TRUE,IF(#REF!=TRUE,#REF!)))))</f>
        <v>#REF!</v>
      </c>
      <c r="K21" s="7"/>
      <c r="L21" s="24" t="e">
        <f>COUNTIFS(#REF!,$M$12,#REF!,'Quarterly Return on Equity'!$E21,#REF!,TRUE,#REF!,TRUE,#REF!,"&lt;&gt;N/A")</f>
        <v>#REF!</v>
      </c>
      <c r="M21" s="20" t="e">
        <f>AVERAGEIFS(#REF!,#REF!,$M$12,#REF!,'Quarterly Return on Equity'!$E21,#REF!,TRUE,#REF!,TRUE)</f>
        <v>#REF!</v>
      </c>
      <c r="N21" s="7"/>
      <c r="O21" s="20" t="e">
        <f t="array" ref="O21">MEDIAN(IF(#REF!=$M$12,IF(#REF!='Quarterly Return on Equity'!$E21,IF(#REF!=TRUE,IF(#REF!=TRUE,#REF!)))))</f>
        <v>#REF!</v>
      </c>
      <c r="P21" s="14"/>
    </row>
    <row r="22" spans="2:17">
      <c r="B22" s="13"/>
      <c r="C22" s="19">
        <v>7</v>
      </c>
      <c r="D22" s="7"/>
      <c r="E22" s="19" t="s">
        <v>553</v>
      </c>
      <c r="F22" s="7"/>
      <c r="G22" s="24" t="e">
        <f>COUNTIFS(#REF!,$H$12,#REF!,'Quarterly Return on Equity'!$E22,#REF!,TRUE,#REF!,TRUE,#REF!,"&lt;&gt;N/A")</f>
        <v>#REF!</v>
      </c>
      <c r="H22" s="20" t="e">
        <f>AVERAGEIFS(#REF!,#REF!,$H$12,#REF!,'Quarterly Return on Equity'!$E22,#REF!,TRUE,#REF!,TRUE)</f>
        <v>#REF!</v>
      </c>
      <c r="I22" s="7"/>
      <c r="J22" s="20" t="e">
        <f t="array" ref="J22">MEDIAN(IF(#REF!=$H$12,IF(#REF!='Quarterly Return on Equity'!$E22,IF(#REF!=TRUE,IF(#REF!=TRUE,#REF!)))))</f>
        <v>#REF!</v>
      </c>
      <c r="K22" s="7"/>
      <c r="L22" s="24" t="e">
        <f>COUNTIFS(#REF!,$M$12,#REF!,'Quarterly Return on Equity'!$E22,#REF!,TRUE,#REF!,TRUE,#REF!,"&lt;&gt;N/A")</f>
        <v>#REF!</v>
      </c>
      <c r="M22" s="20" t="e">
        <f>AVERAGEIFS(#REF!,#REF!,$M$12,#REF!,'Quarterly Return on Equity'!$E22,#REF!,TRUE,#REF!,TRUE)</f>
        <v>#REF!</v>
      </c>
      <c r="N22" s="7"/>
      <c r="O22" s="20" t="e">
        <f t="array" ref="O22">MEDIAN(IF(#REF!=$M$12,IF(#REF!='Quarterly Return on Equity'!$E22,IF(#REF!=TRUE,IF(#REF!=TRUE,#REF!)))))</f>
        <v>#REF!</v>
      </c>
      <c r="P22" s="14"/>
    </row>
    <row r="23" spans="2:17">
      <c r="B23" s="13"/>
      <c r="C23" s="19">
        <v>8</v>
      </c>
      <c r="D23" s="7"/>
      <c r="E23" s="19" t="s">
        <v>554</v>
      </c>
      <c r="F23" s="7"/>
      <c r="G23" s="24" t="e">
        <f>COUNTIFS(#REF!,$H$12,#REF!,'Quarterly Return on Equity'!$E23,#REF!,TRUE,#REF!,TRUE,#REF!,"&lt;&gt;N/A")</f>
        <v>#REF!</v>
      </c>
      <c r="H23" s="20" t="e">
        <f>AVERAGEIFS(#REF!,#REF!,$H$12,#REF!,'Quarterly Return on Equity'!$E23,#REF!,TRUE,#REF!,TRUE)</f>
        <v>#REF!</v>
      </c>
      <c r="I23" s="7"/>
      <c r="J23" s="20" t="e">
        <f t="array" ref="J23">MEDIAN(IF(#REF!=$H$12,IF(#REF!='Quarterly Return on Equity'!$E23,IF(#REF!=TRUE,IF(#REF!=TRUE,#REF!)))))</f>
        <v>#REF!</v>
      </c>
      <c r="K23" s="7"/>
      <c r="L23" s="24" t="e">
        <f>COUNTIFS(#REF!,$M$12,#REF!,'Quarterly Return on Equity'!$E23,#REF!,TRUE,#REF!,TRUE,#REF!,"&lt;&gt;N/A")</f>
        <v>#REF!</v>
      </c>
      <c r="M23" s="20" t="e">
        <f>AVERAGEIFS(#REF!,#REF!,$M$12,#REF!,'Quarterly Return on Equity'!$E23,#REF!,TRUE,#REF!,TRUE)</f>
        <v>#REF!</v>
      </c>
      <c r="N23" s="7"/>
      <c r="O23" s="20" t="e">
        <f t="array" ref="O23">MEDIAN(IF(#REF!=$M$12,IF(#REF!='Quarterly Return on Equity'!$E23,IF(#REF!=TRUE,IF(#REF!=TRUE,#REF!)))))</f>
        <v>#REF!</v>
      </c>
      <c r="P23" s="14"/>
    </row>
    <row r="24" spans="2:17">
      <c r="B24" s="13"/>
      <c r="C24" s="7"/>
      <c r="D24" s="7"/>
      <c r="E24" s="7"/>
      <c r="F24" s="7"/>
      <c r="G24" s="7"/>
      <c r="H24" s="7"/>
      <c r="I24" s="7"/>
      <c r="J24" s="7"/>
      <c r="K24" s="7"/>
      <c r="L24" s="7"/>
      <c r="M24" s="7"/>
      <c r="N24" s="7"/>
      <c r="O24" s="7"/>
      <c r="P24" s="14"/>
    </row>
    <row r="25" spans="2:17">
      <c r="B25" s="13"/>
      <c r="C25" s="19">
        <v>9</v>
      </c>
      <c r="D25" s="7"/>
      <c r="E25" s="7" t="s">
        <v>463</v>
      </c>
      <c r="F25" s="7"/>
      <c r="G25" s="7"/>
      <c r="H25" s="20" t="e">
        <f>AVERAGE(H16:H23)</f>
        <v>#REF!</v>
      </c>
      <c r="I25" s="7"/>
      <c r="J25" s="20" t="e">
        <f>AVERAGE(J16:J23)</f>
        <v>#REF!</v>
      </c>
      <c r="K25" s="7"/>
      <c r="L25" s="7"/>
      <c r="M25" s="20" t="e">
        <f>AVERAGE(M16:M23)</f>
        <v>#REF!</v>
      </c>
      <c r="N25" s="7"/>
      <c r="O25" s="20" t="e">
        <f>AVERAGE(O16:O23)</f>
        <v>#REF!</v>
      </c>
      <c r="P25" s="14"/>
      <c r="Q25" s="37"/>
    </row>
    <row r="26" spans="2:17">
      <c r="B26" s="13"/>
      <c r="C26" s="19"/>
      <c r="D26" s="7"/>
      <c r="E26" s="7"/>
      <c r="F26" s="7"/>
      <c r="G26" s="7"/>
      <c r="H26" s="7"/>
      <c r="I26" s="7"/>
      <c r="J26" s="7"/>
      <c r="K26" s="7"/>
      <c r="L26" s="7"/>
      <c r="M26" s="7"/>
      <c r="N26" s="7"/>
      <c r="O26" s="7"/>
      <c r="P26" s="14"/>
    </row>
    <row r="27" spans="2:17">
      <c r="B27" s="13"/>
      <c r="C27" s="19">
        <v>10</v>
      </c>
      <c r="D27" s="7"/>
      <c r="E27" s="7" t="s">
        <v>465</v>
      </c>
      <c r="F27" s="7"/>
      <c r="G27" s="7"/>
      <c r="H27" s="20" t="e">
        <f>MIN(H16:H23)</f>
        <v>#REF!</v>
      </c>
      <c r="I27" s="7"/>
      <c r="J27" s="20" t="e">
        <f>MIN(J16:J23)</f>
        <v>#REF!</v>
      </c>
      <c r="K27" s="7"/>
      <c r="L27" s="7"/>
      <c r="M27" s="20" t="e">
        <f>MIN(M16:M23)</f>
        <v>#REF!</v>
      </c>
      <c r="N27" s="7"/>
      <c r="O27" s="20" t="e">
        <f>MIN(O16:O23)</f>
        <v>#REF!</v>
      </c>
      <c r="P27" s="14"/>
    </row>
    <row r="28" spans="2:17">
      <c r="B28" s="13"/>
      <c r="C28" s="19">
        <v>11</v>
      </c>
      <c r="D28" s="7"/>
      <c r="E28" s="7" t="s">
        <v>466</v>
      </c>
      <c r="F28" s="7"/>
      <c r="G28" s="7"/>
      <c r="H28" s="20" t="e">
        <f>MAX(H16:H23)</f>
        <v>#REF!</v>
      </c>
      <c r="I28" s="7"/>
      <c r="J28" s="20" t="e">
        <f>MAX(J16:J23)</f>
        <v>#REF!</v>
      </c>
      <c r="K28" s="7"/>
      <c r="L28" s="7"/>
      <c r="M28" s="20" t="e">
        <f>MAX(M16:M23)</f>
        <v>#REF!</v>
      </c>
      <c r="N28" s="7"/>
      <c r="O28" s="20" t="e">
        <f>MAX(O16:O23)</f>
        <v>#REF!</v>
      </c>
      <c r="P28" s="14"/>
    </row>
    <row r="29" spans="2:17">
      <c r="B29" s="13"/>
      <c r="C29" s="19">
        <v>12</v>
      </c>
      <c r="D29" s="7"/>
      <c r="E29" s="7" t="s">
        <v>467</v>
      </c>
      <c r="F29" s="7"/>
      <c r="G29" s="7"/>
      <c r="H29" s="20" t="e">
        <f>MEDIAN(H27:H28)</f>
        <v>#REF!</v>
      </c>
      <c r="I29" s="7"/>
      <c r="J29" s="20" t="e">
        <f>MEDIAN(J27:J28)</f>
        <v>#REF!</v>
      </c>
      <c r="K29" s="7"/>
      <c r="L29" s="7"/>
      <c r="M29" s="20" t="e">
        <f>MEDIAN(M27:M28)</f>
        <v>#REF!</v>
      </c>
      <c r="N29" s="7"/>
      <c r="O29" s="20" t="e">
        <f>MEDIAN(O27:O28)</f>
        <v>#REF!</v>
      </c>
      <c r="P29" s="14"/>
    </row>
    <row r="30" spans="2:17">
      <c r="B30" s="13"/>
      <c r="C30" s="7"/>
      <c r="D30" s="7"/>
      <c r="E30" s="7"/>
      <c r="F30" s="7"/>
      <c r="G30" s="7"/>
      <c r="H30" s="7"/>
      <c r="I30" s="7"/>
      <c r="J30" s="7"/>
      <c r="K30" s="7"/>
      <c r="L30" s="7"/>
      <c r="M30" s="7"/>
      <c r="N30" s="7"/>
      <c r="O30" s="7"/>
      <c r="P30" s="14"/>
    </row>
    <row r="31" spans="2:17">
      <c r="B31" s="13"/>
      <c r="C31" s="7"/>
      <c r="D31" s="7"/>
      <c r="E31" s="9"/>
      <c r="F31" s="9"/>
      <c r="G31" s="7"/>
      <c r="H31" s="7"/>
      <c r="I31" s="7"/>
      <c r="J31" s="7"/>
      <c r="K31" s="7"/>
      <c r="L31" s="7"/>
      <c r="M31" s="7"/>
      <c r="N31" s="7"/>
      <c r="O31" s="7"/>
      <c r="P31" s="14"/>
    </row>
    <row r="32" spans="2:17">
      <c r="B32" s="13"/>
      <c r="C32" s="7"/>
      <c r="D32" s="7"/>
      <c r="E32" s="7" t="s">
        <v>468</v>
      </c>
      <c r="F32" s="7"/>
      <c r="G32" s="7"/>
      <c r="H32" s="7"/>
      <c r="I32" s="7"/>
      <c r="J32" s="7"/>
      <c r="K32" s="7"/>
      <c r="L32" s="7"/>
      <c r="M32" s="7"/>
      <c r="N32" s="7"/>
      <c r="O32" s="7"/>
      <c r="P32" s="14"/>
    </row>
    <row r="33" spans="2:16">
      <c r="B33" s="13"/>
      <c r="C33" s="7"/>
      <c r="D33" s="7"/>
      <c r="E33" s="7" t="s">
        <v>546</v>
      </c>
      <c r="F33" s="7"/>
      <c r="G33" s="7"/>
      <c r="H33" s="7"/>
      <c r="I33" s="7"/>
      <c r="J33" s="7"/>
      <c r="K33" s="7"/>
      <c r="L33" s="7"/>
      <c r="M33" s="7"/>
      <c r="N33" s="7"/>
      <c r="O33" s="7"/>
      <c r="P33" s="14"/>
    </row>
    <row r="34" spans="2:16">
      <c r="B34" s="13"/>
      <c r="C34" s="7"/>
      <c r="D34" s="7"/>
      <c r="E34" s="7" t="s">
        <v>545</v>
      </c>
      <c r="F34" s="7"/>
      <c r="G34" s="7"/>
      <c r="H34" s="7"/>
      <c r="I34" s="7"/>
      <c r="J34" s="7"/>
      <c r="K34" s="7"/>
      <c r="L34" s="7"/>
      <c r="M34" s="7"/>
      <c r="N34" s="7"/>
      <c r="O34" s="7"/>
      <c r="P34" s="14"/>
    </row>
    <row r="35" spans="2:16">
      <c r="B35" s="13"/>
      <c r="C35" s="7"/>
      <c r="D35" s="7"/>
      <c r="E35" s="7" t="s">
        <v>478</v>
      </c>
      <c r="F35" s="7"/>
      <c r="G35" s="7"/>
      <c r="H35" s="7"/>
      <c r="I35" s="7"/>
      <c r="J35" s="7"/>
      <c r="K35" s="7"/>
      <c r="L35" s="7"/>
      <c r="M35" s="7"/>
      <c r="N35" s="7"/>
      <c r="O35" s="7"/>
      <c r="P35" s="14"/>
    </row>
    <row r="36" spans="2:16" hidden="1">
      <c r="B36" s="13"/>
      <c r="C36" s="7"/>
      <c r="D36" s="7"/>
      <c r="E36" s="7"/>
      <c r="F36" s="7"/>
      <c r="G36" s="7"/>
      <c r="H36" s="7"/>
      <c r="I36" s="7"/>
      <c r="J36" s="7"/>
      <c r="K36" s="7"/>
      <c r="L36" s="7"/>
      <c r="M36" s="7"/>
      <c r="N36" s="7"/>
      <c r="O36" s="7"/>
      <c r="P36" s="14"/>
    </row>
    <row r="37" spans="2:16" ht="6" customHeight="1" thickBot="1">
      <c r="B37" s="21"/>
      <c r="C37" s="22"/>
      <c r="D37" s="22"/>
      <c r="E37" s="22"/>
      <c r="F37" s="22"/>
      <c r="G37" s="22"/>
      <c r="H37" s="22"/>
      <c r="I37" s="22"/>
      <c r="J37" s="22"/>
      <c r="K37" s="22"/>
      <c r="L37" s="22"/>
      <c r="M37" s="22"/>
      <c r="N37" s="22"/>
      <c r="O37" s="22"/>
      <c r="P37" s="23"/>
    </row>
  </sheetData>
  <mergeCells count="5">
    <mergeCell ref="C6:O6"/>
    <mergeCell ref="C8:O8"/>
    <mergeCell ref="C9:O9"/>
    <mergeCell ref="H12:J12"/>
    <mergeCell ref="M12:O12"/>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84"/>
  <sheetViews>
    <sheetView zoomScale="80" zoomScaleNormal="80" workbookViewId="0">
      <selection activeCell="J8" sqref="J8:J34"/>
    </sheetView>
  </sheetViews>
  <sheetFormatPr defaultRowHeight="14.25"/>
  <cols>
    <col min="1" max="1" width="28.125" bestFit="1" customWidth="1"/>
    <col min="2" max="2" width="14" bestFit="1" customWidth="1"/>
    <col min="3" max="3" width="41.625" bestFit="1" customWidth="1"/>
    <col min="4" max="4" width="8.5" style="26" customWidth="1"/>
    <col min="5" max="5" width="36" bestFit="1" customWidth="1"/>
    <col min="6" max="6" width="28.125" bestFit="1" customWidth="1"/>
    <col min="7" max="7" width="6.875" bestFit="1" customWidth="1"/>
    <col min="8" max="8" width="16.75" bestFit="1" customWidth="1"/>
    <col min="9" max="9" width="27.375" bestFit="1" customWidth="1"/>
  </cols>
  <sheetData>
    <row r="1" spans="1:9">
      <c r="A1" t="s">
        <v>778</v>
      </c>
    </row>
    <row r="2" spans="1:9">
      <c r="A2" s="3" t="s">
        <v>779</v>
      </c>
      <c r="B2" s="3" t="s">
        <v>780</v>
      </c>
      <c r="C2" s="3" t="s">
        <v>781</v>
      </c>
      <c r="D2" s="3"/>
      <c r="E2" s="3" t="s">
        <v>785</v>
      </c>
      <c r="F2" s="3" t="s">
        <v>779</v>
      </c>
      <c r="G2" s="3" t="s">
        <v>480</v>
      </c>
      <c r="H2" s="3" t="s">
        <v>783</v>
      </c>
      <c r="I2" s="3" t="s">
        <v>786</v>
      </c>
    </row>
    <row r="3" spans="1:9">
      <c r="A3" s="2">
        <v>238115</v>
      </c>
      <c r="B3" s="2">
        <v>238106</v>
      </c>
      <c r="C3" s="2">
        <v>238108</v>
      </c>
      <c r="D3" s="2"/>
      <c r="E3" s="2">
        <v>238119</v>
      </c>
      <c r="F3" s="2">
        <v>238115</v>
      </c>
      <c r="G3" s="2">
        <v>238539</v>
      </c>
      <c r="H3" s="2">
        <v>254846</v>
      </c>
      <c r="I3" s="2">
        <v>238131</v>
      </c>
    </row>
    <row r="4" spans="1:9">
      <c r="A4" s="4"/>
      <c r="B4" s="4"/>
      <c r="C4" s="4"/>
      <c r="D4" s="4"/>
      <c r="E4" s="4"/>
      <c r="F4" s="4"/>
      <c r="G4" s="4"/>
      <c r="H4" s="4"/>
      <c r="I4" s="4"/>
    </row>
    <row r="5" spans="1:9">
      <c r="A5" s="4"/>
      <c r="B5" s="4"/>
      <c r="C5" s="4"/>
      <c r="D5" s="4"/>
      <c r="E5" s="4"/>
      <c r="F5" s="4"/>
      <c r="G5" s="4"/>
      <c r="H5" s="4"/>
      <c r="I5" s="4"/>
    </row>
    <row r="6" spans="1:9">
      <c r="A6" s="1" t="s">
        <v>94</v>
      </c>
      <c r="B6" s="2">
        <v>2889</v>
      </c>
      <c r="C6" s="3" t="s">
        <v>352</v>
      </c>
      <c r="D6" s="3">
        <f t="shared" ref="D6:D37" si="0">YEAR(E6)</f>
        <v>2016</v>
      </c>
      <c r="E6" s="5">
        <v>42703</v>
      </c>
      <c r="F6" s="3" t="s">
        <v>94</v>
      </c>
      <c r="G6" s="3" t="s">
        <v>244</v>
      </c>
      <c r="H6" s="3" t="s">
        <v>221</v>
      </c>
      <c r="I6" s="6">
        <v>10.55</v>
      </c>
    </row>
    <row r="7" spans="1:9">
      <c r="A7" s="1" t="s">
        <v>120</v>
      </c>
      <c r="B7" s="2">
        <v>2997</v>
      </c>
      <c r="C7" s="3" t="s">
        <v>395</v>
      </c>
      <c r="D7" s="3">
        <f t="shared" si="0"/>
        <v>2016</v>
      </c>
      <c r="E7" s="5">
        <v>42711</v>
      </c>
      <c r="F7" s="3" t="s">
        <v>120</v>
      </c>
      <c r="G7" s="3" t="s">
        <v>256</v>
      </c>
      <c r="H7" s="3" t="s">
        <v>221</v>
      </c>
      <c r="I7" s="6">
        <v>10.1</v>
      </c>
    </row>
    <row r="8" spans="1:9">
      <c r="A8" s="1" t="s">
        <v>64</v>
      </c>
      <c r="B8" s="2">
        <v>2879</v>
      </c>
      <c r="C8" s="3" t="s">
        <v>345</v>
      </c>
      <c r="D8" s="3">
        <f t="shared" si="0"/>
        <v>2016</v>
      </c>
      <c r="E8" s="5">
        <v>42621</v>
      </c>
      <c r="F8" s="3" t="s">
        <v>64</v>
      </c>
      <c r="G8" s="3" t="s">
        <v>241</v>
      </c>
      <c r="H8" s="3" t="s">
        <v>221</v>
      </c>
      <c r="I8" s="6">
        <v>10</v>
      </c>
    </row>
    <row r="9" spans="1:9">
      <c r="A9" s="1" t="s">
        <v>141</v>
      </c>
      <c r="B9" s="2">
        <v>2959</v>
      </c>
      <c r="C9" s="3" t="s">
        <v>410</v>
      </c>
      <c r="D9" s="3">
        <f t="shared" si="0"/>
        <v>2016</v>
      </c>
      <c r="E9" s="5">
        <v>42692</v>
      </c>
      <c r="F9" s="3" t="s">
        <v>141</v>
      </c>
      <c r="G9" s="3" t="s">
        <v>243</v>
      </c>
      <c r="H9" s="3" t="s">
        <v>221</v>
      </c>
      <c r="I9" s="6">
        <v>10</v>
      </c>
    </row>
    <row r="10" spans="1:9">
      <c r="A10" s="1" t="s">
        <v>2</v>
      </c>
      <c r="B10" s="2">
        <v>2799</v>
      </c>
      <c r="C10" s="3" t="s">
        <v>279</v>
      </c>
      <c r="D10" s="3">
        <f t="shared" si="0"/>
        <v>2016</v>
      </c>
      <c r="E10" s="5">
        <v>42705</v>
      </c>
      <c r="F10" s="3" t="s">
        <v>2</v>
      </c>
      <c r="G10" s="3" t="s">
        <v>219</v>
      </c>
      <c r="H10" s="3" t="s">
        <v>221</v>
      </c>
      <c r="I10" s="6">
        <v>10</v>
      </c>
    </row>
    <row r="11" spans="1:9">
      <c r="A11" s="1" t="s">
        <v>38</v>
      </c>
      <c r="B11" s="2">
        <v>2857</v>
      </c>
      <c r="C11" s="3" t="s">
        <v>315</v>
      </c>
      <c r="D11" s="3">
        <f t="shared" si="0"/>
        <v>2016</v>
      </c>
      <c r="E11" s="5">
        <v>42569</v>
      </c>
      <c r="F11" s="3" t="s">
        <v>38</v>
      </c>
      <c r="G11" s="3" t="s">
        <v>234</v>
      </c>
      <c r="H11" s="3" t="s">
        <v>221</v>
      </c>
      <c r="I11" s="6">
        <v>9.98</v>
      </c>
    </row>
    <row r="12" spans="1:9">
      <c r="A12" s="1" t="s">
        <v>190</v>
      </c>
      <c r="B12" s="2">
        <v>2868</v>
      </c>
      <c r="C12" s="3" t="s">
        <v>441</v>
      </c>
      <c r="D12" s="3">
        <f t="shared" si="0"/>
        <v>2016</v>
      </c>
      <c r="E12" s="5">
        <v>42643</v>
      </c>
      <c r="F12" s="3" t="s">
        <v>190</v>
      </c>
      <c r="G12" s="3" t="s">
        <v>242</v>
      </c>
      <c r="H12" s="3" t="s">
        <v>224</v>
      </c>
      <c r="I12" s="6">
        <v>9.9</v>
      </c>
    </row>
    <row r="13" spans="1:9">
      <c r="A13" s="1" t="s">
        <v>159</v>
      </c>
      <c r="B13" s="2">
        <v>3025</v>
      </c>
      <c r="C13" s="3" t="s">
        <v>337</v>
      </c>
      <c r="D13" s="3">
        <f t="shared" si="0"/>
        <v>2016</v>
      </c>
      <c r="E13" s="5">
        <v>42726</v>
      </c>
      <c r="F13" s="3" t="s">
        <v>159</v>
      </c>
      <c r="G13" s="3" t="s">
        <v>267</v>
      </c>
      <c r="H13" s="3" t="s">
        <v>221</v>
      </c>
      <c r="I13" s="6">
        <v>9.9</v>
      </c>
    </row>
    <row r="14" spans="1:9">
      <c r="A14" s="1" t="s">
        <v>37</v>
      </c>
      <c r="B14" s="2">
        <v>2751</v>
      </c>
      <c r="C14" s="3" t="s">
        <v>319</v>
      </c>
      <c r="D14" s="3">
        <f t="shared" si="0"/>
        <v>2016</v>
      </c>
      <c r="E14" s="5">
        <v>42445</v>
      </c>
      <c r="F14" s="3" t="s">
        <v>37</v>
      </c>
      <c r="G14" s="3" t="s">
        <v>234</v>
      </c>
      <c r="H14" s="3" t="s">
        <v>221</v>
      </c>
      <c r="I14" s="6">
        <v>9.85</v>
      </c>
    </row>
    <row r="15" spans="1:9">
      <c r="A15" s="1" t="s">
        <v>93</v>
      </c>
      <c r="B15" s="2">
        <v>2891</v>
      </c>
      <c r="C15" s="3" t="s">
        <v>381</v>
      </c>
      <c r="D15" s="3">
        <f t="shared" si="0"/>
        <v>2016</v>
      </c>
      <c r="E15" s="5">
        <v>42591</v>
      </c>
      <c r="F15" s="3" t="s">
        <v>93</v>
      </c>
      <c r="G15" s="3" t="s">
        <v>245</v>
      </c>
      <c r="H15" s="3" t="s">
        <v>221</v>
      </c>
      <c r="I15" s="6">
        <v>9.85</v>
      </c>
    </row>
    <row r="16" spans="1:9">
      <c r="A16" s="1" t="s">
        <v>188</v>
      </c>
      <c r="B16" s="2">
        <v>2806</v>
      </c>
      <c r="C16" s="3" t="s">
        <v>438</v>
      </c>
      <c r="D16" s="3">
        <f t="shared" si="0"/>
        <v>2016</v>
      </c>
      <c r="E16" s="5">
        <v>42489</v>
      </c>
      <c r="F16" s="3" t="s">
        <v>188</v>
      </c>
      <c r="G16" s="3" t="s">
        <v>242</v>
      </c>
      <c r="H16" s="3" t="s">
        <v>224</v>
      </c>
      <c r="I16" s="6">
        <v>9.8000000000000007</v>
      </c>
    </row>
    <row r="17" spans="1:9">
      <c r="A17" s="1" t="s">
        <v>124</v>
      </c>
      <c r="B17" s="2">
        <v>2926</v>
      </c>
      <c r="C17" s="3" t="s">
        <v>398</v>
      </c>
      <c r="D17" s="3">
        <f t="shared" si="0"/>
        <v>2016</v>
      </c>
      <c r="E17" s="5">
        <v>42683</v>
      </c>
      <c r="F17" s="3" t="s">
        <v>124</v>
      </c>
      <c r="G17" s="3" t="s">
        <v>243</v>
      </c>
      <c r="H17" s="3" t="s">
        <v>221</v>
      </c>
      <c r="I17" s="6">
        <v>9.8000000000000007</v>
      </c>
    </row>
    <row r="18" spans="1:9">
      <c r="A18" s="1" t="s">
        <v>90</v>
      </c>
      <c r="B18" s="2">
        <v>2790</v>
      </c>
      <c r="C18" s="3" t="s">
        <v>360</v>
      </c>
      <c r="D18" s="3">
        <f t="shared" si="0"/>
        <v>2016</v>
      </c>
      <c r="E18" s="5">
        <v>42423</v>
      </c>
      <c r="F18" s="3" t="s">
        <v>90</v>
      </c>
      <c r="G18" s="3" t="s">
        <v>248</v>
      </c>
      <c r="H18" s="3" t="s">
        <v>221</v>
      </c>
      <c r="I18" s="6">
        <v>9.75</v>
      </c>
    </row>
    <row r="19" spans="1:9">
      <c r="A19" s="1" t="s">
        <v>33</v>
      </c>
      <c r="B19" s="2">
        <v>2869</v>
      </c>
      <c r="C19" s="3" t="s">
        <v>311</v>
      </c>
      <c r="D19" s="3">
        <f t="shared" si="0"/>
        <v>2016</v>
      </c>
      <c r="E19" s="5">
        <v>42524</v>
      </c>
      <c r="F19" s="3" t="s">
        <v>33</v>
      </c>
      <c r="G19" s="3" t="s">
        <v>233</v>
      </c>
      <c r="H19" s="3" t="s">
        <v>224</v>
      </c>
      <c r="I19" s="6">
        <v>9.75</v>
      </c>
    </row>
    <row r="20" spans="1:9">
      <c r="A20" s="1" t="s">
        <v>164</v>
      </c>
      <c r="B20" s="2">
        <v>2918</v>
      </c>
      <c r="C20" s="3" t="s">
        <v>424</v>
      </c>
      <c r="D20" s="3">
        <f t="shared" si="0"/>
        <v>2016</v>
      </c>
      <c r="E20" s="5">
        <v>42606</v>
      </c>
      <c r="F20" s="3" t="s">
        <v>164</v>
      </c>
      <c r="G20" s="3" t="s">
        <v>269</v>
      </c>
      <c r="H20" s="3" t="s">
        <v>224</v>
      </c>
      <c r="I20" s="6">
        <v>9.75</v>
      </c>
    </row>
    <row r="21" spans="1:9">
      <c r="A21" s="1" t="s">
        <v>165</v>
      </c>
      <c r="B21" s="2">
        <v>2943</v>
      </c>
      <c r="C21" s="3" t="s">
        <v>426</v>
      </c>
      <c r="D21" s="3">
        <f t="shared" si="0"/>
        <v>2016</v>
      </c>
      <c r="E21" s="5">
        <v>42716</v>
      </c>
      <c r="F21" s="3" t="s">
        <v>165</v>
      </c>
      <c r="G21" s="3" t="s">
        <v>269</v>
      </c>
      <c r="H21" s="3" t="s">
        <v>224</v>
      </c>
      <c r="I21" s="6">
        <v>9.6</v>
      </c>
    </row>
    <row r="22" spans="1:9">
      <c r="A22" s="1" t="s">
        <v>100</v>
      </c>
      <c r="B22" s="2">
        <v>2984</v>
      </c>
      <c r="C22" s="3" t="s">
        <v>365</v>
      </c>
      <c r="D22" s="3">
        <f t="shared" si="0"/>
        <v>2016</v>
      </c>
      <c r="E22" s="5">
        <v>42726</v>
      </c>
      <c r="F22" s="3" t="s">
        <v>100</v>
      </c>
      <c r="G22" s="3" t="s">
        <v>252</v>
      </c>
      <c r="H22" s="3" t="s">
        <v>221</v>
      </c>
      <c r="I22" s="6">
        <v>9.6</v>
      </c>
    </row>
    <row r="23" spans="1:9">
      <c r="A23" s="1" t="s">
        <v>15</v>
      </c>
      <c r="B23" s="2">
        <v>2846</v>
      </c>
      <c r="C23" s="3" t="s">
        <v>291</v>
      </c>
      <c r="D23" s="3">
        <f t="shared" si="0"/>
        <v>2016</v>
      </c>
      <c r="E23" s="5">
        <v>42641</v>
      </c>
      <c r="F23" s="3" t="s">
        <v>15</v>
      </c>
      <c r="G23" s="3" t="s">
        <v>229</v>
      </c>
      <c r="H23" s="3" t="s">
        <v>221</v>
      </c>
      <c r="I23" s="6">
        <v>9.58</v>
      </c>
    </row>
    <row r="24" spans="1:9">
      <c r="A24" s="1" t="s">
        <v>34</v>
      </c>
      <c r="B24" s="2">
        <v>2936</v>
      </c>
      <c r="C24" s="3" t="s">
        <v>310</v>
      </c>
      <c r="D24" s="3">
        <f t="shared" si="0"/>
        <v>2016</v>
      </c>
      <c r="E24" s="5">
        <v>42689</v>
      </c>
      <c r="F24" s="3" t="s">
        <v>34</v>
      </c>
      <c r="G24" s="3" t="s">
        <v>233</v>
      </c>
      <c r="H24" s="3" t="s">
        <v>224</v>
      </c>
      <c r="I24" s="6">
        <v>9.5500000000000007</v>
      </c>
    </row>
    <row r="25" spans="1:9">
      <c r="A25" s="1" t="s">
        <v>211</v>
      </c>
      <c r="B25" s="2">
        <v>2763</v>
      </c>
      <c r="C25" s="3" t="s">
        <v>324</v>
      </c>
      <c r="D25" s="3">
        <f t="shared" si="0"/>
        <v>2016</v>
      </c>
      <c r="E25" s="5">
        <v>42375</v>
      </c>
      <c r="F25" s="3" t="s">
        <v>211</v>
      </c>
      <c r="G25" s="3" t="s">
        <v>275</v>
      </c>
      <c r="H25" s="3" t="s">
        <v>221</v>
      </c>
      <c r="I25" s="6">
        <v>9.5</v>
      </c>
    </row>
    <row r="26" spans="1:9">
      <c r="A26" s="1" t="s">
        <v>158</v>
      </c>
      <c r="B26" s="2">
        <v>2821</v>
      </c>
      <c r="C26" s="3" t="s">
        <v>422</v>
      </c>
      <c r="D26" s="3">
        <f t="shared" si="0"/>
        <v>2016</v>
      </c>
      <c r="E26" s="5">
        <v>42600</v>
      </c>
      <c r="F26" s="3" t="s">
        <v>158</v>
      </c>
      <c r="G26" s="3" t="s">
        <v>266</v>
      </c>
      <c r="H26" s="3" t="s">
        <v>221</v>
      </c>
      <c r="I26" s="6">
        <v>9.5</v>
      </c>
    </row>
    <row r="27" spans="1:9">
      <c r="A27" s="1" t="s">
        <v>212</v>
      </c>
      <c r="B27" s="2">
        <v>2874</v>
      </c>
      <c r="C27" s="3" t="s">
        <v>278</v>
      </c>
      <c r="D27" s="3">
        <f t="shared" si="0"/>
        <v>2016</v>
      </c>
      <c r="E27" s="5">
        <v>42614</v>
      </c>
      <c r="F27" s="3" t="s">
        <v>212</v>
      </c>
      <c r="G27" s="3" t="s">
        <v>275</v>
      </c>
      <c r="H27" s="3" t="s">
        <v>221</v>
      </c>
      <c r="I27" s="6">
        <v>9.5</v>
      </c>
    </row>
    <row r="28" spans="1:9">
      <c r="A28" s="1" t="s">
        <v>40</v>
      </c>
      <c r="B28" s="2">
        <v>2833</v>
      </c>
      <c r="C28" s="3" t="s">
        <v>320</v>
      </c>
      <c r="D28" s="3">
        <f t="shared" si="0"/>
        <v>2016</v>
      </c>
      <c r="E28" s="5">
        <v>42684</v>
      </c>
      <c r="F28" s="3" t="s">
        <v>40</v>
      </c>
      <c r="G28" s="3" t="s">
        <v>235</v>
      </c>
      <c r="H28" s="3" t="s">
        <v>221</v>
      </c>
      <c r="I28" s="6">
        <v>9.5</v>
      </c>
    </row>
    <row r="29" spans="1:9">
      <c r="A29" s="1" t="s">
        <v>42</v>
      </c>
      <c r="B29" s="2">
        <v>2914</v>
      </c>
      <c r="C29" s="3" t="s">
        <v>324</v>
      </c>
      <c r="D29" s="3">
        <f t="shared" si="0"/>
        <v>2016</v>
      </c>
      <c r="E29" s="5">
        <v>42732</v>
      </c>
      <c r="F29" s="3" t="s">
        <v>42</v>
      </c>
      <c r="G29" s="3" t="s">
        <v>236</v>
      </c>
      <c r="H29" s="3" t="s">
        <v>221</v>
      </c>
      <c r="I29" s="6">
        <v>9.5</v>
      </c>
    </row>
    <row r="30" spans="1:9">
      <c r="A30" s="1" t="s">
        <v>14</v>
      </c>
      <c r="B30" s="2">
        <v>2798</v>
      </c>
      <c r="C30" s="3" t="s">
        <v>302</v>
      </c>
      <c r="D30" s="3">
        <f t="shared" si="0"/>
        <v>2016</v>
      </c>
      <c r="E30" s="5">
        <v>42529</v>
      </c>
      <c r="F30" s="3" t="s">
        <v>14</v>
      </c>
      <c r="G30" s="3" t="s">
        <v>229</v>
      </c>
      <c r="H30" s="3" t="s">
        <v>221</v>
      </c>
      <c r="I30" s="6">
        <v>9.48</v>
      </c>
    </row>
    <row r="31" spans="1:9">
      <c r="A31" s="1" t="s">
        <v>105</v>
      </c>
      <c r="B31" s="2">
        <v>2983</v>
      </c>
      <c r="C31" s="3" t="s">
        <v>367</v>
      </c>
      <c r="D31" s="3">
        <f t="shared" si="0"/>
        <v>2016</v>
      </c>
      <c r="E31" s="5">
        <v>42723</v>
      </c>
      <c r="F31" s="3" t="s">
        <v>105</v>
      </c>
      <c r="G31" s="3" t="s">
        <v>253</v>
      </c>
      <c r="H31" s="3" t="s">
        <v>221</v>
      </c>
      <c r="I31" s="6">
        <v>9.3699999999999992</v>
      </c>
    </row>
    <row r="32" spans="1:9">
      <c r="A32" s="1" t="s">
        <v>102</v>
      </c>
      <c r="B32" s="2">
        <v>2970</v>
      </c>
      <c r="C32" s="3" t="s">
        <v>375</v>
      </c>
      <c r="D32" s="3">
        <f t="shared" si="0"/>
        <v>2016</v>
      </c>
      <c r="E32" s="5">
        <v>42718</v>
      </c>
      <c r="F32" s="3" t="s">
        <v>102</v>
      </c>
      <c r="G32" s="3" t="s">
        <v>249</v>
      </c>
      <c r="H32" s="3" t="s">
        <v>224</v>
      </c>
      <c r="I32" s="6">
        <v>9.1</v>
      </c>
    </row>
    <row r="33" spans="1:9">
      <c r="A33" s="1" t="s">
        <v>16</v>
      </c>
      <c r="B33" s="2">
        <v>2808</v>
      </c>
      <c r="C33" s="3" t="s">
        <v>289</v>
      </c>
      <c r="D33" s="3">
        <f t="shared" si="0"/>
        <v>2016</v>
      </c>
      <c r="E33" s="5">
        <v>42536</v>
      </c>
      <c r="F33" s="3" t="s">
        <v>16</v>
      </c>
      <c r="G33" s="3" t="s">
        <v>228</v>
      </c>
      <c r="H33" s="3" t="s">
        <v>224</v>
      </c>
      <c r="I33" s="6">
        <v>9</v>
      </c>
    </row>
    <row r="34" spans="1:9">
      <c r="A34" s="1" t="s">
        <v>17</v>
      </c>
      <c r="B34" s="2">
        <v>2810</v>
      </c>
      <c r="C34" s="3" t="s">
        <v>290</v>
      </c>
      <c r="D34" s="3">
        <f t="shared" si="0"/>
        <v>2016</v>
      </c>
      <c r="E34" s="5">
        <v>42536</v>
      </c>
      <c r="F34" s="3" t="s">
        <v>17</v>
      </c>
      <c r="G34" s="3" t="s">
        <v>228</v>
      </c>
      <c r="H34" s="3" t="s">
        <v>224</v>
      </c>
      <c r="I34" s="6">
        <v>9</v>
      </c>
    </row>
    <row r="35" spans="1:9">
      <c r="A35" s="1" t="s">
        <v>118</v>
      </c>
      <c r="B35" s="2">
        <v>2919</v>
      </c>
      <c r="C35" s="3" t="s">
        <v>392</v>
      </c>
      <c r="D35" s="3">
        <f t="shared" si="0"/>
        <v>2016</v>
      </c>
      <c r="E35" s="5">
        <v>42723</v>
      </c>
      <c r="F35" s="3" t="s">
        <v>118</v>
      </c>
      <c r="G35" s="3" t="s">
        <v>257</v>
      </c>
      <c r="H35" s="3" t="s">
        <v>224</v>
      </c>
      <c r="I35" s="6">
        <v>9</v>
      </c>
    </row>
    <row r="36" spans="1:9">
      <c r="A36" s="1" t="s">
        <v>96</v>
      </c>
      <c r="B36" s="2">
        <v>2929</v>
      </c>
      <c r="C36" s="3" t="s">
        <v>364</v>
      </c>
      <c r="D36" s="3">
        <f t="shared" si="0"/>
        <v>2016</v>
      </c>
      <c r="E36" s="5">
        <v>42710</v>
      </c>
      <c r="F36" s="3" t="s">
        <v>96</v>
      </c>
      <c r="G36" s="3" t="s">
        <v>246</v>
      </c>
      <c r="H36" s="3" t="s">
        <v>224</v>
      </c>
      <c r="I36" s="6">
        <v>8.64</v>
      </c>
    </row>
    <row r="37" spans="1:9">
      <c r="A37" s="1" t="s">
        <v>97</v>
      </c>
      <c r="B37" s="2">
        <v>2935</v>
      </c>
      <c r="C37" s="3" t="s">
        <v>357</v>
      </c>
      <c r="D37" s="3">
        <f t="shared" si="0"/>
        <v>2016</v>
      </c>
      <c r="E37" s="5">
        <v>42710</v>
      </c>
      <c r="F37" s="3" t="s">
        <v>97</v>
      </c>
      <c r="G37" s="3" t="s">
        <v>246</v>
      </c>
      <c r="H37" s="3" t="s">
        <v>224</v>
      </c>
      <c r="I37" s="6">
        <v>8.64</v>
      </c>
    </row>
    <row r="38" spans="1:9">
      <c r="A38" s="1" t="s">
        <v>540</v>
      </c>
      <c r="B38" s="2">
        <v>3023</v>
      </c>
      <c r="C38" s="3" t="s">
        <v>455</v>
      </c>
      <c r="D38" s="3">
        <f t="shared" ref="D38:D69" si="1">YEAR(E38)</f>
        <v>2017</v>
      </c>
      <c r="E38" s="5">
        <v>43054</v>
      </c>
      <c r="F38" s="3" t="s">
        <v>540</v>
      </c>
      <c r="G38" s="3" t="s">
        <v>272</v>
      </c>
      <c r="H38" s="3" t="s">
        <v>221</v>
      </c>
      <c r="I38" s="6">
        <v>11.95</v>
      </c>
    </row>
    <row r="39" spans="1:9">
      <c r="A39" s="1" t="s">
        <v>491</v>
      </c>
      <c r="B39" s="2">
        <v>3206</v>
      </c>
      <c r="C39" s="3" t="s">
        <v>281</v>
      </c>
      <c r="D39" s="3">
        <f t="shared" si="1"/>
        <v>2017</v>
      </c>
      <c r="E39" s="5">
        <v>43034</v>
      </c>
      <c r="F39" s="3" t="s">
        <v>491</v>
      </c>
      <c r="G39" s="3" t="s">
        <v>219</v>
      </c>
      <c r="H39" s="3" t="s">
        <v>221</v>
      </c>
      <c r="I39" s="6">
        <v>10.3</v>
      </c>
    </row>
    <row r="40" spans="1:9">
      <c r="A40" s="1" t="s">
        <v>95</v>
      </c>
      <c r="B40" s="2">
        <v>3009</v>
      </c>
      <c r="C40" s="3" t="s">
        <v>371</v>
      </c>
      <c r="D40" s="3">
        <f t="shared" si="1"/>
        <v>2017</v>
      </c>
      <c r="E40" s="5">
        <v>42829</v>
      </c>
      <c r="F40" s="3" t="s">
        <v>95</v>
      </c>
      <c r="G40" s="3" t="s">
        <v>244</v>
      </c>
      <c r="H40" s="3" t="s">
        <v>221</v>
      </c>
      <c r="I40" s="6">
        <v>10.25</v>
      </c>
    </row>
    <row r="41" spans="1:9">
      <c r="A41" s="1" t="s">
        <v>493</v>
      </c>
      <c r="B41" s="2">
        <v>3219</v>
      </c>
      <c r="C41" s="3" t="s">
        <v>282</v>
      </c>
      <c r="D41" s="3">
        <f t="shared" si="1"/>
        <v>2017</v>
      </c>
      <c r="E41" s="5">
        <v>43034</v>
      </c>
      <c r="F41" s="3" t="s">
        <v>493</v>
      </c>
      <c r="G41" s="3" t="s">
        <v>219</v>
      </c>
      <c r="H41" s="3" t="s">
        <v>221</v>
      </c>
      <c r="I41" s="6">
        <v>10.25</v>
      </c>
    </row>
    <row r="42" spans="1:9">
      <c r="A42" s="1" t="s">
        <v>521</v>
      </c>
      <c r="B42" s="2">
        <v>3217</v>
      </c>
      <c r="C42" s="3" t="s">
        <v>374</v>
      </c>
      <c r="D42" s="3">
        <f t="shared" si="1"/>
        <v>2017</v>
      </c>
      <c r="E42" s="5">
        <v>43045</v>
      </c>
      <c r="F42" s="3" t="s">
        <v>521</v>
      </c>
      <c r="G42" s="3" t="s">
        <v>244</v>
      </c>
      <c r="H42" s="3" t="s">
        <v>221</v>
      </c>
      <c r="I42" s="6">
        <v>10.25</v>
      </c>
    </row>
    <row r="43" spans="1:9">
      <c r="A43" s="1" t="s">
        <v>490</v>
      </c>
      <c r="B43" s="2">
        <v>3207</v>
      </c>
      <c r="C43" s="3" t="s">
        <v>283</v>
      </c>
      <c r="D43" s="3">
        <f t="shared" si="1"/>
        <v>2017</v>
      </c>
      <c r="E43" s="5">
        <v>43034</v>
      </c>
      <c r="F43" s="3" t="s">
        <v>490</v>
      </c>
      <c r="G43" s="3" t="s">
        <v>219</v>
      </c>
      <c r="H43" s="3" t="s">
        <v>221</v>
      </c>
      <c r="I43" s="6">
        <v>10.199999999999999</v>
      </c>
    </row>
    <row r="44" spans="1:9">
      <c r="A44" s="1" t="s">
        <v>67</v>
      </c>
      <c r="B44" s="2">
        <v>2898</v>
      </c>
      <c r="C44" s="3" t="s">
        <v>341</v>
      </c>
      <c r="D44" s="3">
        <f t="shared" si="1"/>
        <v>2017</v>
      </c>
      <c r="E44" s="5">
        <v>42766</v>
      </c>
      <c r="F44" s="3" t="s">
        <v>67</v>
      </c>
      <c r="G44" s="3" t="s">
        <v>241</v>
      </c>
      <c r="H44" s="3" t="s">
        <v>221</v>
      </c>
      <c r="I44" s="6">
        <v>10.1</v>
      </c>
    </row>
    <row r="45" spans="1:9">
      <c r="A45" s="1" t="s">
        <v>65</v>
      </c>
      <c r="B45" s="2">
        <v>2910</v>
      </c>
      <c r="C45" s="3" t="s">
        <v>344</v>
      </c>
      <c r="D45" s="3">
        <f t="shared" si="1"/>
        <v>2017</v>
      </c>
      <c r="E45" s="5">
        <v>42794</v>
      </c>
      <c r="F45" s="3" t="s">
        <v>65</v>
      </c>
      <c r="G45" s="3" t="s">
        <v>241</v>
      </c>
      <c r="H45" s="3" t="s">
        <v>221</v>
      </c>
      <c r="I45" s="6">
        <v>10.1</v>
      </c>
    </row>
    <row r="46" spans="1:9">
      <c r="A46" s="1" t="s">
        <v>155</v>
      </c>
      <c r="B46" s="2">
        <v>2968</v>
      </c>
      <c r="C46" s="3" t="s">
        <v>418</v>
      </c>
      <c r="D46" s="3">
        <f t="shared" si="1"/>
        <v>2017</v>
      </c>
      <c r="E46" s="5">
        <v>42962</v>
      </c>
      <c r="F46" s="3" t="s">
        <v>155</v>
      </c>
      <c r="G46" s="3" t="s">
        <v>266</v>
      </c>
      <c r="H46" s="3" t="s">
        <v>221</v>
      </c>
      <c r="I46" s="6">
        <v>10</v>
      </c>
    </row>
    <row r="47" spans="1:9">
      <c r="A47" s="1" t="s">
        <v>534</v>
      </c>
      <c r="B47" s="2">
        <v>3070</v>
      </c>
      <c r="C47" s="3" t="s">
        <v>535</v>
      </c>
      <c r="D47" s="3">
        <f t="shared" si="1"/>
        <v>2017</v>
      </c>
      <c r="E47" s="5">
        <v>43069</v>
      </c>
      <c r="F47" s="3" t="s">
        <v>534</v>
      </c>
      <c r="G47" s="3" t="s">
        <v>242</v>
      </c>
      <c r="H47" s="3" t="s">
        <v>224</v>
      </c>
      <c r="I47" s="6">
        <v>10</v>
      </c>
    </row>
    <row r="48" spans="1:9">
      <c r="A48" s="1" t="s">
        <v>536</v>
      </c>
      <c r="B48" s="2">
        <v>3071</v>
      </c>
      <c r="C48" s="3" t="s">
        <v>437</v>
      </c>
      <c r="D48" s="3">
        <f t="shared" si="1"/>
        <v>2017</v>
      </c>
      <c r="E48" s="5">
        <v>43069</v>
      </c>
      <c r="F48" s="3" t="s">
        <v>536</v>
      </c>
      <c r="G48" s="3" t="s">
        <v>242</v>
      </c>
      <c r="H48" s="3" t="s">
        <v>224</v>
      </c>
      <c r="I48" s="6">
        <v>10</v>
      </c>
    </row>
    <row r="49" spans="1:9">
      <c r="A49" s="1" t="s">
        <v>530</v>
      </c>
      <c r="B49" s="2">
        <v>3094</v>
      </c>
      <c r="C49" s="3" t="s">
        <v>403</v>
      </c>
      <c r="D49" s="3">
        <f t="shared" si="1"/>
        <v>2017</v>
      </c>
      <c r="E49" s="5">
        <v>43006</v>
      </c>
      <c r="F49" s="3" t="s">
        <v>530</v>
      </c>
      <c r="G49" s="3" t="s">
        <v>260</v>
      </c>
      <c r="H49" s="3" t="s">
        <v>224</v>
      </c>
      <c r="I49" s="6">
        <v>9.8000000000000007</v>
      </c>
    </row>
    <row r="50" spans="1:9">
      <c r="A50" s="1" t="s">
        <v>524</v>
      </c>
      <c r="B50" s="2">
        <v>3131</v>
      </c>
      <c r="C50" s="3" t="s">
        <v>408</v>
      </c>
      <c r="D50" s="3">
        <f t="shared" si="1"/>
        <v>2017</v>
      </c>
      <c r="E50" s="5">
        <v>43076</v>
      </c>
      <c r="F50" s="3" t="s">
        <v>524</v>
      </c>
      <c r="G50" s="3" t="s">
        <v>243</v>
      </c>
      <c r="H50" s="3" t="s">
        <v>221</v>
      </c>
      <c r="I50" s="6">
        <v>9.8000000000000007</v>
      </c>
    </row>
    <row r="51" spans="1:9">
      <c r="A51" s="1" t="s">
        <v>157</v>
      </c>
      <c r="B51" s="2">
        <v>2867</v>
      </c>
      <c r="C51" s="3" t="s">
        <v>421</v>
      </c>
      <c r="D51" s="3">
        <f t="shared" si="1"/>
        <v>2017</v>
      </c>
      <c r="E51" s="5">
        <v>42790</v>
      </c>
      <c r="F51" s="3" t="s">
        <v>157</v>
      </c>
      <c r="G51" s="3" t="s">
        <v>266</v>
      </c>
      <c r="H51" s="3" t="s">
        <v>221</v>
      </c>
      <c r="I51" s="6">
        <v>9.75</v>
      </c>
    </row>
    <row r="52" spans="1:9">
      <c r="A52" s="1" t="s">
        <v>103</v>
      </c>
      <c r="B52" s="2">
        <v>2952</v>
      </c>
      <c r="C52" s="3" t="s">
        <v>312</v>
      </c>
      <c r="D52" s="3">
        <f t="shared" si="1"/>
        <v>2017</v>
      </c>
      <c r="E52" s="5">
        <v>42878</v>
      </c>
      <c r="F52" s="3" t="s">
        <v>103</v>
      </c>
      <c r="G52" s="3" t="s">
        <v>250</v>
      </c>
      <c r="H52" s="3" t="s">
        <v>224</v>
      </c>
      <c r="I52" s="6">
        <v>9.6999999999999993</v>
      </c>
    </row>
    <row r="53" spans="1:9">
      <c r="A53" s="1" t="s">
        <v>28</v>
      </c>
      <c r="B53" s="2">
        <v>3037</v>
      </c>
      <c r="C53" s="3" t="s">
        <v>306</v>
      </c>
      <c r="D53" s="3">
        <f t="shared" si="1"/>
        <v>2017</v>
      </c>
      <c r="E53" s="5">
        <v>42908</v>
      </c>
      <c r="F53" s="3" t="s">
        <v>28</v>
      </c>
      <c r="G53" s="3" t="s">
        <v>232</v>
      </c>
      <c r="H53" s="3" t="s">
        <v>221</v>
      </c>
      <c r="I53" s="6">
        <v>9.6999999999999993</v>
      </c>
    </row>
    <row r="54" spans="1:9">
      <c r="A54" s="1" t="s">
        <v>29</v>
      </c>
      <c r="B54" s="2">
        <v>3038</v>
      </c>
      <c r="C54" s="3" t="s">
        <v>307</v>
      </c>
      <c r="D54" s="3">
        <f t="shared" si="1"/>
        <v>2017</v>
      </c>
      <c r="E54" s="5">
        <v>42908</v>
      </c>
      <c r="F54" s="3" t="s">
        <v>29</v>
      </c>
      <c r="G54" s="3" t="s">
        <v>232</v>
      </c>
      <c r="H54" s="3" t="s">
        <v>221</v>
      </c>
      <c r="I54" s="6">
        <v>9.6999999999999993</v>
      </c>
    </row>
    <row r="55" spans="1:9">
      <c r="A55" s="1" t="s">
        <v>58</v>
      </c>
      <c r="B55" s="2">
        <v>3033</v>
      </c>
      <c r="C55" s="3" t="s">
        <v>335</v>
      </c>
      <c r="D55" s="3">
        <f t="shared" si="1"/>
        <v>2017</v>
      </c>
      <c r="E55" s="5">
        <v>42902</v>
      </c>
      <c r="F55" s="3" t="s">
        <v>58</v>
      </c>
      <c r="G55" s="3" t="s">
        <v>238</v>
      </c>
      <c r="H55" s="3" t="s">
        <v>221</v>
      </c>
      <c r="I55" s="6">
        <v>9.65</v>
      </c>
    </row>
    <row r="56" spans="1:9">
      <c r="A56" s="1" t="s">
        <v>529</v>
      </c>
      <c r="B56" s="2">
        <v>3085</v>
      </c>
      <c r="C56" s="3" t="s">
        <v>302</v>
      </c>
      <c r="D56" s="3">
        <f t="shared" si="1"/>
        <v>2017</v>
      </c>
      <c r="E56" s="5">
        <v>43083</v>
      </c>
      <c r="F56" s="3" t="s">
        <v>529</v>
      </c>
      <c r="G56" s="3" t="s">
        <v>260</v>
      </c>
      <c r="H56" s="3" t="s">
        <v>221</v>
      </c>
      <c r="I56" s="6">
        <v>9.65</v>
      </c>
    </row>
    <row r="57" spans="1:9">
      <c r="A57" s="1" t="s">
        <v>137</v>
      </c>
      <c r="B57" s="2">
        <v>3134</v>
      </c>
      <c r="C57" s="3" t="s">
        <v>409</v>
      </c>
      <c r="D57" s="3">
        <f t="shared" si="1"/>
        <v>2017</v>
      </c>
      <c r="E57" s="5">
        <v>42747</v>
      </c>
      <c r="F57" s="3" t="s">
        <v>137</v>
      </c>
      <c r="G57" s="3" t="s">
        <v>260</v>
      </c>
      <c r="H57" s="3" t="s">
        <v>226</v>
      </c>
      <c r="I57" s="6">
        <v>9.6</v>
      </c>
    </row>
    <row r="58" spans="1:9">
      <c r="A58" s="1" t="s">
        <v>35</v>
      </c>
      <c r="B58" s="2">
        <v>3001</v>
      </c>
      <c r="C58" s="3" t="s">
        <v>312</v>
      </c>
      <c r="D58" s="3">
        <f t="shared" si="1"/>
        <v>2017</v>
      </c>
      <c r="E58" s="5">
        <v>42781</v>
      </c>
      <c r="F58" s="3" t="s">
        <v>35</v>
      </c>
      <c r="G58" s="3" t="s">
        <v>233</v>
      </c>
      <c r="H58" s="3" t="s">
        <v>224</v>
      </c>
      <c r="I58" s="6">
        <v>9.6</v>
      </c>
    </row>
    <row r="59" spans="1:9">
      <c r="A59" s="1" t="s">
        <v>166</v>
      </c>
      <c r="B59" s="2">
        <v>2950</v>
      </c>
      <c r="C59" s="3" t="s">
        <v>425</v>
      </c>
      <c r="D59" s="3">
        <f t="shared" si="1"/>
        <v>2017</v>
      </c>
      <c r="E59" s="5">
        <v>42788</v>
      </c>
      <c r="F59" s="3" t="s">
        <v>166</v>
      </c>
      <c r="G59" s="3" t="s">
        <v>269</v>
      </c>
      <c r="H59" s="3" t="s">
        <v>224</v>
      </c>
      <c r="I59" s="6">
        <v>9.6</v>
      </c>
    </row>
    <row r="60" spans="1:9">
      <c r="A60" s="1" t="s">
        <v>532</v>
      </c>
      <c r="B60" s="2">
        <v>3100</v>
      </c>
      <c r="C60" s="3" t="s">
        <v>424</v>
      </c>
      <c r="D60" s="3">
        <f t="shared" si="1"/>
        <v>2017</v>
      </c>
      <c r="E60" s="5">
        <v>43000</v>
      </c>
      <c r="F60" s="3" t="s">
        <v>532</v>
      </c>
      <c r="G60" s="3" t="s">
        <v>269</v>
      </c>
      <c r="H60" s="3" t="s">
        <v>224</v>
      </c>
      <c r="I60" s="6">
        <v>9.6</v>
      </c>
    </row>
    <row r="61" spans="1:9">
      <c r="A61" s="1" t="s">
        <v>528</v>
      </c>
      <c r="B61" s="2">
        <v>3062</v>
      </c>
      <c r="C61" s="3" t="s">
        <v>399</v>
      </c>
      <c r="D61" s="3">
        <f t="shared" si="1"/>
        <v>2017</v>
      </c>
      <c r="E61" s="5">
        <v>43083</v>
      </c>
      <c r="F61" s="3" t="s">
        <v>528</v>
      </c>
      <c r="G61" s="3" t="s">
        <v>260</v>
      </c>
      <c r="H61" s="3" t="s">
        <v>221</v>
      </c>
      <c r="I61" s="6">
        <v>9.6</v>
      </c>
    </row>
    <row r="62" spans="1:9">
      <c r="A62" s="1" t="s">
        <v>494</v>
      </c>
      <c r="B62" s="2">
        <v>3048</v>
      </c>
      <c r="C62" s="3" t="s">
        <v>291</v>
      </c>
      <c r="D62" s="3">
        <f t="shared" si="1"/>
        <v>2017</v>
      </c>
      <c r="E62" s="5">
        <v>43089</v>
      </c>
      <c r="F62" s="3" t="s">
        <v>494</v>
      </c>
      <c r="G62" s="3" t="s">
        <v>229</v>
      </c>
      <c r="H62" s="3" t="s">
        <v>221</v>
      </c>
      <c r="I62" s="6">
        <v>9.58</v>
      </c>
    </row>
    <row r="63" spans="1:9">
      <c r="A63" s="1" t="s">
        <v>41</v>
      </c>
      <c r="B63" s="2">
        <v>2842</v>
      </c>
      <c r="C63" s="3" t="s">
        <v>321</v>
      </c>
      <c r="D63" s="3">
        <f t="shared" si="1"/>
        <v>2017</v>
      </c>
      <c r="E63" s="5">
        <v>42814</v>
      </c>
      <c r="F63" s="3" t="s">
        <v>41</v>
      </c>
      <c r="G63" s="3" t="s">
        <v>235</v>
      </c>
      <c r="H63" s="3" t="s">
        <v>221</v>
      </c>
      <c r="I63" s="6">
        <v>9.5</v>
      </c>
    </row>
    <row r="64" spans="1:9">
      <c r="A64" s="1" t="s">
        <v>150</v>
      </c>
      <c r="B64" s="2">
        <v>2938</v>
      </c>
      <c r="C64" s="3" t="s">
        <v>413</v>
      </c>
      <c r="D64" s="3">
        <f t="shared" si="1"/>
        <v>2017</v>
      </c>
      <c r="E64" s="5">
        <v>42845</v>
      </c>
      <c r="F64" s="3" t="s">
        <v>150</v>
      </c>
      <c r="G64" s="3" t="s">
        <v>264</v>
      </c>
      <c r="H64" s="3" t="s">
        <v>224</v>
      </c>
      <c r="I64" s="6">
        <v>9.5</v>
      </c>
    </row>
    <row r="65" spans="1:9">
      <c r="A65" s="1" t="s">
        <v>47</v>
      </c>
      <c r="B65" s="2">
        <v>2967</v>
      </c>
      <c r="C65" s="3" t="s">
        <v>327</v>
      </c>
      <c r="D65" s="3">
        <f t="shared" si="1"/>
        <v>2017</v>
      </c>
      <c r="E65" s="5">
        <v>42858</v>
      </c>
      <c r="F65" s="3" t="s">
        <v>47</v>
      </c>
      <c r="G65" s="3" t="s">
        <v>237</v>
      </c>
      <c r="H65" s="3" t="s">
        <v>221</v>
      </c>
      <c r="I65" s="6">
        <v>9.5</v>
      </c>
    </row>
    <row r="66" spans="1:9">
      <c r="A66" s="1" t="s">
        <v>98</v>
      </c>
      <c r="B66" s="2">
        <v>3007</v>
      </c>
      <c r="C66" s="3" t="s">
        <v>321</v>
      </c>
      <c r="D66" s="3">
        <f t="shared" si="1"/>
        <v>2017</v>
      </c>
      <c r="E66" s="5">
        <v>42873</v>
      </c>
      <c r="F66" s="3" t="s">
        <v>98</v>
      </c>
      <c r="G66" s="3" t="s">
        <v>248</v>
      </c>
      <c r="H66" s="3" t="s">
        <v>221</v>
      </c>
      <c r="I66" s="6">
        <v>9.5</v>
      </c>
    </row>
    <row r="67" spans="1:9">
      <c r="A67" s="1" t="s">
        <v>218</v>
      </c>
      <c r="B67" s="2">
        <v>2990</v>
      </c>
      <c r="C67" s="3" t="s">
        <v>310</v>
      </c>
      <c r="D67" s="3">
        <f t="shared" si="1"/>
        <v>2017</v>
      </c>
      <c r="E67" s="5">
        <v>42940</v>
      </c>
      <c r="F67" s="3" t="s">
        <v>218</v>
      </c>
      <c r="G67" s="3" t="s">
        <v>276</v>
      </c>
      <c r="H67" s="3" t="s">
        <v>224</v>
      </c>
      <c r="I67" s="6">
        <v>9.5</v>
      </c>
    </row>
    <row r="68" spans="1:9">
      <c r="A68" s="1" t="s">
        <v>499</v>
      </c>
      <c r="B68" s="2">
        <v>3099</v>
      </c>
      <c r="C68" s="3" t="s">
        <v>310</v>
      </c>
      <c r="D68" s="3">
        <f t="shared" si="1"/>
        <v>2017</v>
      </c>
      <c r="E68" s="5">
        <v>43028</v>
      </c>
      <c r="F68" s="3" t="s">
        <v>499</v>
      </c>
      <c r="G68" s="3" t="s">
        <v>233</v>
      </c>
      <c r="H68" s="3" t="s">
        <v>224</v>
      </c>
      <c r="I68" s="6">
        <v>9.5</v>
      </c>
    </row>
    <row r="69" spans="1:9">
      <c r="A69" s="1" t="s">
        <v>541</v>
      </c>
      <c r="B69" s="2">
        <v>3068</v>
      </c>
      <c r="C69" s="3" t="s">
        <v>459</v>
      </c>
      <c r="D69" s="3">
        <f t="shared" si="1"/>
        <v>2017</v>
      </c>
      <c r="E69" s="5">
        <v>43074</v>
      </c>
      <c r="F69" s="3" t="s">
        <v>541</v>
      </c>
      <c r="G69" s="3" t="s">
        <v>275</v>
      </c>
      <c r="H69" s="3" t="s">
        <v>221</v>
      </c>
      <c r="I69" s="6">
        <v>9.5</v>
      </c>
    </row>
    <row r="70" spans="1:9">
      <c r="A70" s="1" t="s">
        <v>542</v>
      </c>
      <c r="B70" s="2">
        <v>3087</v>
      </c>
      <c r="C70" s="3" t="s">
        <v>458</v>
      </c>
      <c r="D70" s="3">
        <f t="shared" ref="D70:D84" si="2">YEAR(E70)</f>
        <v>2017</v>
      </c>
      <c r="E70" s="5">
        <v>43087</v>
      </c>
      <c r="F70" s="3" t="s">
        <v>542</v>
      </c>
      <c r="G70" s="3" t="s">
        <v>274</v>
      </c>
      <c r="H70" s="3" t="s">
        <v>221</v>
      </c>
      <c r="I70" s="6">
        <v>9.5</v>
      </c>
    </row>
    <row r="71" spans="1:9">
      <c r="A71" s="1" t="s">
        <v>531</v>
      </c>
      <c r="B71" s="2">
        <v>3149</v>
      </c>
      <c r="C71" s="3" t="s">
        <v>324</v>
      </c>
      <c r="D71" s="3">
        <f t="shared" si="2"/>
        <v>2017</v>
      </c>
      <c r="E71" s="5">
        <v>43097</v>
      </c>
      <c r="F71" s="3" t="s">
        <v>531</v>
      </c>
      <c r="G71" s="3" t="s">
        <v>236</v>
      </c>
      <c r="H71" s="3" t="s">
        <v>221</v>
      </c>
      <c r="I71" s="6">
        <v>9.5</v>
      </c>
    </row>
    <row r="72" spans="1:9">
      <c r="A72" s="1" t="s">
        <v>518</v>
      </c>
      <c r="B72" s="2">
        <v>3078</v>
      </c>
      <c r="C72" s="3" t="s">
        <v>335</v>
      </c>
      <c r="D72" s="3">
        <f t="shared" si="2"/>
        <v>2017</v>
      </c>
      <c r="E72" s="5">
        <v>42753</v>
      </c>
      <c r="F72" s="3" t="s">
        <v>518</v>
      </c>
      <c r="G72" s="3" t="s">
        <v>254</v>
      </c>
      <c r="H72" s="3" t="s">
        <v>221</v>
      </c>
      <c r="I72" s="6">
        <v>9.4499999999999993</v>
      </c>
    </row>
    <row r="73" spans="1:9">
      <c r="A73" s="1" t="s">
        <v>156</v>
      </c>
      <c r="B73" s="2">
        <v>2901</v>
      </c>
      <c r="C73" s="3" t="s">
        <v>420</v>
      </c>
      <c r="D73" s="3">
        <f t="shared" si="2"/>
        <v>2017</v>
      </c>
      <c r="E73" s="5">
        <v>42796</v>
      </c>
      <c r="F73" s="3" t="s">
        <v>156</v>
      </c>
      <c r="G73" s="3" t="s">
        <v>265</v>
      </c>
      <c r="H73" s="3" t="s">
        <v>221</v>
      </c>
      <c r="I73" s="6">
        <v>9.41</v>
      </c>
    </row>
    <row r="74" spans="1:9">
      <c r="A74" s="1" t="s">
        <v>149</v>
      </c>
      <c r="B74" s="2">
        <v>2937</v>
      </c>
      <c r="C74" s="3" t="s">
        <v>415</v>
      </c>
      <c r="D74" s="3">
        <f t="shared" si="2"/>
        <v>2017</v>
      </c>
      <c r="E74" s="5">
        <v>42837</v>
      </c>
      <c r="F74" s="3" t="s">
        <v>149</v>
      </c>
      <c r="G74" s="3" t="s">
        <v>264</v>
      </c>
      <c r="H74" s="3" t="s">
        <v>224</v>
      </c>
      <c r="I74" s="6">
        <v>9.4</v>
      </c>
    </row>
    <row r="75" spans="1:9">
      <c r="A75" s="1" t="s">
        <v>516</v>
      </c>
      <c r="B75" s="2">
        <v>3151</v>
      </c>
      <c r="C75" s="3" t="s">
        <v>372</v>
      </c>
      <c r="D75" s="3">
        <f t="shared" si="2"/>
        <v>2017</v>
      </c>
      <c r="E75" s="5">
        <v>43098</v>
      </c>
      <c r="F75" s="3" t="s">
        <v>516</v>
      </c>
      <c r="G75" s="3" t="s">
        <v>252</v>
      </c>
      <c r="H75" s="3" t="s">
        <v>221</v>
      </c>
      <c r="I75" s="6">
        <v>9.4</v>
      </c>
    </row>
    <row r="76" spans="1:9">
      <c r="A76" s="1" t="s">
        <v>154</v>
      </c>
      <c r="B76" s="2">
        <v>2866</v>
      </c>
      <c r="C76" s="3" t="s">
        <v>336</v>
      </c>
      <c r="D76" s="3">
        <f t="shared" si="2"/>
        <v>2017</v>
      </c>
      <c r="E76" s="5">
        <v>42866</v>
      </c>
      <c r="F76" s="3" t="s">
        <v>154</v>
      </c>
      <c r="G76" s="3" t="s">
        <v>265</v>
      </c>
      <c r="H76" s="3" t="s">
        <v>221</v>
      </c>
      <c r="I76" s="6">
        <v>9.1999999999999993</v>
      </c>
    </row>
    <row r="77" spans="1:9">
      <c r="A77" s="1" t="s">
        <v>495</v>
      </c>
      <c r="B77" s="2">
        <v>3118</v>
      </c>
      <c r="C77" s="3" t="s">
        <v>411</v>
      </c>
      <c r="D77" s="3">
        <f t="shared" si="2"/>
        <v>2017</v>
      </c>
      <c r="E77" s="5">
        <v>43090</v>
      </c>
      <c r="F77" s="3" t="s">
        <v>495</v>
      </c>
      <c r="G77" s="3" t="s">
        <v>262</v>
      </c>
      <c r="H77" s="3" t="s">
        <v>221</v>
      </c>
      <c r="I77" s="6">
        <v>9.1</v>
      </c>
    </row>
    <row r="78" spans="1:9">
      <c r="A78" s="1" t="s">
        <v>23</v>
      </c>
      <c r="B78" s="2">
        <v>2894</v>
      </c>
      <c r="C78" s="3" t="s">
        <v>287</v>
      </c>
      <c r="D78" s="3">
        <f t="shared" si="2"/>
        <v>2017</v>
      </c>
      <c r="E78" s="5">
        <v>42759</v>
      </c>
      <c r="F78" s="3" t="s">
        <v>23</v>
      </c>
      <c r="G78" s="3" t="s">
        <v>228</v>
      </c>
      <c r="H78" s="3" t="s">
        <v>224</v>
      </c>
      <c r="I78" s="6">
        <v>9</v>
      </c>
    </row>
    <row r="79" spans="1:9">
      <c r="A79" s="1" t="s">
        <v>512</v>
      </c>
      <c r="B79" s="2">
        <v>3113</v>
      </c>
      <c r="C79" s="3" t="s">
        <v>364</v>
      </c>
      <c r="D79" s="3">
        <f t="shared" si="2"/>
        <v>2017</v>
      </c>
      <c r="E79" s="5">
        <v>43075</v>
      </c>
      <c r="F79" s="3" t="s">
        <v>512</v>
      </c>
      <c r="G79" s="3" t="s">
        <v>246</v>
      </c>
      <c r="H79" s="3" t="s">
        <v>224</v>
      </c>
      <c r="I79" s="6">
        <v>8.4</v>
      </c>
    </row>
    <row r="80" spans="1:9">
      <c r="A80" s="1" t="s">
        <v>513</v>
      </c>
      <c r="B80" s="2">
        <v>3114</v>
      </c>
      <c r="C80" s="3" t="s">
        <v>357</v>
      </c>
      <c r="D80" s="3">
        <f t="shared" si="2"/>
        <v>2017</v>
      </c>
      <c r="E80" s="5">
        <v>43075</v>
      </c>
      <c r="F80" s="3" t="s">
        <v>513</v>
      </c>
      <c r="G80" s="3" t="s">
        <v>246</v>
      </c>
      <c r="H80" s="3" t="s">
        <v>224</v>
      </c>
      <c r="I80" s="6">
        <v>8.4</v>
      </c>
    </row>
    <row r="81" spans="1:9">
      <c r="A81" s="1" t="s">
        <v>565</v>
      </c>
      <c r="B81" s="2">
        <v>3101</v>
      </c>
      <c r="C81" s="3" t="s">
        <v>417</v>
      </c>
      <c r="D81" s="3">
        <f t="shared" si="2"/>
        <v>2018</v>
      </c>
      <c r="E81" s="5">
        <v>43133</v>
      </c>
      <c r="F81" s="3" t="s">
        <v>565</v>
      </c>
      <c r="G81" s="3" t="s">
        <v>271</v>
      </c>
      <c r="H81" s="3" t="s">
        <v>221</v>
      </c>
      <c r="I81" s="6">
        <v>9.98</v>
      </c>
    </row>
    <row r="82" spans="1:9">
      <c r="A82" s="1" t="s">
        <v>562</v>
      </c>
      <c r="B82" s="2">
        <v>3123</v>
      </c>
      <c r="C82" s="3" t="s">
        <v>305</v>
      </c>
      <c r="D82" s="3">
        <f t="shared" si="2"/>
        <v>2018</v>
      </c>
      <c r="E82" s="5">
        <v>43118</v>
      </c>
      <c r="F82" s="3" t="s">
        <v>562</v>
      </c>
      <c r="G82" s="3" t="s">
        <v>232</v>
      </c>
      <c r="H82" s="3" t="s">
        <v>221</v>
      </c>
      <c r="I82" s="6">
        <v>9.6999999999999993</v>
      </c>
    </row>
    <row r="83" spans="1:9">
      <c r="A83" s="1" t="s">
        <v>564</v>
      </c>
      <c r="B83" s="2">
        <v>3158</v>
      </c>
      <c r="C83" s="3" t="s">
        <v>320</v>
      </c>
      <c r="D83" s="3">
        <f t="shared" si="2"/>
        <v>2018</v>
      </c>
      <c r="E83" s="5">
        <v>43131</v>
      </c>
      <c r="F83" s="3" t="s">
        <v>564</v>
      </c>
      <c r="G83" s="3" t="s">
        <v>235</v>
      </c>
      <c r="H83" s="3" t="s">
        <v>221</v>
      </c>
      <c r="I83" s="6">
        <v>9.3000000000000007</v>
      </c>
    </row>
    <row r="84" spans="1:9">
      <c r="A84" s="1" t="s">
        <v>563</v>
      </c>
      <c r="B84" s="2">
        <v>3162</v>
      </c>
      <c r="C84" s="3" t="s">
        <v>312</v>
      </c>
      <c r="D84" s="3">
        <f t="shared" si="2"/>
        <v>2018</v>
      </c>
      <c r="E84" s="5">
        <v>43140</v>
      </c>
      <c r="F84" s="3" t="s">
        <v>563</v>
      </c>
      <c r="G84" s="3" t="s">
        <v>233</v>
      </c>
      <c r="H84" s="3" t="s">
        <v>224</v>
      </c>
      <c r="I84" s="6" t="s">
        <v>488</v>
      </c>
    </row>
  </sheetData>
  <autoFilter ref="A5:I84" xr:uid="{00000000-0009-0000-0000-000010000000}"/>
  <sortState xmlns:xlrd2="http://schemas.microsoft.com/office/spreadsheetml/2017/richdata2" ref="A6:I84">
    <sortCondition ref="D6:D84"/>
    <sortCondition descending="1" ref="I6:I84"/>
    <sortCondition ref="E6:E84"/>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58"/>
  <sheetViews>
    <sheetView workbookViewId="0">
      <selection activeCell="D2" sqref="D2"/>
    </sheetView>
  </sheetViews>
  <sheetFormatPr defaultRowHeight="14.25"/>
  <cols>
    <col min="1" max="1" width="9" style="26"/>
    <col min="2" max="2" width="9.875" bestFit="1" customWidth="1"/>
    <col min="3" max="3" width="34.625" bestFit="1" customWidth="1"/>
  </cols>
  <sheetData>
    <row r="1" spans="1:5">
      <c r="D1" t="s">
        <v>776</v>
      </c>
      <c r="E1" t="s">
        <v>777</v>
      </c>
    </row>
    <row r="2" spans="1:5">
      <c r="A2" s="26">
        <f>YEAR(B2)</f>
        <v>2014</v>
      </c>
      <c r="B2" s="73">
        <v>41648</v>
      </c>
      <c r="C2" t="s">
        <v>724</v>
      </c>
      <c r="D2" t="s">
        <v>488</v>
      </c>
      <c r="E2" t="s">
        <v>488</v>
      </c>
    </row>
    <row r="3" spans="1:5">
      <c r="A3" s="26">
        <f t="shared" ref="A3:A58" si="0">YEAR(B3)</f>
        <v>2014</v>
      </c>
      <c r="B3" s="73">
        <v>41691</v>
      </c>
      <c r="C3" t="s">
        <v>725</v>
      </c>
      <c r="D3">
        <v>9.75</v>
      </c>
      <c r="E3" t="s">
        <v>488</v>
      </c>
    </row>
    <row r="4" spans="1:5">
      <c r="A4" s="26">
        <f t="shared" si="0"/>
        <v>2014</v>
      </c>
      <c r="B4" s="73">
        <v>41698</v>
      </c>
      <c r="C4" t="s">
        <v>726</v>
      </c>
      <c r="D4">
        <v>9.41</v>
      </c>
      <c r="E4">
        <v>52.57</v>
      </c>
    </row>
    <row r="5" spans="1:5">
      <c r="A5" s="26">
        <f t="shared" si="0"/>
        <v>2014</v>
      </c>
      <c r="B5" s="73">
        <v>41708</v>
      </c>
      <c r="C5" t="s">
        <v>727</v>
      </c>
      <c r="D5">
        <v>9.75</v>
      </c>
      <c r="E5">
        <v>50.27</v>
      </c>
    </row>
    <row r="6" spans="1:5">
      <c r="A6" s="26">
        <f t="shared" si="0"/>
        <v>2014</v>
      </c>
      <c r="B6" s="73">
        <v>41702</v>
      </c>
      <c r="C6" t="s">
        <v>728</v>
      </c>
      <c r="D6">
        <v>9.5</v>
      </c>
      <c r="E6" t="s">
        <v>488</v>
      </c>
    </row>
    <row r="7" spans="1:5">
      <c r="A7" s="26">
        <f t="shared" si="0"/>
        <v>2014</v>
      </c>
      <c r="B7" s="73">
        <v>41744</v>
      </c>
      <c r="C7" t="s">
        <v>729</v>
      </c>
      <c r="D7" t="s">
        <v>488</v>
      </c>
      <c r="E7" t="s">
        <v>488</v>
      </c>
    </row>
    <row r="8" spans="1:5">
      <c r="A8" s="26">
        <f t="shared" si="0"/>
        <v>2014</v>
      </c>
      <c r="B8" s="73">
        <v>41761</v>
      </c>
      <c r="C8" t="s">
        <v>730</v>
      </c>
      <c r="D8">
        <v>9.75</v>
      </c>
      <c r="E8">
        <v>50</v>
      </c>
    </row>
    <row r="9" spans="1:5">
      <c r="A9" s="26">
        <f t="shared" si="0"/>
        <v>2014</v>
      </c>
      <c r="B9" s="73">
        <v>41782</v>
      </c>
      <c r="C9" t="s">
        <v>731</v>
      </c>
      <c r="D9">
        <v>9.9</v>
      </c>
      <c r="E9">
        <v>50</v>
      </c>
    </row>
    <row r="10" spans="1:5">
      <c r="A10" s="26">
        <f t="shared" si="0"/>
        <v>2014</v>
      </c>
      <c r="B10" s="73">
        <v>41808</v>
      </c>
      <c r="C10" t="s">
        <v>732</v>
      </c>
      <c r="D10">
        <v>9.75</v>
      </c>
      <c r="E10">
        <v>50.71</v>
      </c>
    </row>
    <row r="11" spans="1:5">
      <c r="A11" s="26">
        <f t="shared" si="0"/>
        <v>2014</v>
      </c>
      <c r="B11" s="73">
        <v>41814</v>
      </c>
      <c r="C11" t="s">
        <v>733</v>
      </c>
      <c r="D11">
        <v>9.1999999999999993</v>
      </c>
      <c r="E11">
        <v>44</v>
      </c>
    </row>
    <row r="12" spans="1:5">
      <c r="A12" s="26">
        <f t="shared" si="0"/>
        <v>2014</v>
      </c>
      <c r="B12" s="73">
        <v>41814</v>
      </c>
      <c r="C12" t="s">
        <v>734</v>
      </c>
      <c r="D12">
        <v>9.1999999999999993</v>
      </c>
      <c r="E12">
        <v>47</v>
      </c>
    </row>
    <row r="13" spans="1:5">
      <c r="A13" s="26">
        <f t="shared" si="0"/>
        <v>2014</v>
      </c>
      <c r="B13" s="73">
        <v>41865</v>
      </c>
      <c r="C13" t="s">
        <v>735</v>
      </c>
      <c r="D13" t="s">
        <v>488</v>
      </c>
      <c r="E13" t="s">
        <v>488</v>
      </c>
    </row>
    <row r="14" spans="1:5">
      <c r="A14" s="26">
        <f t="shared" si="0"/>
        <v>2014</v>
      </c>
      <c r="B14" s="73">
        <v>41869</v>
      </c>
      <c r="C14" t="s">
        <v>736</v>
      </c>
      <c r="D14" t="s">
        <v>488</v>
      </c>
      <c r="E14" t="s">
        <v>488</v>
      </c>
    </row>
    <row r="15" spans="1:5">
      <c r="A15" s="26">
        <f t="shared" si="0"/>
        <v>2014</v>
      </c>
      <c r="B15" s="73">
        <v>41870</v>
      </c>
      <c r="C15" t="s">
        <v>737</v>
      </c>
      <c r="D15">
        <v>9.75</v>
      </c>
      <c r="E15">
        <v>50.96</v>
      </c>
    </row>
    <row r="16" spans="1:5">
      <c r="A16" s="26">
        <f t="shared" si="0"/>
        <v>2014</v>
      </c>
      <c r="B16" s="73">
        <v>41871</v>
      </c>
      <c r="C16" t="s">
        <v>738</v>
      </c>
      <c r="D16">
        <v>9.75</v>
      </c>
      <c r="E16">
        <v>52.47</v>
      </c>
    </row>
    <row r="17" spans="1:5">
      <c r="A17" s="26">
        <f t="shared" si="0"/>
        <v>2014</v>
      </c>
      <c r="B17" s="73">
        <v>41892</v>
      </c>
      <c r="C17" t="s">
        <v>739</v>
      </c>
      <c r="D17">
        <v>9.8000000000000007</v>
      </c>
      <c r="E17">
        <v>51.6</v>
      </c>
    </row>
    <row r="18" spans="1:5">
      <c r="A18" s="26">
        <f t="shared" si="0"/>
        <v>2014</v>
      </c>
      <c r="B18" s="73">
        <v>41957</v>
      </c>
      <c r="C18" t="s">
        <v>740</v>
      </c>
      <c r="D18">
        <v>9.1999999999999993</v>
      </c>
      <c r="E18">
        <v>47</v>
      </c>
    </row>
    <row r="19" spans="1:5">
      <c r="A19" s="26">
        <f t="shared" si="0"/>
        <v>2014</v>
      </c>
      <c r="B19" s="73">
        <v>41991</v>
      </c>
      <c r="C19" t="s">
        <v>741</v>
      </c>
      <c r="D19" t="s">
        <v>488</v>
      </c>
      <c r="E19" t="s">
        <v>488</v>
      </c>
    </row>
    <row r="20" spans="1:5">
      <c r="A20" s="26">
        <f t="shared" si="0"/>
        <v>2015</v>
      </c>
      <c r="B20" s="73">
        <v>42032</v>
      </c>
      <c r="C20" t="s">
        <v>742</v>
      </c>
      <c r="D20">
        <v>9.75</v>
      </c>
      <c r="E20">
        <v>41.55</v>
      </c>
    </row>
    <row r="21" spans="1:5">
      <c r="A21" s="26">
        <f t="shared" si="0"/>
        <v>2015</v>
      </c>
      <c r="B21" s="73">
        <v>42054</v>
      </c>
      <c r="C21" t="s">
        <v>743</v>
      </c>
      <c r="D21">
        <v>9.89</v>
      </c>
      <c r="E21">
        <v>50</v>
      </c>
    </row>
    <row r="22" spans="1:5">
      <c r="A22" s="26">
        <f t="shared" si="0"/>
        <v>2015</v>
      </c>
      <c r="B22" s="73">
        <v>42074</v>
      </c>
      <c r="C22" t="s">
        <v>744</v>
      </c>
      <c r="D22">
        <v>9.5</v>
      </c>
      <c r="E22">
        <v>48.5</v>
      </c>
    </row>
    <row r="23" spans="1:5">
      <c r="A23" s="26">
        <f t="shared" si="0"/>
        <v>2015</v>
      </c>
      <c r="B23" s="73">
        <v>42088</v>
      </c>
      <c r="C23" t="s">
        <v>745</v>
      </c>
      <c r="D23">
        <v>9.81</v>
      </c>
      <c r="E23">
        <v>53.26</v>
      </c>
    </row>
    <row r="24" spans="1:5">
      <c r="A24" s="26">
        <f t="shared" si="0"/>
        <v>2015</v>
      </c>
      <c r="B24" s="73">
        <v>42103</v>
      </c>
      <c r="C24" t="s">
        <v>746</v>
      </c>
      <c r="D24" t="s">
        <v>488</v>
      </c>
      <c r="E24" t="s">
        <v>488</v>
      </c>
    </row>
    <row r="25" spans="1:5">
      <c r="A25" s="26">
        <f t="shared" si="0"/>
        <v>2015</v>
      </c>
      <c r="B25" s="73">
        <v>42150</v>
      </c>
      <c r="C25" t="s">
        <v>747</v>
      </c>
      <c r="D25">
        <v>10</v>
      </c>
      <c r="E25" t="s">
        <v>488</v>
      </c>
    </row>
    <row r="26" spans="1:5">
      <c r="A26" s="26">
        <f t="shared" si="0"/>
        <v>2015</v>
      </c>
      <c r="B26" s="73">
        <v>42184</v>
      </c>
      <c r="C26" t="s">
        <v>748</v>
      </c>
      <c r="D26">
        <v>10.1</v>
      </c>
      <c r="E26">
        <v>53</v>
      </c>
    </row>
    <row r="27" spans="1:5">
      <c r="A27" s="26">
        <f t="shared" si="0"/>
        <v>2015</v>
      </c>
      <c r="B27" s="73">
        <v>42235</v>
      </c>
      <c r="C27" t="s">
        <v>749</v>
      </c>
      <c r="D27">
        <v>9.75</v>
      </c>
      <c r="E27">
        <v>53</v>
      </c>
    </row>
    <row r="28" spans="1:5">
      <c r="A28" s="26">
        <f t="shared" si="0"/>
        <v>2015</v>
      </c>
      <c r="B28" s="73">
        <v>42235</v>
      </c>
      <c r="C28" t="s">
        <v>732</v>
      </c>
      <c r="D28">
        <v>9.75</v>
      </c>
      <c r="E28">
        <v>51.36</v>
      </c>
    </row>
    <row r="29" spans="1:5">
      <c r="A29" s="26">
        <f t="shared" si="0"/>
        <v>2015</v>
      </c>
      <c r="B29" s="73">
        <v>42258</v>
      </c>
      <c r="C29" t="s">
        <v>750</v>
      </c>
      <c r="D29">
        <v>9.75</v>
      </c>
      <c r="E29">
        <v>52</v>
      </c>
    </row>
    <row r="30" spans="1:5">
      <c r="A30" s="26">
        <f t="shared" si="0"/>
        <v>2015</v>
      </c>
      <c r="B30" s="73">
        <v>42306</v>
      </c>
      <c r="C30" t="s">
        <v>751</v>
      </c>
      <c r="D30" t="s">
        <v>488</v>
      </c>
      <c r="E30" t="s">
        <v>488</v>
      </c>
    </row>
    <row r="31" spans="1:5">
      <c r="A31" s="26">
        <f t="shared" si="0"/>
        <v>2015</v>
      </c>
      <c r="B31" s="73">
        <v>42345</v>
      </c>
      <c r="C31" t="s">
        <v>727</v>
      </c>
      <c r="D31">
        <v>9.75</v>
      </c>
      <c r="E31">
        <v>51</v>
      </c>
    </row>
    <row r="32" spans="1:5">
      <c r="A32" s="26">
        <f t="shared" si="0"/>
        <v>2015</v>
      </c>
      <c r="B32" s="73">
        <v>42360</v>
      </c>
      <c r="C32" t="s">
        <v>728</v>
      </c>
      <c r="D32">
        <v>9.34</v>
      </c>
      <c r="E32" t="s">
        <v>488</v>
      </c>
    </row>
    <row r="33" spans="1:5">
      <c r="A33" s="26">
        <f t="shared" si="0"/>
        <v>2016</v>
      </c>
      <c r="B33" s="73">
        <v>42376</v>
      </c>
      <c r="C33" t="s">
        <v>752</v>
      </c>
      <c r="D33">
        <v>9.25</v>
      </c>
      <c r="E33">
        <v>49.2</v>
      </c>
    </row>
    <row r="34" spans="1:5">
      <c r="A34" s="26">
        <f t="shared" si="0"/>
        <v>2016</v>
      </c>
      <c r="B34" s="73">
        <v>42388</v>
      </c>
      <c r="C34" t="s">
        <v>753</v>
      </c>
      <c r="D34">
        <v>9.75</v>
      </c>
      <c r="E34">
        <v>50.54</v>
      </c>
    </row>
    <row r="35" spans="1:5">
      <c r="A35" s="26">
        <f t="shared" si="0"/>
        <v>2016</v>
      </c>
      <c r="B35" s="73">
        <v>42394</v>
      </c>
      <c r="C35" t="s">
        <v>754</v>
      </c>
      <c r="D35">
        <v>9.5</v>
      </c>
      <c r="E35">
        <v>49.45</v>
      </c>
    </row>
    <row r="36" spans="1:5">
      <c r="A36" s="26">
        <f t="shared" si="0"/>
        <v>2016</v>
      </c>
      <c r="B36" s="73">
        <v>42424</v>
      </c>
      <c r="C36" t="s">
        <v>755</v>
      </c>
      <c r="D36">
        <v>9.75</v>
      </c>
      <c r="E36">
        <v>45.84</v>
      </c>
    </row>
    <row r="37" spans="1:5">
      <c r="A37" s="26">
        <f t="shared" si="0"/>
        <v>2016</v>
      </c>
      <c r="B37" s="73">
        <v>42424</v>
      </c>
      <c r="C37" t="s">
        <v>756</v>
      </c>
      <c r="D37">
        <v>9.75</v>
      </c>
      <c r="E37">
        <v>51</v>
      </c>
    </row>
    <row r="38" spans="1:5">
      <c r="A38" s="26">
        <f t="shared" si="0"/>
        <v>2016</v>
      </c>
      <c r="B38" s="73">
        <v>42487</v>
      </c>
      <c r="C38" t="s">
        <v>757</v>
      </c>
      <c r="D38">
        <v>9.75</v>
      </c>
      <c r="E38">
        <v>53</v>
      </c>
    </row>
    <row r="39" spans="1:5">
      <c r="A39" s="26">
        <f t="shared" si="0"/>
        <v>2016</v>
      </c>
      <c r="B39" s="73">
        <v>42516</v>
      </c>
      <c r="C39" t="s">
        <v>758</v>
      </c>
      <c r="D39" t="s">
        <v>488</v>
      </c>
      <c r="E39" t="s">
        <v>488</v>
      </c>
    </row>
    <row r="40" spans="1:5">
      <c r="A40" s="26">
        <f t="shared" si="0"/>
        <v>2016</v>
      </c>
      <c r="B40" s="73">
        <v>42537</v>
      </c>
      <c r="C40" t="s">
        <v>759</v>
      </c>
      <c r="D40" t="s">
        <v>488</v>
      </c>
      <c r="E40" t="s">
        <v>488</v>
      </c>
    </row>
    <row r="41" spans="1:5">
      <c r="A41" s="26">
        <f t="shared" si="0"/>
        <v>2016</v>
      </c>
      <c r="B41" s="73">
        <v>42591</v>
      </c>
      <c r="C41" t="s">
        <v>738</v>
      </c>
      <c r="D41">
        <v>9.75</v>
      </c>
      <c r="E41">
        <v>52.86</v>
      </c>
    </row>
    <row r="42" spans="1:5">
      <c r="A42" s="26">
        <f t="shared" si="0"/>
        <v>2016</v>
      </c>
      <c r="B42" s="73">
        <v>42605</v>
      </c>
      <c r="C42" t="s">
        <v>760</v>
      </c>
      <c r="D42" t="s">
        <v>488</v>
      </c>
      <c r="E42" t="s">
        <v>488</v>
      </c>
    </row>
    <row r="43" spans="1:5">
      <c r="A43" s="26">
        <f t="shared" si="0"/>
        <v>2016</v>
      </c>
      <c r="B43" s="73">
        <v>42625</v>
      </c>
      <c r="C43" t="s">
        <v>763</v>
      </c>
      <c r="D43">
        <v>10.1</v>
      </c>
      <c r="E43">
        <v>53</v>
      </c>
    </row>
    <row r="44" spans="1:5">
      <c r="A44" s="26">
        <f t="shared" si="0"/>
        <v>2016</v>
      </c>
      <c r="B44" s="73">
        <v>42717</v>
      </c>
      <c r="C44" t="s">
        <v>761</v>
      </c>
      <c r="D44">
        <v>9.7899999999999991</v>
      </c>
      <c r="E44">
        <v>49.8</v>
      </c>
    </row>
    <row r="45" spans="1:5">
      <c r="A45" s="26">
        <f t="shared" si="0"/>
        <v>2016</v>
      </c>
      <c r="B45" s="73">
        <v>42719</v>
      </c>
      <c r="C45" t="s">
        <v>729</v>
      </c>
      <c r="D45" t="s">
        <v>488</v>
      </c>
      <c r="E45" t="s">
        <v>488</v>
      </c>
    </row>
    <row r="46" spans="1:5">
      <c r="A46" s="26">
        <f t="shared" si="0"/>
        <v>2016</v>
      </c>
      <c r="B46" s="73">
        <v>42719</v>
      </c>
      <c r="C46" t="s">
        <v>762</v>
      </c>
      <c r="D46" t="s">
        <v>488</v>
      </c>
      <c r="E46" t="s">
        <v>488</v>
      </c>
    </row>
    <row r="47" spans="1:5">
      <c r="A47" s="26">
        <f t="shared" si="0"/>
        <v>2017</v>
      </c>
      <c r="B47" s="73">
        <v>42762</v>
      </c>
      <c r="C47" t="s">
        <v>764</v>
      </c>
      <c r="D47">
        <v>9.0009999999999994</v>
      </c>
      <c r="E47">
        <v>46</v>
      </c>
    </row>
    <row r="48" spans="1:5">
      <c r="A48" s="26">
        <f t="shared" si="0"/>
        <v>2017</v>
      </c>
      <c r="B48" s="73">
        <v>42790</v>
      </c>
      <c r="C48" t="s">
        <v>765</v>
      </c>
      <c r="D48">
        <v>9.75</v>
      </c>
      <c r="E48" t="s">
        <v>488</v>
      </c>
    </row>
    <row r="49" spans="1:5">
      <c r="A49" s="26">
        <f t="shared" si="0"/>
        <v>2017</v>
      </c>
      <c r="B49" s="73">
        <v>42793</v>
      </c>
      <c r="C49" t="s">
        <v>766</v>
      </c>
      <c r="D49">
        <v>9.6</v>
      </c>
      <c r="E49">
        <v>52.04</v>
      </c>
    </row>
    <row r="50" spans="1:5">
      <c r="A50" s="26">
        <f t="shared" si="0"/>
        <v>2017</v>
      </c>
      <c r="B50" s="73">
        <v>42816</v>
      </c>
      <c r="C50" t="s">
        <v>767</v>
      </c>
      <c r="D50">
        <v>9.8699999999999992</v>
      </c>
      <c r="E50" t="s">
        <v>488</v>
      </c>
    </row>
    <row r="51" spans="1:5">
      <c r="A51" s="26">
        <f t="shared" si="0"/>
        <v>2017</v>
      </c>
      <c r="B51" s="73">
        <v>42873</v>
      </c>
      <c r="C51" t="s">
        <v>768</v>
      </c>
      <c r="D51">
        <v>9.1</v>
      </c>
      <c r="E51">
        <v>46</v>
      </c>
    </row>
    <row r="52" spans="1:5">
      <c r="A52" s="26">
        <f t="shared" si="0"/>
        <v>2017</v>
      </c>
      <c r="B52" s="73">
        <v>42879</v>
      </c>
      <c r="C52" t="s">
        <v>769</v>
      </c>
      <c r="D52">
        <v>9.25</v>
      </c>
      <c r="E52">
        <v>46.09</v>
      </c>
    </row>
    <row r="53" spans="1:5">
      <c r="A53" s="26">
        <f t="shared" si="0"/>
        <v>2017</v>
      </c>
      <c r="B53" s="73">
        <v>42968</v>
      </c>
      <c r="C53" t="s">
        <v>770</v>
      </c>
      <c r="D53" t="s">
        <v>488</v>
      </c>
      <c r="E53" t="s">
        <v>488</v>
      </c>
    </row>
    <row r="54" spans="1:5">
      <c r="A54" s="26">
        <f t="shared" si="0"/>
        <v>2017</v>
      </c>
      <c r="B54" s="73">
        <v>42999</v>
      </c>
      <c r="C54" t="s">
        <v>771</v>
      </c>
      <c r="D54" t="s">
        <v>488</v>
      </c>
      <c r="E54" t="s">
        <v>488</v>
      </c>
    </row>
    <row r="55" spans="1:5">
      <c r="A55" s="26">
        <f t="shared" si="0"/>
        <v>2017</v>
      </c>
      <c r="B55" s="73">
        <v>43003</v>
      </c>
      <c r="C55" t="s">
        <v>772</v>
      </c>
      <c r="D55">
        <v>10.401999999999999</v>
      </c>
      <c r="E55">
        <v>41.92</v>
      </c>
    </row>
    <row r="56" spans="1:5">
      <c r="A56" s="26">
        <f t="shared" si="0"/>
        <v>2017</v>
      </c>
      <c r="B56" s="73">
        <v>43047</v>
      </c>
      <c r="C56" t="s">
        <v>773</v>
      </c>
      <c r="D56">
        <v>9.6</v>
      </c>
      <c r="E56">
        <v>52</v>
      </c>
    </row>
    <row r="57" spans="1:5">
      <c r="A57" s="26">
        <f t="shared" si="0"/>
        <v>2017</v>
      </c>
      <c r="B57" s="73">
        <v>43087</v>
      </c>
      <c r="C57" t="s">
        <v>774</v>
      </c>
      <c r="D57" t="s">
        <v>488</v>
      </c>
      <c r="E57" t="s">
        <v>488</v>
      </c>
    </row>
    <row r="58" spans="1:5">
      <c r="A58" s="26">
        <f t="shared" si="0"/>
        <v>2017</v>
      </c>
      <c r="B58" s="73">
        <v>43087</v>
      </c>
      <c r="C58" t="s">
        <v>775</v>
      </c>
      <c r="D58">
        <v>9.5</v>
      </c>
      <c r="E58" t="s">
        <v>488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P37"/>
  <sheetViews>
    <sheetView topLeftCell="A16" workbookViewId="0">
      <selection activeCell="U25" sqref="U25"/>
    </sheetView>
  </sheetViews>
  <sheetFormatPr defaultRowHeight="14.25"/>
  <cols>
    <col min="1" max="1" width="3.75" customWidth="1"/>
    <col min="2" max="2" width="1" customWidth="1"/>
    <col min="3" max="3" width="4.25" bestFit="1" customWidth="1"/>
    <col min="4" max="4" width="1.875" customWidth="1"/>
    <col min="6" max="6" width="1.875" customWidth="1"/>
    <col min="7" max="7" width="2.875" hidden="1" customWidth="1"/>
    <col min="9" max="9" width="1.875" customWidth="1"/>
    <col min="11" max="11" width="2.875" customWidth="1"/>
    <col min="12" max="12" width="2.875" hidden="1" customWidth="1"/>
    <col min="14" max="14" width="1.875" customWidth="1"/>
    <col min="16" max="16" width="1" customWidth="1"/>
  </cols>
  <sheetData>
    <row r="3" spans="2:16" ht="15" thickBot="1"/>
    <row r="4" spans="2:16" ht="6" customHeight="1">
      <c r="B4" s="10"/>
      <c r="C4" s="11"/>
      <c r="D4" s="11"/>
      <c r="E4" s="11"/>
      <c r="F4" s="11"/>
      <c r="G4" s="11"/>
      <c r="H4" s="11"/>
      <c r="I4" s="11"/>
      <c r="J4" s="11"/>
      <c r="K4" s="11"/>
      <c r="L4" s="11"/>
      <c r="M4" s="11"/>
      <c r="N4" s="11"/>
      <c r="O4" s="11"/>
      <c r="P4" s="12"/>
    </row>
    <row r="5" spans="2:16" hidden="1">
      <c r="B5" s="13"/>
      <c r="C5" s="7"/>
      <c r="D5" s="7"/>
      <c r="E5" s="7"/>
      <c r="F5" s="7"/>
      <c r="G5" s="7"/>
      <c r="H5" s="7"/>
      <c r="I5" s="7"/>
      <c r="J5" s="7"/>
      <c r="K5" s="7"/>
      <c r="L5" s="7"/>
      <c r="M5" s="7"/>
      <c r="N5" s="7"/>
      <c r="O5" s="7"/>
      <c r="P5" s="14"/>
    </row>
    <row r="6" spans="2:16" ht="15">
      <c r="B6" s="13"/>
      <c r="C6" s="208" t="s">
        <v>576</v>
      </c>
      <c r="D6" s="208"/>
      <c r="E6" s="208"/>
      <c r="F6" s="208"/>
      <c r="G6" s="208"/>
      <c r="H6" s="208"/>
      <c r="I6" s="208"/>
      <c r="J6" s="208"/>
      <c r="K6" s="208"/>
      <c r="L6" s="208"/>
      <c r="M6" s="208"/>
      <c r="N6" s="208"/>
      <c r="O6" s="208"/>
      <c r="P6" s="14"/>
    </row>
    <row r="7" spans="2:16">
      <c r="B7" s="13"/>
      <c r="C7" s="7"/>
      <c r="D7" s="7"/>
      <c r="E7" s="7"/>
      <c r="F7" s="7"/>
      <c r="G7" s="7"/>
      <c r="H7" s="7"/>
      <c r="I7" s="15"/>
      <c r="J7" s="7"/>
      <c r="K7" s="7"/>
      <c r="L7" s="7"/>
      <c r="M7" s="7"/>
      <c r="N7" s="7"/>
      <c r="O7" s="7"/>
      <c r="P7" s="14"/>
    </row>
    <row r="8" spans="2:16" ht="15">
      <c r="B8" s="13"/>
      <c r="C8" s="208" t="s">
        <v>479</v>
      </c>
      <c r="D8" s="208"/>
      <c r="E8" s="208"/>
      <c r="F8" s="208"/>
      <c r="G8" s="208"/>
      <c r="H8" s="208"/>
      <c r="I8" s="208"/>
      <c r="J8" s="208"/>
      <c r="K8" s="208"/>
      <c r="L8" s="208"/>
      <c r="M8" s="208"/>
      <c r="N8" s="208"/>
      <c r="O8" s="208"/>
      <c r="P8" s="14"/>
    </row>
    <row r="9" spans="2:16" ht="15">
      <c r="B9" s="13"/>
      <c r="C9" s="208" t="s">
        <v>469</v>
      </c>
      <c r="D9" s="208"/>
      <c r="E9" s="208"/>
      <c r="F9" s="208"/>
      <c r="G9" s="208"/>
      <c r="H9" s="208"/>
      <c r="I9" s="208"/>
      <c r="J9" s="208"/>
      <c r="K9" s="208"/>
      <c r="L9" s="208"/>
      <c r="M9" s="208"/>
      <c r="N9" s="208"/>
      <c r="O9" s="208"/>
      <c r="P9" s="14"/>
    </row>
    <row r="10" spans="2:16">
      <c r="B10" s="13"/>
      <c r="C10" s="7"/>
      <c r="D10" s="7"/>
      <c r="E10" s="7"/>
      <c r="F10" s="7"/>
      <c r="G10" s="7"/>
      <c r="H10" s="7"/>
      <c r="I10" s="7"/>
      <c r="J10" s="7"/>
      <c r="K10" s="7"/>
      <c r="L10" s="7"/>
      <c r="M10" s="7"/>
      <c r="N10" s="7"/>
      <c r="O10" s="7"/>
      <c r="P10" s="14"/>
    </row>
    <row r="11" spans="2:16">
      <c r="B11" s="13"/>
      <c r="C11" s="7"/>
      <c r="D11" s="7"/>
      <c r="E11" s="7"/>
      <c r="F11" s="7"/>
      <c r="G11" s="7"/>
      <c r="H11" s="7"/>
      <c r="I11" s="7"/>
      <c r="J11" s="7"/>
      <c r="K11" s="7"/>
      <c r="L11" s="7"/>
      <c r="M11" s="7"/>
      <c r="N11" s="7"/>
      <c r="O11" s="7"/>
      <c r="P11" s="14"/>
    </row>
    <row r="12" spans="2:16" ht="15">
      <c r="B12" s="13"/>
      <c r="C12" s="7"/>
      <c r="D12" s="7"/>
      <c r="E12" s="7"/>
      <c r="F12" s="7"/>
      <c r="G12" s="7"/>
      <c r="H12" s="209" t="s">
        <v>223</v>
      </c>
      <c r="I12" s="209"/>
      <c r="J12" s="209"/>
      <c r="K12" s="7"/>
      <c r="L12" s="7"/>
      <c r="M12" s="209" t="s">
        <v>220</v>
      </c>
      <c r="N12" s="209"/>
      <c r="O12" s="209"/>
      <c r="P12" s="14"/>
    </row>
    <row r="13" spans="2:16" ht="15">
      <c r="B13" s="13"/>
      <c r="C13" s="16" t="s">
        <v>462</v>
      </c>
      <c r="D13" s="7"/>
      <c r="E13" s="16" t="s">
        <v>277</v>
      </c>
      <c r="F13" s="7"/>
      <c r="G13" s="7"/>
      <c r="H13" s="16" t="s">
        <v>463</v>
      </c>
      <c r="I13" s="7"/>
      <c r="J13" s="16" t="s">
        <v>464</v>
      </c>
      <c r="K13" s="7"/>
      <c r="L13" s="7"/>
      <c r="M13" s="16" t="s">
        <v>463</v>
      </c>
      <c r="N13" s="7"/>
      <c r="O13" s="16" t="s">
        <v>464</v>
      </c>
      <c r="P13" s="17"/>
    </row>
    <row r="14" spans="2:16">
      <c r="B14" s="13"/>
      <c r="C14" s="7"/>
      <c r="D14" s="7"/>
      <c r="E14" s="18">
        <v>-1</v>
      </c>
      <c r="F14" s="7"/>
      <c r="G14" s="7"/>
      <c r="H14" s="18">
        <v>-2</v>
      </c>
      <c r="I14" s="7"/>
      <c r="J14" s="18">
        <v>-3</v>
      </c>
      <c r="K14" s="7"/>
      <c r="L14" s="7"/>
      <c r="M14" s="18">
        <v>-4</v>
      </c>
      <c r="N14" s="7"/>
      <c r="O14" s="18">
        <v>-5</v>
      </c>
      <c r="P14" s="14"/>
    </row>
    <row r="15" spans="2:16">
      <c r="B15" s="13"/>
      <c r="C15" s="7"/>
      <c r="D15" s="7"/>
      <c r="E15" s="7"/>
      <c r="F15" s="7"/>
      <c r="G15" s="7"/>
      <c r="H15" s="7"/>
      <c r="I15" s="7"/>
      <c r="J15" s="7"/>
      <c r="K15" s="7"/>
      <c r="L15" s="7"/>
      <c r="M15" s="7"/>
      <c r="N15" s="7"/>
      <c r="O15" s="7"/>
      <c r="P15" s="14"/>
    </row>
    <row r="16" spans="2:16">
      <c r="B16" s="13"/>
      <c r="C16" s="19">
        <v>1</v>
      </c>
      <c r="D16" s="7"/>
      <c r="E16" s="19">
        <v>2010</v>
      </c>
      <c r="F16" s="7"/>
      <c r="G16" s="24" t="e">
        <f>COUNTIFS(#REF!,$H$12,#REF!,'Return on Equity'!$E16,#REF!,TRUE,#REF!,TRUE,#REF!,"&lt;&gt;N/A")</f>
        <v>#REF!</v>
      </c>
      <c r="H16" s="20" t="e">
        <f>AVERAGEIFS(#REF!,#REF!,$H$12,#REF!,'Return on Equity'!$E16,#REF!,TRUE,#REF!,TRUE)</f>
        <v>#REF!</v>
      </c>
      <c r="I16" s="7"/>
      <c r="J16" s="20" t="e">
        <f t="array" ref="J16">MEDIAN(IF(#REF!=$H$12,IF(#REF!='Return on Equity'!$E16,IF(#REF!=TRUE,IF(#REF!=TRUE,#REF!)))))</f>
        <v>#REF!</v>
      </c>
      <c r="K16" s="7"/>
      <c r="L16" s="24" t="e">
        <f>COUNTIFS(#REF!,$M$12,#REF!,'Return on Equity'!$E16,#REF!,TRUE,#REF!,TRUE,#REF!,"&lt;&gt;N/A")</f>
        <v>#REF!</v>
      </c>
      <c r="M16" s="20" t="e">
        <f>AVERAGEIFS(#REF!,#REF!,$M$12,#REF!,'Return on Equity'!$E16,#REF!,TRUE,#REF!,TRUE)</f>
        <v>#REF!</v>
      </c>
      <c r="N16" s="7"/>
      <c r="O16" s="20" t="e">
        <f t="array" ref="O16">MEDIAN(IF(#REF!=$M$12,IF(#REF!='Return on Equity'!$E16,IF(#REF!=TRUE,IF(#REF!=TRUE,#REF!)))))</f>
        <v>#REF!</v>
      </c>
      <c r="P16" s="14"/>
    </row>
    <row r="17" spans="2:16">
      <c r="B17" s="13"/>
      <c r="C17" s="19">
        <v>2</v>
      </c>
      <c r="D17" s="7"/>
      <c r="E17" s="19">
        <v>2011</v>
      </c>
      <c r="F17" s="7"/>
      <c r="G17" s="24" t="e">
        <f>COUNTIFS(#REF!,$H$12,#REF!,'Return on Equity'!$E17,#REF!,TRUE,#REF!,TRUE,#REF!,"&lt;&gt;N/A")</f>
        <v>#REF!</v>
      </c>
      <c r="H17" s="20" t="e">
        <f>AVERAGEIFS(#REF!,#REF!,$H$12,#REF!,'Return on Equity'!$E17,#REF!,TRUE,#REF!,TRUE)</f>
        <v>#REF!</v>
      </c>
      <c r="I17" s="7"/>
      <c r="J17" s="20" t="e">
        <f t="array" ref="J17">MEDIAN(IF(#REF!=$H$12,IF(#REF!='Return on Equity'!$E17,IF(#REF!=TRUE,IF(#REF!=TRUE,#REF!)))))</f>
        <v>#REF!</v>
      </c>
      <c r="K17" s="7"/>
      <c r="L17" s="24" t="e">
        <f>COUNTIFS(#REF!,$M$12,#REF!,'Return on Equity'!$E17,#REF!,TRUE,#REF!,TRUE,#REF!,"&lt;&gt;N/A")</f>
        <v>#REF!</v>
      </c>
      <c r="M17" s="20" t="e">
        <f>AVERAGEIFS(#REF!,#REF!,$M$12,#REF!,'Return on Equity'!$E17,#REF!,TRUE,#REF!,TRUE)</f>
        <v>#REF!</v>
      </c>
      <c r="N17" s="7"/>
      <c r="O17" s="20" t="e">
        <f t="array" ref="O17">MEDIAN(IF(#REF!=$M$12,IF(#REF!='Return on Equity'!$E17,IF(#REF!=TRUE,IF(#REF!=TRUE,#REF!)))))</f>
        <v>#REF!</v>
      </c>
      <c r="P17" s="14"/>
    </row>
    <row r="18" spans="2:16">
      <c r="B18" s="13"/>
      <c r="C18" s="19">
        <v>3</v>
      </c>
      <c r="D18" s="7"/>
      <c r="E18" s="19">
        <v>2012</v>
      </c>
      <c r="F18" s="7"/>
      <c r="G18" s="24" t="e">
        <f>COUNTIFS(#REF!,$H$12,#REF!,'Return on Equity'!$E18,#REF!,TRUE,#REF!,TRUE,#REF!,"&lt;&gt;N/A")</f>
        <v>#REF!</v>
      </c>
      <c r="H18" s="20" t="e">
        <f>AVERAGEIFS(#REF!,#REF!,$H$12,#REF!,'Return on Equity'!$E18,#REF!,TRUE,#REF!,TRUE)</f>
        <v>#REF!</v>
      </c>
      <c r="I18" s="7"/>
      <c r="J18" s="20" t="e">
        <f t="array" ref="J18">MEDIAN(IF(#REF!=$H$12,IF(#REF!='Return on Equity'!$E18,IF(#REF!=TRUE,IF(#REF!=TRUE,#REF!)))))</f>
        <v>#REF!</v>
      </c>
      <c r="K18" s="7"/>
      <c r="L18" s="24" t="e">
        <f>COUNTIFS(#REF!,$M$12,#REF!,'Return on Equity'!$E18,#REF!,TRUE,#REF!,TRUE,#REF!,"&lt;&gt;N/A")</f>
        <v>#REF!</v>
      </c>
      <c r="M18" s="20" t="e">
        <f>AVERAGEIFS(#REF!,#REF!,$M$12,#REF!,'Return on Equity'!$E18,#REF!,TRUE,#REF!,TRUE)</f>
        <v>#REF!</v>
      </c>
      <c r="N18" s="7"/>
      <c r="O18" s="20" t="e">
        <f t="array" ref="O18">MEDIAN(IF(#REF!=$M$12,IF(#REF!='Return on Equity'!$E18,IF(#REF!=TRUE,IF(#REF!=TRUE,#REF!)))))</f>
        <v>#REF!</v>
      </c>
      <c r="P18" s="14"/>
    </row>
    <row r="19" spans="2:16">
      <c r="B19" s="13"/>
      <c r="C19" s="19">
        <v>4</v>
      </c>
      <c r="D19" s="7"/>
      <c r="E19" s="19">
        <v>2013</v>
      </c>
      <c r="F19" s="7"/>
      <c r="G19" s="24" t="e">
        <f>COUNTIFS(#REF!,$H$12,#REF!,'Return on Equity'!$E19,#REF!,TRUE,#REF!,TRUE,#REF!,"&lt;&gt;N/A")</f>
        <v>#REF!</v>
      </c>
      <c r="H19" s="20" t="e">
        <f>AVERAGEIFS(#REF!,#REF!,$H$12,#REF!,'Return on Equity'!$E19,#REF!,TRUE,#REF!,TRUE)</f>
        <v>#REF!</v>
      </c>
      <c r="I19" s="7"/>
      <c r="J19" s="20" t="e">
        <f t="array" ref="J19">MEDIAN(IF(#REF!=$H$12,IF(#REF!='Return on Equity'!$E19,IF(#REF!=TRUE,IF(#REF!=TRUE,#REF!)))))</f>
        <v>#REF!</v>
      </c>
      <c r="K19" s="7"/>
      <c r="L19" s="24" t="e">
        <f>COUNTIFS(#REF!,$M$12,#REF!,'Return on Equity'!$E19,#REF!,TRUE,#REF!,TRUE,#REF!,"&lt;&gt;N/A")</f>
        <v>#REF!</v>
      </c>
      <c r="M19" s="20" t="e">
        <f>AVERAGEIFS(#REF!,#REF!,$M$12,#REF!,'Return on Equity'!$E19,#REF!,TRUE,#REF!,TRUE)</f>
        <v>#REF!</v>
      </c>
      <c r="N19" s="7"/>
      <c r="O19" s="20" t="e">
        <f t="array" ref="O19">MEDIAN(IF(#REF!=$M$12,IF(#REF!='Return on Equity'!$E19,IF(#REF!=TRUE,IF(#REF!=TRUE,#REF!)))))</f>
        <v>#REF!</v>
      </c>
      <c r="P19" s="14"/>
    </row>
    <row r="20" spans="2:16">
      <c r="B20" s="13"/>
      <c r="C20" s="19">
        <v>5</v>
      </c>
      <c r="D20" s="7"/>
      <c r="E20" s="19">
        <v>2014</v>
      </c>
      <c r="F20" s="7"/>
      <c r="G20" s="24" t="e">
        <f>COUNTIFS(#REF!,$H$12,#REF!,'Return on Equity'!$E20,#REF!,TRUE,#REF!,TRUE,#REF!,"&lt;&gt;N/A")</f>
        <v>#REF!</v>
      </c>
      <c r="H20" s="20" t="e">
        <f>AVERAGEIFS(#REF!,#REF!,$H$12,#REF!,'Return on Equity'!$E20,#REF!,TRUE,#REF!,TRUE)</f>
        <v>#REF!</v>
      </c>
      <c r="I20" s="7"/>
      <c r="J20" s="20" t="e">
        <f t="array" ref="J20">MEDIAN(IF(#REF!=$H$12,IF(#REF!='Return on Equity'!$E20,IF(#REF!=TRUE,IF(#REF!=TRUE,#REF!)))))</f>
        <v>#REF!</v>
      </c>
      <c r="K20" s="7"/>
      <c r="L20" s="24" t="e">
        <f>COUNTIFS(#REF!,$M$12,#REF!,'Return on Equity'!$E20,#REF!,TRUE,#REF!,TRUE,#REF!,"&lt;&gt;N/A")</f>
        <v>#REF!</v>
      </c>
      <c r="M20" s="20" t="e">
        <f>AVERAGEIFS(#REF!,#REF!,$M$12,#REF!,'Return on Equity'!$E20,#REF!,TRUE,#REF!,TRUE)</f>
        <v>#REF!</v>
      </c>
      <c r="N20" s="7"/>
      <c r="O20" s="20" t="e">
        <f t="array" ref="O20">MEDIAN(IF(#REF!=$M$12,IF(#REF!='Return on Equity'!$E20,IF(#REF!=TRUE,IF(#REF!=TRUE,#REF!)))))</f>
        <v>#REF!</v>
      </c>
      <c r="P20" s="14"/>
    </row>
    <row r="21" spans="2:16">
      <c r="B21" s="13"/>
      <c r="C21" s="19">
        <v>6</v>
      </c>
      <c r="D21" s="7"/>
      <c r="E21" s="19">
        <v>2015</v>
      </c>
      <c r="F21" s="7"/>
      <c r="G21" s="24" t="e">
        <f>COUNTIFS(#REF!,$H$12,#REF!,'Return on Equity'!$E21,#REF!,TRUE,#REF!,TRUE,#REF!,"&lt;&gt;N/A")</f>
        <v>#REF!</v>
      </c>
      <c r="H21" s="20" t="e">
        <f>AVERAGEIFS(#REF!,#REF!,$H$12,#REF!,'Return on Equity'!$E21,#REF!,TRUE,#REF!,TRUE)</f>
        <v>#REF!</v>
      </c>
      <c r="I21" s="7"/>
      <c r="J21" s="20" t="e">
        <f t="array" ref="J21">MEDIAN(IF(#REF!=$H$12,IF(#REF!='Return on Equity'!$E21,IF(#REF!=TRUE,IF(#REF!=TRUE,#REF!)))))</f>
        <v>#REF!</v>
      </c>
      <c r="K21" s="7"/>
      <c r="L21" s="24" t="e">
        <f>COUNTIFS(#REF!,$M$12,#REF!,'Return on Equity'!$E21,#REF!,TRUE,#REF!,TRUE,#REF!,"&lt;&gt;N/A")</f>
        <v>#REF!</v>
      </c>
      <c r="M21" s="20" t="e">
        <f>AVERAGEIFS(#REF!,#REF!,$M$12,#REF!,'Return on Equity'!$E21,#REF!,TRUE,#REF!,TRUE)</f>
        <v>#REF!</v>
      </c>
      <c r="N21" s="7"/>
      <c r="O21" s="20" t="e">
        <f t="array" ref="O21">MEDIAN(IF(#REF!=$M$12,IF(#REF!='Return on Equity'!$E21,IF(#REF!=TRUE,IF(#REF!=TRUE,#REF!)))))</f>
        <v>#REF!</v>
      </c>
      <c r="P21" s="14"/>
    </row>
    <row r="22" spans="2:16">
      <c r="B22" s="13"/>
      <c r="C22" s="19">
        <v>7</v>
      </c>
      <c r="D22" s="7"/>
      <c r="E22" s="19">
        <v>2016</v>
      </c>
      <c r="F22" s="7"/>
      <c r="G22" s="24" t="e">
        <f>COUNTIFS(#REF!,$H$12,#REF!,'Return on Equity'!$E22,#REF!,TRUE,#REF!,TRUE,#REF!,"&lt;&gt;N/A")</f>
        <v>#REF!</v>
      </c>
      <c r="H22" s="20" t="e">
        <f>AVERAGEIFS(#REF!,#REF!,$H$12,#REF!,'Return on Equity'!$E22,#REF!,TRUE,#REF!,TRUE)</f>
        <v>#REF!</v>
      </c>
      <c r="I22" s="7"/>
      <c r="J22" s="20" t="e">
        <f t="array" ref="J22">MEDIAN(IF(#REF!=$H$12,IF(#REF!='Return on Equity'!$E22,IF(#REF!=TRUE,IF(#REF!=TRUE,#REF!)))))</f>
        <v>#REF!</v>
      </c>
      <c r="K22" s="7"/>
      <c r="L22" s="24" t="e">
        <f>COUNTIFS(#REF!,$M$12,#REF!,'Return on Equity'!$E22,#REF!,TRUE,#REF!,TRUE,#REF!,"&lt;&gt;N/A")</f>
        <v>#REF!</v>
      </c>
      <c r="M22" s="20" t="e">
        <f>AVERAGEIFS(#REF!,#REF!,$M$12,#REF!,'Return on Equity'!$E22,#REF!,TRUE,#REF!,TRUE)</f>
        <v>#REF!</v>
      </c>
      <c r="N22" s="7"/>
      <c r="O22" s="20" t="e">
        <f t="array" ref="O22">MEDIAN(IF(#REF!=$M$12,IF(#REF!='Return on Equity'!$E22,IF(#REF!=TRUE,IF(#REF!=TRUE,#REF!)))))</f>
        <v>#REF!</v>
      </c>
      <c r="P22" s="14"/>
    </row>
    <row r="23" spans="2:16">
      <c r="B23" s="13"/>
      <c r="C23" s="19">
        <v>8</v>
      </c>
      <c r="D23" s="7"/>
      <c r="E23" s="19">
        <v>2017</v>
      </c>
      <c r="F23" s="7"/>
      <c r="G23" s="24" t="e">
        <f>COUNTIFS(#REF!,$H$12,#REF!,'Return on Equity'!$E23,#REF!,TRUE,#REF!,TRUE,#REF!,"&lt;&gt;N/A")</f>
        <v>#REF!</v>
      </c>
      <c r="H23" s="20" t="e">
        <f>AVERAGEIFS(#REF!,#REF!,$H$12,#REF!,'Return on Equity'!$E23,#REF!,TRUE,#REF!,TRUE)</f>
        <v>#REF!</v>
      </c>
      <c r="I23" s="7"/>
      <c r="J23" s="20" t="e">
        <f t="array" ref="J23">MEDIAN(IF(#REF!=$H$12,IF(#REF!='Return on Equity'!$E23,IF(#REF!=TRUE,IF(#REF!=TRUE,#REF!)))))</f>
        <v>#REF!</v>
      </c>
      <c r="K23" s="7"/>
      <c r="L23" s="24" t="e">
        <f>COUNTIFS(#REF!,$M$12,#REF!,'Return on Equity'!$E23,#REF!,TRUE,#REF!,TRUE,#REF!,"&lt;&gt;N/A")</f>
        <v>#REF!</v>
      </c>
      <c r="M23" s="20" t="e">
        <f>AVERAGEIFS(#REF!,#REF!,$M$12,#REF!,'Return on Equity'!$E23,#REF!,TRUE,#REF!,TRUE)</f>
        <v>#REF!</v>
      </c>
      <c r="N23" s="7"/>
      <c r="O23" s="20" t="e">
        <f t="array" ref="O23">MEDIAN(IF(#REF!=$M$12,IF(#REF!='Return on Equity'!$E23,IF(#REF!=TRUE,IF(#REF!=TRUE,#REF!)))))</f>
        <v>#REF!</v>
      </c>
      <c r="P23" s="14"/>
    </row>
    <row r="24" spans="2:16">
      <c r="B24" s="13"/>
      <c r="C24" s="7"/>
      <c r="D24" s="7"/>
      <c r="E24" s="7"/>
      <c r="F24" s="7"/>
      <c r="G24" s="7"/>
      <c r="H24" s="7"/>
      <c r="I24" s="7"/>
      <c r="J24" s="7"/>
      <c r="K24" s="7"/>
      <c r="L24" s="7"/>
      <c r="M24" s="7"/>
      <c r="N24" s="7"/>
      <c r="O24" s="7"/>
      <c r="P24" s="14"/>
    </row>
    <row r="25" spans="2:16">
      <c r="B25" s="13"/>
      <c r="C25" s="19">
        <v>9</v>
      </c>
      <c r="D25" s="7"/>
      <c r="E25" s="7" t="s">
        <v>463</v>
      </c>
      <c r="F25" s="7"/>
      <c r="G25" s="7"/>
      <c r="H25" s="20" t="e">
        <f>AVERAGE(H16:H23)</f>
        <v>#REF!</v>
      </c>
      <c r="I25" s="7"/>
      <c r="J25" s="20" t="e">
        <f>AVERAGE(J16:J23)</f>
        <v>#REF!</v>
      </c>
      <c r="K25" s="7"/>
      <c r="L25" s="7"/>
      <c r="M25" s="20" t="e">
        <f>AVERAGE(M16:M23)</f>
        <v>#REF!</v>
      </c>
      <c r="N25" s="7"/>
      <c r="O25" s="20" t="e">
        <f>AVERAGE(O16:O23)</f>
        <v>#REF!</v>
      </c>
      <c r="P25" s="14"/>
    </row>
    <row r="26" spans="2:16">
      <c r="B26" s="13"/>
      <c r="C26" s="19"/>
      <c r="D26" s="7"/>
      <c r="E26" s="7"/>
      <c r="F26" s="7"/>
      <c r="G26" s="7"/>
      <c r="H26" s="7"/>
      <c r="I26" s="7"/>
      <c r="J26" s="7"/>
      <c r="K26" s="7"/>
      <c r="L26" s="7"/>
      <c r="M26" s="7"/>
      <c r="N26" s="7"/>
      <c r="O26" s="7"/>
      <c r="P26" s="14"/>
    </row>
    <row r="27" spans="2:16">
      <c r="B27" s="13"/>
      <c r="C27" s="19">
        <v>10</v>
      </c>
      <c r="D27" s="7"/>
      <c r="E27" s="7" t="s">
        <v>465</v>
      </c>
      <c r="F27" s="7"/>
      <c r="G27" s="7"/>
      <c r="H27" s="20" t="e">
        <f>MIN(H16:H23)</f>
        <v>#REF!</v>
      </c>
      <c r="I27" s="7"/>
      <c r="J27" s="20" t="e">
        <f>MIN(J16:J23)</f>
        <v>#REF!</v>
      </c>
      <c r="K27" s="7"/>
      <c r="L27" s="7"/>
      <c r="M27" s="20" t="e">
        <f>MIN(M16:M23)</f>
        <v>#REF!</v>
      </c>
      <c r="N27" s="7"/>
      <c r="O27" s="20" t="e">
        <f>MIN(O16:O23)</f>
        <v>#REF!</v>
      </c>
      <c r="P27" s="14"/>
    </row>
    <row r="28" spans="2:16">
      <c r="B28" s="13"/>
      <c r="C28" s="19">
        <v>11</v>
      </c>
      <c r="D28" s="7"/>
      <c r="E28" s="7" t="s">
        <v>466</v>
      </c>
      <c r="F28" s="7"/>
      <c r="G28" s="7"/>
      <c r="H28" s="20" t="e">
        <f>MAX(H16:H23)</f>
        <v>#REF!</v>
      </c>
      <c r="I28" s="7"/>
      <c r="J28" s="20" t="e">
        <f>MAX(J16:J23)</f>
        <v>#REF!</v>
      </c>
      <c r="K28" s="7"/>
      <c r="L28" s="7"/>
      <c r="M28" s="20" t="e">
        <f>MAX(M16:M23)</f>
        <v>#REF!</v>
      </c>
      <c r="N28" s="7"/>
      <c r="O28" s="20" t="e">
        <f>MAX(O16:O23)</f>
        <v>#REF!</v>
      </c>
      <c r="P28" s="14"/>
    </row>
    <row r="29" spans="2:16">
      <c r="B29" s="13"/>
      <c r="C29" s="19">
        <v>12</v>
      </c>
      <c r="D29" s="7"/>
      <c r="E29" s="7" t="s">
        <v>467</v>
      </c>
      <c r="F29" s="7"/>
      <c r="G29" s="7"/>
      <c r="H29" s="20" t="e">
        <f>MEDIAN(H27:H28)</f>
        <v>#REF!</v>
      </c>
      <c r="I29" s="7"/>
      <c r="J29" s="20" t="e">
        <f>MEDIAN(J27:J28)</f>
        <v>#REF!</v>
      </c>
      <c r="K29" s="7"/>
      <c r="L29" s="7"/>
      <c r="M29" s="20" t="e">
        <f>MEDIAN(M27:M28)</f>
        <v>#REF!</v>
      </c>
      <c r="N29" s="7"/>
      <c r="O29" s="20" t="e">
        <f>MEDIAN(O27:O28)</f>
        <v>#REF!</v>
      </c>
      <c r="P29" s="14"/>
    </row>
    <row r="30" spans="2:16">
      <c r="B30" s="13"/>
      <c r="C30" s="7"/>
      <c r="D30" s="7"/>
      <c r="E30" s="7"/>
      <c r="F30" s="7"/>
      <c r="G30" s="7"/>
      <c r="H30" s="7"/>
      <c r="I30" s="7"/>
      <c r="J30" s="7"/>
      <c r="K30" s="7"/>
      <c r="L30" s="7"/>
      <c r="M30" s="7"/>
      <c r="N30" s="7"/>
      <c r="O30" s="7"/>
      <c r="P30" s="14"/>
    </row>
    <row r="31" spans="2:16">
      <c r="B31" s="13"/>
      <c r="C31" s="7"/>
      <c r="D31" s="7"/>
      <c r="E31" s="9"/>
      <c r="F31" s="9"/>
      <c r="G31" s="7"/>
      <c r="H31" s="7"/>
      <c r="I31" s="7"/>
      <c r="J31" s="7"/>
      <c r="K31" s="7"/>
      <c r="L31" s="7"/>
      <c r="M31" s="7"/>
      <c r="N31" s="7"/>
      <c r="O31" s="7"/>
      <c r="P31" s="14"/>
    </row>
    <row r="32" spans="2:16">
      <c r="B32" s="13"/>
      <c r="C32" s="7"/>
      <c r="D32" s="7"/>
      <c r="E32" s="7" t="s">
        <v>468</v>
      </c>
      <c r="F32" s="7"/>
      <c r="G32" s="7"/>
      <c r="H32" s="7"/>
      <c r="I32" s="7"/>
      <c r="J32" s="7"/>
      <c r="K32" s="7"/>
      <c r="L32" s="7"/>
      <c r="M32" s="7"/>
      <c r="N32" s="7"/>
      <c r="O32" s="7"/>
      <c r="P32" s="14"/>
    </row>
    <row r="33" spans="2:16">
      <c r="B33" s="13"/>
      <c r="C33" s="7"/>
      <c r="D33" s="7"/>
      <c r="E33" s="7" t="s">
        <v>546</v>
      </c>
      <c r="F33" s="7"/>
      <c r="G33" s="7"/>
      <c r="H33" s="7"/>
      <c r="I33" s="7"/>
      <c r="J33" s="7"/>
      <c r="K33" s="7"/>
      <c r="L33" s="7"/>
      <c r="M33" s="7"/>
      <c r="N33" s="7"/>
      <c r="O33" s="7"/>
      <c r="P33" s="14"/>
    </row>
    <row r="34" spans="2:16">
      <c r="B34" s="13"/>
      <c r="C34" s="7"/>
      <c r="D34" s="7"/>
      <c r="E34" s="7" t="s">
        <v>545</v>
      </c>
      <c r="F34" s="7"/>
      <c r="G34" s="7"/>
      <c r="H34" s="7"/>
      <c r="I34" s="7"/>
      <c r="J34" s="7"/>
      <c r="K34" s="7"/>
      <c r="L34" s="7"/>
      <c r="M34" s="7"/>
      <c r="N34" s="7"/>
      <c r="O34" s="7"/>
      <c r="P34" s="14"/>
    </row>
    <row r="35" spans="2:16">
      <c r="B35" s="13"/>
      <c r="C35" s="7"/>
      <c r="D35" s="7"/>
      <c r="E35" s="7" t="s">
        <v>478</v>
      </c>
      <c r="F35" s="7"/>
      <c r="G35" s="7"/>
      <c r="H35" s="7"/>
      <c r="I35" s="7"/>
      <c r="J35" s="7"/>
      <c r="K35" s="7"/>
      <c r="L35" s="7"/>
      <c r="M35" s="7"/>
      <c r="N35" s="7"/>
      <c r="O35" s="7"/>
      <c r="P35" s="14"/>
    </row>
    <row r="36" spans="2:16" hidden="1">
      <c r="B36" s="13"/>
      <c r="C36" s="7"/>
      <c r="D36" s="7"/>
      <c r="E36" s="7"/>
      <c r="F36" s="7"/>
      <c r="G36" s="7"/>
      <c r="H36" s="7"/>
      <c r="I36" s="7"/>
      <c r="J36" s="7"/>
      <c r="K36" s="7"/>
      <c r="L36" s="7"/>
      <c r="M36" s="7"/>
      <c r="N36" s="7"/>
      <c r="O36" s="7"/>
      <c r="P36" s="14"/>
    </row>
    <row r="37" spans="2:16" ht="6" customHeight="1" thickBot="1">
      <c r="B37" s="21"/>
      <c r="C37" s="22"/>
      <c r="D37" s="22"/>
      <c r="E37" s="22"/>
      <c r="F37" s="22"/>
      <c r="G37" s="22"/>
      <c r="H37" s="22"/>
      <c r="I37" s="22"/>
      <c r="J37" s="22"/>
      <c r="K37" s="22"/>
      <c r="L37" s="22"/>
      <c r="M37" s="22"/>
      <c r="N37" s="22"/>
      <c r="O37" s="22"/>
      <c r="P37" s="23"/>
    </row>
  </sheetData>
  <mergeCells count="5">
    <mergeCell ref="C6:O6"/>
    <mergeCell ref="C8:O8"/>
    <mergeCell ref="C9:O9"/>
    <mergeCell ref="H12:J12"/>
    <mergeCell ref="M12:O1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97"/>
  <sheetViews>
    <sheetView zoomScaleNormal="100" workbookViewId="0"/>
  </sheetViews>
  <sheetFormatPr defaultColWidth="9" defaultRowHeight="14.25"/>
  <cols>
    <col min="1" max="1" width="5.5" style="26" bestFit="1" customWidth="1"/>
    <col min="2" max="2" width="4.375" style="26" customWidth="1"/>
    <col min="3" max="3" width="9.125" style="26" bestFit="1" customWidth="1"/>
    <col min="4" max="4" width="6.75" style="26" bestFit="1" customWidth="1"/>
    <col min="5" max="5" width="40.25" style="26" bestFit="1" customWidth="1"/>
    <col min="6" max="6" width="5.75" style="26" bestFit="1" customWidth="1"/>
    <col min="7" max="7" width="16.875" style="26" customWidth="1"/>
    <col min="8" max="8" width="15.625" style="26" customWidth="1"/>
    <col min="9" max="16384" width="9" style="26"/>
  </cols>
  <sheetData>
    <row r="1" spans="1:9" ht="20.25">
      <c r="C1" s="211" t="s">
        <v>457</v>
      </c>
      <c r="D1" s="211"/>
      <c r="E1" s="211"/>
      <c r="F1" s="211"/>
      <c r="G1" s="211"/>
      <c r="H1" s="211"/>
    </row>
    <row r="2" spans="1:9" ht="10.5" customHeight="1">
      <c r="A2" s="43"/>
      <c r="B2" s="43"/>
      <c r="C2" s="43"/>
      <c r="D2" s="43"/>
      <c r="E2" s="43"/>
      <c r="F2" s="43"/>
      <c r="G2" s="43"/>
      <c r="H2" s="43"/>
    </row>
    <row r="3" spans="1:9" ht="10.5" customHeight="1">
      <c r="A3" s="43"/>
      <c r="B3" s="43"/>
      <c r="C3" s="43"/>
      <c r="D3" s="43"/>
      <c r="E3" s="43"/>
      <c r="F3" s="43"/>
      <c r="G3" s="43"/>
      <c r="H3" s="43"/>
    </row>
    <row r="4" spans="1:9" ht="15">
      <c r="A4" s="39"/>
      <c r="C4" s="210" t="s">
        <v>560</v>
      </c>
      <c r="D4" s="210"/>
      <c r="E4" s="210"/>
      <c r="F4" s="210"/>
      <c r="G4" s="210"/>
      <c r="H4" s="210"/>
    </row>
    <row r="5" spans="1:9" ht="45">
      <c r="C5" s="30" t="s">
        <v>462</v>
      </c>
      <c r="D5" s="30" t="s">
        <v>277</v>
      </c>
      <c r="E5" s="32" t="s">
        <v>481</v>
      </c>
      <c r="F5" s="30" t="s">
        <v>480</v>
      </c>
      <c r="G5" s="31" t="s">
        <v>482</v>
      </c>
      <c r="H5" s="31" t="s">
        <v>483</v>
      </c>
    </row>
    <row r="6" spans="1:9">
      <c r="F6" s="29">
        <v>-1</v>
      </c>
      <c r="G6" s="29">
        <v>-2</v>
      </c>
      <c r="H6" s="29">
        <v>-3</v>
      </c>
    </row>
    <row r="7" spans="1:9" ht="15">
      <c r="D7" s="32">
        <v>2016</v>
      </c>
    </row>
    <row r="8" spans="1:9">
      <c r="A8" s="26">
        <f t="shared" ref="A8:A39" si="0">YEAR(G8)</f>
        <v>2016</v>
      </c>
      <c r="C8" s="27">
        <v>1</v>
      </c>
      <c r="D8" s="27"/>
      <c r="E8" s="3" t="s">
        <v>352</v>
      </c>
      <c r="F8" s="3" t="s">
        <v>244</v>
      </c>
      <c r="G8" s="25">
        <v>42703</v>
      </c>
      <c r="H8" s="28">
        <v>10.55</v>
      </c>
      <c r="I8" s="6"/>
    </row>
    <row r="9" spans="1:9">
      <c r="A9" s="26">
        <f t="shared" si="0"/>
        <v>2016</v>
      </c>
      <c r="C9" s="27">
        <v>2</v>
      </c>
      <c r="D9" s="27"/>
      <c r="E9" s="3" t="s">
        <v>395</v>
      </c>
      <c r="F9" s="3" t="s">
        <v>256</v>
      </c>
      <c r="G9" s="25">
        <v>42711</v>
      </c>
      <c r="H9" s="28">
        <v>10.1</v>
      </c>
      <c r="I9" s="6"/>
    </row>
    <row r="10" spans="1:9">
      <c r="A10" s="26">
        <f t="shared" si="0"/>
        <v>2016</v>
      </c>
      <c r="C10" s="27">
        <v>3</v>
      </c>
      <c r="D10" s="27"/>
      <c r="E10" s="3" t="s">
        <v>345</v>
      </c>
      <c r="F10" s="3" t="s">
        <v>241</v>
      </c>
      <c r="G10" s="25">
        <v>42621</v>
      </c>
      <c r="H10" s="28">
        <v>10</v>
      </c>
      <c r="I10" s="6"/>
    </row>
    <row r="11" spans="1:9">
      <c r="A11" s="26">
        <f t="shared" si="0"/>
        <v>2016</v>
      </c>
      <c r="C11" s="27">
        <v>4</v>
      </c>
      <c r="D11" s="27"/>
      <c r="E11" s="3" t="s">
        <v>410</v>
      </c>
      <c r="F11" s="3" t="s">
        <v>243</v>
      </c>
      <c r="G11" s="25">
        <v>42692</v>
      </c>
      <c r="H11" s="28">
        <v>10</v>
      </c>
      <c r="I11" s="6"/>
    </row>
    <row r="12" spans="1:9">
      <c r="A12" s="26">
        <f>YEAR(G12)</f>
        <v>2016</v>
      </c>
      <c r="C12" s="27">
        <v>5</v>
      </c>
      <c r="D12" s="27"/>
      <c r="E12" s="3" t="s">
        <v>279</v>
      </c>
      <c r="F12" s="3" t="s">
        <v>219</v>
      </c>
      <c r="G12" s="25">
        <v>42705</v>
      </c>
      <c r="H12" s="28">
        <v>10</v>
      </c>
      <c r="I12" s="6"/>
    </row>
    <row r="13" spans="1:9">
      <c r="A13" s="26">
        <f t="shared" si="0"/>
        <v>2016</v>
      </c>
      <c r="C13" s="27">
        <v>6</v>
      </c>
      <c r="D13" s="27"/>
      <c r="E13" s="3" t="s">
        <v>315</v>
      </c>
      <c r="F13" s="3" t="s">
        <v>234</v>
      </c>
      <c r="G13" s="25">
        <v>42569</v>
      </c>
      <c r="H13" s="28">
        <v>9.98</v>
      </c>
      <c r="I13" s="6"/>
    </row>
    <row r="14" spans="1:9">
      <c r="A14" s="26">
        <f t="shared" si="0"/>
        <v>2016</v>
      </c>
      <c r="C14" s="27">
        <v>7</v>
      </c>
      <c r="D14" s="27"/>
      <c r="E14" s="3" t="s">
        <v>441</v>
      </c>
      <c r="F14" s="3" t="s">
        <v>242</v>
      </c>
      <c r="G14" s="25">
        <v>42643</v>
      </c>
      <c r="H14" s="28">
        <v>9.9</v>
      </c>
      <c r="I14" s="6"/>
    </row>
    <row r="15" spans="1:9">
      <c r="A15" s="26">
        <f t="shared" si="0"/>
        <v>2016</v>
      </c>
      <c r="C15" s="27">
        <v>8</v>
      </c>
      <c r="D15" s="27"/>
      <c r="E15" s="3" t="s">
        <v>337</v>
      </c>
      <c r="F15" s="3" t="s">
        <v>267</v>
      </c>
      <c r="G15" s="25">
        <v>42726</v>
      </c>
      <c r="H15" s="28">
        <v>9.9</v>
      </c>
      <c r="I15" s="6"/>
    </row>
    <row r="16" spans="1:9">
      <c r="A16" s="26">
        <f t="shared" si="0"/>
        <v>2016</v>
      </c>
      <c r="C16" s="27">
        <v>9</v>
      </c>
      <c r="D16" s="27"/>
      <c r="E16" s="3" t="s">
        <v>319</v>
      </c>
      <c r="F16" s="3" t="s">
        <v>234</v>
      </c>
      <c r="G16" s="25">
        <v>42445</v>
      </c>
      <c r="H16" s="28">
        <v>9.85</v>
      </c>
      <c r="I16" s="6"/>
    </row>
    <row r="17" spans="1:9">
      <c r="A17" s="26">
        <f t="shared" si="0"/>
        <v>2016</v>
      </c>
      <c r="C17" s="27">
        <v>10</v>
      </c>
      <c r="D17" s="27"/>
      <c r="E17" s="3" t="s">
        <v>381</v>
      </c>
      <c r="F17" s="3" t="s">
        <v>245</v>
      </c>
      <c r="G17" s="25">
        <v>42591</v>
      </c>
      <c r="H17" s="28">
        <v>9.85</v>
      </c>
      <c r="I17" s="6"/>
    </row>
    <row r="18" spans="1:9">
      <c r="A18" s="26">
        <f t="shared" si="0"/>
        <v>2016</v>
      </c>
      <c r="C18" s="27">
        <v>11</v>
      </c>
      <c r="D18" s="27"/>
      <c r="E18" s="3" t="s">
        <v>438</v>
      </c>
      <c r="F18" s="3" t="s">
        <v>242</v>
      </c>
      <c r="G18" s="25">
        <v>42489</v>
      </c>
      <c r="H18" s="28">
        <v>9.8000000000000007</v>
      </c>
      <c r="I18" s="6"/>
    </row>
    <row r="19" spans="1:9">
      <c r="A19" s="26">
        <f t="shared" si="0"/>
        <v>2016</v>
      </c>
      <c r="C19" s="19">
        <v>12</v>
      </c>
      <c r="D19" s="19"/>
      <c r="E19" s="7" t="s">
        <v>398</v>
      </c>
      <c r="F19" s="7" t="s">
        <v>243</v>
      </c>
      <c r="G19" s="34">
        <v>42683</v>
      </c>
      <c r="H19" s="35">
        <v>9.8000000000000007</v>
      </c>
      <c r="I19" s="6"/>
    </row>
    <row r="20" spans="1:9">
      <c r="A20" s="26">
        <f t="shared" si="0"/>
        <v>2016</v>
      </c>
      <c r="C20" s="27">
        <v>13</v>
      </c>
      <c r="D20" s="27"/>
      <c r="E20" s="3" t="s">
        <v>360</v>
      </c>
      <c r="F20" s="3" t="s">
        <v>248</v>
      </c>
      <c r="G20" s="25">
        <v>42423</v>
      </c>
      <c r="H20" s="28">
        <v>9.75</v>
      </c>
      <c r="I20" s="6"/>
    </row>
    <row r="21" spans="1:9">
      <c r="A21" s="26">
        <f t="shared" si="0"/>
        <v>2016</v>
      </c>
      <c r="C21" s="27">
        <v>14</v>
      </c>
      <c r="D21" s="27"/>
      <c r="E21" s="3" t="s">
        <v>311</v>
      </c>
      <c r="F21" s="3" t="s">
        <v>233</v>
      </c>
      <c r="G21" s="25">
        <v>42524</v>
      </c>
      <c r="H21" s="28">
        <v>9.75</v>
      </c>
      <c r="I21" s="6"/>
    </row>
    <row r="22" spans="1:9">
      <c r="A22" s="26">
        <f t="shared" si="0"/>
        <v>2016</v>
      </c>
      <c r="C22" s="27">
        <v>15</v>
      </c>
      <c r="D22" s="27"/>
      <c r="E22" s="3" t="s">
        <v>424</v>
      </c>
      <c r="F22" s="3" t="s">
        <v>269</v>
      </c>
      <c r="G22" s="25">
        <v>42606</v>
      </c>
      <c r="H22" s="28">
        <v>9.75</v>
      </c>
      <c r="I22" s="6"/>
    </row>
    <row r="23" spans="1:9">
      <c r="A23" s="26">
        <f t="shared" si="0"/>
        <v>2016</v>
      </c>
      <c r="C23" s="27">
        <v>16</v>
      </c>
      <c r="D23" s="27"/>
      <c r="E23" s="3" t="s">
        <v>426</v>
      </c>
      <c r="F23" s="3" t="s">
        <v>269</v>
      </c>
      <c r="G23" s="25">
        <v>42716</v>
      </c>
      <c r="H23" s="28">
        <v>9.6</v>
      </c>
      <c r="I23" s="6"/>
    </row>
    <row r="24" spans="1:9">
      <c r="A24" s="26">
        <f t="shared" si="0"/>
        <v>2016</v>
      </c>
      <c r="C24" s="27">
        <v>17</v>
      </c>
      <c r="D24" s="27"/>
      <c r="E24" s="3" t="s">
        <v>365</v>
      </c>
      <c r="F24" s="3" t="s">
        <v>252</v>
      </c>
      <c r="G24" s="25">
        <v>42726</v>
      </c>
      <c r="H24" s="28">
        <v>9.6</v>
      </c>
      <c r="I24" s="6"/>
    </row>
    <row r="25" spans="1:9">
      <c r="A25" s="26">
        <f t="shared" si="0"/>
        <v>2016</v>
      </c>
      <c r="C25" s="27">
        <v>18</v>
      </c>
      <c r="D25" s="27"/>
      <c r="E25" s="3" t="s">
        <v>291</v>
      </c>
      <c r="F25" s="3" t="s">
        <v>229</v>
      </c>
      <c r="G25" s="25">
        <v>42641</v>
      </c>
      <c r="H25" s="28">
        <v>9.58</v>
      </c>
      <c r="I25" s="6"/>
    </row>
    <row r="26" spans="1:9">
      <c r="A26" s="26">
        <f t="shared" si="0"/>
        <v>2016</v>
      </c>
      <c r="B26" s="7"/>
      <c r="C26" s="27">
        <v>19</v>
      </c>
      <c r="D26" s="27"/>
      <c r="E26" s="3" t="s">
        <v>310</v>
      </c>
      <c r="F26" s="3" t="s">
        <v>233</v>
      </c>
      <c r="G26" s="25">
        <v>42689</v>
      </c>
      <c r="H26" s="28">
        <v>9.5500000000000007</v>
      </c>
      <c r="I26" s="6"/>
    </row>
    <row r="27" spans="1:9">
      <c r="A27" s="26">
        <f t="shared" si="0"/>
        <v>2016</v>
      </c>
      <c r="B27" s="7"/>
      <c r="C27" s="27">
        <v>20</v>
      </c>
      <c r="D27" s="27"/>
      <c r="E27" s="3" t="s">
        <v>324</v>
      </c>
      <c r="F27" s="3" t="s">
        <v>275</v>
      </c>
      <c r="G27" s="34">
        <v>42375</v>
      </c>
      <c r="H27" s="35">
        <v>9.5</v>
      </c>
      <c r="I27" s="6"/>
    </row>
    <row r="28" spans="1:9">
      <c r="A28" s="26">
        <f t="shared" si="0"/>
        <v>2016</v>
      </c>
      <c r="B28" s="7"/>
      <c r="C28" s="27">
        <v>21</v>
      </c>
      <c r="D28" s="27"/>
      <c r="E28" s="3" t="s">
        <v>422</v>
      </c>
      <c r="F28" s="3" t="s">
        <v>266</v>
      </c>
      <c r="G28" s="34">
        <v>42600</v>
      </c>
      <c r="H28" s="35">
        <v>9.5</v>
      </c>
      <c r="I28" s="6"/>
    </row>
    <row r="29" spans="1:9">
      <c r="A29" s="26">
        <f t="shared" si="0"/>
        <v>2016</v>
      </c>
      <c r="B29" s="7"/>
      <c r="C29" s="27">
        <v>22</v>
      </c>
      <c r="D29" s="27"/>
      <c r="E29" s="3" t="s">
        <v>278</v>
      </c>
      <c r="F29" s="3" t="s">
        <v>275</v>
      </c>
      <c r="G29" s="34">
        <v>42614</v>
      </c>
      <c r="H29" s="35">
        <v>9.5</v>
      </c>
      <c r="I29" s="6"/>
    </row>
    <row r="30" spans="1:9">
      <c r="A30" s="26">
        <f t="shared" si="0"/>
        <v>2016</v>
      </c>
      <c r="C30" s="27">
        <v>23</v>
      </c>
      <c r="D30" s="27"/>
      <c r="E30" s="3" t="s">
        <v>320</v>
      </c>
      <c r="F30" s="3" t="s">
        <v>235</v>
      </c>
      <c r="G30" s="25">
        <v>42684</v>
      </c>
      <c r="H30" s="28">
        <v>9.5</v>
      </c>
      <c r="I30" s="6"/>
    </row>
    <row r="31" spans="1:9">
      <c r="A31" s="26">
        <f t="shared" si="0"/>
        <v>2016</v>
      </c>
      <c r="C31" s="27">
        <v>24</v>
      </c>
      <c r="D31" s="27"/>
      <c r="E31" s="3" t="s">
        <v>324</v>
      </c>
      <c r="F31" s="3" t="s">
        <v>236</v>
      </c>
      <c r="G31" s="25">
        <v>42732</v>
      </c>
      <c r="H31" s="28">
        <v>9.5</v>
      </c>
      <c r="I31" s="6"/>
    </row>
    <row r="32" spans="1:9">
      <c r="A32" s="26">
        <f t="shared" si="0"/>
        <v>2016</v>
      </c>
      <c r="C32" s="27">
        <v>25</v>
      </c>
      <c r="D32" s="27"/>
      <c r="E32" s="3" t="s">
        <v>302</v>
      </c>
      <c r="F32" s="3" t="s">
        <v>229</v>
      </c>
      <c r="G32" s="25">
        <v>42529</v>
      </c>
      <c r="H32" s="28">
        <v>9.48</v>
      </c>
      <c r="I32" s="6"/>
    </row>
    <row r="33" spans="1:9">
      <c r="A33" s="26">
        <f t="shared" si="0"/>
        <v>2016</v>
      </c>
      <c r="C33" s="27">
        <v>26</v>
      </c>
      <c r="D33" s="27"/>
      <c r="E33" s="3" t="s">
        <v>367</v>
      </c>
      <c r="F33" s="3" t="s">
        <v>253</v>
      </c>
      <c r="G33" s="25">
        <v>42723</v>
      </c>
      <c r="H33" s="28">
        <v>9.3699999999999992</v>
      </c>
      <c r="I33" s="6"/>
    </row>
    <row r="34" spans="1:9">
      <c r="A34" s="26">
        <f t="shared" si="0"/>
        <v>2016</v>
      </c>
      <c r="C34" s="27">
        <v>27</v>
      </c>
      <c r="D34" s="27"/>
      <c r="E34" s="3" t="s">
        <v>375</v>
      </c>
      <c r="F34" s="3" t="s">
        <v>249</v>
      </c>
      <c r="G34" s="25">
        <v>42718</v>
      </c>
      <c r="H34" s="28">
        <v>9.1</v>
      </c>
      <c r="I34" s="6"/>
    </row>
    <row r="35" spans="1:9">
      <c r="A35" s="26">
        <f t="shared" si="0"/>
        <v>2016</v>
      </c>
      <c r="C35" s="27">
        <v>28</v>
      </c>
      <c r="D35" s="27"/>
      <c r="E35" s="3" t="s">
        <v>289</v>
      </c>
      <c r="F35" s="3" t="s">
        <v>228</v>
      </c>
      <c r="G35" s="25">
        <v>42536</v>
      </c>
      <c r="H35" s="28">
        <v>9</v>
      </c>
      <c r="I35" s="6"/>
    </row>
    <row r="36" spans="1:9">
      <c r="A36" s="26">
        <f t="shared" si="0"/>
        <v>2016</v>
      </c>
      <c r="C36" s="27">
        <v>29</v>
      </c>
      <c r="D36" s="27"/>
      <c r="E36" s="3" t="s">
        <v>290</v>
      </c>
      <c r="F36" s="3" t="s">
        <v>228</v>
      </c>
      <c r="G36" s="25">
        <v>42536</v>
      </c>
      <c r="H36" s="28">
        <v>9</v>
      </c>
      <c r="I36" s="6"/>
    </row>
    <row r="37" spans="1:9">
      <c r="A37" s="26">
        <f t="shared" si="0"/>
        <v>2016</v>
      </c>
      <c r="C37" s="27">
        <v>30</v>
      </c>
      <c r="D37" s="27"/>
      <c r="E37" s="3" t="s">
        <v>392</v>
      </c>
      <c r="F37" s="3" t="s">
        <v>257</v>
      </c>
      <c r="G37" s="25">
        <v>42723</v>
      </c>
      <c r="H37" s="28">
        <v>9</v>
      </c>
      <c r="I37" s="6"/>
    </row>
    <row r="38" spans="1:9">
      <c r="A38" s="26">
        <f t="shared" si="0"/>
        <v>2016</v>
      </c>
      <c r="C38" s="27">
        <v>31</v>
      </c>
      <c r="D38" s="27"/>
      <c r="E38" s="3" t="s">
        <v>364</v>
      </c>
      <c r="F38" s="3" t="s">
        <v>246</v>
      </c>
      <c r="G38" s="25">
        <v>42710</v>
      </c>
      <c r="H38" s="28">
        <v>8.64</v>
      </c>
      <c r="I38" s="6"/>
    </row>
    <row r="39" spans="1:9">
      <c r="A39" s="26">
        <f t="shared" si="0"/>
        <v>2016</v>
      </c>
      <c r="C39" s="27">
        <v>32</v>
      </c>
      <c r="D39" s="27"/>
      <c r="E39" s="3" t="s">
        <v>357</v>
      </c>
      <c r="F39" s="3" t="s">
        <v>246</v>
      </c>
      <c r="G39" s="25">
        <v>42710</v>
      </c>
      <c r="H39" s="28">
        <v>8.64</v>
      </c>
      <c r="I39" s="6"/>
    </row>
    <row r="40" spans="1:9">
      <c r="C40" s="27"/>
      <c r="D40" s="27"/>
      <c r="G40" s="25"/>
      <c r="H40" s="28"/>
    </row>
    <row r="41" spans="1:9" ht="15">
      <c r="C41" s="27"/>
      <c r="D41" s="30">
        <v>2017</v>
      </c>
      <c r="G41" s="25"/>
      <c r="H41" s="28"/>
    </row>
    <row r="42" spans="1:9">
      <c r="A42" s="26">
        <f t="shared" ref="A42:A84" si="1">YEAR(G42)</f>
        <v>2017</v>
      </c>
      <c r="C42" s="27">
        <v>33</v>
      </c>
      <c r="D42" s="27"/>
      <c r="E42" s="26" t="s">
        <v>455</v>
      </c>
      <c r="F42" s="26" t="s">
        <v>272</v>
      </c>
      <c r="G42" s="25">
        <v>43054</v>
      </c>
      <c r="H42" s="28">
        <v>11.95</v>
      </c>
    </row>
    <row r="43" spans="1:9">
      <c r="A43" s="26">
        <f t="shared" si="1"/>
        <v>2017</v>
      </c>
      <c r="C43" s="27">
        <v>34</v>
      </c>
      <c r="D43" s="27"/>
      <c r="E43" s="26" t="s">
        <v>281</v>
      </c>
      <c r="F43" s="26" t="s">
        <v>219</v>
      </c>
      <c r="G43" s="25">
        <v>43034</v>
      </c>
      <c r="H43" s="28">
        <v>10.3</v>
      </c>
    </row>
    <row r="44" spans="1:9">
      <c r="A44" s="26">
        <f t="shared" si="1"/>
        <v>2017</v>
      </c>
      <c r="C44" s="27">
        <v>35</v>
      </c>
      <c r="D44" s="27"/>
      <c r="E44" s="26" t="s">
        <v>371</v>
      </c>
      <c r="F44" s="26" t="s">
        <v>244</v>
      </c>
      <c r="G44" s="25">
        <v>42829</v>
      </c>
      <c r="H44" s="28">
        <v>10.25</v>
      </c>
    </row>
    <row r="45" spans="1:9">
      <c r="A45" s="26">
        <f t="shared" si="1"/>
        <v>2017</v>
      </c>
      <c r="C45" s="27">
        <v>36</v>
      </c>
      <c r="D45" s="27"/>
      <c r="E45" s="26" t="s">
        <v>282</v>
      </c>
      <c r="F45" s="26" t="s">
        <v>219</v>
      </c>
      <c r="G45" s="25">
        <v>43034</v>
      </c>
      <c r="H45" s="28">
        <v>10.25</v>
      </c>
    </row>
    <row r="46" spans="1:9">
      <c r="A46" s="26">
        <f t="shared" si="1"/>
        <v>2017</v>
      </c>
      <c r="C46" s="27">
        <v>37</v>
      </c>
      <c r="D46" s="27"/>
      <c r="E46" s="26" t="s">
        <v>374</v>
      </c>
      <c r="F46" s="26" t="s">
        <v>244</v>
      </c>
      <c r="G46" s="25">
        <v>43045</v>
      </c>
      <c r="H46" s="28">
        <v>10.25</v>
      </c>
    </row>
    <row r="47" spans="1:9">
      <c r="A47" s="26">
        <f t="shared" si="1"/>
        <v>2017</v>
      </c>
      <c r="C47" s="27">
        <v>38</v>
      </c>
      <c r="D47" s="27"/>
      <c r="E47" s="26" t="s">
        <v>283</v>
      </c>
      <c r="F47" s="26" t="s">
        <v>219</v>
      </c>
      <c r="G47" s="25">
        <v>43034</v>
      </c>
      <c r="H47" s="28">
        <v>10.199999999999999</v>
      </c>
    </row>
    <row r="48" spans="1:9">
      <c r="A48" s="26">
        <f t="shared" si="1"/>
        <v>2017</v>
      </c>
      <c r="C48" s="27">
        <v>39</v>
      </c>
      <c r="D48" s="27"/>
      <c r="E48" s="26" t="s">
        <v>341</v>
      </c>
      <c r="F48" s="26" t="s">
        <v>241</v>
      </c>
      <c r="G48" s="25">
        <v>42766</v>
      </c>
      <c r="H48" s="28">
        <v>10.1</v>
      </c>
    </row>
    <row r="49" spans="1:8">
      <c r="A49" s="26">
        <f t="shared" si="1"/>
        <v>2017</v>
      </c>
      <c r="C49" s="27">
        <v>40</v>
      </c>
      <c r="D49" s="27"/>
      <c r="E49" s="26" t="s">
        <v>344</v>
      </c>
      <c r="F49" s="26" t="s">
        <v>241</v>
      </c>
      <c r="G49" s="25">
        <v>42794</v>
      </c>
      <c r="H49" s="28">
        <v>10.1</v>
      </c>
    </row>
    <row r="50" spans="1:8">
      <c r="A50" s="26">
        <f t="shared" si="1"/>
        <v>2017</v>
      </c>
      <c r="C50" s="27">
        <v>41</v>
      </c>
      <c r="D50" s="27"/>
      <c r="E50" s="26" t="s">
        <v>418</v>
      </c>
      <c r="F50" s="26" t="s">
        <v>266</v>
      </c>
      <c r="G50" s="25">
        <v>42962</v>
      </c>
      <c r="H50" s="28">
        <v>10</v>
      </c>
    </row>
    <row r="51" spans="1:8">
      <c r="A51" s="26">
        <f t="shared" si="1"/>
        <v>2017</v>
      </c>
      <c r="C51" s="27">
        <v>42</v>
      </c>
      <c r="D51" s="27"/>
      <c r="E51" s="26" t="s">
        <v>535</v>
      </c>
      <c r="F51" s="26" t="s">
        <v>242</v>
      </c>
      <c r="G51" s="25">
        <v>43069</v>
      </c>
      <c r="H51" s="28">
        <v>10</v>
      </c>
    </row>
    <row r="52" spans="1:8">
      <c r="A52" s="26">
        <f t="shared" si="1"/>
        <v>2017</v>
      </c>
      <c r="C52" s="27">
        <v>43</v>
      </c>
      <c r="D52" s="27"/>
      <c r="E52" s="26" t="s">
        <v>437</v>
      </c>
      <c r="F52" s="26" t="s">
        <v>242</v>
      </c>
      <c r="G52" s="25">
        <v>43069</v>
      </c>
      <c r="H52" s="28">
        <v>10</v>
      </c>
    </row>
    <row r="53" spans="1:8">
      <c r="A53" s="26">
        <f t="shared" si="1"/>
        <v>2017</v>
      </c>
      <c r="C53" s="27">
        <v>44</v>
      </c>
      <c r="D53" s="27"/>
      <c r="E53" s="26" t="s">
        <v>403</v>
      </c>
      <c r="F53" s="26" t="s">
        <v>260</v>
      </c>
      <c r="G53" s="25">
        <v>43006</v>
      </c>
      <c r="H53" s="28">
        <v>9.8000000000000007</v>
      </c>
    </row>
    <row r="54" spans="1:8">
      <c r="A54" s="26">
        <f t="shared" si="1"/>
        <v>2017</v>
      </c>
      <c r="C54" s="19">
        <v>45</v>
      </c>
      <c r="D54" s="19"/>
      <c r="E54" s="7" t="s">
        <v>408</v>
      </c>
      <c r="F54" s="7" t="s">
        <v>243</v>
      </c>
      <c r="G54" s="34">
        <v>43076</v>
      </c>
      <c r="H54" s="35">
        <v>9.8000000000000007</v>
      </c>
    </row>
    <row r="55" spans="1:8">
      <c r="A55" s="26">
        <f t="shared" si="1"/>
        <v>2017</v>
      </c>
      <c r="C55" s="27">
        <v>46</v>
      </c>
      <c r="D55" s="27"/>
      <c r="E55" s="26" t="s">
        <v>421</v>
      </c>
      <c r="F55" s="26" t="s">
        <v>266</v>
      </c>
      <c r="G55" s="25">
        <v>42790</v>
      </c>
      <c r="H55" s="28">
        <v>9.75</v>
      </c>
    </row>
    <row r="56" spans="1:8">
      <c r="A56" s="26">
        <f t="shared" si="1"/>
        <v>2017</v>
      </c>
      <c r="C56" s="27">
        <v>47</v>
      </c>
      <c r="D56" s="27"/>
      <c r="E56" s="26" t="s">
        <v>312</v>
      </c>
      <c r="F56" s="26" t="s">
        <v>250</v>
      </c>
      <c r="G56" s="25">
        <v>42878</v>
      </c>
      <c r="H56" s="28">
        <v>9.6999999999999993</v>
      </c>
    </row>
    <row r="57" spans="1:8">
      <c r="A57" s="26">
        <f t="shared" si="1"/>
        <v>2017</v>
      </c>
      <c r="C57" s="27">
        <v>48</v>
      </c>
      <c r="D57" s="27"/>
      <c r="E57" s="26" t="s">
        <v>306</v>
      </c>
      <c r="F57" s="26" t="s">
        <v>232</v>
      </c>
      <c r="G57" s="25">
        <v>42908</v>
      </c>
      <c r="H57" s="28">
        <v>9.6999999999999993</v>
      </c>
    </row>
    <row r="58" spans="1:8">
      <c r="A58" s="26">
        <f t="shared" si="1"/>
        <v>2017</v>
      </c>
      <c r="C58" s="27">
        <v>49</v>
      </c>
      <c r="D58" s="27"/>
      <c r="E58" s="26" t="s">
        <v>307</v>
      </c>
      <c r="F58" s="26" t="s">
        <v>232</v>
      </c>
      <c r="G58" s="25">
        <v>42908</v>
      </c>
      <c r="H58" s="28">
        <v>9.6999999999999993</v>
      </c>
    </row>
    <row r="59" spans="1:8">
      <c r="A59" s="26">
        <f t="shared" si="1"/>
        <v>2017</v>
      </c>
      <c r="C59" s="27">
        <v>50</v>
      </c>
      <c r="D59" s="27"/>
      <c r="E59" s="26" t="s">
        <v>335</v>
      </c>
      <c r="F59" s="26" t="s">
        <v>238</v>
      </c>
      <c r="G59" s="25">
        <v>42902</v>
      </c>
      <c r="H59" s="28">
        <v>9.65</v>
      </c>
    </row>
    <row r="60" spans="1:8">
      <c r="A60" s="26">
        <f t="shared" si="1"/>
        <v>2017</v>
      </c>
      <c r="C60" s="27">
        <v>51</v>
      </c>
      <c r="D60" s="27"/>
      <c r="E60" s="26" t="s">
        <v>302</v>
      </c>
      <c r="F60" s="26" t="s">
        <v>260</v>
      </c>
      <c r="G60" s="25">
        <v>43083</v>
      </c>
      <c r="H60" s="28">
        <v>9.65</v>
      </c>
    </row>
    <row r="61" spans="1:8">
      <c r="A61" s="26">
        <f t="shared" si="1"/>
        <v>2017</v>
      </c>
      <c r="C61" s="27">
        <v>52</v>
      </c>
      <c r="D61" s="27"/>
      <c r="E61" s="26" t="s">
        <v>409</v>
      </c>
      <c r="F61" s="26" t="s">
        <v>260</v>
      </c>
      <c r="G61" s="25">
        <v>42747</v>
      </c>
      <c r="H61" s="28">
        <v>9.6</v>
      </c>
    </row>
    <row r="62" spans="1:8">
      <c r="A62" s="26">
        <f t="shared" si="1"/>
        <v>2017</v>
      </c>
      <c r="C62" s="27">
        <v>53</v>
      </c>
      <c r="E62" s="26" t="s">
        <v>312</v>
      </c>
      <c r="F62" s="26" t="s">
        <v>233</v>
      </c>
      <c r="G62" s="25">
        <v>42781</v>
      </c>
      <c r="H62" s="28">
        <v>9.6</v>
      </c>
    </row>
    <row r="63" spans="1:8">
      <c r="A63" s="26">
        <f t="shared" si="1"/>
        <v>2017</v>
      </c>
      <c r="C63" s="27">
        <v>54</v>
      </c>
      <c r="E63" s="26" t="s">
        <v>425</v>
      </c>
      <c r="F63" s="26" t="s">
        <v>269</v>
      </c>
      <c r="G63" s="25">
        <v>42788</v>
      </c>
      <c r="H63" s="28">
        <v>9.6</v>
      </c>
    </row>
    <row r="64" spans="1:8">
      <c r="A64" s="26">
        <f t="shared" si="1"/>
        <v>2017</v>
      </c>
      <c r="C64" s="27">
        <v>55</v>
      </c>
      <c r="E64" s="26" t="s">
        <v>424</v>
      </c>
      <c r="F64" s="26" t="s">
        <v>269</v>
      </c>
      <c r="G64" s="25">
        <v>43000</v>
      </c>
      <c r="H64" s="28">
        <v>9.6</v>
      </c>
    </row>
    <row r="65" spans="1:9">
      <c r="A65" s="26">
        <f t="shared" si="1"/>
        <v>2017</v>
      </c>
      <c r="C65" s="27">
        <v>56</v>
      </c>
      <c r="E65" s="26" t="s">
        <v>399</v>
      </c>
      <c r="F65" s="26" t="s">
        <v>260</v>
      </c>
      <c r="G65" s="25">
        <v>43083</v>
      </c>
      <c r="H65" s="28">
        <v>9.6</v>
      </c>
    </row>
    <row r="66" spans="1:9">
      <c r="A66" s="26">
        <f t="shared" si="1"/>
        <v>2017</v>
      </c>
      <c r="C66" s="27">
        <v>57</v>
      </c>
      <c r="E66" s="26" t="s">
        <v>291</v>
      </c>
      <c r="F66" s="26" t="s">
        <v>229</v>
      </c>
      <c r="G66" s="25">
        <v>43089</v>
      </c>
      <c r="H66" s="28">
        <v>9.58</v>
      </c>
    </row>
    <row r="67" spans="1:9">
      <c r="A67" s="26">
        <f t="shared" si="1"/>
        <v>2017</v>
      </c>
      <c r="C67" s="27">
        <v>58</v>
      </c>
      <c r="E67" s="26" t="s">
        <v>321</v>
      </c>
      <c r="F67" s="26" t="s">
        <v>235</v>
      </c>
      <c r="G67" s="25">
        <v>42814</v>
      </c>
      <c r="H67" s="28">
        <v>9.5</v>
      </c>
    </row>
    <row r="68" spans="1:9">
      <c r="A68" s="26">
        <f t="shared" si="1"/>
        <v>2017</v>
      </c>
      <c r="C68" s="27">
        <v>59</v>
      </c>
      <c r="E68" s="26" t="s">
        <v>413</v>
      </c>
      <c r="F68" s="26" t="s">
        <v>264</v>
      </c>
      <c r="G68" s="25">
        <v>42845</v>
      </c>
      <c r="H68" s="28">
        <v>9.5</v>
      </c>
    </row>
    <row r="69" spans="1:9">
      <c r="A69" s="26">
        <f t="shared" si="1"/>
        <v>2017</v>
      </c>
      <c r="C69" s="27">
        <v>60</v>
      </c>
      <c r="E69" s="26" t="s">
        <v>327</v>
      </c>
      <c r="F69" s="26" t="s">
        <v>237</v>
      </c>
      <c r="G69" s="25">
        <v>42858</v>
      </c>
      <c r="H69" s="28">
        <v>9.5</v>
      </c>
      <c r="I69" s="20"/>
    </row>
    <row r="70" spans="1:9">
      <c r="A70" s="26">
        <f t="shared" si="1"/>
        <v>2017</v>
      </c>
      <c r="C70" s="27">
        <v>61</v>
      </c>
      <c r="E70" s="26" t="s">
        <v>321</v>
      </c>
      <c r="F70" s="26" t="s">
        <v>248</v>
      </c>
      <c r="G70" s="25">
        <v>42873</v>
      </c>
      <c r="H70" s="28">
        <v>9.5</v>
      </c>
    </row>
    <row r="71" spans="1:9">
      <c r="A71" s="26">
        <f t="shared" si="1"/>
        <v>2017</v>
      </c>
      <c r="C71" s="27">
        <v>62</v>
      </c>
      <c r="E71" s="26" t="s">
        <v>310</v>
      </c>
      <c r="F71" s="7" t="s">
        <v>276</v>
      </c>
      <c r="G71" s="25">
        <v>42940</v>
      </c>
      <c r="H71" s="28">
        <v>9.5</v>
      </c>
      <c r="I71" s="20"/>
    </row>
    <row r="72" spans="1:9">
      <c r="A72" s="26">
        <f t="shared" si="1"/>
        <v>2017</v>
      </c>
      <c r="C72" s="27">
        <v>63</v>
      </c>
      <c r="E72" s="26" t="s">
        <v>310</v>
      </c>
      <c r="F72" s="7" t="s">
        <v>233</v>
      </c>
      <c r="G72" s="25">
        <v>43028</v>
      </c>
      <c r="H72" s="35">
        <v>9.5</v>
      </c>
      <c r="I72" s="20"/>
    </row>
    <row r="73" spans="1:9">
      <c r="A73" s="26">
        <f t="shared" si="1"/>
        <v>2017</v>
      </c>
      <c r="C73" s="27">
        <v>64</v>
      </c>
      <c r="E73" s="26" t="s">
        <v>459</v>
      </c>
      <c r="F73" s="26" t="s">
        <v>275</v>
      </c>
      <c r="G73" s="25">
        <v>43074</v>
      </c>
      <c r="H73" s="35">
        <v>9.5</v>
      </c>
    </row>
    <row r="74" spans="1:9">
      <c r="A74" s="26">
        <f t="shared" si="1"/>
        <v>2017</v>
      </c>
      <c r="C74" s="27">
        <v>65</v>
      </c>
      <c r="E74" s="26" t="s">
        <v>458</v>
      </c>
      <c r="F74" s="26" t="s">
        <v>274</v>
      </c>
      <c r="G74" s="25">
        <v>43087</v>
      </c>
      <c r="H74" s="28">
        <v>9.5</v>
      </c>
    </row>
    <row r="75" spans="1:9">
      <c r="A75" s="26">
        <f t="shared" si="1"/>
        <v>2017</v>
      </c>
      <c r="C75" s="27">
        <v>66</v>
      </c>
      <c r="E75" s="26" t="s">
        <v>324</v>
      </c>
      <c r="F75" s="26" t="s">
        <v>236</v>
      </c>
      <c r="G75" s="25">
        <v>43097</v>
      </c>
      <c r="H75" s="28">
        <v>9.5</v>
      </c>
    </row>
    <row r="76" spans="1:9">
      <c r="A76" s="26">
        <f t="shared" si="1"/>
        <v>2017</v>
      </c>
      <c r="C76" s="27">
        <v>67</v>
      </c>
      <c r="E76" s="26" t="s">
        <v>335</v>
      </c>
      <c r="F76" s="26" t="s">
        <v>254</v>
      </c>
      <c r="G76" s="25">
        <v>42753</v>
      </c>
      <c r="H76" s="28">
        <v>9.4499999999999993</v>
      </c>
    </row>
    <row r="77" spans="1:9">
      <c r="A77" s="26">
        <f t="shared" si="1"/>
        <v>2017</v>
      </c>
      <c r="C77" s="27">
        <v>68</v>
      </c>
      <c r="E77" s="26" t="s">
        <v>420</v>
      </c>
      <c r="F77" s="26" t="s">
        <v>265</v>
      </c>
      <c r="G77" s="25">
        <v>42796</v>
      </c>
      <c r="H77" s="28">
        <v>9.41</v>
      </c>
    </row>
    <row r="78" spans="1:9">
      <c r="A78" s="26">
        <f t="shared" si="1"/>
        <v>2017</v>
      </c>
      <c r="C78" s="27">
        <v>69</v>
      </c>
      <c r="E78" s="26" t="s">
        <v>415</v>
      </c>
      <c r="F78" s="26" t="s">
        <v>264</v>
      </c>
      <c r="G78" s="25">
        <v>42837</v>
      </c>
      <c r="H78" s="28">
        <v>9.4</v>
      </c>
    </row>
    <row r="79" spans="1:9">
      <c r="A79" s="26">
        <f t="shared" si="1"/>
        <v>2017</v>
      </c>
      <c r="C79" s="27">
        <v>70</v>
      </c>
      <c r="E79" s="26" t="s">
        <v>372</v>
      </c>
      <c r="F79" s="26" t="s">
        <v>252</v>
      </c>
      <c r="G79" s="25">
        <v>43098</v>
      </c>
      <c r="H79" s="28">
        <v>9.4</v>
      </c>
    </row>
    <row r="80" spans="1:9">
      <c r="A80" s="26">
        <f t="shared" si="1"/>
        <v>2017</v>
      </c>
      <c r="C80" s="27">
        <v>71</v>
      </c>
      <c r="E80" s="26" t="s">
        <v>336</v>
      </c>
      <c r="F80" s="26" t="s">
        <v>265</v>
      </c>
      <c r="G80" s="25">
        <v>42866</v>
      </c>
      <c r="H80" s="28">
        <v>9.1999999999999993</v>
      </c>
    </row>
    <row r="81" spans="1:8">
      <c r="A81" s="26">
        <f t="shared" si="1"/>
        <v>2017</v>
      </c>
      <c r="C81" s="27">
        <v>72</v>
      </c>
      <c r="E81" s="26" t="s">
        <v>411</v>
      </c>
      <c r="F81" s="26" t="s">
        <v>262</v>
      </c>
      <c r="G81" s="25">
        <v>43090</v>
      </c>
      <c r="H81" s="28">
        <v>9.1</v>
      </c>
    </row>
    <row r="82" spans="1:8">
      <c r="A82" s="26">
        <f t="shared" si="1"/>
        <v>2017</v>
      </c>
      <c r="C82" s="27">
        <v>73</v>
      </c>
      <c r="E82" s="26" t="s">
        <v>287</v>
      </c>
      <c r="F82" s="26" t="s">
        <v>228</v>
      </c>
      <c r="G82" s="25">
        <v>42759</v>
      </c>
      <c r="H82" s="28">
        <v>9</v>
      </c>
    </row>
    <row r="83" spans="1:8">
      <c r="A83" s="26">
        <f t="shared" si="1"/>
        <v>2017</v>
      </c>
      <c r="C83" s="27">
        <v>74</v>
      </c>
      <c r="E83" s="26" t="s">
        <v>364</v>
      </c>
      <c r="F83" s="26" t="s">
        <v>246</v>
      </c>
      <c r="G83" s="25">
        <v>43075</v>
      </c>
      <c r="H83" s="28">
        <v>8.4</v>
      </c>
    </row>
    <row r="84" spans="1:8">
      <c r="A84" s="26">
        <f t="shared" si="1"/>
        <v>2017</v>
      </c>
      <c r="C84" s="27">
        <v>75</v>
      </c>
      <c r="E84" s="26" t="s">
        <v>357</v>
      </c>
      <c r="F84" s="26" t="s">
        <v>246</v>
      </c>
      <c r="G84" s="25">
        <v>43075</v>
      </c>
      <c r="H84" s="28">
        <v>8.4</v>
      </c>
    </row>
    <row r="87" spans="1:8">
      <c r="C87" s="27">
        <f>C84+1</f>
        <v>76</v>
      </c>
      <c r="D87" s="27"/>
      <c r="E87" s="26" t="s">
        <v>486</v>
      </c>
      <c r="H87" s="28">
        <f>AVERAGE(H8:H84)</f>
        <v>9.6404000000000014</v>
      </c>
    </row>
    <row r="88" spans="1:8">
      <c r="C88" s="27">
        <f>C87+1</f>
        <v>77</v>
      </c>
      <c r="D88" s="27"/>
      <c r="E88" s="26" t="s">
        <v>487</v>
      </c>
      <c r="H88" s="28">
        <f>MEDIAN(H8:H84)</f>
        <v>9.6</v>
      </c>
    </row>
    <row r="89" spans="1:8">
      <c r="H89" s="8"/>
    </row>
    <row r="90" spans="1:8">
      <c r="C90" s="27">
        <f>MAX(C87:C89)+1</f>
        <v>78</v>
      </c>
      <c r="D90" s="27"/>
      <c r="E90" s="26" t="s">
        <v>484</v>
      </c>
      <c r="H90" s="28" t="e">
        <f t="array" ref="H90">AVERAGEIFS(#REF!,#REF!,"Electric",#REF!,2016,#REF!,TRUE,#REF!,TRUE)</f>
        <v>#REF!</v>
      </c>
    </row>
    <row r="91" spans="1:8">
      <c r="C91" s="27">
        <f>MAX(C88:C90)+1</f>
        <v>79</v>
      </c>
      <c r="D91" s="27"/>
      <c r="E91" s="26" t="s">
        <v>485</v>
      </c>
      <c r="H91" s="28" t="e">
        <f t="array" ref="H91">MEDIAN(IF(#REF!="Electric",IF(#REF!=2016,IF(#REF!=TRUE,IF(#REF!=TRUE,#REF!)))))</f>
        <v>#REF!</v>
      </c>
    </row>
    <row r="92" spans="1:8">
      <c r="E92" s="19"/>
      <c r="F92" s="7"/>
      <c r="H92" s="8"/>
    </row>
    <row r="93" spans="1:8">
      <c r="C93" s="27">
        <f>MAX(C90:C92)+1</f>
        <v>80</v>
      </c>
      <c r="D93" s="27"/>
      <c r="E93" s="33" t="s">
        <v>556</v>
      </c>
      <c r="F93" s="7"/>
      <c r="G93" s="20"/>
      <c r="H93" s="28" t="e">
        <f t="array" ref="H93">AVERAGEIFS(#REF!,#REF!,"Electric",#REF!,2017,#REF!,TRUE,#REF!,TRUE)</f>
        <v>#REF!</v>
      </c>
    </row>
    <row r="94" spans="1:8">
      <c r="C94" s="27">
        <f>MAX(C91:C93)+1</f>
        <v>81</v>
      </c>
      <c r="D94" s="27"/>
      <c r="E94" s="33" t="s">
        <v>557</v>
      </c>
      <c r="F94" s="7"/>
      <c r="H94" s="28" t="e">
        <f t="array" ref="H94">MEDIAN(IF(#REF!="Electric",IF(#REF!=2017,IF(#REF!=TRUE,IF(#REF!=TRUE,#REF!)))))</f>
        <v>#REF!</v>
      </c>
    </row>
    <row r="97" spans="8:8">
      <c r="H97" s="38"/>
    </row>
  </sheetData>
  <mergeCells count="2">
    <mergeCell ref="C4:H4"/>
    <mergeCell ref="C1:H1"/>
  </mergeCells>
  <printOptions horizontalCentered="1"/>
  <pageMargins left="0.7" right="0.7" top="0.75" bottom="0.75" header="0.3" footer="0.3"/>
  <pageSetup scale="5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70"/>
  <sheetViews>
    <sheetView zoomScaleNormal="100" workbookViewId="0"/>
  </sheetViews>
  <sheetFormatPr defaultColWidth="9" defaultRowHeight="14.25"/>
  <cols>
    <col min="1" max="1" width="5.5" style="26" bestFit="1" customWidth="1"/>
    <col min="2" max="2" width="4.375" style="26" customWidth="1"/>
    <col min="3" max="3" width="9.125" style="26" bestFit="1" customWidth="1"/>
    <col min="4" max="4" width="6.75" style="26" bestFit="1" customWidth="1"/>
    <col min="5" max="5" width="40.25" style="26" bestFit="1" customWidth="1"/>
    <col min="6" max="6" width="5.75" style="26" bestFit="1" customWidth="1"/>
    <col min="7" max="7" width="16.875" style="26" customWidth="1"/>
    <col min="8" max="8" width="15.625" style="26" customWidth="1"/>
    <col min="9" max="16384" width="9" style="26"/>
  </cols>
  <sheetData>
    <row r="1" spans="1:9" ht="20.25">
      <c r="C1" s="211" t="s">
        <v>457</v>
      </c>
      <c r="D1" s="211"/>
      <c r="E1" s="211"/>
      <c r="F1" s="211"/>
      <c r="G1" s="211"/>
      <c r="H1" s="211"/>
    </row>
    <row r="2" spans="1:9" ht="10.5" customHeight="1">
      <c r="C2" s="44"/>
      <c r="D2" s="44"/>
      <c r="E2" s="44"/>
      <c r="F2" s="44"/>
      <c r="G2" s="44"/>
      <c r="H2" s="44"/>
    </row>
    <row r="4" spans="1:9" ht="15">
      <c r="A4" s="39"/>
      <c r="C4" s="210" t="s">
        <v>561</v>
      </c>
      <c r="D4" s="210"/>
      <c r="E4" s="210"/>
      <c r="F4" s="210"/>
      <c r="G4" s="210"/>
      <c r="H4" s="210"/>
    </row>
    <row r="5" spans="1:9" ht="45">
      <c r="C5" s="30" t="s">
        <v>462</v>
      </c>
      <c r="D5" s="30" t="s">
        <v>277</v>
      </c>
      <c r="E5" s="32" t="s">
        <v>481</v>
      </c>
      <c r="F5" s="30" t="s">
        <v>480</v>
      </c>
      <c r="G5" s="31" t="s">
        <v>482</v>
      </c>
      <c r="H5" s="31" t="s">
        <v>483</v>
      </c>
    </row>
    <row r="6" spans="1:9">
      <c r="F6" s="29">
        <v>-1</v>
      </c>
      <c r="G6" s="29">
        <v>-2</v>
      </c>
      <c r="H6" s="29">
        <v>-3</v>
      </c>
    </row>
    <row r="7" spans="1:9" ht="15">
      <c r="D7" s="32">
        <v>2016</v>
      </c>
    </row>
    <row r="8" spans="1:9">
      <c r="A8" s="26">
        <f t="shared" ref="A8:A27" si="0">YEAR(G8)</f>
        <v>2016</v>
      </c>
      <c r="C8" s="27">
        <v>1</v>
      </c>
      <c r="D8" s="27"/>
      <c r="E8" s="3" t="s">
        <v>352</v>
      </c>
      <c r="F8" s="3" t="s">
        <v>244</v>
      </c>
      <c r="G8" s="25">
        <v>42703</v>
      </c>
      <c r="H8" s="28">
        <v>10.55</v>
      </c>
      <c r="I8" s="6"/>
    </row>
    <row r="9" spans="1:9">
      <c r="A9" s="26">
        <f t="shared" si="0"/>
        <v>2016</v>
      </c>
      <c r="C9" s="27">
        <v>2</v>
      </c>
      <c r="D9" s="27"/>
      <c r="E9" s="3" t="s">
        <v>395</v>
      </c>
      <c r="F9" s="3" t="s">
        <v>256</v>
      </c>
      <c r="G9" s="25">
        <v>42711</v>
      </c>
      <c r="H9" s="28">
        <v>10.1</v>
      </c>
      <c r="I9" s="6"/>
    </row>
    <row r="10" spans="1:9">
      <c r="A10" s="26">
        <f t="shared" si="0"/>
        <v>2016</v>
      </c>
      <c r="C10" s="27">
        <v>3</v>
      </c>
      <c r="D10" s="27"/>
      <c r="E10" s="3" t="s">
        <v>345</v>
      </c>
      <c r="F10" s="3" t="s">
        <v>241</v>
      </c>
      <c r="G10" s="25">
        <v>42621</v>
      </c>
      <c r="H10" s="28">
        <v>10</v>
      </c>
      <c r="I10" s="6"/>
    </row>
    <row r="11" spans="1:9">
      <c r="A11" s="26">
        <f t="shared" si="0"/>
        <v>2016</v>
      </c>
      <c r="C11" s="27">
        <v>4</v>
      </c>
      <c r="D11" s="27"/>
      <c r="E11" s="3" t="s">
        <v>410</v>
      </c>
      <c r="F11" s="3" t="s">
        <v>243</v>
      </c>
      <c r="G11" s="25">
        <v>42692</v>
      </c>
      <c r="H11" s="28">
        <v>10</v>
      </c>
      <c r="I11" s="6"/>
    </row>
    <row r="12" spans="1:9">
      <c r="A12" s="26">
        <f>YEAR(G12)</f>
        <v>2016</v>
      </c>
      <c r="C12" s="27">
        <v>5</v>
      </c>
      <c r="D12" s="27"/>
      <c r="E12" s="3" t="s">
        <v>279</v>
      </c>
      <c r="F12" s="3" t="s">
        <v>219</v>
      </c>
      <c r="G12" s="25">
        <v>42705</v>
      </c>
      <c r="H12" s="28">
        <v>10</v>
      </c>
      <c r="I12" s="6"/>
    </row>
    <row r="13" spans="1:9">
      <c r="A13" s="26">
        <f t="shared" si="0"/>
        <v>2016</v>
      </c>
      <c r="C13" s="27">
        <v>6</v>
      </c>
      <c r="D13" s="27"/>
      <c r="E13" s="3" t="s">
        <v>315</v>
      </c>
      <c r="F13" s="3" t="s">
        <v>234</v>
      </c>
      <c r="G13" s="25">
        <v>42569</v>
      </c>
      <c r="H13" s="28">
        <v>9.98</v>
      </c>
      <c r="I13" s="6"/>
    </row>
    <row r="14" spans="1:9">
      <c r="A14" s="26">
        <f t="shared" si="0"/>
        <v>2016</v>
      </c>
      <c r="C14" s="27">
        <v>7</v>
      </c>
      <c r="D14" s="27"/>
      <c r="E14" s="3" t="s">
        <v>337</v>
      </c>
      <c r="F14" s="3" t="s">
        <v>267</v>
      </c>
      <c r="G14" s="25">
        <v>42726</v>
      </c>
      <c r="H14" s="28">
        <v>9.9</v>
      </c>
      <c r="I14" s="6"/>
    </row>
    <row r="15" spans="1:9">
      <c r="A15" s="26">
        <f t="shared" si="0"/>
        <v>2016</v>
      </c>
      <c r="C15" s="27">
        <v>8</v>
      </c>
      <c r="D15" s="27"/>
      <c r="E15" s="3" t="s">
        <v>319</v>
      </c>
      <c r="F15" s="3" t="s">
        <v>234</v>
      </c>
      <c r="G15" s="25">
        <v>42445</v>
      </c>
      <c r="H15" s="28">
        <v>9.85</v>
      </c>
      <c r="I15" s="6"/>
    </row>
    <row r="16" spans="1:9">
      <c r="A16" s="26">
        <f t="shared" si="0"/>
        <v>2016</v>
      </c>
      <c r="C16" s="27">
        <v>9</v>
      </c>
      <c r="D16" s="27"/>
      <c r="E16" s="3" t="s">
        <v>381</v>
      </c>
      <c r="F16" s="3" t="s">
        <v>245</v>
      </c>
      <c r="G16" s="25">
        <v>42591</v>
      </c>
      <c r="H16" s="28">
        <v>9.85</v>
      </c>
      <c r="I16" s="6"/>
    </row>
    <row r="17" spans="1:9">
      <c r="A17" s="26">
        <f t="shared" si="0"/>
        <v>2016</v>
      </c>
      <c r="C17" s="19">
        <v>10</v>
      </c>
      <c r="D17" s="19"/>
      <c r="E17" s="7" t="s">
        <v>398</v>
      </c>
      <c r="F17" s="7" t="s">
        <v>243</v>
      </c>
      <c r="G17" s="34">
        <v>42683</v>
      </c>
      <c r="H17" s="35">
        <v>9.8000000000000007</v>
      </c>
      <c r="I17" s="6"/>
    </row>
    <row r="18" spans="1:9">
      <c r="A18" s="26">
        <f t="shared" si="0"/>
        <v>2016</v>
      </c>
      <c r="C18" s="27">
        <v>11</v>
      </c>
      <c r="D18" s="27"/>
      <c r="E18" s="3" t="s">
        <v>360</v>
      </c>
      <c r="F18" s="3" t="s">
        <v>248</v>
      </c>
      <c r="G18" s="25">
        <v>42423</v>
      </c>
      <c r="H18" s="28">
        <v>9.75</v>
      </c>
      <c r="I18" s="6"/>
    </row>
    <row r="19" spans="1:9">
      <c r="A19" s="26">
        <f t="shared" si="0"/>
        <v>2016</v>
      </c>
      <c r="C19" s="27">
        <v>12</v>
      </c>
      <c r="D19" s="27"/>
      <c r="E19" s="3" t="s">
        <v>365</v>
      </c>
      <c r="F19" s="3" t="s">
        <v>252</v>
      </c>
      <c r="G19" s="25">
        <v>42726</v>
      </c>
      <c r="H19" s="28">
        <v>9.6</v>
      </c>
      <c r="I19" s="6"/>
    </row>
    <row r="20" spans="1:9">
      <c r="A20" s="26">
        <f t="shared" si="0"/>
        <v>2016</v>
      </c>
      <c r="C20" s="27">
        <v>13</v>
      </c>
      <c r="D20" s="27"/>
      <c r="E20" s="3" t="s">
        <v>291</v>
      </c>
      <c r="F20" s="3" t="s">
        <v>229</v>
      </c>
      <c r="G20" s="25">
        <v>42641</v>
      </c>
      <c r="H20" s="28">
        <v>9.58</v>
      </c>
      <c r="I20" s="6"/>
    </row>
    <row r="21" spans="1:9">
      <c r="A21" s="26">
        <f t="shared" si="0"/>
        <v>2016</v>
      </c>
      <c r="C21" s="27">
        <v>14</v>
      </c>
      <c r="D21" s="27"/>
      <c r="E21" s="3" t="s">
        <v>324</v>
      </c>
      <c r="F21" s="3" t="s">
        <v>275</v>
      </c>
      <c r="G21" s="25">
        <v>42375</v>
      </c>
      <c r="H21" s="28">
        <v>9.5</v>
      </c>
      <c r="I21" s="6"/>
    </row>
    <row r="22" spans="1:9">
      <c r="A22" s="26">
        <f t="shared" si="0"/>
        <v>2016</v>
      </c>
      <c r="C22" s="27">
        <v>15</v>
      </c>
      <c r="D22" s="27"/>
      <c r="E22" s="3" t="s">
        <v>422</v>
      </c>
      <c r="F22" s="3" t="s">
        <v>266</v>
      </c>
      <c r="G22" s="25">
        <v>42600</v>
      </c>
      <c r="H22" s="28">
        <v>9.5</v>
      </c>
      <c r="I22" s="6"/>
    </row>
    <row r="23" spans="1:9">
      <c r="A23" s="26">
        <f t="shared" si="0"/>
        <v>2016</v>
      </c>
      <c r="C23" s="27">
        <v>16</v>
      </c>
      <c r="D23" s="27"/>
      <c r="E23" s="3" t="s">
        <v>278</v>
      </c>
      <c r="F23" s="3" t="s">
        <v>275</v>
      </c>
      <c r="G23" s="25">
        <v>42614</v>
      </c>
      <c r="H23" s="28">
        <v>9.5</v>
      </c>
      <c r="I23" s="6"/>
    </row>
    <row r="24" spans="1:9">
      <c r="A24" s="26">
        <f t="shared" si="0"/>
        <v>2016</v>
      </c>
      <c r="C24" s="27">
        <v>17</v>
      </c>
      <c r="D24" s="27"/>
      <c r="E24" s="3" t="s">
        <v>320</v>
      </c>
      <c r="F24" s="3" t="s">
        <v>235</v>
      </c>
      <c r="G24" s="25">
        <v>42684</v>
      </c>
      <c r="H24" s="28">
        <v>9.5</v>
      </c>
      <c r="I24" s="6"/>
    </row>
    <row r="25" spans="1:9">
      <c r="A25" s="26">
        <f t="shared" si="0"/>
        <v>2016</v>
      </c>
      <c r="C25" s="27">
        <v>18</v>
      </c>
      <c r="D25" s="27"/>
      <c r="E25" s="3" t="s">
        <v>324</v>
      </c>
      <c r="F25" s="3" t="s">
        <v>236</v>
      </c>
      <c r="G25" s="25">
        <v>42732</v>
      </c>
      <c r="H25" s="28">
        <v>9.5</v>
      </c>
      <c r="I25" s="6"/>
    </row>
    <row r="26" spans="1:9">
      <c r="A26" s="26">
        <f t="shared" si="0"/>
        <v>2016</v>
      </c>
      <c r="B26" s="7"/>
      <c r="C26" s="27">
        <v>19</v>
      </c>
      <c r="D26" s="27"/>
      <c r="E26" s="3" t="s">
        <v>302</v>
      </c>
      <c r="F26" s="3" t="s">
        <v>229</v>
      </c>
      <c r="G26" s="25">
        <v>42529</v>
      </c>
      <c r="H26" s="28">
        <v>9.48</v>
      </c>
      <c r="I26" s="6"/>
    </row>
    <row r="27" spans="1:9">
      <c r="A27" s="26">
        <f t="shared" si="0"/>
        <v>2016</v>
      </c>
      <c r="B27" s="7"/>
      <c r="C27" s="27">
        <v>20</v>
      </c>
      <c r="D27" s="27"/>
      <c r="E27" s="3" t="s">
        <v>367</v>
      </c>
      <c r="F27" s="3" t="s">
        <v>253</v>
      </c>
      <c r="G27" s="34">
        <v>42723</v>
      </c>
      <c r="H27" s="35">
        <v>9.3699999999999992</v>
      </c>
      <c r="I27" s="6"/>
    </row>
    <row r="28" spans="1:9">
      <c r="C28" s="27"/>
      <c r="D28" s="27"/>
      <c r="G28" s="25"/>
      <c r="H28" s="28"/>
    </row>
    <row r="29" spans="1:9" ht="15">
      <c r="C29" s="27"/>
      <c r="D29" s="30">
        <v>2017</v>
      </c>
      <c r="G29" s="25"/>
      <c r="H29" s="28"/>
    </row>
    <row r="30" spans="1:9">
      <c r="A30" s="26">
        <f t="shared" ref="A30:A57" si="1">YEAR(G30)</f>
        <v>2017</v>
      </c>
      <c r="C30" s="27">
        <v>21</v>
      </c>
      <c r="D30" s="27"/>
      <c r="E30" s="26" t="s">
        <v>455</v>
      </c>
      <c r="F30" s="26" t="s">
        <v>272</v>
      </c>
      <c r="G30" s="25">
        <v>43054</v>
      </c>
      <c r="H30" s="28">
        <v>11.95</v>
      </c>
    </row>
    <row r="31" spans="1:9">
      <c r="A31" s="26">
        <f t="shared" si="1"/>
        <v>2017</v>
      </c>
      <c r="C31" s="27">
        <v>22</v>
      </c>
      <c r="D31" s="27"/>
      <c r="E31" s="26" t="s">
        <v>281</v>
      </c>
      <c r="F31" s="26" t="s">
        <v>219</v>
      </c>
      <c r="G31" s="25">
        <v>43034</v>
      </c>
      <c r="H31" s="28">
        <v>10.3</v>
      </c>
    </row>
    <row r="32" spans="1:9">
      <c r="A32" s="26">
        <f t="shared" si="1"/>
        <v>2017</v>
      </c>
      <c r="C32" s="27">
        <v>23</v>
      </c>
      <c r="D32" s="27"/>
      <c r="E32" s="26" t="s">
        <v>371</v>
      </c>
      <c r="F32" s="26" t="s">
        <v>244</v>
      </c>
      <c r="G32" s="25">
        <v>42829</v>
      </c>
      <c r="H32" s="28">
        <v>10.25</v>
      </c>
    </row>
    <row r="33" spans="1:8">
      <c r="A33" s="26">
        <f t="shared" si="1"/>
        <v>2017</v>
      </c>
      <c r="C33" s="27">
        <v>24</v>
      </c>
      <c r="D33" s="27"/>
      <c r="E33" s="26" t="s">
        <v>282</v>
      </c>
      <c r="F33" s="26" t="s">
        <v>219</v>
      </c>
      <c r="G33" s="25">
        <v>43034</v>
      </c>
      <c r="H33" s="28">
        <v>10.25</v>
      </c>
    </row>
    <row r="34" spans="1:8">
      <c r="A34" s="26">
        <f t="shared" si="1"/>
        <v>2017</v>
      </c>
      <c r="C34" s="27">
        <v>25</v>
      </c>
      <c r="D34" s="27"/>
      <c r="E34" s="26" t="s">
        <v>374</v>
      </c>
      <c r="F34" s="26" t="s">
        <v>244</v>
      </c>
      <c r="G34" s="25">
        <v>43045</v>
      </c>
      <c r="H34" s="28">
        <v>10.25</v>
      </c>
    </row>
    <row r="35" spans="1:8">
      <c r="A35" s="26">
        <f t="shared" si="1"/>
        <v>2017</v>
      </c>
      <c r="C35" s="27">
        <v>26</v>
      </c>
      <c r="D35" s="27"/>
      <c r="E35" s="26" t="s">
        <v>283</v>
      </c>
      <c r="F35" s="26" t="s">
        <v>219</v>
      </c>
      <c r="G35" s="25">
        <v>43034</v>
      </c>
      <c r="H35" s="28">
        <v>10.199999999999999</v>
      </c>
    </row>
    <row r="36" spans="1:8">
      <c r="A36" s="26">
        <f t="shared" si="1"/>
        <v>2017</v>
      </c>
      <c r="C36" s="27">
        <v>27</v>
      </c>
      <c r="D36" s="27"/>
      <c r="E36" s="26" t="s">
        <v>341</v>
      </c>
      <c r="F36" s="26" t="s">
        <v>241</v>
      </c>
      <c r="G36" s="25">
        <v>42766</v>
      </c>
      <c r="H36" s="28">
        <v>10.1</v>
      </c>
    </row>
    <row r="37" spans="1:8">
      <c r="A37" s="26">
        <f t="shared" si="1"/>
        <v>2017</v>
      </c>
      <c r="C37" s="27">
        <v>28</v>
      </c>
      <c r="D37" s="27"/>
      <c r="E37" s="26" t="s">
        <v>344</v>
      </c>
      <c r="F37" s="26" t="s">
        <v>241</v>
      </c>
      <c r="G37" s="25">
        <v>42794</v>
      </c>
      <c r="H37" s="28">
        <v>10.1</v>
      </c>
    </row>
    <row r="38" spans="1:8">
      <c r="A38" s="26">
        <f t="shared" si="1"/>
        <v>2017</v>
      </c>
      <c r="C38" s="27">
        <v>29</v>
      </c>
      <c r="D38" s="27"/>
      <c r="E38" s="26" t="s">
        <v>418</v>
      </c>
      <c r="F38" s="26" t="s">
        <v>266</v>
      </c>
      <c r="G38" s="25">
        <v>42962</v>
      </c>
      <c r="H38" s="28">
        <v>10</v>
      </c>
    </row>
    <row r="39" spans="1:8">
      <c r="A39" s="26">
        <f t="shared" si="1"/>
        <v>2017</v>
      </c>
      <c r="C39" s="27">
        <v>30</v>
      </c>
      <c r="D39" s="19"/>
      <c r="E39" s="7" t="s">
        <v>408</v>
      </c>
      <c r="F39" s="7" t="s">
        <v>243</v>
      </c>
      <c r="G39" s="34">
        <v>43076</v>
      </c>
      <c r="H39" s="35">
        <v>9.8000000000000007</v>
      </c>
    </row>
    <row r="40" spans="1:8">
      <c r="A40" s="26">
        <f t="shared" si="1"/>
        <v>2017</v>
      </c>
      <c r="C40" s="27">
        <v>31</v>
      </c>
      <c r="D40" s="27"/>
      <c r="E40" s="26" t="s">
        <v>421</v>
      </c>
      <c r="F40" s="26" t="s">
        <v>266</v>
      </c>
      <c r="G40" s="25">
        <v>42790</v>
      </c>
      <c r="H40" s="28">
        <v>9.75</v>
      </c>
    </row>
    <row r="41" spans="1:8">
      <c r="A41" s="26">
        <f t="shared" si="1"/>
        <v>2017</v>
      </c>
      <c r="C41" s="27">
        <v>32</v>
      </c>
      <c r="D41" s="27"/>
      <c r="E41" s="26" t="s">
        <v>306</v>
      </c>
      <c r="F41" s="26" t="s">
        <v>232</v>
      </c>
      <c r="G41" s="25">
        <v>42908</v>
      </c>
      <c r="H41" s="28">
        <v>9.6999999999999993</v>
      </c>
    </row>
    <row r="42" spans="1:8">
      <c r="A42" s="26">
        <f t="shared" si="1"/>
        <v>2017</v>
      </c>
      <c r="C42" s="27">
        <v>33</v>
      </c>
      <c r="D42" s="27"/>
      <c r="E42" s="26" t="s">
        <v>307</v>
      </c>
      <c r="F42" s="26" t="s">
        <v>232</v>
      </c>
      <c r="G42" s="25">
        <v>42908</v>
      </c>
      <c r="H42" s="28">
        <v>9.6999999999999993</v>
      </c>
    </row>
    <row r="43" spans="1:8">
      <c r="A43" s="26">
        <f t="shared" si="1"/>
        <v>2017</v>
      </c>
      <c r="C43" s="27">
        <v>34</v>
      </c>
      <c r="D43" s="27"/>
      <c r="E43" s="26" t="s">
        <v>335</v>
      </c>
      <c r="F43" s="26" t="s">
        <v>238</v>
      </c>
      <c r="G43" s="25">
        <v>42902</v>
      </c>
      <c r="H43" s="28">
        <v>9.65</v>
      </c>
    </row>
    <row r="44" spans="1:8">
      <c r="A44" s="26">
        <f t="shared" si="1"/>
        <v>2017</v>
      </c>
      <c r="C44" s="27">
        <v>35</v>
      </c>
      <c r="D44" s="27"/>
      <c r="E44" s="26" t="s">
        <v>302</v>
      </c>
      <c r="F44" s="26" t="s">
        <v>260</v>
      </c>
      <c r="G44" s="25">
        <v>43083</v>
      </c>
      <c r="H44" s="28">
        <v>9.65</v>
      </c>
    </row>
    <row r="45" spans="1:8">
      <c r="A45" s="26">
        <f t="shared" si="1"/>
        <v>2017</v>
      </c>
      <c r="C45" s="27">
        <v>36</v>
      </c>
      <c r="D45" s="27"/>
      <c r="E45" s="26" t="s">
        <v>399</v>
      </c>
      <c r="F45" s="26" t="s">
        <v>260</v>
      </c>
      <c r="G45" s="25">
        <v>43083</v>
      </c>
      <c r="H45" s="28">
        <v>9.6</v>
      </c>
    </row>
    <row r="46" spans="1:8">
      <c r="A46" s="26">
        <f t="shared" si="1"/>
        <v>2017</v>
      </c>
      <c r="C46" s="27">
        <v>37</v>
      </c>
      <c r="D46" s="27"/>
      <c r="E46" s="26" t="s">
        <v>291</v>
      </c>
      <c r="F46" s="26" t="s">
        <v>229</v>
      </c>
      <c r="G46" s="25">
        <v>43089</v>
      </c>
      <c r="H46" s="28">
        <v>9.58</v>
      </c>
    </row>
    <row r="47" spans="1:8">
      <c r="A47" s="26">
        <f t="shared" si="1"/>
        <v>2017</v>
      </c>
      <c r="C47" s="27">
        <v>38</v>
      </c>
      <c r="D47" s="27"/>
      <c r="E47" s="26" t="s">
        <v>321</v>
      </c>
      <c r="F47" s="26" t="s">
        <v>235</v>
      </c>
      <c r="G47" s="25">
        <v>42814</v>
      </c>
      <c r="H47" s="28">
        <v>9.5</v>
      </c>
    </row>
    <row r="48" spans="1:8">
      <c r="A48" s="26">
        <f t="shared" si="1"/>
        <v>2017</v>
      </c>
      <c r="C48" s="27">
        <v>39</v>
      </c>
      <c r="D48" s="27"/>
      <c r="E48" s="26" t="s">
        <v>327</v>
      </c>
      <c r="F48" s="26" t="s">
        <v>237</v>
      </c>
      <c r="G48" s="25">
        <v>42858</v>
      </c>
      <c r="H48" s="28">
        <v>9.5</v>
      </c>
    </row>
    <row r="49" spans="1:9">
      <c r="A49" s="26">
        <f t="shared" si="1"/>
        <v>2017</v>
      </c>
      <c r="C49" s="27">
        <v>40</v>
      </c>
      <c r="D49" s="27"/>
      <c r="E49" s="26" t="s">
        <v>321</v>
      </c>
      <c r="F49" s="26" t="s">
        <v>248</v>
      </c>
      <c r="G49" s="25">
        <v>42873</v>
      </c>
      <c r="H49" s="28">
        <v>9.5</v>
      </c>
    </row>
    <row r="50" spans="1:9">
      <c r="A50" s="26">
        <f t="shared" si="1"/>
        <v>2017</v>
      </c>
      <c r="C50" s="27">
        <v>41</v>
      </c>
      <c r="E50" s="26" t="s">
        <v>459</v>
      </c>
      <c r="F50" s="26" t="s">
        <v>275</v>
      </c>
      <c r="G50" s="25">
        <v>43074</v>
      </c>
      <c r="H50" s="28">
        <v>9.5</v>
      </c>
    </row>
    <row r="51" spans="1:9">
      <c r="A51" s="26">
        <f t="shared" si="1"/>
        <v>2017</v>
      </c>
      <c r="C51" s="27">
        <v>42</v>
      </c>
      <c r="E51" s="26" t="s">
        <v>458</v>
      </c>
      <c r="F51" s="26" t="s">
        <v>274</v>
      </c>
      <c r="G51" s="25">
        <v>43087</v>
      </c>
      <c r="H51" s="28">
        <v>9.5</v>
      </c>
    </row>
    <row r="52" spans="1:9">
      <c r="A52" s="26">
        <f t="shared" si="1"/>
        <v>2017</v>
      </c>
      <c r="C52" s="27">
        <v>43</v>
      </c>
      <c r="E52" s="26" t="s">
        <v>324</v>
      </c>
      <c r="F52" s="26" t="s">
        <v>236</v>
      </c>
      <c r="G52" s="25">
        <v>43097</v>
      </c>
      <c r="H52" s="28">
        <v>9.5</v>
      </c>
    </row>
    <row r="53" spans="1:9">
      <c r="A53" s="26">
        <f t="shared" si="1"/>
        <v>2017</v>
      </c>
      <c r="C53" s="27">
        <v>44</v>
      </c>
      <c r="E53" s="26" t="s">
        <v>335</v>
      </c>
      <c r="F53" s="26" t="s">
        <v>254</v>
      </c>
      <c r="G53" s="25">
        <v>42753</v>
      </c>
      <c r="H53" s="28">
        <v>9.4499999999999993</v>
      </c>
    </row>
    <row r="54" spans="1:9">
      <c r="A54" s="26">
        <f t="shared" si="1"/>
        <v>2017</v>
      </c>
      <c r="C54" s="27">
        <v>45</v>
      </c>
      <c r="E54" s="26" t="s">
        <v>420</v>
      </c>
      <c r="F54" s="26" t="s">
        <v>265</v>
      </c>
      <c r="G54" s="25">
        <v>42796</v>
      </c>
      <c r="H54" s="28">
        <v>9.41</v>
      </c>
    </row>
    <row r="55" spans="1:9">
      <c r="A55" s="26">
        <f t="shared" si="1"/>
        <v>2017</v>
      </c>
      <c r="C55" s="27">
        <v>46</v>
      </c>
      <c r="E55" s="26" t="s">
        <v>372</v>
      </c>
      <c r="F55" s="26" t="s">
        <v>252</v>
      </c>
      <c r="G55" s="25">
        <v>43098</v>
      </c>
      <c r="H55" s="28">
        <v>9.4</v>
      </c>
    </row>
    <row r="56" spans="1:9">
      <c r="A56" s="26">
        <f t="shared" si="1"/>
        <v>2017</v>
      </c>
      <c r="C56" s="27">
        <v>47</v>
      </c>
      <c r="E56" s="26" t="s">
        <v>336</v>
      </c>
      <c r="F56" s="26" t="s">
        <v>265</v>
      </c>
      <c r="G56" s="25">
        <v>42866</v>
      </c>
      <c r="H56" s="28">
        <v>9.1999999999999993</v>
      </c>
    </row>
    <row r="57" spans="1:9">
      <c r="A57" s="26">
        <f t="shared" si="1"/>
        <v>2017</v>
      </c>
      <c r="C57" s="27">
        <v>48</v>
      </c>
      <c r="E57" s="26" t="s">
        <v>411</v>
      </c>
      <c r="F57" s="26" t="s">
        <v>262</v>
      </c>
      <c r="G57" s="25">
        <v>43090</v>
      </c>
      <c r="H57" s="28">
        <v>9.1</v>
      </c>
      <c r="I57" s="20"/>
    </row>
    <row r="60" spans="1:9">
      <c r="C60" s="27">
        <f>MAX(C8:C57)+1</f>
        <v>49</v>
      </c>
      <c r="D60" s="27"/>
      <c r="E60" s="26" t="s">
        <v>486</v>
      </c>
      <c r="H60" s="28">
        <f>AVERAGE(H8:H57)</f>
        <v>9.7854166666666664</v>
      </c>
    </row>
    <row r="61" spans="1:9">
      <c r="C61" s="27">
        <f>MAXA(C59:C60)+1</f>
        <v>50</v>
      </c>
      <c r="D61" s="27"/>
      <c r="E61" s="26" t="s">
        <v>487</v>
      </c>
      <c r="H61" s="28">
        <f>MEDIAN(H8:H57)</f>
        <v>9.6750000000000007</v>
      </c>
    </row>
    <row r="62" spans="1:9">
      <c r="H62" s="8"/>
      <c r="I62" s="40" t="s">
        <v>559</v>
      </c>
    </row>
    <row r="63" spans="1:9">
      <c r="C63" s="27">
        <f>MAXA(C61:C62)+1</f>
        <v>51</v>
      </c>
      <c r="D63" s="27"/>
      <c r="E63" s="26" t="s">
        <v>484</v>
      </c>
      <c r="H63" s="28" t="e">
        <f>AVERAGEIFS(#REF!,#REF!,"Electric",#REF!,"Vertically Integrated",#REF!,2016,#REF!,TRUE,#REF!,TRUE)</f>
        <v>#REF!</v>
      </c>
      <c r="I63" s="41">
        <f>AVERAGE(H8:H27)</f>
        <v>9.7654999999999994</v>
      </c>
    </row>
    <row r="64" spans="1:9">
      <c r="C64" s="27">
        <f>MAXA(C62:C63)+1</f>
        <v>52</v>
      </c>
      <c r="D64" s="27"/>
      <c r="E64" s="26" t="s">
        <v>485</v>
      </c>
      <c r="H64" s="28" t="e">
        <f t="array" ref="H64">MEDIAN(IF(#REF!="Electric",IF(#REF!=2016,IF(#REF!="Vertically Integrated",IF(#REF!=TRUE,IF(#REF!=TRUE,#REF!))))))</f>
        <v>#REF!</v>
      </c>
      <c r="I64" s="41">
        <f>MEDIAN(H8:H27)</f>
        <v>9.7750000000000004</v>
      </c>
    </row>
    <row r="65" spans="3:9">
      <c r="E65" s="19"/>
      <c r="F65" s="7"/>
      <c r="H65" s="8"/>
      <c r="I65" s="42"/>
    </row>
    <row r="66" spans="3:9">
      <c r="C66" s="27">
        <f>MAXA(C64:C65)+1</f>
        <v>53</v>
      </c>
      <c r="D66" s="27"/>
      <c r="E66" s="33" t="s">
        <v>556</v>
      </c>
      <c r="F66" s="7"/>
      <c r="G66" s="20"/>
      <c r="H66" s="28" t="e">
        <f>AVERAGEIFS(#REF!,#REF!,"Electric",#REF!,"Vertically Integrated",#REF!,2017,#REF!,TRUE,#REF!,TRUE)</f>
        <v>#REF!</v>
      </c>
      <c r="I66" s="41">
        <f>AVERAGE(H30:H57)</f>
        <v>9.7996428571428567</v>
      </c>
    </row>
    <row r="67" spans="3:9">
      <c r="C67" s="27">
        <f>MAXA(C65:C66)+1</f>
        <v>54</v>
      </c>
      <c r="D67" s="27"/>
      <c r="E67" s="33" t="s">
        <v>557</v>
      </c>
      <c r="F67" s="7"/>
      <c r="H67" s="28" t="e">
        <f t="array" ref="H67">MEDIAN(IF(#REF!="Electric",IF(#REF!=2017,IF(#REF!="Vertically Integrated",IF(#REF!=TRUE,IF(#REF!=TRUE,#REF!))))))</f>
        <v>#REF!</v>
      </c>
      <c r="I67" s="41">
        <f>MEDIAN(H30:H57)</f>
        <v>9.65</v>
      </c>
    </row>
    <row r="70" spans="3:9">
      <c r="H70" s="38"/>
    </row>
  </sheetData>
  <mergeCells count="2">
    <mergeCell ref="C4:H4"/>
    <mergeCell ref="C1:H1"/>
  </mergeCells>
  <printOptions horizontalCentered="1"/>
  <pageMargins left="0.7" right="0.7" top="0.75" bottom="0.75" header="0.3" footer="0.3"/>
  <pageSetup scale="7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
  <sheetViews>
    <sheetView workbookViewId="0"/>
  </sheetViews>
  <sheetFormatPr defaultRowHeight="14.25"/>
  <sheetData>
    <row r="1" spans="1:7">
      <c r="A1" t="s">
        <v>471</v>
      </c>
      <c r="B1" t="s">
        <v>472</v>
      </c>
      <c r="C1" t="s">
        <v>473</v>
      </c>
      <c r="D1" t="s">
        <v>474</v>
      </c>
      <c r="E1" t="s">
        <v>475</v>
      </c>
      <c r="F1" t="s">
        <v>476</v>
      </c>
      <c r="G1" t="s">
        <v>477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M127"/>
  <sheetViews>
    <sheetView topLeftCell="C97" zoomScaleNormal="100" workbookViewId="0">
      <selection activeCell="C1" sqref="C1:H1"/>
    </sheetView>
  </sheetViews>
  <sheetFormatPr defaultColWidth="9" defaultRowHeight="14.25"/>
  <cols>
    <col min="1" max="1" width="5.5" style="26" bestFit="1" customWidth="1"/>
    <col min="2" max="2" width="4.375" style="26" customWidth="1"/>
    <col min="3" max="3" width="9.125" style="26" bestFit="1" customWidth="1"/>
    <col min="4" max="4" width="6.75" style="26" bestFit="1" customWidth="1"/>
    <col min="5" max="5" width="40.25" style="26" bestFit="1" customWidth="1"/>
    <col min="6" max="6" width="5.75" style="26" bestFit="1" customWidth="1"/>
    <col min="7" max="7" width="16.875" style="26" customWidth="1"/>
    <col min="8" max="8" width="15.625" style="26" customWidth="1"/>
    <col min="9" max="9" width="9.875" style="26" hidden="1" customWidth="1"/>
    <col min="10" max="16384" width="9" style="26"/>
  </cols>
  <sheetData>
    <row r="1" spans="1:13" ht="27.75">
      <c r="C1" s="212"/>
      <c r="D1" s="212"/>
      <c r="E1" s="212"/>
      <c r="F1" s="212"/>
      <c r="G1" s="212"/>
      <c r="H1" s="212"/>
    </row>
    <row r="2" spans="1:13" ht="10.5" customHeight="1">
      <c r="A2" s="43"/>
      <c r="B2" s="43"/>
      <c r="C2" s="43"/>
      <c r="D2" s="43"/>
      <c r="E2" s="43"/>
      <c r="F2" s="43"/>
      <c r="G2" s="43"/>
      <c r="H2" s="43"/>
    </row>
    <row r="3" spans="1:13" ht="10.5" customHeight="1">
      <c r="A3" s="43"/>
      <c r="B3" s="43"/>
      <c r="C3" s="43"/>
      <c r="D3" s="43"/>
      <c r="E3" s="43"/>
      <c r="F3" s="43"/>
      <c r="G3" s="43"/>
      <c r="H3" s="43"/>
    </row>
    <row r="4" spans="1:13" ht="15">
      <c r="A4" s="39"/>
      <c r="C4" s="210" t="s">
        <v>570</v>
      </c>
      <c r="D4" s="210"/>
      <c r="E4" s="210"/>
      <c r="F4" s="210"/>
      <c r="G4" s="210"/>
      <c r="H4" s="210"/>
    </row>
    <row r="5" spans="1:13" ht="45">
      <c r="C5" s="45" t="s">
        <v>462</v>
      </c>
      <c r="D5" s="45" t="s">
        <v>277</v>
      </c>
      <c r="E5" s="32" t="s">
        <v>481</v>
      </c>
      <c r="F5" s="45" t="s">
        <v>480</v>
      </c>
      <c r="G5" s="31" t="s">
        <v>482</v>
      </c>
      <c r="H5" s="31" t="s">
        <v>483</v>
      </c>
    </row>
    <row r="6" spans="1:13">
      <c r="F6" s="29">
        <v>-1</v>
      </c>
      <c r="G6" s="29">
        <v>-2</v>
      </c>
      <c r="H6" s="29">
        <v>-3</v>
      </c>
    </row>
    <row r="7" spans="1:13" ht="15">
      <c r="D7" s="32">
        <v>2016</v>
      </c>
    </row>
    <row r="8" spans="1:13">
      <c r="A8" s="26">
        <f t="shared" ref="A8:A39" si="0">YEAR(G8)</f>
        <v>2016</v>
      </c>
      <c r="C8" s="27">
        <v>1</v>
      </c>
      <c r="D8" s="27"/>
      <c r="E8" s="3" t="s">
        <v>352</v>
      </c>
      <c r="F8" s="3" t="s">
        <v>244</v>
      </c>
      <c r="G8" s="25">
        <v>42703</v>
      </c>
      <c r="H8" s="28">
        <v>10.55</v>
      </c>
      <c r="I8" s="49"/>
      <c r="J8" s="51">
        <f>PERCENTRANK($H$8:$H$39,H8)</f>
        <v>1</v>
      </c>
      <c r="L8" s="62"/>
      <c r="M8" s="58"/>
    </row>
    <row r="9" spans="1:13">
      <c r="A9" s="26">
        <f t="shared" si="0"/>
        <v>2016</v>
      </c>
      <c r="C9" s="27">
        <v>2</v>
      </c>
      <c r="D9" s="27"/>
      <c r="E9" s="3" t="s">
        <v>395</v>
      </c>
      <c r="F9" s="3" t="s">
        <v>256</v>
      </c>
      <c r="G9" s="25">
        <v>42711</v>
      </c>
      <c r="H9" s="28">
        <v>10.1</v>
      </c>
      <c r="I9" s="49"/>
      <c r="J9" s="51">
        <f t="shared" ref="J9:J39" si="1">PERCENTRANK($H$8:$H$39,H9)</f>
        <v>0.96699999999999997</v>
      </c>
      <c r="L9" s="62"/>
      <c r="M9" s="58"/>
    </row>
    <row r="10" spans="1:13">
      <c r="A10" s="26">
        <f t="shared" si="0"/>
        <v>2016</v>
      </c>
      <c r="C10" s="27">
        <v>3</v>
      </c>
      <c r="D10" s="27"/>
      <c r="E10" s="3" t="s">
        <v>345</v>
      </c>
      <c r="F10" s="3" t="s">
        <v>241</v>
      </c>
      <c r="G10" s="25">
        <v>42621</v>
      </c>
      <c r="H10" s="28">
        <v>10</v>
      </c>
      <c r="I10" s="60"/>
      <c r="J10" s="51">
        <f t="shared" si="1"/>
        <v>0.87</v>
      </c>
      <c r="L10" s="62"/>
      <c r="M10" s="58"/>
    </row>
    <row r="11" spans="1:13">
      <c r="A11" s="26">
        <f t="shared" si="0"/>
        <v>2016</v>
      </c>
      <c r="C11" s="27">
        <v>4</v>
      </c>
      <c r="D11" s="27"/>
      <c r="E11" s="3" t="s">
        <v>410</v>
      </c>
      <c r="F11" s="3" t="s">
        <v>243</v>
      </c>
      <c r="G11" s="25">
        <v>42692</v>
      </c>
      <c r="H11" s="28">
        <v>10</v>
      </c>
      <c r="I11" s="60"/>
      <c r="J11" s="51">
        <f t="shared" si="1"/>
        <v>0.87</v>
      </c>
      <c r="L11" s="62"/>
      <c r="M11" s="58"/>
    </row>
    <row r="12" spans="1:13">
      <c r="A12" s="26">
        <f>YEAR(G12)</f>
        <v>2016</v>
      </c>
      <c r="C12" s="27">
        <v>5</v>
      </c>
      <c r="D12" s="27"/>
      <c r="E12" s="3" t="s">
        <v>279</v>
      </c>
      <c r="F12" s="3" t="s">
        <v>219</v>
      </c>
      <c r="G12" s="25">
        <v>42705</v>
      </c>
      <c r="H12" s="28">
        <v>10</v>
      </c>
      <c r="I12" s="60"/>
      <c r="J12" s="51">
        <f t="shared" si="1"/>
        <v>0.87</v>
      </c>
      <c r="L12" s="62"/>
      <c r="M12" s="58"/>
    </row>
    <row r="13" spans="1:13">
      <c r="A13" s="26">
        <f t="shared" si="0"/>
        <v>2016</v>
      </c>
      <c r="C13" s="27">
        <v>6</v>
      </c>
      <c r="D13" s="27"/>
      <c r="E13" s="3" t="s">
        <v>315</v>
      </c>
      <c r="F13" s="3" t="s">
        <v>234</v>
      </c>
      <c r="G13" s="25">
        <v>42569</v>
      </c>
      <c r="H13" s="28">
        <v>9.98</v>
      </c>
      <c r="I13" s="60"/>
      <c r="J13" s="51">
        <f t="shared" si="1"/>
        <v>0.83799999999999997</v>
      </c>
      <c r="L13" s="62"/>
      <c r="M13" s="58"/>
    </row>
    <row r="14" spans="1:13">
      <c r="A14" s="26">
        <f t="shared" si="0"/>
        <v>2016</v>
      </c>
      <c r="C14" s="27">
        <v>7</v>
      </c>
      <c r="D14" s="27"/>
      <c r="E14" s="3" t="s">
        <v>441</v>
      </c>
      <c r="F14" s="3" t="s">
        <v>242</v>
      </c>
      <c r="G14" s="25">
        <v>42643</v>
      </c>
      <c r="H14" s="28">
        <v>9.9</v>
      </c>
      <c r="I14" s="60"/>
      <c r="J14" s="51">
        <f t="shared" si="1"/>
        <v>0.77400000000000002</v>
      </c>
      <c r="L14" s="62"/>
      <c r="M14" s="58"/>
    </row>
    <row r="15" spans="1:13">
      <c r="A15" s="26">
        <f t="shared" si="0"/>
        <v>2016</v>
      </c>
      <c r="C15" s="27">
        <v>8</v>
      </c>
      <c r="D15" s="27"/>
      <c r="E15" s="3" t="s">
        <v>337</v>
      </c>
      <c r="F15" s="3" t="s">
        <v>267</v>
      </c>
      <c r="G15" s="25">
        <v>42726</v>
      </c>
      <c r="H15" s="28">
        <v>9.9</v>
      </c>
      <c r="I15" s="60"/>
      <c r="J15" s="51">
        <f t="shared" si="1"/>
        <v>0.77400000000000002</v>
      </c>
      <c r="L15" s="62"/>
      <c r="M15" s="58"/>
    </row>
    <row r="16" spans="1:13">
      <c r="A16" s="26">
        <f t="shared" si="0"/>
        <v>2016</v>
      </c>
      <c r="C16" s="27">
        <v>9</v>
      </c>
      <c r="D16" s="27"/>
      <c r="E16" s="3" t="s">
        <v>319</v>
      </c>
      <c r="F16" s="3" t="s">
        <v>234</v>
      </c>
      <c r="G16" s="25">
        <v>42445</v>
      </c>
      <c r="H16" s="28">
        <v>9.85</v>
      </c>
      <c r="I16" s="50"/>
      <c r="J16" s="51">
        <f t="shared" si="1"/>
        <v>0.70899999999999996</v>
      </c>
      <c r="L16" s="62"/>
      <c r="M16" s="58"/>
    </row>
    <row r="17" spans="1:13">
      <c r="A17" s="26">
        <f t="shared" si="0"/>
        <v>2016</v>
      </c>
      <c r="C17" s="27">
        <v>10</v>
      </c>
      <c r="D17" s="27"/>
      <c r="E17" s="3" t="s">
        <v>381</v>
      </c>
      <c r="F17" s="3" t="s">
        <v>245</v>
      </c>
      <c r="G17" s="25">
        <v>42591</v>
      </c>
      <c r="H17" s="28">
        <v>9.85</v>
      </c>
      <c r="I17" s="50"/>
      <c r="J17" s="51">
        <f t="shared" si="1"/>
        <v>0.70899999999999996</v>
      </c>
      <c r="L17" s="62"/>
      <c r="M17" s="58"/>
    </row>
    <row r="18" spans="1:13">
      <c r="A18" s="26">
        <f t="shared" si="0"/>
        <v>2016</v>
      </c>
      <c r="C18" s="27">
        <v>11</v>
      </c>
      <c r="D18" s="27"/>
      <c r="E18" s="3" t="s">
        <v>438</v>
      </c>
      <c r="F18" s="3" t="s">
        <v>242</v>
      </c>
      <c r="G18" s="25">
        <v>42489</v>
      </c>
      <c r="H18" s="28">
        <v>9.8000000000000007</v>
      </c>
      <c r="I18" s="50"/>
      <c r="J18" s="51">
        <f t="shared" si="1"/>
        <v>0.64500000000000002</v>
      </c>
      <c r="L18" s="58"/>
      <c r="M18" s="58"/>
    </row>
    <row r="19" spans="1:13">
      <c r="A19" s="26">
        <f t="shared" si="0"/>
        <v>2016</v>
      </c>
      <c r="C19" s="64">
        <v>12</v>
      </c>
      <c r="D19" s="64"/>
      <c r="E19" s="65" t="s">
        <v>398</v>
      </c>
      <c r="F19" s="65" t="s">
        <v>243</v>
      </c>
      <c r="G19" s="34">
        <v>42683</v>
      </c>
      <c r="H19" s="35">
        <v>9.8000000000000007</v>
      </c>
      <c r="I19" s="50"/>
      <c r="J19" s="51">
        <f t="shared" si="1"/>
        <v>0.64500000000000002</v>
      </c>
      <c r="L19" s="58"/>
      <c r="M19" s="58"/>
    </row>
    <row r="20" spans="1:13">
      <c r="A20" s="26">
        <f t="shared" si="0"/>
        <v>2016</v>
      </c>
      <c r="C20" s="64">
        <v>13</v>
      </c>
      <c r="D20" s="64"/>
      <c r="E20" s="65" t="s">
        <v>360</v>
      </c>
      <c r="F20" s="65" t="s">
        <v>248</v>
      </c>
      <c r="G20" s="34">
        <v>42423</v>
      </c>
      <c r="H20" s="35">
        <v>9.75</v>
      </c>
      <c r="I20" s="50"/>
      <c r="J20" s="51">
        <f t="shared" si="1"/>
        <v>0.54800000000000004</v>
      </c>
      <c r="L20" s="58"/>
      <c r="M20" s="58"/>
    </row>
    <row r="21" spans="1:13">
      <c r="A21" s="26">
        <f t="shared" si="0"/>
        <v>2016</v>
      </c>
      <c r="C21" s="27">
        <v>14</v>
      </c>
      <c r="D21" s="27"/>
      <c r="E21" s="3" t="s">
        <v>311</v>
      </c>
      <c r="F21" s="3" t="s">
        <v>233</v>
      </c>
      <c r="G21" s="25">
        <v>42524</v>
      </c>
      <c r="H21" s="28">
        <v>9.75</v>
      </c>
      <c r="I21" s="50"/>
      <c r="J21" s="51">
        <f t="shared" si="1"/>
        <v>0.54800000000000004</v>
      </c>
      <c r="L21" s="58"/>
      <c r="M21" s="58"/>
    </row>
    <row r="22" spans="1:13" ht="15" thickBot="1">
      <c r="A22" s="26">
        <f t="shared" si="0"/>
        <v>2016</v>
      </c>
      <c r="C22" s="27">
        <v>15</v>
      </c>
      <c r="D22" s="27"/>
      <c r="E22" s="3" t="s">
        <v>424</v>
      </c>
      <c r="F22" s="3" t="s">
        <v>269</v>
      </c>
      <c r="G22" s="25">
        <v>42606</v>
      </c>
      <c r="H22" s="28">
        <v>9.75</v>
      </c>
      <c r="I22" s="50"/>
      <c r="J22" s="51">
        <f t="shared" si="1"/>
        <v>0.54800000000000004</v>
      </c>
      <c r="L22" s="58"/>
      <c r="M22" s="58"/>
    </row>
    <row r="23" spans="1:13">
      <c r="A23" s="26">
        <f t="shared" si="0"/>
        <v>2016</v>
      </c>
      <c r="C23" s="66">
        <v>16</v>
      </c>
      <c r="D23" s="66"/>
      <c r="E23" s="67" t="s">
        <v>426</v>
      </c>
      <c r="F23" s="67" t="s">
        <v>269</v>
      </c>
      <c r="G23" s="68">
        <v>42716</v>
      </c>
      <c r="H23" s="69">
        <v>9.6</v>
      </c>
      <c r="I23" s="50"/>
      <c r="J23" s="51">
        <f t="shared" si="1"/>
        <v>0.48299999999999998</v>
      </c>
      <c r="L23" s="58"/>
      <c r="M23" s="58"/>
    </row>
    <row r="24" spans="1:13">
      <c r="A24" s="26">
        <f t="shared" si="0"/>
        <v>2016</v>
      </c>
      <c r="C24" s="27">
        <v>17</v>
      </c>
      <c r="D24" s="27"/>
      <c r="E24" s="3" t="s">
        <v>365</v>
      </c>
      <c r="F24" s="3" t="s">
        <v>252</v>
      </c>
      <c r="G24" s="25">
        <v>42726</v>
      </c>
      <c r="H24" s="28">
        <v>9.6</v>
      </c>
      <c r="I24" s="50"/>
      <c r="J24" s="51">
        <f t="shared" si="1"/>
        <v>0.48299999999999998</v>
      </c>
      <c r="L24" s="58"/>
      <c r="M24" s="58"/>
    </row>
    <row r="25" spans="1:13">
      <c r="A25" s="26">
        <f t="shared" si="0"/>
        <v>2016</v>
      </c>
      <c r="C25" s="27">
        <v>18</v>
      </c>
      <c r="D25" s="27"/>
      <c r="E25" s="3" t="s">
        <v>291</v>
      </c>
      <c r="F25" s="3" t="s">
        <v>229</v>
      </c>
      <c r="G25" s="25">
        <v>42641</v>
      </c>
      <c r="H25" s="28">
        <v>9.58</v>
      </c>
      <c r="I25" s="50"/>
      <c r="J25" s="51">
        <f t="shared" si="1"/>
        <v>0.45100000000000001</v>
      </c>
      <c r="L25" s="58"/>
      <c r="M25" s="58"/>
    </row>
    <row r="26" spans="1:13">
      <c r="A26" s="26">
        <f t="shared" si="0"/>
        <v>2016</v>
      </c>
      <c r="B26" s="7"/>
      <c r="C26" s="27">
        <v>19</v>
      </c>
      <c r="D26" s="27"/>
      <c r="E26" s="3" t="s">
        <v>310</v>
      </c>
      <c r="F26" s="3" t="s">
        <v>233</v>
      </c>
      <c r="G26" s="25">
        <v>42689</v>
      </c>
      <c r="H26" s="28">
        <v>9.5500000000000007</v>
      </c>
      <c r="I26" s="50"/>
      <c r="J26" s="51">
        <f t="shared" si="1"/>
        <v>0.41899999999999998</v>
      </c>
      <c r="L26" s="58"/>
      <c r="M26" s="58"/>
    </row>
    <row r="27" spans="1:13">
      <c r="A27" s="26">
        <f t="shared" si="0"/>
        <v>2016</v>
      </c>
      <c r="B27" s="7"/>
      <c r="C27" s="27">
        <v>20</v>
      </c>
      <c r="D27" s="27"/>
      <c r="E27" s="3" t="s">
        <v>324</v>
      </c>
      <c r="F27" s="3" t="s">
        <v>275</v>
      </c>
      <c r="G27" s="34">
        <v>42375</v>
      </c>
      <c r="H27" s="35">
        <v>9.5</v>
      </c>
      <c r="I27" s="50"/>
      <c r="J27" s="51">
        <f t="shared" si="1"/>
        <v>0.25800000000000001</v>
      </c>
      <c r="L27" s="58"/>
      <c r="M27" s="58"/>
    </row>
    <row r="28" spans="1:13">
      <c r="A28" s="26">
        <f t="shared" si="0"/>
        <v>2016</v>
      </c>
      <c r="B28" s="7"/>
      <c r="C28" s="27">
        <v>21</v>
      </c>
      <c r="D28" s="27"/>
      <c r="E28" s="3" t="s">
        <v>422</v>
      </c>
      <c r="F28" s="3" t="s">
        <v>266</v>
      </c>
      <c r="G28" s="34">
        <v>42600</v>
      </c>
      <c r="H28" s="35">
        <v>9.5</v>
      </c>
      <c r="I28" s="50"/>
      <c r="J28" s="51">
        <f t="shared" si="1"/>
        <v>0.25800000000000001</v>
      </c>
      <c r="L28" s="58"/>
      <c r="M28" s="58"/>
    </row>
    <row r="29" spans="1:13">
      <c r="A29" s="26">
        <f t="shared" si="0"/>
        <v>2016</v>
      </c>
      <c r="B29" s="7"/>
      <c r="C29" s="27">
        <v>22</v>
      </c>
      <c r="D29" s="27"/>
      <c r="E29" s="3" t="s">
        <v>278</v>
      </c>
      <c r="F29" s="3" t="s">
        <v>275</v>
      </c>
      <c r="G29" s="34">
        <v>42614</v>
      </c>
      <c r="H29" s="35">
        <v>9.5</v>
      </c>
      <c r="I29" s="50"/>
      <c r="J29" s="51">
        <f t="shared" si="1"/>
        <v>0.25800000000000001</v>
      </c>
      <c r="L29" s="58"/>
      <c r="M29" s="58"/>
    </row>
    <row r="30" spans="1:13">
      <c r="A30" s="26">
        <f t="shared" si="0"/>
        <v>2016</v>
      </c>
      <c r="C30" s="27">
        <v>23</v>
      </c>
      <c r="D30" s="27"/>
      <c r="E30" s="3" t="s">
        <v>320</v>
      </c>
      <c r="F30" s="3" t="s">
        <v>235</v>
      </c>
      <c r="G30" s="25">
        <v>42684</v>
      </c>
      <c r="H30" s="28">
        <v>9.5</v>
      </c>
      <c r="I30" s="50"/>
      <c r="J30" s="51">
        <f t="shared" si="1"/>
        <v>0.25800000000000001</v>
      </c>
      <c r="L30" s="58"/>
      <c r="M30" s="58"/>
    </row>
    <row r="31" spans="1:13">
      <c r="A31" s="26">
        <f t="shared" si="0"/>
        <v>2016</v>
      </c>
      <c r="C31" s="27">
        <v>24</v>
      </c>
      <c r="D31" s="27"/>
      <c r="E31" s="3" t="s">
        <v>324</v>
      </c>
      <c r="F31" s="3" t="s">
        <v>236</v>
      </c>
      <c r="G31" s="25">
        <v>42732</v>
      </c>
      <c r="H31" s="28">
        <v>9.5</v>
      </c>
      <c r="I31" s="50"/>
      <c r="J31" s="51">
        <f t="shared" si="1"/>
        <v>0.25800000000000001</v>
      </c>
      <c r="L31" s="58"/>
      <c r="M31" s="58"/>
    </row>
    <row r="32" spans="1:13">
      <c r="A32" s="26">
        <f t="shared" si="0"/>
        <v>2016</v>
      </c>
      <c r="C32" s="27">
        <v>25</v>
      </c>
      <c r="D32" s="27"/>
      <c r="E32" s="3" t="s">
        <v>302</v>
      </c>
      <c r="F32" s="3" t="s">
        <v>229</v>
      </c>
      <c r="G32" s="25">
        <v>42529</v>
      </c>
      <c r="H32" s="28">
        <v>9.48</v>
      </c>
      <c r="I32" s="50"/>
      <c r="J32" s="51">
        <f t="shared" si="1"/>
        <v>0.22500000000000001</v>
      </c>
      <c r="L32" s="58"/>
      <c r="M32" s="58"/>
    </row>
    <row r="33" spans="1:13">
      <c r="A33" s="26">
        <f t="shared" si="0"/>
        <v>2016</v>
      </c>
      <c r="C33" s="27">
        <v>26</v>
      </c>
      <c r="D33" s="27"/>
      <c r="E33" s="3" t="s">
        <v>367</v>
      </c>
      <c r="F33" s="3" t="s">
        <v>253</v>
      </c>
      <c r="G33" s="25">
        <v>42723</v>
      </c>
      <c r="H33" s="28">
        <v>9.3699999999999992</v>
      </c>
      <c r="I33" s="50"/>
      <c r="J33" s="51">
        <f t="shared" si="1"/>
        <v>0.193</v>
      </c>
      <c r="L33" s="58"/>
      <c r="M33" s="58"/>
    </row>
    <row r="34" spans="1:13">
      <c r="A34" s="26">
        <f t="shared" si="0"/>
        <v>2016</v>
      </c>
      <c r="C34" s="27">
        <v>27</v>
      </c>
      <c r="D34" s="27"/>
      <c r="E34" s="3" t="s">
        <v>375</v>
      </c>
      <c r="F34" s="3" t="s">
        <v>249</v>
      </c>
      <c r="G34" s="25">
        <v>42718</v>
      </c>
      <c r="H34" s="28">
        <v>9.1</v>
      </c>
      <c r="I34" s="50"/>
      <c r="J34" s="51">
        <f t="shared" si="1"/>
        <v>0.161</v>
      </c>
      <c r="L34" s="58"/>
      <c r="M34" s="58"/>
    </row>
    <row r="35" spans="1:13">
      <c r="A35" s="26">
        <f t="shared" si="0"/>
        <v>2016</v>
      </c>
      <c r="C35" s="27">
        <v>28</v>
      </c>
      <c r="D35" s="27"/>
      <c r="E35" s="3" t="s">
        <v>289</v>
      </c>
      <c r="F35" s="3" t="s">
        <v>228</v>
      </c>
      <c r="G35" s="25">
        <v>42536</v>
      </c>
      <c r="H35" s="28">
        <v>9</v>
      </c>
      <c r="I35" s="50"/>
      <c r="J35" s="51">
        <f t="shared" si="1"/>
        <v>6.4000000000000001E-2</v>
      </c>
      <c r="L35" s="58"/>
      <c r="M35" s="58"/>
    </row>
    <row r="36" spans="1:13">
      <c r="A36" s="26">
        <f t="shared" si="0"/>
        <v>2016</v>
      </c>
      <c r="C36" s="27">
        <v>29</v>
      </c>
      <c r="D36" s="27"/>
      <c r="E36" s="3" t="s">
        <v>290</v>
      </c>
      <c r="F36" s="3" t="s">
        <v>228</v>
      </c>
      <c r="G36" s="25">
        <v>42536</v>
      </c>
      <c r="H36" s="28">
        <v>9</v>
      </c>
      <c r="I36" s="50"/>
      <c r="J36" s="51">
        <f t="shared" si="1"/>
        <v>6.4000000000000001E-2</v>
      </c>
      <c r="L36" s="58"/>
      <c r="M36" s="58"/>
    </row>
    <row r="37" spans="1:13">
      <c r="A37" s="26">
        <f t="shared" si="0"/>
        <v>2016</v>
      </c>
      <c r="C37" s="27">
        <v>30</v>
      </c>
      <c r="D37" s="27"/>
      <c r="E37" s="3" t="s">
        <v>392</v>
      </c>
      <c r="F37" s="3" t="s">
        <v>257</v>
      </c>
      <c r="G37" s="25">
        <v>42723</v>
      </c>
      <c r="H37" s="28">
        <v>9</v>
      </c>
      <c r="I37" s="50"/>
      <c r="J37" s="51">
        <f t="shared" si="1"/>
        <v>6.4000000000000001E-2</v>
      </c>
      <c r="L37" s="58"/>
      <c r="M37" s="58"/>
    </row>
    <row r="38" spans="1:13">
      <c r="A38" s="26">
        <f t="shared" si="0"/>
        <v>2016</v>
      </c>
      <c r="C38" s="27">
        <v>31</v>
      </c>
      <c r="D38" s="27"/>
      <c r="E38" s="3" t="s">
        <v>364</v>
      </c>
      <c r="F38" s="3" t="s">
        <v>246</v>
      </c>
      <c r="G38" s="25">
        <v>42710</v>
      </c>
      <c r="H38" s="28">
        <v>8.64</v>
      </c>
      <c r="I38" s="50"/>
      <c r="J38" s="51">
        <f t="shared" si="1"/>
        <v>0</v>
      </c>
      <c r="L38" s="58"/>
      <c r="M38" s="58"/>
    </row>
    <row r="39" spans="1:13">
      <c r="A39" s="26">
        <f t="shared" si="0"/>
        <v>2016</v>
      </c>
      <c r="C39" s="27">
        <v>32</v>
      </c>
      <c r="D39" s="27"/>
      <c r="E39" s="3" t="s">
        <v>357</v>
      </c>
      <c r="F39" s="3" t="s">
        <v>246</v>
      </c>
      <c r="G39" s="25">
        <v>42710</v>
      </c>
      <c r="H39" s="28">
        <v>8.64</v>
      </c>
      <c r="I39" s="50"/>
      <c r="J39" s="51">
        <f t="shared" si="1"/>
        <v>0</v>
      </c>
      <c r="L39" s="58"/>
      <c r="M39" s="58"/>
    </row>
    <row r="40" spans="1:13">
      <c r="C40" s="27"/>
      <c r="D40" s="27"/>
      <c r="E40" s="3"/>
      <c r="F40" s="3"/>
      <c r="G40" s="25"/>
      <c r="H40" s="28"/>
      <c r="I40" s="6"/>
      <c r="L40" s="58"/>
      <c r="M40" s="58"/>
    </row>
    <row r="41" spans="1:13">
      <c r="C41" s="27">
        <v>33</v>
      </c>
      <c r="D41" s="27"/>
      <c r="E41" s="3" t="s">
        <v>699</v>
      </c>
      <c r="F41" s="3"/>
      <c r="G41" s="25"/>
      <c r="H41" s="70">
        <f>COUNTIF(H8:H39,"&gt;9.70")</f>
        <v>15</v>
      </c>
      <c r="I41" s="28"/>
      <c r="L41" s="58"/>
      <c r="M41" s="58"/>
    </row>
    <row r="42" spans="1:13">
      <c r="C42" s="27">
        <v>34</v>
      </c>
      <c r="D42" s="27"/>
      <c r="E42" s="3" t="s">
        <v>700</v>
      </c>
      <c r="F42" s="3"/>
      <c r="G42" s="25"/>
      <c r="H42" s="70">
        <f>COUNTIF(H8:H39,"&lt;=9.70")</f>
        <v>17</v>
      </c>
      <c r="I42" s="28"/>
      <c r="L42" s="58"/>
      <c r="M42" s="58"/>
    </row>
    <row r="43" spans="1:13">
      <c r="C43" s="27">
        <v>35</v>
      </c>
      <c r="D43" s="27"/>
      <c r="E43" s="3" t="s">
        <v>701</v>
      </c>
      <c r="F43" s="3"/>
      <c r="G43" s="25"/>
      <c r="H43" s="35" t="s">
        <v>705</v>
      </c>
      <c r="I43" s="28"/>
      <c r="L43" s="58"/>
      <c r="M43" s="58"/>
    </row>
    <row r="44" spans="1:13">
      <c r="C44" s="27"/>
      <c r="D44" s="27"/>
      <c r="G44" s="25"/>
      <c r="H44" s="28"/>
      <c r="L44" s="58"/>
      <c r="M44" s="58"/>
    </row>
    <row r="45" spans="1:13" ht="15">
      <c r="C45" s="27"/>
      <c r="D45" s="45">
        <v>2017</v>
      </c>
      <c r="G45" s="25"/>
      <c r="H45" s="28"/>
      <c r="L45" s="58"/>
      <c r="M45" s="58"/>
    </row>
    <row r="46" spans="1:13">
      <c r="A46" s="26">
        <f t="shared" ref="A46:A88" si="2">YEAR(G46)</f>
        <v>2017</v>
      </c>
      <c r="C46" s="27">
        <v>36</v>
      </c>
      <c r="D46" s="27"/>
      <c r="E46" s="26" t="s">
        <v>455</v>
      </c>
      <c r="F46" s="26" t="s">
        <v>272</v>
      </c>
      <c r="G46" s="25">
        <v>43054</v>
      </c>
      <c r="H46" s="28">
        <v>11.95</v>
      </c>
      <c r="I46" s="54"/>
      <c r="J46" s="53">
        <f>PERCENTRANK($H$46:$H$88,H46)</f>
        <v>1</v>
      </c>
      <c r="L46" s="62"/>
      <c r="M46" s="58"/>
    </row>
    <row r="47" spans="1:13">
      <c r="A47" s="26">
        <f t="shared" si="2"/>
        <v>2017</v>
      </c>
      <c r="C47" s="27">
        <v>37</v>
      </c>
      <c r="D47" s="27"/>
      <c r="E47" s="26" t="s">
        <v>281</v>
      </c>
      <c r="F47" s="26" t="s">
        <v>219</v>
      </c>
      <c r="G47" s="25">
        <v>43034</v>
      </c>
      <c r="H47" s="28">
        <v>10.3</v>
      </c>
      <c r="I47" s="54"/>
      <c r="J47" s="53">
        <f t="shared" ref="J47:J88" si="3">PERCENTRANK($H$46:$H$88,H47)</f>
        <v>0.97599999999999998</v>
      </c>
      <c r="L47" s="62"/>
      <c r="M47" s="58"/>
    </row>
    <row r="48" spans="1:13">
      <c r="A48" s="26">
        <f t="shared" si="2"/>
        <v>2017</v>
      </c>
      <c r="C48" s="27">
        <v>38</v>
      </c>
      <c r="D48" s="27"/>
      <c r="E48" s="26" t="s">
        <v>371</v>
      </c>
      <c r="F48" s="26" t="s">
        <v>244</v>
      </c>
      <c r="G48" s="25">
        <v>42829</v>
      </c>
      <c r="H48" s="28">
        <v>10.25</v>
      </c>
      <c r="I48" s="54"/>
      <c r="J48" s="53">
        <f t="shared" si="3"/>
        <v>0.90400000000000003</v>
      </c>
      <c r="L48" s="62"/>
      <c r="M48" s="58"/>
    </row>
    <row r="49" spans="1:13">
      <c r="A49" s="26">
        <f t="shared" si="2"/>
        <v>2017</v>
      </c>
      <c r="C49" s="27">
        <v>39</v>
      </c>
      <c r="D49" s="27"/>
      <c r="E49" s="26" t="s">
        <v>282</v>
      </c>
      <c r="F49" s="26" t="s">
        <v>219</v>
      </c>
      <c r="G49" s="25">
        <v>43034</v>
      </c>
      <c r="H49" s="28">
        <v>10.25</v>
      </c>
      <c r="I49" s="54"/>
      <c r="J49" s="53">
        <f t="shared" si="3"/>
        <v>0.90400000000000003</v>
      </c>
      <c r="L49" s="62"/>
      <c r="M49" s="58"/>
    </row>
    <row r="50" spans="1:13">
      <c r="A50" s="26">
        <f t="shared" si="2"/>
        <v>2017</v>
      </c>
      <c r="C50" s="27">
        <v>40</v>
      </c>
      <c r="D50" s="27"/>
      <c r="E50" s="26" t="s">
        <v>374</v>
      </c>
      <c r="F50" s="26" t="s">
        <v>244</v>
      </c>
      <c r="G50" s="25">
        <v>43045</v>
      </c>
      <c r="H50" s="28">
        <v>10.25</v>
      </c>
      <c r="I50" s="36"/>
      <c r="J50" s="53">
        <f t="shared" si="3"/>
        <v>0.90400000000000003</v>
      </c>
      <c r="L50" s="62"/>
      <c r="M50" s="58"/>
    </row>
    <row r="51" spans="1:13">
      <c r="A51" s="26">
        <f t="shared" si="2"/>
        <v>2017</v>
      </c>
      <c r="C51" s="27">
        <v>41</v>
      </c>
      <c r="D51" s="27"/>
      <c r="E51" s="26" t="s">
        <v>283</v>
      </c>
      <c r="F51" s="26" t="s">
        <v>219</v>
      </c>
      <c r="G51" s="25">
        <v>43034</v>
      </c>
      <c r="H51" s="28">
        <v>10.199999999999999</v>
      </c>
      <c r="I51" s="36"/>
      <c r="J51" s="53">
        <f t="shared" si="3"/>
        <v>0.88</v>
      </c>
      <c r="L51" s="62"/>
      <c r="M51" s="58"/>
    </row>
    <row r="52" spans="1:13">
      <c r="A52" s="26">
        <f t="shared" si="2"/>
        <v>2017</v>
      </c>
      <c r="C52" s="27">
        <v>42</v>
      </c>
      <c r="D52" s="27"/>
      <c r="E52" s="26" t="s">
        <v>341</v>
      </c>
      <c r="F52" s="26" t="s">
        <v>241</v>
      </c>
      <c r="G52" s="25">
        <v>42766</v>
      </c>
      <c r="H52" s="28">
        <v>10.1</v>
      </c>
      <c r="I52" s="36"/>
      <c r="J52" s="53">
        <f t="shared" si="3"/>
        <v>0.83299999999999996</v>
      </c>
      <c r="L52" s="62"/>
      <c r="M52" s="63"/>
    </row>
    <row r="53" spans="1:13">
      <c r="A53" s="26">
        <f t="shared" si="2"/>
        <v>2017</v>
      </c>
      <c r="C53" s="27">
        <v>43</v>
      </c>
      <c r="D53" s="27"/>
      <c r="E53" s="26" t="s">
        <v>344</v>
      </c>
      <c r="F53" s="26" t="s">
        <v>241</v>
      </c>
      <c r="G53" s="25">
        <v>42794</v>
      </c>
      <c r="H53" s="28">
        <v>10.1</v>
      </c>
      <c r="I53" s="36"/>
      <c r="J53" s="53">
        <f t="shared" si="3"/>
        <v>0.83299999999999996</v>
      </c>
      <c r="L53" s="62"/>
      <c r="M53" s="58"/>
    </row>
    <row r="54" spans="1:13">
      <c r="A54" s="26">
        <f t="shared" si="2"/>
        <v>2017</v>
      </c>
      <c r="C54" s="27">
        <v>44</v>
      </c>
      <c r="D54" s="27"/>
      <c r="E54" s="26" t="s">
        <v>418</v>
      </c>
      <c r="F54" s="26" t="s">
        <v>266</v>
      </c>
      <c r="G54" s="25">
        <v>42962</v>
      </c>
      <c r="H54" s="28">
        <v>10</v>
      </c>
      <c r="I54" s="36"/>
      <c r="J54" s="53">
        <f t="shared" si="3"/>
        <v>0.76100000000000001</v>
      </c>
      <c r="L54" s="62"/>
      <c r="M54" s="58"/>
    </row>
    <row r="55" spans="1:13">
      <c r="A55" s="26">
        <f t="shared" si="2"/>
        <v>2017</v>
      </c>
      <c r="C55" s="27">
        <v>45</v>
      </c>
      <c r="D55" s="27"/>
      <c r="E55" s="26" t="s">
        <v>535</v>
      </c>
      <c r="F55" s="26" t="s">
        <v>242</v>
      </c>
      <c r="G55" s="25">
        <v>43069</v>
      </c>
      <c r="H55" s="28">
        <v>10</v>
      </c>
      <c r="I55" s="36"/>
      <c r="J55" s="53">
        <f t="shared" si="3"/>
        <v>0.76100000000000001</v>
      </c>
      <c r="L55" s="62"/>
      <c r="M55" s="58"/>
    </row>
    <row r="56" spans="1:13">
      <c r="A56" s="26">
        <f t="shared" si="2"/>
        <v>2017</v>
      </c>
      <c r="C56" s="27">
        <v>46</v>
      </c>
      <c r="D56" s="27"/>
      <c r="E56" s="26" t="s">
        <v>437</v>
      </c>
      <c r="F56" s="26" t="s">
        <v>242</v>
      </c>
      <c r="G56" s="25">
        <v>43069</v>
      </c>
      <c r="H56" s="28">
        <v>10</v>
      </c>
      <c r="I56" s="36"/>
      <c r="J56" s="53">
        <f t="shared" si="3"/>
        <v>0.76100000000000001</v>
      </c>
      <c r="L56" s="58"/>
      <c r="M56" s="58"/>
    </row>
    <row r="57" spans="1:13">
      <c r="A57" s="26">
        <f t="shared" si="2"/>
        <v>2017</v>
      </c>
      <c r="C57" s="27">
        <v>47</v>
      </c>
      <c r="D57" s="27"/>
      <c r="E57" s="26" t="s">
        <v>403</v>
      </c>
      <c r="F57" s="26" t="s">
        <v>260</v>
      </c>
      <c r="G57" s="25">
        <v>43006</v>
      </c>
      <c r="H57" s="28">
        <v>9.8000000000000007</v>
      </c>
      <c r="I57" s="55"/>
      <c r="J57" s="53">
        <f t="shared" si="3"/>
        <v>0.71399999999999997</v>
      </c>
      <c r="L57" s="58"/>
      <c r="M57" s="58"/>
    </row>
    <row r="58" spans="1:13">
      <c r="A58" s="26">
        <f t="shared" si="2"/>
        <v>2017</v>
      </c>
      <c r="C58" s="64">
        <v>48</v>
      </c>
      <c r="D58" s="64"/>
      <c r="E58" s="7" t="s">
        <v>408</v>
      </c>
      <c r="F58" s="7" t="s">
        <v>243</v>
      </c>
      <c r="G58" s="34">
        <v>43076</v>
      </c>
      <c r="H58" s="35">
        <v>9.8000000000000007</v>
      </c>
      <c r="I58" s="55"/>
      <c r="J58" s="53">
        <f t="shared" si="3"/>
        <v>0.71399999999999997</v>
      </c>
      <c r="L58" s="58"/>
      <c r="M58" s="58"/>
    </row>
    <row r="59" spans="1:13" ht="15" thickBot="1">
      <c r="A59" s="26">
        <f t="shared" si="2"/>
        <v>2017</v>
      </c>
      <c r="C59" s="64">
        <v>49</v>
      </c>
      <c r="D59" s="64"/>
      <c r="E59" s="7" t="s">
        <v>421</v>
      </c>
      <c r="F59" s="7" t="s">
        <v>266</v>
      </c>
      <c r="G59" s="34">
        <v>42790</v>
      </c>
      <c r="H59" s="35">
        <v>9.75</v>
      </c>
      <c r="I59" s="55"/>
      <c r="J59" s="53">
        <f t="shared" si="3"/>
        <v>0.69</v>
      </c>
      <c r="L59" s="58"/>
      <c r="M59" s="58"/>
    </row>
    <row r="60" spans="1:13">
      <c r="A60" s="26">
        <f t="shared" si="2"/>
        <v>2017</v>
      </c>
      <c r="C60" s="66">
        <v>50</v>
      </c>
      <c r="D60" s="66"/>
      <c r="E60" s="11" t="s">
        <v>312</v>
      </c>
      <c r="F60" s="11" t="s">
        <v>250</v>
      </c>
      <c r="G60" s="68">
        <v>42878</v>
      </c>
      <c r="H60" s="69">
        <v>9.6999999999999993</v>
      </c>
      <c r="I60" s="55"/>
      <c r="J60" s="53">
        <f t="shared" si="3"/>
        <v>0.61899999999999999</v>
      </c>
      <c r="L60" s="58"/>
      <c r="M60" s="58"/>
    </row>
    <row r="61" spans="1:13">
      <c r="A61" s="26">
        <f t="shared" si="2"/>
        <v>2017</v>
      </c>
      <c r="C61" s="27">
        <v>51</v>
      </c>
      <c r="D61" s="27"/>
      <c r="E61" s="26" t="s">
        <v>306</v>
      </c>
      <c r="F61" s="26" t="s">
        <v>232</v>
      </c>
      <c r="G61" s="25">
        <v>42908</v>
      </c>
      <c r="H61" s="28">
        <v>9.6999999999999993</v>
      </c>
      <c r="I61" s="55"/>
      <c r="J61" s="53">
        <f t="shared" si="3"/>
        <v>0.61899999999999999</v>
      </c>
      <c r="L61" s="58"/>
      <c r="M61" s="58"/>
    </row>
    <row r="62" spans="1:13">
      <c r="A62" s="26">
        <f t="shared" si="2"/>
        <v>2017</v>
      </c>
      <c r="C62" s="27">
        <v>52</v>
      </c>
      <c r="D62" s="27"/>
      <c r="E62" s="26" t="s">
        <v>307</v>
      </c>
      <c r="F62" s="26" t="s">
        <v>232</v>
      </c>
      <c r="G62" s="25">
        <v>42908</v>
      </c>
      <c r="H62" s="28">
        <v>9.6999999999999993</v>
      </c>
      <c r="I62" s="55"/>
      <c r="J62" s="53">
        <f t="shared" si="3"/>
        <v>0.61899999999999999</v>
      </c>
      <c r="L62" s="58"/>
      <c r="M62" s="58"/>
    </row>
    <row r="63" spans="1:13">
      <c r="A63" s="26">
        <f t="shared" si="2"/>
        <v>2017</v>
      </c>
      <c r="C63" s="27">
        <v>53</v>
      </c>
      <c r="D63" s="27"/>
      <c r="E63" s="26" t="s">
        <v>335</v>
      </c>
      <c r="F63" s="26" t="s">
        <v>238</v>
      </c>
      <c r="G63" s="25">
        <v>42902</v>
      </c>
      <c r="H63" s="28">
        <v>9.65</v>
      </c>
      <c r="I63" s="55"/>
      <c r="J63" s="53">
        <f t="shared" si="3"/>
        <v>0.57099999999999995</v>
      </c>
      <c r="L63" s="58"/>
      <c r="M63" s="58"/>
    </row>
    <row r="64" spans="1:13">
      <c r="A64" s="26">
        <f t="shared" si="2"/>
        <v>2017</v>
      </c>
      <c r="C64" s="27">
        <v>54</v>
      </c>
      <c r="D64" s="27"/>
      <c r="E64" s="26" t="s">
        <v>302</v>
      </c>
      <c r="F64" s="26" t="s">
        <v>260</v>
      </c>
      <c r="G64" s="25">
        <v>43083</v>
      </c>
      <c r="H64" s="28">
        <v>9.65</v>
      </c>
      <c r="I64" s="55"/>
      <c r="J64" s="53">
        <f t="shared" si="3"/>
        <v>0.57099999999999995</v>
      </c>
      <c r="L64" s="58"/>
      <c r="M64" s="58"/>
    </row>
    <row r="65" spans="1:13">
      <c r="A65" s="26">
        <f t="shared" si="2"/>
        <v>2017</v>
      </c>
      <c r="C65" s="27">
        <v>55</v>
      </c>
      <c r="D65" s="27"/>
      <c r="E65" s="26" t="s">
        <v>409</v>
      </c>
      <c r="F65" s="26" t="s">
        <v>260</v>
      </c>
      <c r="G65" s="25">
        <v>42747</v>
      </c>
      <c r="H65" s="28">
        <v>9.6</v>
      </c>
      <c r="I65" s="55"/>
      <c r="J65" s="53">
        <f t="shared" si="3"/>
        <v>0.45200000000000001</v>
      </c>
      <c r="L65" s="58"/>
      <c r="M65" s="58"/>
    </row>
    <row r="66" spans="1:13">
      <c r="A66" s="26">
        <f t="shared" si="2"/>
        <v>2017</v>
      </c>
      <c r="C66" s="27">
        <v>56</v>
      </c>
      <c r="E66" s="26" t="s">
        <v>312</v>
      </c>
      <c r="F66" s="26" t="s">
        <v>233</v>
      </c>
      <c r="G66" s="25">
        <v>42781</v>
      </c>
      <c r="H66" s="28">
        <v>9.6</v>
      </c>
      <c r="I66" s="55"/>
      <c r="J66" s="53">
        <f t="shared" si="3"/>
        <v>0.45200000000000001</v>
      </c>
      <c r="L66" s="58"/>
      <c r="M66" s="58"/>
    </row>
    <row r="67" spans="1:13">
      <c r="A67" s="26">
        <f t="shared" si="2"/>
        <v>2017</v>
      </c>
      <c r="C67" s="27">
        <v>57</v>
      </c>
      <c r="E67" s="26" t="s">
        <v>425</v>
      </c>
      <c r="F67" s="26" t="s">
        <v>269</v>
      </c>
      <c r="G67" s="25">
        <v>42788</v>
      </c>
      <c r="H67" s="28">
        <v>9.6</v>
      </c>
      <c r="I67" s="55"/>
      <c r="J67" s="53">
        <f t="shared" si="3"/>
        <v>0.45200000000000001</v>
      </c>
      <c r="L67" s="58"/>
      <c r="M67" s="58"/>
    </row>
    <row r="68" spans="1:13">
      <c r="A68" s="26">
        <f t="shared" si="2"/>
        <v>2017</v>
      </c>
      <c r="C68" s="27">
        <v>58</v>
      </c>
      <c r="E68" s="26" t="s">
        <v>424</v>
      </c>
      <c r="F68" s="26" t="s">
        <v>269</v>
      </c>
      <c r="G68" s="25">
        <v>43000</v>
      </c>
      <c r="H68" s="28">
        <v>9.6</v>
      </c>
      <c r="I68" s="55"/>
      <c r="J68" s="53">
        <f t="shared" si="3"/>
        <v>0.45200000000000001</v>
      </c>
      <c r="L68" s="58"/>
      <c r="M68" s="58"/>
    </row>
    <row r="69" spans="1:13">
      <c r="A69" s="26">
        <f t="shared" si="2"/>
        <v>2017</v>
      </c>
      <c r="C69" s="27">
        <v>59</v>
      </c>
      <c r="E69" s="26" t="s">
        <v>399</v>
      </c>
      <c r="F69" s="26" t="s">
        <v>260</v>
      </c>
      <c r="G69" s="25">
        <v>43083</v>
      </c>
      <c r="H69" s="28">
        <v>9.6</v>
      </c>
      <c r="I69" s="55"/>
      <c r="J69" s="53">
        <f t="shared" si="3"/>
        <v>0.45200000000000001</v>
      </c>
      <c r="L69" s="58"/>
      <c r="M69" s="58"/>
    </row>
    <row r="70" spans="1:13">
      <c r="A70" s="26">
        <f t="shared" si="2"/>
        <v>2017</v>
      </c>
      <c r="C70" s="27">
        <v>60</v>
      </c>
      <c r="E70" s="26" t="s">
        <v>291</v>
      </c>
      <c r="F70" s="26" t="s">
        <v>229</v>
      </c>
      <c r="G70" s="25">
        <v>43089</v>
      </c>
      <c r="H70" s="28">
        <v>9.58</v>
      </c>
      <c r="I70" s="55"/>
      <c r="J70" s="53">
        <f t="shared" si="3"/>
        <v>0.42799999999999999</v>
      </c>
      <c r="L70" s="58"/>
      <c r="M70" s="58"/>
    </row>
    <row r="71" spans="1:13">
      <c r="A71" s="26">
        <f t="shared" si="2"/>
        <v>2017</v>
      </c>
      <c r="C71" s="27">
        <v>61</v>
      </c>
      <c r="E71" s="26" t="s">
        <v>321</v>
      </c>
      <c r="F71" s="26" t="s">
        <v>235</v>
      </c>
      <c r="G71" s="25">
        <v>42814</v>
      </c>
      <c r="H71" s="28">
        <v>9.5</v>
      </c>
      <c r="I71" s="55"/>
      <c r="J71" s="53">
        <f t="shared" si="3"/>
        <v>0.214</v>
      </c>
      <c r="L71" s="58"/>
      <c r="M71" s="58"/>
    </row>
    <row r="72" spans="1:13">
      <c r="A72" s="26">
        <f t="shared" si="2"/>
        <v>2017</v>
      </c>
      <c r="C72" s="27">
        <v>62</v>
      </c>
      <c r="E72" s="26" t="s">
        <v>413</v>
      </c>
      <c r="F72" s="26" t="s">
        <v>264</v>
      </c>
      <c r="G72" s="25">
        <v>42845</v>
      </c>
      <c r="H72" s="28">
        <v>9.5</v>
      </c>
      <c r="I72" s="55"/>
      <c r="J72" s="53">
        <f t="shared" si="3"/>
        <v>0.214</v>
      </c>
      <c r="L72" s="58"/>
      <c r="M72" s="58"/>
    </row>
    <row r="73" spans="1:13">
      <c r="A73" s="26">
        <f t="shared" si="2"/>
        <v>2017</v>
      </c>
      <c r="C73" s="27">
        <v>63</v>
      </c>
      <c r="E73" s="26" t="s">
        <v>327</v>
      </c>
      <c r="F73" s="26" t="s">
        <v>237</v>
      </c>
      <c r="G73" s="25">
        <v>42858</v>
      </c>
      <c r="H73" s="28">
        <v>9.5</v>
      </c>
      <c r="I73" s="56"/>
      <c r="J73" s="53">
        <f t="shared" si="3"/>
        <v>0.214</v>
      </c>
      <c r="L73" s="58"/>
      <c r="M73" s="58"/>
    </row>
    <row r="74" spans="1:13">
      <c r="A74" s="26">
        <f t="shared" si="2"/>
        <v>2017</v>
      </c>
      <c r="C74" s="27">
        <v>64</v>
      </c>
      <c r="E74" s="26" t="s">
        <v>321</v>
      </c>
      <c r="F74" s="26" t="s">
        <v>248</v>
      </c>
      <c r="G74" s="25">
        <v>42873</v>
      </c>
      <c r="H74" s="28">
        <v>9.5</v>
      </c>
      <c r="I74" s="55"/>
      <c r="J74" s="53">
        <f t="shared" si="3"/>
        <v>0.214</v>
      </c>
      <c r="L74" s="58"/>
      <c r="M74" s="58"/>
    </row>
    <row r="75" spans="1:13">
      <c r="A75" s="26">
        <f t="shared" si="2"/>
        <v>2017</v>
      </c>
      <c r="C75" s="27">
        <v>65</v>
      </c>
      <c r="E75" s="26" t="s">
        <v>310</v>
      </c>
      <c r="F75" s="7" t="s">
        <v>276</v>
      </c>
      <c r="G75" s="25">
        <v>42940</v>
      </c>
      <c r="H75" s="28">
        <v>9.5</v>
      </c>
      <c r="I75" s="56"/>
      <c r="J75" s="53">
        <f t="shared" si="3"/>
        <v>0.214</v>
      </c>
      <c r="L75" s="58"/>
      <c r="M75" s="58"/>
    </row>
    <row r="76" spans="1:13">
      <c r="A76" s="26">
        <f t="shared" si="2"/>
        <v>2017</v>
      </c>
      <c r="C76" s="27">
        <v>66</v>
      </c>
      <c r="E76" s="26" t="s">
        <v>310</v>
      </c>
      <c r="F76" s="7" t="s">
        <v>233</v>
      </c>
      <c r="G76" s="25">
        <v>43028</v>
      </c>
      <c r="H76" s="35">
        <v>9.5</v>
      </c>
      <c r="I76" s="56"/>
      <c r="J76" s="53">
        <f t="shared" si="3"/>
        <v>0.214</v>
      </c>
      <c r="L76" s="58"/>
      <c r="M76" s="58"/>
    </row>
    <row r="77" spans="1:13">
      <c r="A77" s="26">
        <f t="shared" si="2"/>
        <v>2017</v>
      </c>
      <c r="C77" s="27">
        <v>67</v>
      </c>
      <c r="E77" s="26" t="s">
        <v>459</v>
      </c>
      <c r="F77" s="26" t="s">
        <v>275</v>
      </c>
      <c r="G77" s="25">
        <v>43074</v>
      </c>
      <c r="H77" s="35">
        <v>9.5</v>
      </c>
      <c r="I77" s="55"/>
      <c r="J77" s="53">
        <f t="shared" si="3"/>
        <v>0.214</v>
      </c>
      <c r="L77" s="58"/>
      <c r="M77" s="58"/>
    </row>
    <row r="78" spans="1:13">
      <c r="A78" s="26">
        <f t="shared" si="2"/>
        <v>2017</v>
      </c>
      <c r="C78" s="27">
        <v>68</v>
      </c>
      <c r="E78" s="26" t="s">
        <v>458</v>
      </c>
      <c r="F78" s="26" t="s">
        <v>274</v>
      </c>
      <c r="G78" s="25">
        <v>43087</v>
      </c>
      <c r="H78" s="28">
        <v>9.5</v>
      </c>
      <c r="I78" s="55"/>
      <c r="J78" s="53">
        <f t="shared" si="3"/>
        <v>0.214</v>
      </c>
      <c r="L78" s="58"/>
      <c r="M78" s="58"/>
    </row>
    <row r="79" spans="1:13">
      <c r="A79" s="26">
        <f t="shared" si="2"/>
        <v>2017</v>
      </c>
      <c r="C79" s="27">
        <v>69</v>
      </c>
      <c r="E79" s="26" t="s">
        <v>324</v>
      </c>
      <c r="F79" s="26" t="s">
        <v>236</v>
      </c>
      <c r="G79" s="25">
        <v>43097</v>
      </c>
      <c r="H79" s="28">
        <v>9.5</v>
      </c>
      <c r="I79" s="55"/>
      <c r="J79" s="53">
        <f t="shared" si="3"/>
        <v>0.214</v>
      </c>
      <c r="L79" s="58"/>
      <c r="M79" s="58"/>
    </row>
    <row r="80" spans="1:13">
      <c r="A80" s="26">
        <f t="shared" si="2"/>
        <v>2017</v>
      </c>
      <c r="C80" s="27">
        <v>70</v>
      </c>
      <c r="E80" s="26" t="s">
        <v>335</v>
      </c>
      <c r="F80" s="26" t="s">
        <v>254</v>
      </c>
      <c r="G80" s="25">
        <v>42753</v>
      </c>
      <c r="H80" s="28">
        <v>9.4499999999999993</v>
      </c>
      <c r="I80" s="55"/>
      <c r="J80" s="53">
        <f t="shared" si="3"/>
        <v>0.19</v>
      </c>
      <c r="L80" s="58"/>
      <c r="M80" s="58"/>
    </row>
    <row r="81" spans="1:13">
      <c r="A81" s="26">
        <f t="shared" si="2"/>
        <v>2017</v>
      </c>
      <c r="C81" s="27">
        <v>71</v>
      </c>
      <c r="E81" s="26" t="s">
        <v>420</v>
      </c>
      <c r="F81" s="26" t="s">
        <v>265</v>
      </c>
      <c r="G81" s="25">
        <v>42796</v>
      </c>
      <c r="H81" s="28">
        <v>9.41</v>
      </c>
      <c r="I81" s="55"/>
      <c r="J81" s="53">
        <f t="shared" si="3"/>
        <v>0.16600000000000001</v>
      </c>
      <c r="L81" s="58"/>
      <c r="M81" s="58"/>
    </row>
    <row r="82" spans="1:13">
      <c r="A82" s="26">
        <f t="shared" si="2"/>
        <v>2017</v>
      </c>
      <c r="C82" s="27">
        <v>72</v>
      </c>
      <c r="E82" s="26" t="s">
        <v>415</v>
      </c>
      <c r="F82" s="26" t="s">
        <v>264</v>
      </c>
      <c r="G82" s="25">
        <v>42837</v>
      </c>
      <c r="H82" s="28">
        <v>9.4</v>
      </c>
      <c r="I82" s="55"/>
      <c r="J82" s="53">
        <f t="shared" si="3"/>
        <v>0.11899999999999999</v>
      </c>
      <c r="L82" s="58"/>
      <c r="M82" s="58"/>
    </row>
    <row r="83" spans="1:13">
      <c r="A83" s="26">
        <f t="shared" si="2"/>
        <v>2017</v>
      </c>
      <c r="C83" s="27">
        <v>73</v>
      </c>
      <c r="E83" s="26" t="s">
        <v>372</v>
      </c>
      <c r="F83" s="26" t="s">
        <v>252</v>
      </c>
      <c r="G83" s="25">
        <v>43098</v>
      </c>
      <c r="H83" s="28">
        <v>9.4</v>
      </c>
      <c r="I83" s="55"/>
      <c r="J83" s="53">
        <f t="shared" si="3"/>
        <v>0.11899999999999999</v>
      </c>
      <c r="L83" s="58"/>
      <c r="M83" s="58"/>
    </row>
    <row r="84" spans="1:13">
      <c r="A84" s="26">
        <f t="shared" si="2"/>
        <v>2017</v>
      </c>
      <c r="C84" s="27">
        <v>74</v>
      </c>
      <c r="E84" s="26" t="s">
        <v>336</v>
      </c>
      <c r="F84" s="26" t="s">
        <v>265</v>
      </c>
      <c r="G84" s="25">
        <v>42866</v>
      </c>
      <c r="H84" s="28">
        <v>9.1999999999999993</v>
      </c>
      <c r="I84" s="55"/>
      <c r="J84" s="53">
        <f t="shared" si="3"/>
        <v>9.5000000000000001E-2</v>
      </c>
      <c r="L84" s="58"/>
      <c r="M84" s="58"/>
    </row>
    <row r="85" spans="1:13">
      <c r="A85" s="26">
        <f t="shared" si="2"/>
        <v>2017</v>
      </c>
      <c r="C85" s="27">
        <v>75</v>
      </c>
      <c r="E85" s="26" t="s">
        <v>411</v>
      </c>
      <c r="F85" s="26" t="s">
        <v>262</v>
      </c>
      <c r="G85" s="25">
        <v>43090</v>
      </c>
      <c r="H85" s="28">
        <v>9.1</v>
      </c>
      <c r="I85" s="55"/>
      <c r="J85" s="53">
        <f t="shared" si="3"/>
        <v>7.0999999999999994E-2</v>
      </c>
      <c r="L85" s="58"/>
      <c r="M85" s="58"/>
    </row>
    <row r="86" spans="1:13">
      <c r="A86" s="26">
        <f t="shared" si="2"/>
        <v>2017</v>
      </c>
      <c r="C86" s="27">
        <v>76</v>
      </c>
      <c r="E86" s="26" t="s">
        <v>287</v>
      </c>
      <c r="F86" s="26" t="s">
        <v>228</v>
      </c>
      <c r="G86" s="25">
        <v>42759</v>
      </c>
      <c r="H86" s="28">
        <v>9</v>
      </c>
      <c r="I86" s="55"/>
      <c r="J86" s="53">
        <f t="shared" si="3"/>
        <v>4.7E-2</v>
      </c>
      <c r="L86" s="58"/>
      <c r="M86" s="58"/>
    </row>
    <row r="87" spans="1:13">
      <c r="A87" s="26">
        <f t="shared" si="2"/>
        <v>2017</v>
      </c>
      <c r="C87" s="27">
        <v>77</v>
      </c>
      <c r="E87" s="26" t="s">
        <v>364</v>
      </c>
      <c r="F87" s="26" t="s">
        <v>246</v>
      </c>
      <c r="G87" s="25">
        <v>43075</v>
      </c>
      <c r="H87" s="28">
        <v>8.4</v>
      </c>
      <c r="I87" s="55"/>
      <c r="J87" s="53">
        <f t="shared" si="3"/>
        <v>0</v>
      </c>
      <c r="L87" s="58"/>
      <c r="M87" s="58"/>
    </row>
    <row r="88" spans="1:13">
      <c r="A88" s="26">
        <f t="shared" si="2"/>
        <v>2017</v>
      </c>
      <c r="C88" s="27">
        <v>78</v>
      </c>
      <c r="E88" s="26" t="s">
        <v>357</v>
      </c>
      <c r="F88" s="26" t="s">
        <v>246</v>
      </c>
      <c r="G88" s="25">
        <v>43075</v>
      </c>
      <c r="H88" s="28">
        <v>8.4</v>
      </c>
      <c r="I88" s="55"/>
      <c r="J88" s="53">
        <f t="shared" si="3"/>
        <v>0</v>
      </c>
      <c r="L88" s="58"/>
      <c r="M88" s="58"/>
    </row>
    <row r="89" spans="1:13">
      <c r="C89" s="27"/>
      <c r="G89" s="25"/>
      <c r="H89" s="28"/>
      <c r="L89" s="58"/>
      <c r="M89" s="58"/>
    </row>
    <row r="90" spans="1:13">
      <c r="C90" s="27">
        <v>79</v>
      </c>
      <c r="E90" s="3" t="s">
        <v>699</v>
      </c>
      <c r="F90" s="3"/>
      <c r="G90" s="25"/>
      <c r="H90" s="70">
        <f>COUNTIF(H46:H88,"&gt;9.70")</f>
        <v>14</v>
      </c>
      <c r="L90" s="58"/>
      <c r="M90" s="58"/>
    </row>
    <row r="91" spans="1:13">
      <c r="C91" s="27">
        <v>80</v>
      </c>
      <c r="E91" s="3" t="s">
        <v>700</v>
      </c>
      <c r="F91" s="3"/>
      <c r="G91" s="25"/>
      <c r="H91" s="70">
        <f>COUNTIF(H46:H88,"&lt;=9.70")</f>
        <v>29</v>
      </c>
      <c r="L91" s="58"/>
      <c r="M91" s="58"/>
    </row>
    <row r="92" spans="1:13">
      <c r="C92" s="27">
        <v>81</v>
      </c>
      <c r="E92" s="3" t="s">
        <v>701</v>
      </c>
      <c r="F92" s="3"/>
      <c r="G92" s="25"/>
      <c r="H92" s="35" t="s">
        <v>723</v>
      </c>
      <c r="L92" s="58"/>
      <c r="M92" s="58"/>
    </row>
    <row r="93" spans="1:13">
      <c r="C93" s="27"/>
      <c r="G93" s="25"/>
      <c r="H93" s="28"/>
      <c r="L93" s="58"/>
      <c r="M93" s="58"/>
    </row>
    <row r="94" spans="1:13" ht="15">
      <c r="C94" s="27"/>
      <c r="D94" s="45">
        <v>2018</v>
      </c>
      <c r="G94" s="25"/>
      <c r="H94" s="28"/>
      <c r="L94" s="58"/>
      <c r="M94" s="58"/>
    </row>
    <row r="95" spans="1:13">
      <c r="C95" s="71">
        <v>82</v>
      </c>
      <c r="D95" s="7"/>
      <c r="E95" s="65" t="s">
        <v>341</v>
      </c>
      <c r="F95" s="65" t="s">
        <v>241</v>
      </c>
      <c r="G95" s="34">
        <v>43208</v>
      </c>
      <c r="H95" s="35">
        <v>10</v>
      </c>
      <c r="I95" s="36"/>
      <c r="J95" s="53">
        <f>PERCENTRANK($H$95:$H$106,H95)</f>
        <v>0.90900000000000003</v>
      </c>
      <c r="L95" s="58"/>
      <c r="M95" s="58"/>
    </row>
    <row r="96" spans="1:13">
      <c r="C96" s="72">
        <v>83</v>
      </c>
      <c r="D96" s="7"/>
      <c r="E96" s="65" t="s">
        <v>344</v>
      </c>
      <c r="F96" s="65" t="s">
        <v>241</v>
      </c>
      <c r="G96" s="34">
        <v>43188</v>
      </c>
      <c r="H96" s="35">
        <v>10</v>
      </c>
      <c r="I96" s="55"/>
      <c r="J96" s="53">
        <f t="shared" ref="J96:J106" si="4">PERCENTRANK($H$95:$H$106,H96)</f>
        <v>0.90900000000000003</v>
      </c>
      <c r="L96" s="58"/>
      <c r="M96" s="58"/>
    </row>
    <row r="97" spans="3:13">
      <c r="C97" s="72">
        <v>84</v>
      </c>
      <c r="D97" s="7"/>
      <c r="E97" s="7" t="s">
        <v>317</v>
      </c>
      <c r="F97" s="7" t="s">
        <v>241</v>
      </c>
      <c r="G97" s="34">
        <v>43202</v>
      </c>
      <c r="H97" s="35">
        <v>9.9</v>
      </c>
      <c r="I97" s="36"/>
      <c r="J97" s="53">
        <f t="shared" si="4"/>
        <v>0.72699999999999998</v>
      </c>
      <c r="L97" s="58"/>
      <c r="M97" s="58"/>
    </row>
    <row r="98" spans="3:13">
      <c r="C98" s="72">
        <v>85</v>
      </c>
      <c r="D98" s="7"/>
      <c r="E98" s="65" t="s">
        <v>395</v>
      </c>
      <c r="F98" s="65" t="s">
        <v>267</v>
      </c>
      <c r="G98" s="34">
        <v>43154</v>
      </c>
      <c r="H98" s="35">
        <v>9.9</v>
      </c>
      <c r="I98" s="55"/>
      <c r="J98" s="53">
        <f t="shared" si="4"/>
        <v>0.72699999999999998</v>
      </c>
      <c r="L98" s="58"/>
      <c r="M98" s="58"/>
    </row>
    <row r="99" spans="3:13" ht="15" thickBot="1">
      <c r="C99" s="72">
        <v>86</v>
      </c>
      <c r="D99" s="7"/>
      <c r="E99" s="7" t="s">
        <v>598</v>
      </c>
      <c r="F99" s="7" t="s">
        <v>232</v>
      </c>
      <c r="G99" s="34">
        <v>43203</v>
      </c>
      <c r="H99" s="35">
        <v>9.73</v>
      </c>
      <c r="I99" s="55"/>
      <c r="J99" s="53">
        <f t="shared" si="4"/>
        <v>0.63600000000000001</v>
      </c>
      <c r="L99" s="58"/>
      <c r="M99" s="58"/>
    </row>
    <row r="100" spans="3:13">
      <c r="C100" s="72">
        <v>87</v>
      </c>
      <c r="D100" s="7"/>
      <c r="E100" s="11" t="s">
        <v>305</v>
      </c>
      <c r="F100" s="11" t="s">
        <v>232</v>
      </c>
      <c r="G100" s="68">
        <v>43118</v>
      </c>
      <c r="H100" s="69">
        <v>9.6999999999999993</v>
      </c>
      <c r="I100" s="55"/>
      <c r="J100" s="53">
        <f t="shared" si="4"/>
        <v>0.54500000000000004</v>
      </c>
      <c r="L100" s="58"/>
      <c r="M100" s="58"/>
    </row>
    <row r="101" spans="3:13">
      <c r="C101" s="72">
        <v>88</v>
      </c>
      <c r="D101" s="7"/>
      <c r="E101" s="7" t="s">
        <v>417</v>
      </c>
      <c r="F101" s="7" t="s">
        <v>271</v>
      </c>
      <c r="G101" s="34">
        <v>43133</v>
      </c>
      <c r="H101" s="35">
        <v>9.6</v>
      </c>
      <c r="I101" s="36"/>
      <c r="J101" s="53">
        <f t="shared" si="4"/>
        <v>0.45400000000000001</v>
      </c>
      <c r="L101" s="58"/>
      <c r="M101" s="58"/>
    </row>
    <row r="102" spans="3:13">
      <c r="C102" s="72">
        <v>89</v>
      </c>
      <c r="D102" s="7"/>
      <c r="E102" s="65" t="s">
        <v>324</v>
      </c>
      <c r="F102" s="65" t="s">
        <v>275</v>
      </c>
      <c r="G102" s="34">
        <v>43216</v>
      </c>
      <c r="H102" s="35">
        <v>9.5</v>
      </c>
      <c r="I102" s="36"/>
      <c r="J102" s="53">
        <f t="shared" si="4"/>
        <v>0.36299999999999999</v>
      </c>
      <c r="L102" s="58"/>
      <c r="M102" s="58"/>
    </row>
    <row r="103" spans="3:13">
      <c r="C103" s="72">
        <v>90</v>
      </c>
      <c r="D103" s="7"/>
      <c r="E103" s="26" t="s">
        <v>320</v>
      </c>
      <c r="F103" s="26" t="s">
        <v>235</v>
      </c>
      <c r="G103" s="25">
        <v>43131</v>
      </c>
      <c r="H103" s="28">
        <v>9.3000000000000007</v>
      </c>
      <c r="I103" s="55"/>
      <c r="J103" s="53">
        <f t="shared" si="4"/>
        <v>0.27200000000000002</v>
      </c>
      <c r="L103" s="58"/>
      <c r="M103" s="58"/>
    </row>
    <row r="104" spans="3:13">
      <c r="C104" s="72">
        <v>91</v>
      </c>
      <c r="D104" s="7"/>
      <c r="E104" s="7" t="s">
        <v>361</v>
      </c>
      <c r="F104" s="7" t="s">
        <v>249</v>
      </c>
      <c r="G104" s="34">
        <v>43208</v>
      </c>
      <c r="H104" s="35">
        <v>9.25</v>
      </c>
      <c r="I104" s="36"/>
      <c r="J104" s="53">
        <f t="shared" si="4"/>
        <v>0.09</v>
      </c>
      <c r="L104" s="58"/>
      <c r="M104" s="58"/>
    </row>
    <row r="105" spans="3:13">
      <c r="C105" s="72">
        <v>92</v>
      </c>
      <c r="E105" s="65" t="s">
        <v>419</v>
      </c>
      <c r="F105" s="65" t="s">
        <v>265</v>
      </c>
      <c r="G105" s="34">
        <v>43171</v>
      </c>
      <c r="H105" s="35">
        <v>9.25</v>
      </c>
      <c r="I105" s="55"/>
      <c r="J105" s="53">
        <f t="shared" si="4"/>
        <v>0.09</v>
      </c>
      <c r="L105" s="58"/>
      <c r="M105" s="58"/>
    </row>
    <row r="106" spans="3:13">
      <c r="C106" s="72">
        <v>93</v>
      </c>
      <c r="E106" s="65" t="s">
        <v>294</v>
      </c>
      <c r="F106" s="65" t="s">
        <v>228</v>
      </c>
      <c r="G106" s="34">
        <v>43174</v>
      </c>
      <c r="H106" s="35">
        <v>9</v>
      </c>
      <c r="I106" s="55"/>
      <c r="J106" s="53">
        <f t="shared" si="4"/>
        <v>0</v>
      </c>
      <c r="L106" s="58"/>
      <c r="M106" s="58"/>
    </row>
    <row r="107" spans="3:13">
      <c r="C107" s="27"/>
      <c r="G107" s="25"/>
      <c r="H107" s="28"/>
      <c r="I107" s="52"/>
    </row>
    <row r="108" spans="3:13">
      <c r="C108" s="27">
        <v>94</v>
      </c>
      <c r="E108" s="3" t="s">
        <v>699</v>
      </c>
      <c r="G108" s="25"/>
      <c r="H108" s="70">
        <f>COUNTIF(H95:H106,"&gt;9.70")</f>
        <v>5</v>
      </c>
      <c r="I108" s="52"/>
      <c r="J108" s="53"/>
    </row>
    <row r="109" spans="3:13">
      <c r="C109" s="27">
        <v>95</v>
      </c>
      <c r="E109" s="3" t="s">
        <v>700</v>
      </c>
      <c r="G109" s="25"/>
      <c r="H109" s="70">
        <f>COUNTIF(H95:H106,"&lt;=9.70")</f>
        <v>7</v>
      </c>
      <c r="I109" s="52"/>
    </row>
    <row r="110" spans="3:13">
      <c r="C110" s="27">
        <v>96</v>
      </c>
      <c r="E110" s="3" t="s">
        <v>701</v>
      </c>
      <c r="G110" s="25"/>
      <c r="H110" s="35" t="s">
        <v>721</v>
      </c>
    </row>
    <row r="111" spans="3:13" hidden="1">
      <c r="C111" s="27"/>
      <c r="G111" s="25"/>
      <c r="H111" s="28"/>
    </row>
    <row r="112" spans="3:13" hidden="1"/>
    <row r="113" spans="3:8" hidden="1">
      <c r="C113" s="27"/>
      <c r="D113" s="27"/>
      <c r="E113" s="26" t="s">
        <v>566</v>
      </c>
      <c r="H113" s="28">
        <f>AVERAGE(H8:H96)</f>
        <v>10.099135802469137</v>
      </c>
    </row>
    <row r="114" spans="3:8" hidden="1">
      <c r="C114" s="27"/>
      <c r="D114" s="27"/>
      <c r="E114" s="26" t="s">
        <v>567</v>
      </c>
      <c r="H114" s="28">
        <f>MEDIAN(H8:H96)</f>
        <v>9.6</v>
      </c>
    </row>
    <row r="115" spans="3:8" hidden="1">
      <c r="H115" s="8"/>
    </row>
    <row r="116" spans="3:8" hidden="1">
      <c r="C116" s="27"/>
      <c r="D116" s="27"/>
      <c r="E116" s="26" t="s">
        <v>484</v>
      </c>
      <c r="H116" s="28">
        <f>AVERAGE(H8:H39)</f>
        <v>9.5949999999999989</v>
      </c>
    </row>
    <row r="117" spans="3:8" hidden="1">
      <c r="C117" s="27"/>
      <c r="D117" s="27"/>
      <c r="E117" s="26" t="s">
        <v>485</v>
      </c>
      <c r="H117" s="28">
        <f>MEDIAN(H8:H39)</f>
        <v>9.6</v>
      </c>
    </row>
    <row r="118" spans="3:8" hidden="1">
      <c r="E118" s="19"/>
      <c r="F118" s="7"/>
      <c r="H118" s="8"/>
    </row>
    <row r="119" spans="3:8" hidden="1">
      <c r="C119" s="27"/>
      <c r="D119" s="27"/>
      <c r="E119" s="33" t="s">
        <v>556</v>
      </c>
      <c r="F119" s="7"/>
      <c r="G119" s="20"/>
      <c r="H119" s="28">
        <f>AVERAGE(H46:H88)</f>
        <v>9.6741860465116254</v>
      </c>
    </row>
    <row r="120" spans="3:8" hidden="1">
      <c r="C120" s="27"/>
      <c r="D120" s="27"/>
      <c r="E120" s="33" t="s">
        <v>557</v>
      </c>
      <c r="F120" s="7"/>
      <c r="H120" s="28">
        <f>MEDIAN(H46:H88)</f>
        <v>9.6</v>
      </c>
    </row>
    <row r="121" spans="3:8" hidden="1"/>
    <row r="122" spans="3:8" hidden="1">
      <c r="C122" s="27"/>
      <c r="E122" s="33" t="s">
        <v>568</v>
      </c>
      <c r="H122" s="28">
        <f>AVERAGE(H95:H96)</f>
        <v>10</v>
      </c>
    </row>
    <row r="123" spans="3:8" hidden="1">
      <c r="C123" s="27"/>
      <c r="E123" s="33" t="s">
        <v>569</v>
      </c>
      <c r="H123" s="28">
        <f>MEDIAN(H95:H96)</f>
        <v>10</v>
      </c>
    </row>
    <row r="125" spans="3:8">
      <c r="D125" s="48" t="s">
        <v>572</v>
      </c>
    </row>
    <row r="126" spans="3:8">
      <c r="D126" s="26" t="s">
        <v>573</v>
      </c>
    </row>
    <row r="127" spans="3:8">
      <c r="D127" s="47" t="s">
        <v>722</v>
      </c>
    </row>
  </sheetData>
  <sortState xmlns:xlrd2="http://schemas.microsoft.com/office/spreadsheetml/2017/richdata2" ref="E87:H89">
    <sortCondition descending="1" ref="H87:H89"/>
  </sortState>
  <mergeCells count="2">
    <mergeCell ref="C1:H1"/>
    <mergeCell ref="C4:H4"/>
  </mergeCells>
  <printOptions horizontalCentered="1"/>
  <pageMargins left="1" right="1" top="1" bottom="0.75" header="0.5" footer="0.3"/>
  <pageSetup scale="41" orientation="portrait" r:id="rId1"/>
  <headerFooter>
    <oddHeader>&amp;R&amp;16Exhibit MPG-5
Page 1 of 2</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97"/>
  <sheetViews>
    <sheetView zoomScaleNormal="100" workbookViewId="0">
      <selection activeCell="C1" sqref="C1:H1"/>
    </sheetView>
  </sheetViews>
  <sheetFormatPr defaultColWidth="9" defaultRowHeight="14.25"/>
  <cols>
    <col min="1" max="1" width="5.5" style="26" bestFit="1" customWidth="1"/>
    <col min="2" max="2" width="4.375" style="26" customWidth="1"/>
    <col min="3" max="3" width="9.125" style="26" bestFit="1" customWidth="1"/>
    <col min="4" max="4" width="6.75" style="26" bestFit="1" customWidth="1"/>
    <col min="5" max="5" width="40.25" style="26" bestFit="1" customWidth="1"/>
    <col min="6" max="6" width="5.75" style="26" bestFit="1" customWidth="1"/>
    <col min="7" max="7" width="16.875" style="26" customWidth="1"/>
    <col min="8" max="8" width="15.625" style="26" customWidth="1"/>
    <col min="9" max="16384" width="9" style="26"/>
  </cols>
  <sheetData>
    <row r="1" spans="1:13" ht="27.75">
      <c r="C1" s="212"/>
      <c r="D1" s="212"/>
      <c r="E1" s="212"/>
      <c r="F1" s="212"/>
      <c r="G1" s="212"/>
      <c r="H1" s="212"/>
    </row>
    <row r="2" spans="1:13" ht="10.5" customHeight="1">
      <c r="C2" s="46"/>
      <c r="D2" s="46"/>
      <c r="E2" s="46"/>
      <c r="F2" s="46"/>
      <c r="G2" s="46"/>
      <c r="H2" s="46"/>
    </row>
    <row r="4" spans="1:13" ht="15">
      <c r="A4" s="39"/>
      <c r="C4" s="210" t="s">
        <v>571</v>
      </c>
      <c r="D4" s="210"/>
      <c r="E4" s="210"/>
      <c r="F4" s="210"/>
      <c r="G4" s="210"/>
      <c r="H4" s="210"/>
    </row>
    <row r="5" spans="1:13" ht="45">
      <c r="C5" s="45" t="s">
        <v>462</v>
      </c>
      <c r="D5" s="45" t="s">
        <v>277</v>
      </c>
      <c r="E5" s="32" t="s">
        <v>481</v>
      </c>
      <c r="F5" s="45" t="s">
        <v>480</v>
      </c>
      <c r="G5" s="31" t="s">
        <v>482</v>
      </c>
      <c r="H5" s="31" t="s">
        <v>483</v>
      </c>
    </row>
    <row r="6" spans="1:13">
      <c r="F6" s="29">
        <v>-1</v>
      </c>
      <c r="G6" s="29">
        <v>-2</v>
      </c>
      <c r="H6" s="29">
        <v>-3</v>
      </c>
    </row>
    <row r="7" spans="1:13" ht="15">
      <c r="D7" s="32">
        <v>2016</v>
      </c>
    </row>
    <row r="8" spans="1:13">
      <c r="A8" s="26">
        <f t="shared" ref="A8:A27" si="0">YEAR(G8)</f>
        <v>2016</v>
      </c>
      <c r="C8" s="27">
        <v>1</v>
      </c>
      <c r="D8" s="27"/>
      <c r="E8" s="3" t="s">
        <v>352</v>
      </c>
      <c r="F8" s="3" t="s">
        <v>244</v>
      </c>
      <c r="G8" s="25">
        <v>42703</v>
      </c>
      <c r="H8" s="28">
        <v>10.55</v>
      </c>
      <c r="I8" s="57">
        <f>PERCENTRANK($H$8:$H$27,H8)</f>
        <v>1</v>
      </c>
      <c r="K8" s="62"/>
      <c r="L8" s="63"/>
      <c r="M8" s="52"/>
    </row>
    <row r="9" spans="1:13">
      <c r="A9" s="26">
        <f t="shared" si="0"/>
        <v>2016</v>
      </c>
      <c r="C9" s="27">
        <v>2</v>
      </c>
      <c r="D9" s="27"/>
      <c r="E9" s="3" t="s">
        <v>395</v>
      </c>
      <c r="F9" s="3" t="s">
        <v>256</v>
      </c>
      <c r="G9" s="25">
        <v>42711</v>
      </c>
      <c r="H9" s="28">
        <v>10.1</v>
      </c>
      <c r="I9" s="57">
        <f t="shared" ref="I9:I27" si="1">PERCENTRANK($H$8:$H$27,H9)</f>
        <v>0.94699999999999995</v>
      </c>
      <c r="K9" s="58"/>
      <c r="L9" s="62"/>
      <c r="M9" s="52"/>
    </row>
    <row r="10" spans="1:13">
      <c r="A10" s="26">
        <f t="shared" si="0"/>
        <v>2016</v>
      </c>
      <c r="C10" s="27">
        <v>3</v>
      </c>
      <c r="D10" s="27"/>
      <c r="E10" s="3" t="s">
        <v>345</v>
      </c>
      <c r="F10" s="3" t="s">
        <v>241</v>
      </c>
      <c r="G10" s="25">
        <v>42621</v>
      </c>
      <c r="H10" s="28">
        <v>10</v>
      </c>
      <c r="I10" s="59">
        <f t="shared" si="1"/>
        <v>0.78900000000000003</v>
      </c>
      <c r="J10" s="58"/>
      <c r="K10" s="58"/>
      <c r="L10" s="58"/>
    </row>
    <row r="11" spans="1:13">
      <c r="A11" s="26">
        <f t="shared" si="0"/>
        <v>2016</v>
      </c>
      <c r="C11" s="27">
        <v>4</v>
      </c>
      <c r="D11" s="27"/>
      <c r="E11" s="3" t="s">
        <v>410</v>
      </c>
      <c r="F11" s="3" t="s">
        <v>243</v>
      </c>
      <c r="G11" s="25">
        <v>42692</v>
      </c>
      <c r="H11" s="28">
        <v>10</v>
      </c>
      <c r="I11" s="59">
        <f t="shared" si="1"/>
        <v>0.78900000000000003</v>
      </c>
      <c r="J11" s="58"/>
      <c r="K11" s="58"/>
      <c r="L11" s="58"/>
    </row>
    <row r="12" spans="1:13">
      <c r="A12" s="26">
        <f>YEAR(G12)</f>
        <v>2016</v>
      </c>
      <c r="C12" s="27">
        <v>5</v>
      </c>
      <c r="D12" s="27"/>
      <c r="E12" s="3" t="s">
        <v>279</v>
      </c>
      <c r="F12" s="3" t="s">
        <v>219</v>
      </c>
      <c r="G12" s="25">
        <v>42705</v>
      </c>
      <c r="H12" s="28">
        <v>10</v>
      </c>
      <c r="I12" s="59">
        <f t="shared" si="1"/>
        <v>0.78900000000000003</v>
      </c>
      <c r="J12" s="58"/>
      <c r="K12" s="58"/>
      <c r="L12" s="58"/>
    </row>
    <row r="13" spans="1:13">
      <c r="A13" s="26">
        <f t="shared" si="0"/>
        <v>2016</v>
      </c>
      <c r="C13" s="27">
        <v>6</v>
      </c>
      <c r="D13" s="27"/>
      <c r="E13" s="3" t="s">
        <v>315</v>
      </c>
      <c r="F13" s="3" t="s">
        <v>234</v>
      </c>
      <c r="G13" s="25">
        <v>42569</v>
      </c>
      <c r="H13" s="28">
        <v>9.98</v>
      </c>
      <c r="I13" s="59">
        <f t="shared" si="1"/>
        <v>0.73599999999999999</v>
      </c>
      <c r="J13" s="58"/>
      <c r="K13" s="58"/>
      <c r="L13" s="58"/>
    </row>
    <row r="14" spans="1:13">
      <c r="A14" s="26">
        <f t="shared" si="0"/>
        <v>2016</v>
      </c>
      <c r="C14" s="27">
        <v>7</v>
      </c>
      <c r="D14" s="27"/>
      <c r="E14" s="3" t="s">
        <v>337</v>
      </c>
      <c r="F14" s="3" t="s">
        <v>267</v>
      </c>
      <c r="G14" s="25">
        <v>42726</v>
      </c>
      <c r="H14" s="28">
        <v>9.9</v>
      </c>
      <c r="I14" s="59">
        <f t="shared" si="1"/>
        <v>0.68400000000000005</v>
      </c>
      <c r="J14" s="58"/>
      <c r="K14" s="58"/>
      <c r="L14" s="58"/>
    </row>
    <row r="15" spans="1:13">
      <c r="A15" s="26">
        <f t="shared" si="0"/>
        <v>2016</v>
      </c>
      <c r="C15" s="27">
        <v>8</v>
      </c>
      <c r="D15" s="27"/>
      <c r="E15" s="3" t="s">
        <v>319</v>
      </c>
      <c r="F15" s="3" t="s">
        <v>234</v>
      </c>
      <c r="G15" s="25">
        <v>42445</v>
      </c>
      <c r="H15" s="28">
        <v>9.85</v>
      </c>
      <c r="I15" s="59">
        <f t="shared" si="1"/>
        <v>0.57799999999999996</v>
      </c>
      <c r="J15" s="58"/>
      <c r="K15" s="58"/>
      <c r="L15" s="58"/>
    </row>
    <row r="16" spans="1:13">
      <c r="A16" s="26">
        <f t="shared" si="0"/>
        <v>2016</v>
      </c>
      <c r="C16" s="27">
        <v>9</v>
      </c>
      <c r="D16" s="27"/>
      <c r="E16" s="3" t="s">
        <v>381</v>
      </c>
      <c r="F16" s="3" t="s">
        <v>245</v>
      </c>
      <c r="G16" s="25">
        <v>42591</v>
      </c>
      <c r="H16" s="28">
        <v>9.85</v>
      </c>
      <c r="I16" s="59">
        <f t="shared" si="1"/>
        <v>0.57799999999999996</v>
      </c>
      <c r="J16" s="58"/>
      <c r="K16" s="58"/>
      <c r="L16" s="58"/>
    </row>
    <row r="17" spans="1:12">
      <c r="A17" s="26">
        <f t="shared" si="0"/>
        <v>2016</v>
      </c>
      <c r="C17" s="64">
        <v>10</v>
      </c>
      <c r="D17" s="64"/>
      <c r="E17" s="7" t="s">
        <v>398</v>
      </c>
      <c r="F17" s="7" t="s">
        <v>243</v>
      </c>
      <c r="G17" s="34">
        <v>42683</v>
      </c>
      <c r="H17" s="35">
        <v>9.8000000000000007</v>
      </c>
      <c r="I17" s="59">
        <f t="shared" si="1"/>
        <v>0.52600000000000002</v>
      </c>
      <c r="J17" s="58"/>
      <c r="K17" s="58"/>
      <c r="L17" s="58"/>
    </row>
    <row r="18" spans="1:12" ht="15" thickBot="1">
      <c r="A18" s="26">
        <f t="shared" si="0"/>
        <v>2016</v>
      </c>
      <c r="C18" s="64">
        <v>11</v>
      </c>
      <c r="D18" s="64"/>
      <c r="E18" s="65" t="s">
        <v>360</v>
      </c>
      <c r="F18" s="65" t="s">
        <v>248</v>
      </c>
      <c r="G18" s="34">
        <v>42423</v>
      </c>
      <c r="H18" s="35">
        <v>9.75</v>
      </c>
      <c r="I18" s="59">
        <f t="shared" si="1"/>
        <v>0.47299999999999998</v>
      </c>
      <c r="J18" s="58"/>
      <c r="K18" s="58"/>
      <c r="L18" s="58"/>
    </row>
    <row r="19" spans="1:12">
      <c r="A19" s="26">
        <f t="shared" si="0"/>
        <v>2016</v>
      </c>
      <c r="C19" s="66">
        <v>12</v>
      </c>
      <c r="D19" s="66"/>
      <c r="E19" s="67" t="s">
        <v>365</v>
      </c>
      <c r="F19" s="67" t="s">
        <v>252</v>
      </c>
      <c r="G19" s="68">
        <v>42726</v>
      </c>
      <c r="H19" s="69">
        <v>9.6</v>
      </c>
      <c r="I19" s="59">
        <f t="shared" si="1"/>
        <v>0.42099999999999999</v>
      </c>
      <c r="J19" s="58"/>
      <c r="K19" s="58"/>
      <c r="L19" s="58"/>
    </row>
    <row r="20" spans="1:12">
      <c r="A20" s="26">
        <f t="shared" si="0"/>
        <v>2016</v>
      </c>
      <c r="C20" s="27">
        <v>13</v>
      </c>
      <c r="D20" s="27"/>
      <c r="E20" s="3" t="s">
        <v>291</v>
      </c>
      <c r="F20" s="3" t="s">
        <v>229</v>
      </c>
      <c r="G20" s="25">
        <v>42641</v>
      </c>
      <c r="H20" s="28">
        <v>9.58</v>
      </c>
      <c r="I20" s="59">
        <f t="shared" si="1"/>
        <v>0.36799999999999999</v>
      </c>
      <c r="J20" s="58"/>
      <c r="K20" s="58"/>
      <c r="L20" s="58"/>
    </row>
    <row r="21" spans="1:12">
      <c r="A21" s="26">
        <f t="shared" si="0"/>
        <v>2016</v>
      </c>
      <c r="C21" s="27">
        <v>14</v>
      </c>
      <c r="D21" s="27"/>
      <c r="E21" s="3" t="s">
        <v>324</v>
      </c>
      <c r="F21" s="3" t="s">
        <v>275</v>
      </c>
      <c r="G21" s="25">
        <v>42375</v>
      </c>
      <c r="H21" s="28">
        <v>9.5</v>
      </c>
      <c r="I21" s="59">
        <f t="shared" si="1"/>
        <v>0.105</v>
      </c>
      <c r="J21" s="58"/>
      <c r="K21" s="58"/>
      <c r="L21" s="58"/>
    </row>
    <row r="22" spans="1:12">
      <c r="A22" s="26">
        <f t="shared" si="0"/>
        <v>2016</v>
      </c>
      <c r="C22" s="27">
        <v>15</v>
      </c>
      <c r="D22" s="27"/>
      <c r="E22" s="3" t="s">
        <v>422</v>
      </c>
      <c r="F22" s="3" t="s">
        <v>266</v>
      </c>
      <c r="G22" s="25">
        <v>42600</v>
      </c>
      <c r="H22" s="28">
        <v>9.5</v>
      </c>
      <c r="I22" s="59">
        <f t="shared" si="1"/>
        <v>0.105</v>
      </c>
      <c r="J22" s="58"/>
      <c r="K22" s="58"/>
      <c r="L22" s="58"/>
    </row>
    <row r="23" spans="1:12">
      <c r="A23" s="26">
        <f t="shared" si="0"/>
        <v>2016</v>
      </c>
      <c r="C23" s="27">
        <v>16</v>
      </c>
      <c r="D23" s="27"/>
      <c r="E23" s="3" t="s">
        <v>278</v>
      </c>
      <c r="F23" s="3" t="s">
        <v>275</v>
      </c>
      <c r="G23" s="25">
        <v>42614</v>
      </c>
      <c r="H23" s="28">
        <v>9.5</v>
      </c>
      <c r="I23" s="59">
        <f t="shared" si="1"/>
        <v>0.105</v>
      </c>
      <c r="J23" s="58"/>
      <c r="K23" s="58"/>
      <c r="L23" s="58"/>
    </row>
    <row r="24" spans="1:12">
      <c r="A24" s="26">
        <f t="shared" si="0"/>
        <v>2016</v>
      </c>
      <c r="C24" s="27">
        <v>17</v>
      </c>
      <c r="D24" s="27"/>
      <c r="E24" s="3" t="s">
        <v>320</v>
      </c>
      <c r="F24" s="3" t="s">
        <v>235</v>
      </c>
      <c r="G24" s="25">
        <v>42684</v>
      </c>
      <c r="H24" s="28">
        <v>9.5</v>
      </c>
      <c r="I24" s="59">
        <f t="shared" si="1"/>
        <v>0.105</v>
      </c>
      <c r="J24" s="58"/>
      <c r="K24" s="58"/>
      <c r="L24" s="58"/>
    </row>
    <row r="25" spans="1:12">
      <c r="A25" s="26">
        <f t="shared" si="0"/>
        <v>2016</v>
      </c>
      <c r="C25" s="27">
        <v>18</v>
      </c>
      <c r="D25" s="27"/>
      <c r="E25" s="3" t="s">
        <v>324</v>
      </c>
      <c r="F25" s="3" t="s">
        <v>236</v>
      </c>
      <c r="G25" s="25">
        <v>42732</v>
      </c>
      <c r="H25" s="28">
        <v>9.5</v>
      </c>
      <c r="I25" s="59">
        <f t="shared" si="1"/>
        <v>0.105</v>
      </c>
      <c r="J25" s="58"/>
      <c r="K25" s="58"/>
      <c r="L25" s="58"/>
    </row>
    <row r="26" spans="1:12">
      <c r="A26" s="26">
        <f t="shared" si="0"/>
        <v>2016</v>
      </c>
      <c r="B26" s="7"/>
      <c r="C26" s="27">
        <v>19</v>
      </c>
      <c r="D26" s="27"/>
      <c r="E26" s="3" t="s">
        <v>302</v>
      </c>
      <c r="F26" s="3" t="s">
        <v>229</v>
      </c>
      <c r="G26" s="25">
        <v>42529</v>
      </c>
      <c r="H26" s="28">
        <v>9.48</v>
      </c>
      <c r="I26" s="59">
        <f t="shared" si="1"/>
        <v>5.1999999999999998E-2</v>
      </c>
      <c r="K26" s="58"/>
      <c r="L26" s="58"/>
    </row>
    <row r="27" spans="1:12">
      <c r="A27" s="26">
        <f t="shared" si="0"/>
        <v>2016</v>
      </c>
      <c r="B27" s="7"/>
      <c r="C27" s="27">
        <v>20</v>
      </c>
      <c r="D27" s="27"/>
      <c r="E27" s="3" t="s">
        <v>367</v>
      </c>
      <c r="F27" s="3" t="s">
        <v>253</v>
      </c>
      <c r="G27" s="34">
        <v>42723</v>
      </c>
      <c r="H27" s="35">
        <v>9.3699999999999992</v>
      </c>
      <c r="I27" s="59">
        <f t="shared" si="1"/>
        <v>0</v>
      </c>
      <c r="K27" s="58"/>
      <c r="L27" s="58"/>
    </row>
    <row r="28" spans="1:12">
      <c r="B28" s="7"/>
      <c r="C28" s="27"/>
      <c r="D28" s="27"/>
      <c r="E28" s="3"/>
      <c r="F28" s="3"/>
      <c r="G28" s="34"/>
      <c r="H28" s="35"/>
      <c r="I28" s="6"/>
      <c r="K28" s="58"/>
      <c r="L28" s="58"/>
    </row>
    <row r="29" spans="1:12">
      <c r="B29" s="7"/>
      <c r="C29" s="27">
        <v>21</v>
      </c>
      <c r="D29" s="27"/>
      <c r="E29" s="3" t="s">
        <v>699</v>
      </c>
      <c r="F29" s="3"/>
      <c r="G29" s="34" t="s">
        <v>574</v>
      </c>
      <c r="H29" s="70">
        <f>COUNTIF(H8:H27,"&gt;9.70")</f>
        <v>11</v>
      </c>
      <c r="I29" s="6"/>
      <c r="K29" s="58"/>
      <c r="L29" s="58"/>
    </row>
    <row r="30" spans="1:12">
      <c r="B30" s="7"/>
      <c r="C30" s="27">
        <v>22</v>
      </c>
      <c r="D30" s="27"/>
      <c r="E30" s="3" t="s">
        <v>700</v>
      </c>
      <c r="F30" s="3"/>
      <c r="G30" s="34"/>
      <c r="H30" s="70">
        <f>COUNTIF(H8:H27,"&lt;=9.70")</f>
        <v>9</v>
      </c>
      <c r="I30" s="6"/>
      <c r="K30" s="58"/>
      <c r="L30" s="58"/>
    </row>
    <row r="31" spans="1:12">
      <c r="B31" s="7"/>
      <c r="C31" s="27">
        <v>23</v>
      </c>
      <c r="D31" s="27"/>
      <c r="E31" s="3" t="s">
        <v>701</v>
      </c>
      <c r="F31" s="3"/>
      <c r="G31" s="34"/>
      <c r="H31" s="35" t="s">
        <v>702</v>
      </c>
      <c r="I31" s="6"/>
      <c r="K31" s="58"/>
      <c r="L31" s="58"/>
    </row>
    <row r="32" spans="1:12">
      <c r="C32" s="27"/>
      <c r="D32" s="27"/>
      <c r="G32" s="25"/>
      <c r="H32" s="28"/>
      <c r="K32" s="58"/>
      <c r="L32" s="58"/>
    </row>
    <row r="33" spans="1:12" ht="15">
      <c r="C33" s="27"/>
      <c r="D33" s="45">
        <v>2017</v>
      </c>
      <c r="G33" s="25"/>
      <c r="H33" s="28"/>
      <c r="K33" s="58"/>
      <c r="L33" s="58"/>
    </row>
    <row r="34" spans="1:12">
      <c r="A34" s="26">
        <f t="shared" ref="A34:A61" si="2">YEAR(G34)</f>
        <v>2017</v>
      </c>
      <c r="C34" s="27">
        <v>24</v>
      </c>
      <c r="D34" s="27"/>
      <c r="E34" s="26" t="s">
        <v>455</v>
      </c>
      <c r="F34" s="26" t="s">
        <v>272</v>
      </c>
      <c r="G34" s="25">
        <v>43054</v>
      </c>
      <c r="H34" s="28">
        <v>11.95</v>
      </c>
      <c r="I34" s="57">
        <f>PERCENTRANK($H$34:$H$61,H34)</f>
        <v>1</v>
      </c>
      <c r="K34" s="62"/>
      <c r="L34" s="63"/>
    </row>
    <row r="35" spans="1:12">
      <c r="A35" s="26">
        <f t="shared" si="2"/>
        <v>2017</v>
      </c>
      <c r="C35" s="27">
        <v>25</v>
      </c>
      <c r="D35" s="27"/>
      <c r="E35" s="26" t="s">
        <v>281</v>
      </c>
      <c r="F35" s="26" t="s">
        <v>219</v>
      </c>
      <c r="G35" s="25">
        <v>43034</v>
      </c>
      <c r="H35" s="28">
        <v>10.3</v>
      </c>
      <c r="I35" s="57">
        <f t="shared" ref="I35:I61" si="3">PERCENTRANK($H$34:$H$61,H35)</f>
        <v>0.96199999999999997</v>
      </c>
      <c r="K35" s="62"/>
      <c r="L35" s="63"/>
    </row>
    <row r="36" spans="1:12">
      <c r="A36" s="26">
        <f t="shared" si="2"/>
        <v>2017</v>
      </c>
      <c r="C36" s="27">
        <v>26</v>
      </c>
      <c r="D36" s="27"/>
      <c r="E36" s="26" t="s">
        <v>371</v>
      </c>
      <c r="F36" s="26" t="s">
        <v>244</v>
      </c>
      <c r="G36" s="25">
        <v>42829</v>
      </c>
      <c r="H36" s="28">
        <v>10.25</v>
      </c>
      <c r="I36" s="59">
        <f t="shared" si="3"/>
        <v>0.85099999999999998</v>
      </c>
      <c r="K36" s="58"/>
      <c r="L36" s="58"/>
    </row>
    <row r="37" spans="1:12">
      <c r="A37" s="26">
        <f t="shared" si="2"/>
        <v>2017</v>
      </c>
      <c r="C37" s="27">
        <v>27</v>
      </c>
      <c r="D37" s="27"/>
      <c r="E37" s="26" t="s">
        <v>282</v>
      </c>
      <c r="F37" s="26" t="s">
        <v>219</v>
      </c>
      <c r="G37" s="25">
        <v>43034</v>
      </c>
      <c r="H37" s="28">
        <v>10.25</v>
      </c>
      <c r="I37" s="59">
        <f t="shared" si="3"/>
        <v>0.85099999999999998</v>
      </c>
      <c r="K37" s="58"/>
      <c r="L37" s="58"/>
    </row>
    <row r="38" spans="1:12">
      <c r="A38" s="26">
        <f t="shared" si="2"/>
        <v>2017</v>
      </c>
      <c r="C38" s="27">
        <v>28</v>
      </c>
      <c r="D38" s="27"/>
      <c r="E38" s="26" t="s">
        <v>374</v>
      </c>
      <c r="F38" s="26" t="s">
        <v>244</v>
      </c>
      <c r="G38" s="25">
        <v>43045</v>
      </c>
      <c r="H38" s="28">
        <v>10.25</v>
      </c>
      <c r="I38" s="59">
        <f t="shared" si="3"/>
        <v>0.85099999999999998</v>
      </c>
      <c r="K38" s="58"/>
      <c r="L38" s="58"/>
    </row>
    <row r="39" spans="1:12">
      <c r="A39" s="26">
        <f t="shared" si="2"/>
        <v>2017</v>
      </c>
      <c r="C39" s="27">
        <v>29</v>
      </c>
      <c r="D39" s="27"/>
      <c r="E39" s="26" t="s">
        <v>283</v>
      </c>
      <c r="F39" s="26" t="s">
        <v>219</v>
      </c>
      <c r="G39" s="25">
        <v>43034</v>
      </c>
      <c r="H39" s="28">
        <v>10.199999999999999</v>
      </c>
      <c r="I39" s="59">
        <f t="shared" si="3"/>
        <v>0.81399999999999995</v>
      </c>
      <c r="K39" s="58"/>
      <c r="L39" s="58"/>
    </row>
    <row r="40" spans="1:12">
      <c r="A40" s="26">
        <f t="shared" si="2"/>
        <v>2017</v>
      </c>
      <c r="C40" s="27">
        <v>30</v>
      </c>
      <c r="D40" s="27"/>
      <c r="E40" s="26" t="s">
        <v>341</v>
      </c>
      <c r="F40" s="26" t="s">
        <v>241</v>
      </c>
      <c r="G40" s="25">
        <v>42766</v>
      </c>
      <c r="H40" s="28">
        <v>10.1</v>
      </c>
      <c r="I40" s="59">
        <f t="shared" si="3"/>
        <v>0.74</v>
      </c>
      <c r="K40" s="58"/>
      <c r="L40" s="58"/>
    </row>
    <row r="41" spans="1:12">
      <c r="A41" s="26">
        <f t="shared" si="2"/>
        <v>2017</v>
      </c>
      <c r="C41" s="27">
        <v>31</v>
      </c>
      <c r="D41" s="27"/>
      <c r="E41" s="26" t="s">
        <v>344</v>
      </c>
      <c r="F41" s="26" t="s">
        <v>241</v>
      </c>
      <c r="G41" s="25">
        <v>42794</v>
      </c>
      <c r="H41" s="28">
        <v>10.1</v>
      </c>
      <c r="I41" s="59">
        <f t="shared" si="3"/>
        <v>0.74</v>
      </c>
      <c r="K41" s="58"/>
      <c r="L41" s="58"/>
    </row>
    <row r="42" spans="1:12">
      <c r="A42" s="26">
        <f t="shared" si="2"/>
        <v>2017</v>
      </c>
      <c r="C42" s="27">
        <v>32</v>
      </c>
      <c r="D42" s="27"/>
      <c r="E42" s="26" t="s">
        <v>418</v>
      </c>
      <c r="F42" s="26" t="s">
        <v>266</v>
      </c>
      <c r="G42" s="25">
        <v>42962</v>
      </c>
      <c r="H42" s="28">
        <v>10</v>
      </c>
      <c r="I42" s="59">
        <f t="shared" si="3"/>
        <v>0.70299999999999996</v>
      </c>
      <c r="K42" s="58"/>
      <c r="L42" s="58"/>
    </row>
    <row r="43" spans="1:12">
      <c r="A43" s="26">
        <f t="shared" si="2"/>
        <v>2017</v>
      </c>
      <c r="C43" s="64">
        <v>33</v>
      </c>
      <c r="D43" s="64"/>
      <c r="E43" s="7" t="s">
        <v>408</v>
      </c>
      <c r="F43" s="7" t="s">
        <v>243</v>
      </c>
      <c r="G43" s="34">
        <v>43076</v>
      </c>
      <c r="H43" s="35">
        <v>9.8000000000000007</v>
      </c>
      <c r="I43" s="59">
        <f t="shared" si="3"/>
        <v>0.66600000000000004</v>
      </c>
      <c r="K43" s="58"/>
      <c r="L43" s="58"/>
    </row>
    <row r="44" spans="1:12" ht="15" thickBot="1">
      <c r="A44" s="26">
        <f t="shared" si="2"/>
        <v>2017</v>
      </c>
      <c r="C44" s="64">
        <v>34</v>
      </c>
      <c r="D44" s="64"/>
      <c r="E44" s="7" t="s">
        <v>421</v>
      </c>
      <c r="F44" s="7" t="s">
        <v>266</v>
      </c>
      <c r="G44" s="34">
        <v>42790</v>
      </c>
      <c r="H44" s="35">
        <v>9.75</v>
      </c>
      <c r="I44" s="59">
        <f t="shared" si="3"/>
        <v>0.629</v>
      </c>
      <c r="K44" s="58"/>
      <c r="L44" s="58"/>
    </row>
    <row r="45" spans="1:12">
      <c r="A45" s="26">
        <f t="shared" si="2"/>
        <v>2017</v>
      </c>
      <c r="C45" s="66">
        <v>35</v>
      </c>
      <c r="D45" s="66"/>
      <c r="E45" s="11" t="s">
        <v>306</v>
      </c>
      <c r="F45" s="11" t="s">
        <v>232</v>
      </c>
      <c r="G45" s="68">
        <v>42908</v>
      </c>
      <c r="H45" s="69">
        <v>9.6999999999999993</v>
      </c>
      <c r="I45" s="59">
        <f t="shared" si="3"/>
        <v>0.55500000000000005</v>
      </c>
      <c r="K45" s="58"/>
      <c r="L45" s="58"/>
    </row>
    <row r="46" spans="1:12">
      <c r="A46" s="26">
        <f t="shared" si="2"/>
        <v>2017</v>
      </c>
      <c r="C46" s="27">
        <v>36</v>
      </c>
      <c r="D46" s="27"/>
      <c r="E46" s="26" t="s">
        <v>307</v>
      </c>
      <c r="F46" s="26" t="s">
        <v>232</v>
      </c>
      <c r="G46" s="25">
        <v>42908</v>
      </c>
      <c r="H46" s="28">
        <v>9.6999999999999993</v>
      </c>
      <c r="I46" s="59">
        <f t="shared" si="3"/>
        <v>0.55500000000000005</v>
      </c>
      <c r="K46" s="58"/>
      <c r="L46" s="58"/>
    </row>
    <row r="47" spans="1:12">
      <c r="A47" s="26">
        <f t="shared" si="2"/>
        <v>2017</v>
      </c>
      <c r="C47" s="27">
        <v>37</v>
      </c>
      <c r="D47" s="27"/>
      <c r="E47" s="26" t="s">
        <v>335</v>
      </c>
      <c r="F47" s="26" t="s">
        <v>238</v>
      </c>
      <c r="G47" s="25">
        <v>42902</v>
      </c>
      <c r="H47" s="28">
        <v>9.65</v>
      </c>
      <c r="I47" s="59">
        <f t="shared" si="3"/>
        <v>0.48099999999999998</v>
      </c>
      <c r="K47" s="58"/>
      <c r="L47" s="58"/>
    </row>
    <row r="48" spans="1:12">
      <c r="A48" s="26">
        <f t="shared" si="2"/>
        <v>2017</v>
      </c>
      <c r="C48" s="27">
        <v>38</v>
      </c>
      <c r="D48" s="27"/>
      <c r="E48" s="26" t="s">
        <v>302</v>
      </c>
      <c r="F48" s="26" t="s">
        <v>260</v>
      </c>
      <c r="G48" s="25">
        <v>43083</v>
      </c>
      <c r="H48" s="28">
        <v>9.65</v>
      </c>
      <c r="I48" s="59">
        <f t="shared" si="3"/>
        <v>0.48099999999999998</v>
      </c>
      <c r="K48" s="58"/>
      <c r="L48" s="58"/>
    </row>
    <row r="49" spans="1:12">
      <c r="A49" s="26">
        <f t="shared" si="2"/>
        <v>2017</v>
      </c>
      <c r="C49" s="27">
        <v>39</v>
      </c>
      <c r="D49" s="27"/>
      <c r="E49" s="26" t="s">
        <v>399</v>
      </c>
      <c r="F49" s="26" t="s">
        <v>260</v>
      </c>
      <c r="G49" s="25">
        <v>43083</v>
      </c>
      <c r="H49" s="28">
        <v>9.6</v>
      </c>
      <c r="I49" s="59">
        <f t="shared" si="3"/>
        <v>0.44400000000000001</v>
      </c>
      <c r="K49" s="58"/>
      <c r="L49" s="58"/>
    </row>
    <row r="50" spans="1:12">
      <c r="A50" s="26">
        <f t="shared" si="2"/>
        <v>2017</v>
      </c>
      <c r="C50" s="27">
        <v>40</v>
      </c>
      <c r="D50" s="27"/>
      <c r="E50" s="26" t="s">
        <v>291</v>
      </c>
      <c r="F50" s="26" t="s">
        <v>229</v>
      </c>
      <c r="G50" s="25">
        <v>43089</v>
      </c>
      <c r="H50" s="28">
        <v>9.58</v>
      </c>
      <c r="I50" s="59">
        <f t="shared" si="3"/>
        <v>0.40699999999999997</v>
      </c>
      <c r="K50" s="58"/>
      <c r="L50" s="58"/>
    </row>
    <row r="51" spans="1:12">
      <c r="A51" s="26">
        <f t="shared" si="2"/>
        <v>2017</v>
      </c>
      <c r="C51" s="27">
        <v>41</v>
      </c>
      <c r="D51" s="27"/>
      <c r="E51" s="26" t="s">
        <v>321</v>
      </c>
      <c r="F51" s="26" t="s">
        <v>235</v>
      </c>
      <c r="G51" s="25">
        <v>42814</v>
      </c>
      <c r="H51" s="28">
        <v>9.5</v>
      </c>
      <c r="I51" s="59">
        <f t="shared" si="3"/>
        <v>0.185</v>
      </c>
      <c r="K51" s="58"/>
      <c r="L51" s="58"/>
    </row>
    <row r="52" spans="1:12">
      <c r="A52" s="26">
        <f t="shared" si="2"/>
        <v>2017</v>
      </c>
      <c r="C52" s="27">
        <v>42</v>
      </c>
      <c r="D52" s="27"/>
      <c r="E52" s="26" t="s">
        <v>327</v>
      </c>
      <c r="F52" s="26" t="s">
        <v>237</v>
      </c>
      <c r="G52" s="25">
        <v>42858</v>
      </c>
      <c r="H52" s="28">
        <v>9.5</v>
      </c>
      <c r="I52" s="59">
        <f t="shared" si="3"/>
        <v>0.185</v>
      </c>
      <c r="K52" s="58"/>
      <c r="L52" s="58"/>
    </row>
    <row r="53" spans="1:12">
      <c r="A53" s="26">
        <f t="shared" si="2"/>
        <v>2017</v>
      </c>
      <c r="C53" s="27">
        <v>43</v>
      </c>
      <c r="D53" s="27"/>
      <c r="E53" s="26" t="s">
        <v>321</v>
      </c>
      <c r="F53" s="26" t="s">
        <v>248</v>
      </c>
      <c r="G53" s="25">
        <v>42873</v>
      </c>
      <c r="H53" s="28">
        <v>9.5</v>
      </c>
      <c r="I53" s="59">
        <f t="shared" si="3"/>
        <v>0.185</v>
      </c>
      <c r="K53" s="58"/>
      <c r="L53" s="58"/>
    </row>
    <row r="54" spans="1:12">
      <c r="A54" s="26">
        <f t="shared" si="2"/>
        <v>2017</v>
      </c>
      <c r="C54" s="27">
        <v>44</v>
      </c>
      <c r="E54" s="26" t="s">
        <v>459</v>
      </c>
      <c r="F54" s="26" t="s">
        <v>275</v>
      </c>
      <c r="G54" s="25">
        <v>43074</v>
      </c>
      <c r="H54" s="28">
        <v>9.5</v>
      </c>
      <c r="I54" s="59">
        <f t="shared" si="3"/>
        <v>0.185</v>
      </c>
      <c r="K54" s="58"/>
      <c r="L54" s="58"/>
    </row>
    <row r="55" spans="1:12">
      <c r="A55" s="26">
        <f t="shared" si="2"/>
        <v>2017</v>
      </c>
      <c r="C55" s="27">
        <v>45</v>
      </c>
      <c r="E55" s="26" t="s">
        <v>458</v>
      </c>
      <c r="F55" s="26" t="s">
        <v>274</v>
      </c>
      <c r="G55" s="25">
        <v>43087</v>
      </c>
      <c r="H55" s="28">
        <v>9.5</v>
      </c>
      <c r="I55" s="59">
        <f t="shared" si="3"/>
        <v>0.185</v>
      </c>
      <c r="K55" s="58"/>
      <c r="L55" s="58"/>
    </row>
    <row r="56" spans="1:12">
      <c r="A56" s="26">
        <f t="shared" si="2"/>
        <v>2017</v>
      </c>
      <c r="C56" s="27">
        <v>46</v>
      </c>
      <c r="E56" s="26" t="s">
        <v>324</v>
      </c>
      <c r="F56" s="26" t="s">
        <v>236</v>
      </c>
      <c r="G56" s="25">
        <v>43097</v>
      </c>
      <c r="H56" s="28">
        <v>9.5</v>
      </c>
      <c r="I56" s="59">
        <f t="shared" si="3"/>
        <v>0.185</v>
      </c>
      <c r="K56" s="58"/>
      <c r="L56" s="58"/>
    </row>
    <row r="57" spans="1:12">
      <c r="A57" s="26">
        <f t="shared" si="2"/>
        <v>2017</v>
      </c>
      <c r="C57" s="27">
        <v>47</v>
      </c>
      <c r="E57" s="26" t="s">
        <v>335</v>
      </c>
      <c r="F57" s="26" t="s">
        <v>254</v>
      </c>
      <c r="G57" s="25">
        <v>42753</v>
      </c>
      <c r="H57" s="28">
        <v>9.4499999999999993</v>
      </c>
      <c r="I57" s="59">
        <f t="shared" si="3"/>
        <v>0.14799999999999999</v>
      </c>
      <c r="K57" s="58"/>
      <c r="L57" s="58"/>
    </row>
    <row r="58" spans="1:12">
      <c r="A58" s="26">
        <f t="shared" si="2"/>
        <v>2017</v>
      </c>
      <c r="C58" s="27">
        <v>48</v>
      </c>
      <c r="E58" s="26" t="s">
        <v>420</v>
      </c>
      <c r="F58" s="26" t="s">
        <v>265</v>
      </c>
      <c r="G58" s="25">
        <v>42796</v>
      </c>
      <c r="H58" s="28">
        <v>9.41</v>
      </c>
      <c r="I58" s="59">
        <f t="shared" si="3"/>
        <v>0.111</v>
      </c>
      <c r="K58" s="58"/>
      <c r="L58" s="58"/>
    </row>
    <row r="59" spans="1:12">
      <c r="A59" s="26">
        <f t="shared" si="2"/>
        <v>2017</v>
      </c>
      <c r="C59" s="27">
        <v>49</v>
      </c>
      <c r="E59" s="26" t="s">
        <v>372</v>
      </c>
      <c r="F59" s="26" t="s">
        <v>252</v>
      </c>
      <c r="G59" s="25">
        <v>43098</v>
      </c>
      <c r="H59" s="28">
        <v>9.4</v>
      </c>
      <c r="I59" s="59">
        <f t="shared" si="3"/>
        <v>7.3999999999999996E-2</v>
      </c>
      <c r="K59" s="58"/>
      <c r="L59" s="58"/>
    </row>
    <row r="60" spans="1:12">
      <c r="A60" s="26">
        <f t="shared" si="2"/>
        <v>2017</v>
      </c>
      <c r="C60" s="27">
        <v>50</v>
      </c>
      <c r="E60" s="26" t="s">
        <v>336</v>
      </c>
      <c r="F60" s="26" t="s">
        <v>265</v>
      </c>
      <c r="G60" s="25">
        <v>42866</v>
      </c>
      <c r="H60" s="28">
        <v>9.1999999999999993</v>
      </c>
      <c r="I60" s="59">
        <f t="shared" si="3"/>
        <v>3.6999999999999998E-2</v>
      </c>
      <c r="K60" s="58"/>
      <c r="L60" s="58"/>
    </row>
    <row r="61" spans="1:12">
      <c r="A61" s="26">
        <f t="shared" si="2"/>
        <v>2017</v>
      </c>
      <c r="C61" s="27">
        <v>51</v>
      </c>
      <c r="E61" s="26" t="s">
        <v>411</v>
      </c>
      <c r="F61" s="26" t="s">
        <v>262</v>
      </c>
      <c r="G61" s="25">
        <v>43090</v>
      </c>
      <c r="H61" s="28">
        <v>9.1</v>
      </c>
      <c r="I61" s="59">
        <f t="shared" si="3"/>
        <v>0</v>
      </c>
      <c r="K61" s="58"/>
      <c r="L61" s="58"/>
    </row>
    <row r="62" spans="1:12">
      <c r="B62" s="7"/>
      <c r="I62" s="6"/>
      <c r="K62" s="58"/>
      <c r="L62" s="58"/>
    </row>
    <row r="63" spans="1:12">
      <c r="B63" s="7"/>
      <c r="C63" s="27">
        <v>52</v>
      </c>
      <c r="D63" s="27"/>
      <c r="E63" s="3" t="s">
        <v>699</v>
      </c>
      <c r="F63" s="3"/>
      <c r="G63" s="34" t="s">
        <v>574</v>
      </c>
      <c r="H63" s="70">
        <f>COUNTIF(H34:H61,"&gt;9.70")</f>
        <v>11</v>
      </c>
      <c r="I63" s="6"/>
      <c r="K63" s="58"/>
      <c r="L63" s="58"/>
    </row>
    <row r="64" spans="1:12">
      <c r="B64" s="7"/>
      <c r="C64" s="27">
        <v>53</v>
      </c>
      <c r="D64" s="27"/>
      <c r="E64" s="3" t="s">
        <v>700</v>
      </c>
      <c r="F64" s="3"/>
      <c r="G64" s="34"/>
      <c r="H64" s="70">
        <f>COUNTIFS(H34:H61,"&lt;=9.70")</f>
        <v>17</v>
      </c>
      <c r="I64" s="6"/>
      <c r="K64" s="58"/>
      <c r="L64" s="58"/>
    </row>
    <row r="65" spans="2:13">
      <c r="B65" s="7"/>
      <c r="C65" s="27">
        <v>54</v>
      </c>
      <c r="D65" s="27"/>
      <c r="E65" s="3" t="s">
        <v>701</v>
      </c>
      <c r="F65" s="3"/>
      <c r="G65" s="34"/>
      <c r="H65" s="35" t="s">
        <v>703</v>
      </c>
      <c r="I65" s="6"/>
      <c r="K65" s="58"/>
      <c r="L65" s="58"/>
    </row>
    <row r="66" spans="2:13">
      <c r="C66" s="27"/>
      <c r="G66" s="25"/>
      <c r="H66" s="28"/>
      <c r="I66" s="20"/>
      <c r="K66" s="58"/>
      <c r="L66" s="58"/>
    </row>
    <row r="67" spans="2:13" ht="15">
      <c r="C67" s="27"/>
      <c r="D67" s="45">
        <v>2018</v>
      </c>
      <c r="G67" s="25"/>
      <c r="H67" s="28"/>
      <c r="I67" s="20"/>
      <c r="K67" s="58"/>
      <c r="L67" s="58"/>
    </row>
    <row r="68" spans="2:13">
      <c r="C68" s="71">
        <v>55</v>
      </c>
      <c r="D68" s="7"/>
      <c r="E68" s="65" t="s">
        <v>341</v>
      </c>
      <c r="F68" s="65" t="s">
        <v>241</v>
      </c>
      <c r="G68" s="34">
        <v>43208</v>
      </c>
      <c r="H68" s="35">
        <v>10</v>
      </c>
      <c r="I68" s="57">
        <f>PERCENTRANK($H$68:$H$77,H68)</f>
        <v>0.88800000000000001</v>
      </c>
      <c r="J68" s="53"/>
      <c r="L68" s="58"/>
      <c r="M68" s="58"/>
    </row>
    <row r="69" spans="2:13">
      <c r="C69" s="72">
        <v>56</v>
      </c>
      <c r="D69" s="7"/>
      <c r="E69" s="26" t="s">
        <v>344</v>
      </c>
      <c r="F69" s="26" t="s">
        <v>241</v>
      </c>
      <c r="G69" s="25">
        <v>43188</v>
      </c>
      <c r="H69" s="28">
        <v>10</v>
      </c>
      <c r="I69" s="57">
        <f t="shared" ref="I69:I77" si="4">PERCENTRANK($H$68:$H$77,H69)</f>
        <v>0.88800000000000001</v>
      </c>
      <c r="K69" s="58"/>
      <c r="L69" s="58"/>
    </row>
    <row r="70" spans="2:13">
      <c r="C70" s="72">
        <v>57</v>
      </c>
      <c r="D70" s="7"/>
      <c r="E70" s="26" t="s">
        <v>317</v>
      </c>
      <c r="F70" s="26" t="s">
        <v>241</v>
      </c>
      <c r="G70" s="25">
        <v>43202</v>
      </c>
      <c r="H70" s="28">
        <v>9.9</v>
      </c>
      <c r="I70" s="57">
        <f t="shared" si="4"/>
        <v>0.66600000000000004</v>
      </c>
    </row>
    <row r="71" spans="2:13">
      <c r="C71" s="72">
        <v>58</v>
      </c>
      <c r="E71" s="7" t="s">
        <v>395</v>
      </c>
      <c r="F71" s="7" t="s">
        <v>267</v>
      </c>
      <c r="G71" s="34">
        <v>43154</v>
      </c>
      <c r="H71" s="35">
        <v>9.9</v>
      </c>
      <c r="I71" s="57">
        <f t="shared" si="4"/>
        <v>0.66600000000000004</v>
      </c>
    </row>
    <row r="72" spans="2:13" ht="15" thickBot="1">
      <c r="C72" s="72">
        <v>59</v>
      </c>
      <c r="E72" s="7" t="s">
        <v>598</v>
      </c>
      <c r="F72" s="7" t="s">
        <v>232</v>
      </c>
      <c r="G72" s="34">
        <v>43203</v>
      </c>
      <c r="H72" s="35">
        <v>9.73</v>
      </c>
      <c r="I72" s="57">
        <f t="shared" si="4"/>
        <v>0.55500000000000005</v>
      </c>
      <c r="J72" s="53"/>
      <c r="L72" s="58"/>
      <c r="M72" s="58"/>
    </row>
    <row r="73" spans="2:13">
      <c r="C73" s="72">
        <v>60</v>
      </c>
      <c r="E73" s="67" t="s">
        <v>305</v>
      </c>
      <c r="F73" s="67" t="s">
        <v>232</v>
      </c>
      <c r="G73" s="68">
        <v>43118</v>
      </c>
      <c r="H73" s="69">
        <v>9.6999999999999993</v>
      </c>
      <c r="I73" s="57">
        <f t="shared" si="4"/>
        <v>0.44400000000000001</v>
      </c>
      <c r="J73" s="53"/>
      <c r="L73" s="58"/>
      <c r="M73" s="58"/>
    </row>
    <row r="74" spans="2:13">
      <c r="C74" s="72">
        <v>61</v>
      </c>
      <c r="D74" s="7"/>
      <c r="E74" s="26" t="s">
        <v>417</v>
      </c>
      <c r="F74" s="26" t="s">
        <v>271</v>
      </c>
      <c r="G74" s="25">
        <v>43133</v>
      </c>
      <c r="H74" s="28">
        <v>9.6</v>
      </c>
      <c r="I74" s="57">
        <f t="shared" si="4"/>
        <v>0.33300000000000002</v>
      </c>
    </row>
    <row r="75" spans="2:13">
      <c r="C75" s="72">
        <v>62</v>
      </c>
      <c r="E75" s="65" t="s">
        <v>324</v>
      </c>
      <c r="F75" s="65" t="s">
        <v>275</v>
      </c>
      <c r="G75" s="34">
        <v>43216</v>
      </c>
      <c r="H75" s="35">
        <v>9.5</v>
      </c>
      <c r="I75" s="57">
        <f t="shared" si="4"/>
        <v>0.222</v>
      </c>
    </row>
    <row r="76" spans="2:13">
      <c r="C76" s="72">
        <v>63</v>
      </c>
      <c r="E76" s="26" t="s">
        <v>320</v>
      </c>
      <c r="F76" s="26" t="s">
        <v>235</v>
      </c>
      <c r="G76" s="25">
        <v>43131</v>
      </c>
      <c r="H76" s="28">
        <v>9.3000000000000007</v>
      </c>
      <c r="I76" s="57">
        <f t="shared" si="4"/>
        <v>0.111</v>
      </c>
      <c r="J76" s="53"/>
      <c r="L76" s="58"/>
      <c r="M76" s="58"/>
    </row>
    <row r="77" spans="2:13">
      <c r="C77" s="72">
        <v>64</v>
      </c>
      <c r="E77" s="3" t="s">
        <v>419</v>
      </c>
      <c r="F77" s="3" t="s">
        <v>265</v>
      </c>
      <c r="G77" s="25">
        <v>43171</v>
      </c>
      <c r="H77" s="28">
        <v>9.25</v>
      </c>
      <c r="I77" s="57">
        <f t="shared" si="4"/>
        <v>0</v>
      </c>
      <c r="J77" s="53"/>
      <c r="L77" s="58"/>
      <c r="M77" s="58"/>
    </row>
    <row r="78" spans="2:13">
      <c r="C78" s="27"/>
      <c r="G78" s="25"/>
      <c r="H78" s="28"/>
      <c r="I78" s="20"/>
    </row>
    <row r="79" spans="2:13">
      <c r="C79" s="27">
        <v>65</v>
      </c>
      <c r="E79" s="3" t="s">
        <v>699</v>
      </c>
      <c r="G79" s="25"/>
      <c r="H79" s="70">
        <f>COUNTIF(H68:H77,"&gt;9.70")</f>
        <v>5</v>
      </c>
      <c r="I79" s="20"/>
    </row>
    <row r="80" spans="2:13">
      <c r="C80" s="27">
        <v>66</v>
      </c>
      <c r="E80" s="3" t="s">
        <v>700</v>
      </c>
      <c r="H80" s="70">
        <f>COUNTIFS(H68:H77,"&lt;=9.70")</f>
        <v>5</v>
      </c>
    </row>
    <row r="81" spans="3:9">
      <c r="C81" s="27">
        <v>67</v>
      </c>
      <c r="E81" s="3" t="s">
        <v>701</v>
      </c>
      <c r="H81" s="35" t="s">
        <v>704</v>
      </c>
    </row>
    <row r="83" spans="3:9" hidden="1">
      <c r="C83" s="27">
        <f>MAX(C8:C71)+1</f>
        <v>59</v>
      </c>
      <c r="D83" s="27"/>
      <c r="E83" s="26" t="s">
        <v>566</v>
      </c>
      <c r="H83" s="28">
        <f>AVERAGE(H8:H71)</f>
        <v>9.9553571428571406</v>
      </c>
    </row>
    <row r="84" spans="3:9" hidden="1">
      <c r="C84" s="27">
        <f>MAXA(C82:C83)+1</f>
        <v>60</v>
      </c>
      <c r="D84" s="27"/>
      <c r="E84" s="26" t="s">
        <v>567</v>
      </c>
      <c r="H84" s="28">
        <f>MEDIAN(H8:H71)</f>
        <v>9.75</v>
      </c>
    </row>
    <row r="85" spans="3:9" hidden="1">
      <c r="H85" s="8"/>
      <c r="I85" s="40" t="s">
        <v>559</v>
      </c>
    </row>
    <row r="86" spans="3:9" hidden="1">
      <c r="C86" s="27">
        <f>MAXA(C84:C85)+1</f>
        <v>61</v>
      </c>
      <c r="D86" s="27"/>
      <c r="E86" s="26" t="s">
        <v>484</v>
      </c>
      <c r="H86" s="28">
        <f>AVERAGE(H8:H27)</f>
        <v>9.7654999999999994</v>
      </c>
      <c r="I86" s="41" t="e">
        <f>AVERAGEIFS(#REF!,#REF!,"Electric",#REF!,"Vertically Integrated",#REF!,2016,#REF!,TRUE,#REF!,TRUE)</f>
        <v>#REF!</v>
      </c>
    </row>
    <row r="87" spans="3:9" hidden="1">
      <c r="C87" s="27">
        <f>MAXA(C85:C86)+1</f>
        <v>62</v>
      </c>
      <c r="D87" s="27"/>
      <c r="E87" s="26" t="s">
        <v>485</v>
      </c>
      <c r="H87" s="28">
        <f>MEDIAN(H8:H27)</f>
        <v>9.7750000000000004</v>
      </c>
      <c r="I87" s="41" t="e">
        <f t="array" ref="I87">MEDIAN(IF(#REF!="Electric",IF(#REF!=2016,IF(#REF!="Vertically Integrated",IF(#REF!=TRUE,IF(#REF!=TRUE,#REF!))))))</f>
        <v>#REF!</v>
      </c>
    </row>
    <row r="88" spans="3:9" hidden="1">
      <c r="E88" s="19"/>
      <c r="F88" s="7"/>
      <c r="H88" s="8"/>
      <c r="I88" s="42"/>
    </row>
    <row r="89" spans="3:9" hidden="1">
      <c r="C89" s="27">
        <f>MAXA(C87:C88)+1</f>
        <v>63</v>
      </c>
      <c r="D89" s="27"/>
      <c r="E89" s="33" t="s">
        <v>556</v>
      </c>
      <c r="F89" s="7"/>
      <c r="G89" s="20"/>
      <c r="H89" s="28">
        <f>AVERAGE(H34:H61)</f>
        <v>9.7996428571428567</v>
      </c>
      <c r="I89" s="41" t="e">
        <f>AVERAGEIFS(#REF!,#REF!,"Electric",#REF!,"Vertically Integrated",#REF!,2017,#REF!,TRUE,#REF!,TRUE)</f>
        <v>#REF!</v>
      </c>
    </row>
    <row r="90" spans="3:9" hidden="1">
      <c r="C90" s="27">
        <f>MAXA(C88:C89)+1</f>
        <v>64</v>
      </c>
      <c r="D90" s="27"/>
      <c r="E90" s="33" t="s">
        <v>557</v>
      </c>
      <c r="F90" s="7"/>
      <c r="H90" s="28">
        <f>MEDIAN(H34:H61)</f>
        <v>9.65</v>
      </c>
      <c r="I90" s="41" t="e">
        <f t="array" ref="I90">MEDIAN(IF(#REF!="Electric",IF(#REF!=2017,IF(#REF!="Vertically Integrated",IF(#REF!=TRUE,IF(#REF!=TRUE,#REF!))))))</f>
        <v>#REF!</v>
      </c>
    </row>
    <row r="91" spans="3:9" hidden="1"/>
    <row r="92" spans="3:9" hidden="1">
      <c r="C92" s="27">
        <f>MAXA(C90:C91)+1</f>
        <v>65</v>
      </c>
      <c r="E92" s="33" t="s">
        <v>568</v>
      </c>
      <c r="H92" s="28">
        <f>AVERAGE(H69:H71)</f>
        <v>9.9333333333333318</v>
      </c>
    </row>
    <row r="93" spans="3:9" hidden="1">
      <c r="C93" s="27">
        <f>MAXA(C91:C92)+1</f>
        <v>66</v>
      </c>
      <c r="E93" s="33" t="s">
        <v>569</v>
      </c>
      <c r="H93" s="28">
        <f>MEDIAN(H69:H71)</f>
        <v>9.9</v>
      </c>
    </row>
    <row r="94" spans="3:9" hidden="1"/>
    <row r="95" spans="3:9">
      <c r="D95" s="48" t="s">
        <v>572</v>
      </c>
    </row>
    <row r="96" spans="3:9">
      <c r="D96" s="26" t="s">
        <v>573</v>
      </c>
    </row>
    <row r="97" spans="4:4">
      <c r="D97" s="47" t="s">
        <v>722</v>
      </c>
    </row>
  </sheetData>
  <sortState xmlns:xlrd2="http://schemas.microsoft.com/office/spreadsheetml/2017/richdata2" ref="E60:H62">
    <sortCondition descending="1" ref="H60:H62"/>
  </sortState>
  <mergeCells count="2">
    <mergeCell ref="C1:H1"/>
    <mergeCell ref="C4:H4"/>
  </mergeCells>
  <printOptions horizontalCentered="1"/>
  <pageMargins left="1" right="1" top="1" bottom="0.75" header="0.5" footer="0.3"/>
  <pageSetup scale="54" orientation="portrait" r:id="rId1"/>
  <headerFooter>
    <oddHeader>&amp;R&amp;16Exhibit MPG-5
Page 2 of 2</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3:J28"/>
  <sheetViews>
    <sheetView topLeftCell="A13" workbookViewId="0">
      <selection activeCell="I44" sqref="I44"/>
    </sheetView>
  </sheetViews>
  <sheetFormatPr defaultRowHeight="14.25"/>
  <cols>
    <col min="1" max="1" width="3.75" customWidth="1"/>
    <col min="2" max="2" width="1" customWidth="1"/>
    <col min="3" max="3" width="4.25" bestFit="1" customWidth="1"/>
    <col min="4" max="4" width="1.875" customWidth="1"/>
    <col min="5" max="5" width="22.375" customWidth="1"/>
    <col min="6" max="6" width="2.875" customWidth="1"/>
    <col min="7" max="7" width="13.875" bestFit="1" customWidth="1"/>
    <col min="8" max="8" width="1.875" customWidth="1"/>
    <col min="9" max="9" width="13.875" bestFit="1" customWidth="1"/>
    <col min="10" max="10" width="1" customWidth="1"/>
  </cols>
  <sheetData>
    <row r="3" spans="2:10" ht="15" thickBot="1"/>
    <row r="4" spans="2:10" ht="6" customHeight="1">
      <c r="B4" s="10"/>
      <c r="C4" s="11"/>
      <c r="D4" s="11"/>
      <c r="E4" s="11"/>
      <c r="F4" s="11"/>
      <c r="G4" s="11"/>
      <c r="H4" s="11"/>
      <c r="I4" s="11"/>
      <c r="J4" s="12"/>
    </row>
    <row r="5" spans="2:10" hidden="1">
      <c r="B5" s="13"/>
      <c r="C5" s="7"/>
      <c r="D5" s="7"/>
      <c r="E5" s="7"/>
      <c r="F5" s="7"/>
      <c r="G5" s="7"/>
      <c r="H5" s="7"/>
      <c r="I5" s="7"/>
      <c r="J5" s="14"/>
    </row>
    <row r="6" spans="2:10" ht="15">
      <c r="B6" s="13"/>
      <c r="C6" s="208" t="s">
        <v>555</v>
      </c>
      <c r="D6" s="208"/>
      <c r="E6" s="208"/>
      <c r="F6" s="208"/>
      <c r="G6" s="208"/>
      <c r="H6" s="208"/>
      <c r="I6" s="208"/>
      <c r="J6" s="14"/>
    </row>
    <row r="7" spans="2:10">
      <c r="B7" s="13"/>
      <c r="C7" s="7"/>
      <c r="D7" s="7"/>
      <c r="E7" s="7"/>
      <c r="F7" s="7"/>
      <c r="G7" s="7"/>
      <c r="H7" s="7"/>
      <c r="I7" s="7"/>
      <c r="J7" s="14"/>
    </row>
    <row r="8" spans="2:10" ht="15">
      <c r="B8" s="13"/>
      <c r="C8" s="208" t="s">
        <v>479</v>
      </c>
      <c r="D8" s="208"/>
      <c r="E8" s="208"/>
      <c r="F8" s="208"/>
      <c r="G8" s="208"/>
      <c r="H8" s="208"/>
      <c r="I8" s="208"/>
      <c r="J8" s="14"/>
    </row>
    <row r="9" spans="2:10" ht="15">
      <c r="B9" s="13"/>
      <c r="C9" s="208" t="s">
        <v>579</v>
      </c>
      <c r="D9" s="208"/>
      <c r="E9" s="208"/>
      <c r="F9" s="208"/>
      <c r="G9" s="208"/>
      <c r="H9" s="208"/>
      <c r="I9" s="208"/>
      <c r="J9" s="14"/>
    </row>
    <row r="10" spans="2:10">
      <c r="B10" s="13"/>
      <c r="C10" s="7"/>
      <c r="D10" s="7"/>
      <c r="E10" s="7"/>
      <c r="F10" s="7"/>
      <c r="G10" s="7"/>
      <c r="H10" s="7"/>
      <c r="I10" s="7"/>
      <c r="J10" s="14"/>
    </row>
    <row r="11" spans="2:10">
      <c r="B11" s="13"/>
      <c r="C11" s="7"/>
      <c r="D11" s="7"/>
      <c r="E11" s="7"/>
      <c r="F11" s="7"/>
      <c r="G11" s="7"/>
      <c r="H11" s="7"/>
      <c r="I11" s="7"/>
      <c r="J11" s="14"/>
    </row>
    <row r="12" spans="2:10" ht="15">
      <c r="B12" s="13"/>
      <c r="C12" s="7"/>
      <c r="D12" s="7"/>
      <c r="E12" s="7"/>
      <c r="F12" s="7"/>
      <c r="G12" s="209" t="s">
        <v>220</v>
      </c>
      <c r="H12" s="209"/>
      <c r="I12" s="209"/>
      <c r="J12" s="14"/>
    </row>
    <row r="13" spans="2:10" ht="15">
      <c r="B13" s="13"/>
      <c r="C13" s="16" t="s">
        <v>462</v>
      </c>
      <c r="D13" s="7"/>
      <c r="E13" s="16" t="s">
        <v>277</v>
      </c>
      <c r="F13" s="7"/>
      <c r="G13" s="16" t="s">
        <v>575</v>
      </c>
      <c r="H13" s="7"/>
      <c r="I13" s="16" t="s">
        <v>578</v>
      </c>
      <c r="J13" s="17"/>
    </row>
    <row r="14" spans="2:10">
      <c r="B14" s="13"/>
      <c r="C14" s="7"/>
      <c r="D14" s="7"/>
      <c r="E14" s="18">
        <v>-1</v>
      </c>
      <c r="F14" s="7"/>
      <c r="G14" s="18">
        <v>-4</v>
      </c>
      <c r="H14" s="7"/>
      <c r="I14" s="18">
        <v>-5</v>
      </c>
      <c r="J14" s="14"/>
    </row>
    <row r="15" spans="2:10">
      <c r="B15" s="13"/>
      <c r="C15" s="7"/>
      <c r="D15" s="7"/>
      <c r="E15" s="7"/>
      <c r="F15" s="7"/>
      <c r="G15" s="7"/>
      <c r="H15" s="7"/>
      <c r="I15" s="7"/>
      <c r="J15" s="14"/>
    </row>
    <row r="16" spans="2:10">
      <c r="B16" s="13"/>
      <c r="C16" s="19">
        <v>1</v>
      </c>
      <c r="D16" s="7"/>
      <c r="E16" s="19">
        <v>2016</v>
      </c>
      <c r="F16" s="7"/>
      <c r="G16" s="20">
        <f>ROEs1!H42</f>
        <v>17</v>
      </c>
      <c r="H16" s="7"/>
      <c r="I16" s="20">
        <f>ROEs1!H41</f>
        <v>15</v>
      </c>
      <c r="J16" s="14"/>
    </row>
    <row r="17" spans="2:10">
      <c r="B17" s="13"/>
      <c r="C17" s="19"/>
      <c r="D17" s="7"/>
      <c r="E17" s="19"/>
      <c r="F17" s="7"/>
      <c r="G17" s="20"/>
      <c r="H17" s="7"/>
      <c r="I17" s="20"/>
      <c r="J17" s="14"/>
    </row>
    <row r="18" spans="2:10">
      <c r="B18" s="13"/>
      <c r="C18" s="19">
        <v>2</v>
      </c>
      <c r="D18" s="7"/>
      <c r="E18" s="19">
        <v>2017</v>
      </c>
      <c r="F18" s="7"/>
      <c r="G18" s="20">
        <f>ROEs1!H91</f>
        <v>29</v>
      </c>
      <c r="H18" s="7"/>
      <c r="I18" s="20">
        <f>ROEs1!H90</f>
        <v>14</v>
      </c>
      <c r="J18" s="14"/>
    </row>
    <row r="19" spans="2:10">
      <c r="B19" s="13"/>
      <c r="C19" s="19"/>
      <c r="D19" s="7"/>
      <c r="E19" s="19"/>
      <c r="F19" s="7"/>
      <c r="G19" s="20"/>
      <c r="H19" s="7"/>
      <c r="I19" s="20"/>
      <c r="J19" s="14"/>
    </row>
    <row r="20" spans="2:10">
      <c r="B20" s="13"/>
      <c r="C20" s="19">
        <v>3</v>
      </c>
      <c r="D20" s="7"/>
      <c r="E20" s="61" t="s">
        <v>697</v>
      </c>
      <c r="F20" s="7"/>
      <c r="G20" s="20">
        <f>ROEs1!H109</f>
        <v>7</v>
      </c>
      <c r="H20" s="7"/>
      <c r="I20" s="20">
        <f>ROEs1!H108</f>
        <v>5</v>
      </c>
      <c r="J20" s="14"/>
    </row>
    <row r="21" spans="2:10">
      <c r="B21" s="13"/>
      <c r="C21" s="7"/>
      <c r="D21" s="7"/>
      <c r="E21" s="7"/>
      <c r="F21" s="7"/>
      <c r="G21" s="7"/>
      <c r="H21" s="7"/>
      <c r="I21" s="7"/>
      <c r="J21" s="14"/>
    </row>
    <row r="22" spans="2:10">
      <c r="B22" s="13"/>
      <c r="C22" s="7"/>
      <c r="D22" s="7"/>
      <c r="E22" s="9"/>
      <c r="F22" s="7"/>
      <c r="G22" s="7"/>
      <c r="H22" s="7"/>
      <c r="I22" s="7"/>
      <c r="J22" s="14"/>
    </row>
    <row r="23" spans="2:10">
      <c r="B23" s="13"/>
      <c r="C23" s="7"/>
      <c r="D23" s="7"/>
      <c r="E23" s="7" t="s">
        <v>468</v>
      </c>
      <c r="F23" s="7"/>
      <c r="G23" s="7"/>
      <c r="H23" s="7"/>
      <c r="I23" s="7"/>
      <c r="J23" s="14"/>
    </row>
    <row r="24" spans="2:10">
      <c r="B24" s="13"/>
      <c r="C24" s="7"/>
      <c r="D24" s="7"/>
      <c r="E24" s="7" t="s">
        <v>698</v>
      </c>
      <c r="F24" s="7"/>
      <c r="G24" s="7"/>
      <c r="H24" s="7"/>
      <c r="I24" s="7"/>
      <c r="J24" s="14"/>
    </row>
    <row r="25" spans="2:10">
      <c r="B25" s="13"/>
      <c r="C25" s="7"/>
      <c r="D25" s="7"/>
      <c r="E25" s="7" t="s">
        <v>696</v>
      </c>
      <c r="F25" s="7"/>
      <c r="G25" s="7"/>
      <c r="H25" s="7"/>
      <c r="I25" s="7"/>
      <c r="J25" s="14"/>
    </row>
    <row r="26" spans="2:10">
      <c r="B26" s="13"/>
      <c r="C26" s="7"/>
      <c r="D26" s="7"/>
      <c r="E26" s="7" t="s">
        <v>558</v>
      </c>
      <c r="F26" s="7"/>
      <c r="G26" s="7"/>
      <c r="H26" s="7"/>
      <c r="I26" s="7"/>
      <c r="J26" s="14"/>
    </row>
    <row r="27" spans="2:10" hidden="1">
      <c r="B27" s="13"/>
      <c r="C27" s="7"/>
      <c r="D27" s="7"/>
      <c r="E27" s="7"/>
      <c r="F27" s="7"/>
      <c r="G27" s="7"/>
      <c r="H27" s="7"/>
      <c r="I27" s="7"/>
      <c r="J27" s="14"/>
    </row>
    <row r="28" spans="2:10" ht="6" customHeight="1" thickBot="1">
      <c r="B28" s="21"/>
      <c r="C28" s="22"/>
      <c r="D28" s="22"/>
      <c r="E28" s="22"/>
      <c r="F28" s="22"/>
      <c r="G28" s="22"/>
      <c r="H28" s="22"/>
      <c r="I28" s="22"/>
      <c r="J28" s="23"/>
    </row>
  </sheetData>
  <mergeCells count="4">
    <mergeCell ref="C6:I6"/>
    <mergeCell ref="C8:I8"/>
    <mergeCell ref="C9:I9"/>
    <mergeCell ref="G12:I1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vt:i4>
      </vt:variant>
    </vt:vector>
  </HeadingPairs>
  <TitlesOfParts>
    <vt:vector size="21" baseType="lpstr">
      <vt:lpstr>Water Data</vt:lpstr>
      <vt:lpstr>Return on Equity</vt:lpstr>
      <vt:lpstr>2016, 2017 Authorized ROE</vt:lpstr>
      <vt:lpstr>2016, 2017 VI ROE</vt:lpstr>
      <vt:lpstr>ROEs1</vt:lpstr>
      <vt:lpstr>ROEs2</vt:lpstr>
      <vt:lpstr>Return on Equity 2016-2018</vt:lpstr>
      <vt:lpstr>ROE VI Electric 2016 - 2018</vt:lpstr>
      <vt:lpstr>Figure - Utility CapEx</vt:lpstr>
      <vt:lpstr>Figure - RRA Table 1</vt:lpstr>
      <vt:lpstr>Figure - RRA Table 3</vt:lpstr>
      <vt:lpstr>Data 2</vt:lpstr>
      <vt:lpstr>Data for Rate Case ROE</vt:lpstr>
      <vt:lpstr>Quarterly Return on Equity</vt:lpstr>
      <vt:lpstr>2016- 2018 data</vt:lpstr>
      <vt:lpstr>'2016, 2017 Authorized ROE'!Print_Area</vt:lpstr>
      <vt:lpstr>'2016, 2017 VI ROE'!Print_Area</vt:lpstr>
      <vt:lpstr>'Figure - RRA Table 1'!Print_Area</vt:lpstr>
      <vt:lpstr>'Figure - Utility CapEx'!Print_Area</vt:lpstr>
      <vt:lpstr>ROEs1!Print_Area</vt:lpstr>
      <vt:lpstr>ROEs2!Print_Area</vt:lpstr>
    </vt:vector>
  </TitlesOfParts>
  <Company>Brubaker &amp; Associates,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Diane Berron</dc:creator>
  <cp:lastModifiedBy>Agnew, Caleb</cp:lastModifiedBy>
  <cp:lastPrinted>2023-08-17T18:38:04Z</cp:lastPrinted>
  <dcterms:created xsi:type="dcterms:W3CDTF">2017-08-29T14:50:38Z</dcterms:created>
  <dcterms:modified xsi:type="dcterms:W3CDTF">2025-08-29T14:49:58Z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{037F9737-0DA2-4BE3-827C-F479FDAEAAEC}</vt:lpwstr>
  </property>
</Properties>
</file>