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CSA\Documents\Projects\ROE Studies\MPG Projects\11880 - KU&amp;LG&amp;E - Electric -\Workpapers\MPG Confidential WPs\"/>
    </mc:Choice>
  </mc:AlternateContent>
  <xr:revisionPtr revIDLastSave="0" documentId="8_{0C9E81F6-A25B-4BC2-AC1A-26675D2C7BCB}" xr6:coauthVersionLast="47" xr6:coauthVersionMax="47" xr10:uidLastSave="{00000000-0000-0000-0000-000000000000}"/>
  <bookViews>
    <workbookView xWindow="28680" yWindow="-120" windowWidth="29040" windowHeight="15840" firstSheet="4" activeTab="10" xr2:uid="{00000000-000D-0000-FFFF-FFFF00000000}"/>
  </bookViews>
  <sheets>
    <sheet name="2019" sheetId="1" r:id="rId1"/>
    <sheet name="D&amp;P (2019)" sheetId="2" r:id="rId2"/>
    <sheet name="2020" sheetId="4" r:id="rId3"/>
    <sheet name="D&amp;P (2020)" sheetId="3" r:id="rId4"/>
    <sheet name="2021" sheetId="6" r:id="rId5"/>
    <sheet name="D&amp;P (2021)" sheetId="5" r:id="rId6"/>
    <sheet name="2022" sheetId="9" r:id="rId7"/>
    <sheet name="D&amp;P (2022)" sheetId="10" r:id="rId8"/>
    <sheet name="2023" sheetId="7" r:id="rId9"/>
    <sheet name="D&amp;P (2023)" sheetId="8" r:id="rId10"/>
    <sheet name="2024" sheetId="11" r:id="rId11"/>
    <sheet name="SP-CRSP'24" sheetId="13" r:id="rId12"/>
    <sheet name="SP-CRSP-Supp'24" sheetId="14" r:id="rId13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'D&amp;P (2019)'!$A$1:$K$30</definedName>
    <definedName name="_xlnm.Print_Area" localSheetId="3">'D&amp;P (2020)'!$A$1:$L$30</definedName>
    <definedName name="_xlnm.Print_Area" localSheetId="5">'D&amp;P (2021)'!$A$1:$L$30</definedName>
    <definedName name="_xlnm.Print_Area" localSheetId="7">'D&amp;P (2022)'!$A$1:$L$30</definedName>
    <definedName name="_xlnm.Print_Area" localSheetId="9">'D&amp;P (2023)'!$A$1:$L$29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1" l="1"/>
  <c r="G15" i="11"/>
  <c r="G16" i="11"/>
  <c r="G17" i="11"/>
  <c r="G18" i="11"/>
  <c r="G19" i="11"/>
  <c r="G21" i="11"/>
  <c r="G22" i="11"/>
  <c r="G23" i="11"/>
  <c r="G14" i="11"/>
  <c r="F15" i="11"/>
  <c r="F16" i="11"/>
  <c r="F17" i="11"/>
  <c r="F18" i="11"/>
  <c r="F19" i="11"/>
  <c r="F20" i="11"/>
  <c r="F21" i="11"/>
  <c r="F22" i="11"/>
  <c r="F23" i="11"/>
  <c r="F14" i="11"/>
  <c r="D15" i="11"/>
  <c r="E15" i="11"/>
  <c r="D16" i="11"/>
  <c r="E16" i="11"/>
  <c r="D17" i="11"/>
  <c r="E17" i="11"/>
  <c r="D18" i="11"/>
  <c r="E18" i="11"/>
  <c r="D19" i="11"/>
  <c r="E19" i="11"/>
  <c r="D20" i="11"/>
  <c r="E20" i="11"/>
  <c r="D21" i="11"/>
  <c r="E21" i="11"/>
  <c r="D22" i="11"/>
  <c r="E22" i="11"/>
  <c r="D23" i="11"/>
  <c r="E23" i="11"/>
  <c r="E14" i="11"/>
  <c r="D14" i="11"/>
  <c r="A55" i="14"/>
  <c r="A28" i="13"/>
  <c r="H15" i="11" l="1"/>
  <c r="H16" i="11" s="1"/>
  <c r="I14" i="11"/>
  <c r="I16" i="11" l="1"/>
  <c r="H17" i="11"/>
  <c r="I15" i="11"/>
  <c r="I15" i="7"/>
  <c r="H16" i="7"/>
  <c r="H17" i="7" s="1"/>
  <c r="H18" i="7" s="1"/>
  <c r="H19" i="7" s="1"/>
  <c r="H20" i="7" s="1"/>
  <c r="H21" i="7" s="1"/>
  <c r="H22" i="7" s="1"/>
  <c r="H23" i="7" s="1"/>
  <c r="H24" i="7" s="1"/>
  <c r="I24" i="7" s="1"/>
  <c r="G15" i="7"/>
  <c r="G16" i="7"/>
  <c r="G17" i="7"/>
  <c r="G18" i="7"/>
  <c r="G19" i="7"/>
  <c r="G20" i="7"/>
  <c r="G21" i="7"/>
  <c r="G22" i="7"/>
  <c r="G23" i="7"/>
  <c r="G24" i="7"/>
  <c r="H18" i="11" l="1"/>
  <c r="I17" i="11"/>
  <c r="I22" i="7"/>
  <c r="I18" i="7"/>
  <c r="I21" i="7"/>
  <c r="I17" i="7"/>
  <c r="I20" i="7"/>
  <c r="I16" i="7"/>
  <c r="I23" i="7"/>
  <c r="I19" i="7"/>
  <c r="J22" i="10"/>
  <c r="J21" i="10"/>
  <c r="J20" i="10"/>
  <c r="J19" i="10"/>
  <c r="J18" i="10"/>
  <c r="J17" i="10"/>
  <c r="J16" i="10"/>
  <c r="J15" i="10"/>
  <c r="J14" i="10"/>
  <c r="F14" i="10"/>
  <c r="G14" i="10" s="1"/>
  <c r="J13" i="10"/>
  <c r="H13" i="10"/>
  <c r="H14" i="10" s="1"/>
  <c r="H15" i="10" s="1"/>
  <c r="G13" i="10"/>
  <c r="G24" i="9"/>
  <c r="E24" i="9"/>
  <c r="D24" i="9"/>
  <c r="G23" i="9"/>
  <c r="E23" i="9"/>
  <c r="D23" i="9"/>
  <c r="G22" i="9"/>
  <c r="E22" i="9"/>
  <c r="D22" i="9"/>
  <c r="G21" i="9"/>
  <c r="E21" i="9"/>
  <c r="D21" i="9"/>
  <c r="G20" i="9"/>
  <c r="E20" i="9"/>
  <c r="D20" i="9"/>
  <c r="G19" i="9"/>
  <c r="E19" i="9"/>
  <c r="D19" i="9"/>
  <c r="G18" i="9"/>
  <c r="E18" i="9"/>
  <c r="D18" i="9"/>
  <c r="G17" i="9"/>
  <c r="E17" i="9"/>
  <c r="D17" i="9"/>
  <c r="H16" i="9"/>
  <c r="H17" i="9" s="1"/>
  <c r="G16" i="9"/>
  <c r="E16" i="9"/>
  <c r="D16" i="9"/>
  <c r="I15" i="9"/>
  <c r="G15" i="9"/>
  <c r="E15" i="9"/>
  <c r="D15" i="9"/>
  <c r="K13" i="10" l="1"/>
  <c r="L13" i="10" s="1"/>
  <c r="F15" i="9" s="1"/>
  <c r="F15" i="10"/>
  <c r="F16" i="10" s="1"/>
  <c r="G16" i="10" s="1"/>
  <c r="I18" i="11"/>
  <c r="H19" i="11"/>
  <c r="H16" i="10"/>
  <c r="K15" i="10"/>
  <c r="I17" i="9"/>
  <c r="H18" i="9"/>
  <c r="I16" i="9"/>
  <c r="K14" i="10"/>
  <c r="L14" i="10" s="1"/>
  <c r="F16" i="9" s="1"/>
  <c r="F17" i="10" l="1"/>
  <c r="G15" i="10"/>
  <c r="L15" i="10" s="1"/>
  <c r="F17" i="9" s="1"/>
  <c r="H20" i="11"/>
  <c r="I19" i="11"/>
  <c r="F18" i="10"/>
  <c r="G17" i="10"/>
  <c r="H17" i="10"/>
  <c r="K16" i="10"/>
  <c r="L16" i="10" s="1"/>
  <c r="F18" i="9" s="1"/>
  <c r="I18" i="9"/>
  <c r="H19" i="9"/>
  <c r="I20" i="11" l="1"/>
  <c r="H21" i="11"/>
  <c r="F19" i="10"/>
  <c r="G18" i="10"/>
  <c r="I19" i="9"/>
  <c r="H20" i="9"/>
  <c r="K17" i="10"/>
  <c r="L17" i="10" s="1"/>
  <c r="F19" i="9" s="1"/>
  <c r="H18" i="10"/>
  <c r="H22" i="11" l="1"/>
  <c r="I21" i="11"/>
  <c r="H19" i="10"/>
  <c r="K18" i="10"/>
  <c r="L18" i="10" s="1"/>
  <c r="F20" i="9" s="1"/>
  <c r="F20" i="10"/>
  <c r="G19" i="10"/>
  <c r="H21" i="9"/>
  <c r="I20" i="9"/>
  <c r="I22" i="11" l="1"/>
  <c r="H23" i="11"/>
  <c r="I23" i="11" s="1"/>
  <c r="I21" i="9"/>
  <c r="H22" i="9"/>
  <c r="F21" i="10"/>
  <c r="G20" i="10"/>
  <c r="H20" i="10"/>
  <c r="K19" i="10"/>
  <c r="L19" i="10" s="1"/>
  <c r="F21" i="9" s="1"/>
  <c r="H23" i="9" l="1"/>
  <c r="I22" i="9"/>
  <c r="F22" i="10"/>
  <c r="G22" i="10" s="1"/>
  <c r="G21" i="10"/>
  <c r="H21" i="10"/>
  <c r="K20" i="10"/>
  <c r="L20" i="10" s="1"/>
  <c r="F22" i="9" s="1"/>
  <c r="H22" i="10" l="1"/>
  <c r="K22" i="10" s="1"/>
  <c r="L22" i="10" s="1"/>
  <c r="F24" i="9" s="1"/>
  <c r="K21" i="10"/>
  <c r="L21" i="10" s="1"/>
  <c r="F23" i="9" s="1"/>
  <c r="I23" i="9"/>
  <c r="H24" i="9"/>
  <c r="I24" i="9" s="1"/>
  <c r="H13" i="8" l="1"/>
  <c r="H14" i="8" l="1"/>
  <c r="J22" i="8"/>
  <c r="J21" i="8"/>
  <c r="J20" i="8"/>
  <c r="J19" i="8"/>
  <c r="J18" i="8"/>
  <c r="J17" i="8"/>
  <c r="J16" i="8"/>
  <c r="J15" i="8"/>
  <c r="J14" i="8"/>
  <c r="F14" i="8"/>
  <c r="G14" i="8" s="1"/>
  <c r="J13" i="8"/>
  <c r="G13" i="8"/>
  <c r="E24" i="7"/>
  <c r="D24" i="7"/>
  <c r="E23" i="7"/>
  <c r="D23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H15" i="8" l="1"/>
  <c r="K14" i="8"/>
  <c r="L14" i="8" s="1"/>
  <c r="F16" i="7" s="1"/>
  <c r="F15" i="8"/>
  <c r="K13" i="8"/>
  <c r="L13" i="8" s="1"/>
  <c r="F15" i="7" s="1"/>
  <c r="K15" i="6"/>
  <c r="K18" i="6"/>
  <c r="K22" i="6"/>
  <c r="K23" i="6"/>
  <c r="I16" i="6"/>
  <c r="I17" i="6" s="1"/>
  <c r="I18" i="6" s="1"/>
  <c r="I19" i="6" s="1"/>
  <c r="I20" i="6" s="1"/>
  <c r="I21" i="6" s="1"/>
  <c r="I22" i="6" s="1"/>
  <c r="I23" i="6" s="1"/>
  <c r="I24" i="6" s="1"/>
  <c r="K24" i="6" s="1"/>
  <c r="F16" i="8" l="1"/>
  <c r="G15" i="8"/>
  <c r="H16" i="8"/>
  <c r="K15" i="8"/>
  <c r="K17" i="6"/>
  <c r="K21" i="6"/>
  <c r="K20" i="6"/>
  <c r="K16" i="6"/>
  <c r="K19" i="6"/>
  <c r="K16" i="8" l="1"/>
  <c r="H17" i="8"/>
  <c r="L15" i="8"/>
  <c r="F17" i="7" s="1"/>
  <c r="F17" i="8"/>
  <c r="G16" i="8"/>
  <c r="D16" i="6"/>
  <c r="E16" i="6"/>
  <c r="G16" i="6"/>
  <c r="D17" i="6"/>
  <c r="E17" i="6"/>
  <c r="G17" i="6"/>
  <c r="D18" i="6"/>
  <c r="E18" i="6"/>
  <c r="G18" i="6"/>
  <c r="D19" i="6"/>
  <c r="E19" i="6"/>
  <c r="G19" i="6"/>
  <c r="D20" i="6"/>
  <c r="E20" i="6"/>
  <c r="G20" i="6"/>
  <c r="D21" i="6"/>
  <c r="E21" i="6"/>
  <c r="G21" i="6"/>
  <c r="D22" i="6"/>
  <c r="E22" i="6"/>
  <c r="G22" i="6"/>
  <c r="D23" i="6"/>
  <c r="E23" i="6"/>
  <c r="G23" i="6"/>
  <c r="D24" i="6"/>
  <c r="E24" i="6"/>
  <c r="G24" i="6"/>
  <c r="G15" i="6"/>
  <c r="E15" i="6"/>
  <c r="D15" i="6"/>
  <c r="H16" i="6"/>
  <c r="H17" i="6" s="1"/>
  <c r="J15" i="6"/>
  <c r="H13" i="5"/>
  <c r="H14" i="5" s="1"/>
  <c r="J22" i="5"/>
  <c r="J21" i="5"/>
  <c r="J20" i="5"/>
  <c r="J19" i="5"/>
  <c r="J18" i="5"/>
  <c r="J17" i="5"/>
  <c r="J16" i="5"/>
  <c r="J15" i="5"/>
  <c r="J14" i="5"/>
  <c r="F14" i="5"/>
  <c r="G14" i="5" s="1"/>
  <c r="K13" i="5"/>
  <c r="J13" i="5"/>
  <c r="G13" i="5"/>
  <c r="H18" i="8" l="1"/>
  <c r="K17" i="8"/>
  <c r="L16" i="8"/>
  <c r="F18" i="7" s="1"/>
  <c r="G17" i="8"/>
  <c r="F18" i="8"/>
  <c r="J17" i="6"/>
  <c r="H18" i="6"/>
  <c r="J16" i="6"/>
  <c r="H15" i="5"/>
  <c r="K14" i="5"/>
  <c r="L14" i="5" s="1"/>
  <c r="F16" i="6" s="1"/>
  <c r="M13" i="5"/>
  <c r="L13" i="5"/>
  <c r="F15" i="6" s="1"/>
  <c r="M14" i="5"/>
  <c r="K15" i="5"/>
  <c r="H16" i="5"/>
  <c r="F15" i="5"/>
  <c r="G16" i="4"/>
  <c r="G17" i="4"/>
  <c r="G18" i="4"/>
  <c r="G19" i="4"/>
  <c r="G20" i="4"/>
  <c r="G21" i="4"/>
  <c r="G22" i="4"/>
  <c r="G23" i="4"/>
  <c r="G24" i="4"/>
  <c r="G15" i="4"/>
  <c r="D16" i="4"/>
  <c r="D17" i="4"/>
  <c r="D18" i="4"/>
  <c r="D19" i="4"/>
  <c r="D20" i="4"/>
  <c r="D21" i="4"/>
  <c r="D22" i="4"/>
  <c r="D23" i="4"/>
  <c r="D24" i="4"/>
  <c r="D15" i="4"/>
  <c r="H16" i="4"/>
  <c r="I16" i="4" s="1"/>
  <c r="I15" i="4"/>
  <c r="H14" i="3"/>
  <c r="K14" i="3" s="1"/>
  <c r="F14" i="3"/>
  <c r="F15" i="3" s="1"/>
  <c r="F16" i="3" s="1"/>
  <c r="J22" i="3"/>
  <c r="J21" i="3"/>
  <c r="J20" i="3"/>
  <c r="J19" i="3"/>
  <c r="J18" i="3"/>
  <c r="J17" i="3"/>
  <c r="J16" i="3"/>
  <c r="J15" i="3"/>
  <c r="J14" i="3"/>
  <c r="K13" i="3"/>
  <c r="J13" i="3"/>
  <c r="G13" i="3"/>
  <c r="M13" i="3" l="1"/>
  <c r="G18" i="8"/>
  <c r="F19" i="8"/>
  <c r="L17" i="8"/>
  <c r="F19" i="7" s="1"/>
  <c r="H19" i="8"/>
  <c r="K18" i="8"/>
  <c r="H19" i="6"/>
  <c r="J18" i="6"/>
  <c r="H17" i="5"/>
  <c r="K16" i="5"/>
  <c r="F16" i="5"/>
  <c r="G15" i="5"/>
  <c r="H17" i="4"/>
  <c r="H15" i="3"/>
  <c r="G14" i="3"/>
  <c r="L14" i="3" s="1"/>
  <c r="F16" i="4" s="1"/>
  <c r="M14" i="3"/>
  <c r="F17" i="3"/>
  <c r="G16" i="3"/>
  <c r="G15" i="3"/>
  <c r="M15" i="3" s="1"/>
  <c r="L13" i="3"/>
  <c r="F15" i="4" s="1"/>
  <c r="L17" i="2"/>
  <c r="L21" i="2"/>
  <c r="I14" i="2"/>
  <c r="I15" i="2"/>
  <c r="I16" i="2"/>
  <c r="L16" i="2" s="1"/>
  <c r="I17" i="2"/>
  <c r="I18" i="2"/>
  <c r="I19" i="2"/>
  <c r="I20" i="2"/>
  <c r="L20" i="2" s="1"/>
  <c r="I21" i="2"/>
  <c r="I22" i="2"/>
  <c r="I13" i="2"/>
  <c r="H16" i="1"/>
  <c r="H17" i="1"/>
  <c r="H18" i="1"/>
  <c r="H19" i="1"/>
  <c r="H20" i="1"/>
  <c r="H21" i="1"/>
  <c r="H22" i="1"/>
  <c r="H23" i="1"/>
  <c r="H24" i="1"/>
  <c r="H15" i="1"/>
  <c r="J14" i="2"/>
  <c r="J15" i="2"/>
  <c r="J16" i="2"/>
  <c r="J17" i="2"/>
  <c r="J18" i="2"/>
  <c r="J19" i="2"/>
  <c r="J20" i="2"/>
  <c r="J21" i="2"/>
  <c r="J22" i="2"/>
  <c r="J13" i="2"/>
  <c r="F15" i="2"/>
  <c r="L15" i="2" s="1"/>
  <c r="F16" i="2"/>
  <c r="F17" i="2"/>
  <c r="F18" i="2"/>
  <c r="L18" i="2" s="1"/>
  <c r="F19" i="2"/>
  <c r="L19" i="2" s="1"/>
  <c r="F20" i="2"/>
  <c r="F21" i="2"/>
  <c r="F22" i="2"/>
  <c r="L22" i="2" s="1"/>
  <c r="F13" i="2"/>
  <c r="L13" i="2" s="1"/>
  <c r="F14" i="2"/>
  <c r="L14" i="2" s="1"/>
  <c r="F20" i="8" l="1"/>
  <c r="G19" i="8"/>
  <c r="H20" i="8"/>
  <c r="K19" i="8"/>
  <c r="L18" i="8"/>
  <c r="F20" i="7" s="1"/>
  <c r="H20" i="6"/>
  <c r="J19" i="6"/>
  <c r="M15" i="5"/>
  <c r="L15" i="5"/>
  <c r="F17" i="6" s="1"/>
  <c r="M17" i="6" s="1"/>
  <c r="F17" i="5"/>
  <c r="G16" i="5"/>
  <c r="K17" i="5"/>
  <c r="H18" i="5"/>
  <c r="I17" i="4"/>
  <c r="H18" i="4"/>
  <c r="M16" i="3"/>
  <c r="H16" i="3"/>
  <c r="K15" i="3"/>
  <c r="G17" i="3"/>
  <c r="F18" i="3"/>
  <c r="L15" i="3"/>
  <c r="F17" i="4" s="1"/>
  <c r="K15" i="2"/>
  <c r="G17" i="1" s="1"/>
  <c r="K20" i="2"/>
  <c r="G22" i="1" s="1"/>
  <c r="K16" i="2"/>
  <c r="G18" i="1" s="1"/>
  <c r="K19" i="2"/>
  <c r="G21" i="1" s="1"/>
  <c r="K13" i="2"/>
  <c r="G15" i="1" s="1"/>
  <c r="K22" i="2"/>
  <c r="G24" i="1" s="1"/>
  <c r="K18" i="2"/>
  <c r="G20" i="1" s="1"/>
  <c r="K21" i="2"/>
  <c r="G23" i="1" s="1"/>
  <c r="K17" i="2"/>
  <c r="G19" i="1" s="1"/>
  <c r="K14" i="2"/>
  <c r="G16" i="1" s="1"/>
  <c r="I16" i="1"/>
  <c r="I17" i="1" s="1"/>
  <c r="I18" i="1" s="1"/>
  <c r="I19" i="1" s="1"/>
  <c r="I20" i="1" s="1"/>
  <c r="I21" i="1" s="1"/>
  <c r="I22" i="1" s="1"/>
  <c r="I23" i="1" s="1"/>
  <c r="I24" i="1" s="1"/>
  <c r="K20" i="8" l="1"/>
  <c r="H21" i="8"/>
  <c r="L19" i="8"/>
  <c r="F21" i="7" s="1"/>
  <c r="F21" i="8"/>
  <c r="G20" i="8"/>
  <c r="H21" i="6"/>
  <c r="J20" i="6"/>
  <c r="F18" i="5"/>
  <c r="G17" i="5"/>
  <c r="M16" i="5"/>
  <c r="L16" i="5"/>
  <c r="F18" i="6" s="1"/>
  <c r="H19" i="5"/>
  <c r="K18" i="5"/>
  <c r="I18" i="4"/>
  <c r="H19" i="4"/>
  <c r="K16" i="3"/>
  <c r="L16" i="3" s="1"/>
  <c r="F18" i="4" s="1"/>
  <c r="H17" i="3"/>
  <c r="M17" i="3"/>
  <c r="F19" i="3"/>
  <c r="G18" i="3"/>
  <c r="J16" i="1"/>
  <c r="J15" i="1"/>
  <c r="L20" i="8" l="1"/>
  <c r="F22" i="7" s="1"/>
  <c r="H22" i="8"/>
  <c r="K22" i="8" s="1"/>
  <c r="K21" i="8"/>
  <c r="G21" i="8"/>
  <c r="F22" i="8"/>
  <c r="G22" i="8" s="1"/>
  <c r="J21" i="6"/>
  <c r="H22" i="6"/>
  <c r="M17" i="5"/>
  <c r="L17" i="5"/>
  <c r="F19" i="6" s="1"/>
  <c r="H20" i="5"/>
  <c r="K19" i="5"/>
  <c r="G18" i="5"/>
  <c r="F19" i="5"/>
  <c r="I19" i="4"/>
  <c r="H20" i="4"/>
  <c r="H18" i="3"/>
  <c r="M18" i="3" s="1"/>
  <c r="K17" i="3"/>
  <c r="L17" i="3" s="1"/>
  <c r="F19" i="4" s="1"/>
  <c r="F20" i="3"/>
  <c r="G19" i="3"/>
  <c r="J17" i="1"/>
  <c r="L22" i="8" l="1"/>
  <c r="F24" i="7" s="1"/>
  <c r="L21" i="8"/>
  <c r="F23" i="7" s="1"/>
  <c r="H23" i="6"/>
  <c r="J22" i="6"/>
  <c r="K20" i="5"/>
  <c r="H21" i="5"/>
  <c r="G19" i="5"/>
  <c r="F20" i="5"/>
  <c r="L18" i="5"/>
  <c r="F20" i="6" s="1"/>
  <c r="M18" i="5"/>
  <c r="I20" i="4"/>
  <c r="H21" i="4"/>
  <c r="K18" i="3"/>
  <c r="L18" i="3" s="1"/>
  <c r="F20" i="4" s="1"/>
  <c r="H19" i="3"/>
  <c r="M19" i="3"/>
  <c r="F21" i="3"/>
  <c r="G20" i="3"/>
  <c r="J18" i="1"/>
  <c r="H24" i="6" l="1"/>
  <c r="J24" i="6" s="1"/>
  <c r="J23" i="6"/>
  <c r="M19" i="5"/>
  <c r="L19" i="5"/>
  <c r="F21" i="6" s="1"/>
  <c r="H22" i="5"/>
  <c r="K22" i="5" s="1"/>
  <c r="K21" i="5"/>
  <c r="F21" i="5"/>
  <c r="G20" i="5"/>
  <c r="I21" i="4"/>
  <c r="H22" i="4"/>
  <c r="H20" i="3"/>
  <c r="M20" i="3" s="1"/>
  <c r="K19" i="3"/>
  <c r="L19" i="3" s="1"/>
  <c r="F21" i="4" s="1"/>
  <c r="F22" i="3"/>
  <c r="G22" i="3" s="1"/>
  <c r="G21" i="3"/>
  <c r="J19" i="1"/>
  <c r="M20" i="5" l="1"/>
  <c r="L20" i="5"/>
  <c r="F22" i="6" s="1"/>
  <c r="G21" i="5"/>
  <c r="F22" i="5"/>
  <c r="G22" i="5" s="1"/>
  <c r="I22" i="4"/>
  <c r="H23" i="4"/>
  <c r="H21" i="3"/>
  <c r="M21" i="3" s="1"/>
  <c r="K20" i="3"/>
  <c r="L20" i="3" s="1"/>
  <c r="F22" i="4" s="1"/>
  <c r="J20" i="1"/>
  <c r="M22" i="5" l="1"/>
  <c r="L22" i="5"/>
  <c r="F24" i="6" s="1"/>
  <c r="L21" i="5"/>
  <c r="F23" i="6" s="1"/>
  <c r="M21" i="5"/>
  <c r="I23" i="4"/>
  <c r="H24" i="4"/>
  <c r="I24" i="4" s="1"/>
  <c r="H22" i="3"/>
  <c r="K21" i="3"/>
  <c r="L21" i="3" s="1"/>
  <c r="F23" i="4" s="1"/>
  <c r="J21" i="1"/>
  <c r="K22" i="3" l="1"/>
  <c r="L22" i="3" s="1"/>
  <c r="F24" i="4" s="1"/>
  <c r="M22" i="3"/>
  <c r="J22" i="1"/>
  <c r="J24" i="1" l="1"/>
  <c r="J23" i="1"/>
</calcChain>
</file>

<file path=xl/sharedStrings.xml><?xml version="1.0" encoding="utf-8"?>
<sst xmlns="http://schemas.openxmlformats.org/spreadsheetml/2006/main" count="396" uniqueCount="134">
  <si>
    <t>Duff &amp; Phelps Size Adjustments and Corresponding Betas</t>
  </si>
  <si>
    <t>CRSP</t>
  </si>
  <si>
    <t>Market</t>
  </si>
  <si>
    <t>Size</t>
  </si>
  <si>
    <t>Decile</t>
  </si>
  <si>
    <t>Cap</t>
  </si>
  <si>
    <t>Premium</t>
  </si>
  <si>
    <t>Beta</t>
  </si>
  <si>
    <t>Source:</t>
  </si>
  <si>
    <t xml:space="preserve">Annual U.S. Guidance and Examples, (Chapter 7, pp. 10-11, and </t>
  </si>
  <si>
    <t>CRSP Deciles Size Study).</t>
  </si>
  <si>
    <t>VL Proxy</t>
  </si>
  <si>
    <t>D&amp;P OLS</t>
  </si>
  <si>
    <t>* Raw Beta = (VL Beta - 0.35) / 0.67.</t>
  </si>
  <si>
    <t>OLS Proxy*</t>
  </si>
  <si>
    <t xml:space="preserve">Duff &amp; Phelps Cost of Capital Navigator, 2019 Cost of Capital: </t>
  </si>
  <si>
    <t xml:space="preserve">     ___________</t>
  </si>
  <si>
    <t>Annual</t>
  </si>
  <si>
    <t>Arithmetic</t>
  </si>
  <si>
    <t>Mean</t>
  </si>
  <si>
    <t>Return</t>
  </si>
  <si>
    <t>Average</t>
  </si>
  <si>
    <t>Rf Rate</t>
  </si>
  <si>
    <t>Actual</t>
  </si>
  <si>
    <t>Excess</t>
  </si>
  <si>
    <t>Long-Term</t>
  </si>
  <si>
    <t>Equity</t>
  </si>
  <si>
    <t>Risk Prem.</t>
  </si>
  <si>
    <t>OLS Beta</t>
  </si>
  <si>
    <t>CAPM</t>
  </si>
  <si>
    <t>Predicted</t>
  </si>
  <si>
    <t>(1)</t>
  </si>
  <si>
    <t>(2)</t>
  </si>
  <si>
    <t>(4)</t>
  </si>
  <si>
    <t>(5)</t>
  </si>
  <si>
    <t>(7) = (3)-(6)</t>
  </si>
  <si>
    <t>(3) = (2)-(1)</t>
  </si>
  <si>
    <t>(6) = (4)x(5)</t>
  </si>
  <si>
    <t>Capitalization</t>
  </si>
  <si>
    <t>Annual U.S. Guidance and Examples, (Chapter 7, pp. 10-11, and CRSP Deciles Size Study).</t>
  </si>
  <si>
    <t>VL Beta</t>
  </si>
  <si>
    <t>TABLE 12</t>
  </si>
  <si>
    <t>Market Capitalization</t>
  </si>
  <si>
    <t>Annual U.S. Guidance and Examples, (Chapter 7, pp. 10, and CRSP Deciles Size Study).</t>
  </si>
  <si>
    <t xml:space="preserve">Annual U.S. Guidance and Examples, (Chapter 7, pp. 10, and </t>
  </si>
  <si>
    <t xml:space="preserve">Duff &amp; Phelps Cost of Capital Navigator, 2020 Cost of Capital: </t>
  </si>
  <si>
    <t>(In Billions)</t>
  </si>
  <si>
    <t>Market Cap ($ Bill)</t>
  </si>
  <si>
    <t>Smallest</t>
  </si>
  <si>
    <t>Largest</t>
  </si>
  <si>
    <t xml:space="preserve">Duff &amp; Phelps Cost of Capital Navigator, 2021 Cost of Capital: </t>
  </si>
  <si>
    <t>TABLE 14</t>
  </si>
  <si>
    <t>VL LDC</t>
  </si>
  <si>
    <t>VL Comb</t>
  </si>
  <si>
    <t>D&amp;P</t>
  </si>
  <si>
    <t>Raw LDC*</t>
  </si>
  <si>
    <t>Raw Comb*</t>
  </si>
  <si>
    <t>col. 2 is the long-term Gov. Bond Income Return</t>
  </si>
  <si>
    <t xml:space="preserve">Kroll Cost of Capital Navigator, 2022 CRSP Decile Study December 31, 2021: </t>
  </si>
  <si>
    <t>Col.3 is the Large Cap Total Return - col. 2.</t>
  </si>
  <si>
    <t>p. 199 SBBI Year book</t>
  </si>
  <si>
    <t>Sources:</t>
  </si>
  <si>
    <t>2022 Kroll SBBI Yearbook at 199.</t>
  </si>
  <si>
    <t>TABLE</t>
  </si>
  <si>
    <t>Kroll Size Adjustments and Corresponding Betas</t>
  </si>
  <si>
    <r>
      <t>Market Cap ($ Bill)</t>
    </r>
    <r>
      <rPr>
        <b/>
        <vertAlign val="superscript"/>
        <sz val="10"/>
        <color theme="1"/>
        <rFont val="Arial"/>
        <family val="2"/>
      </rPr>
      <t>1</t>
    </r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</si>
  <si>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Kroll Cost of Capital Navigator, 2022 CRSP Decile Study December 31, 2021: </t>
    </r>
  </si>
  <si>
    <r>
      <t>Kroll</t>
    </r>
    <r>
      <rPr>
        <b/>
        <u/>
        <vertAlign val="superscript"/>
        <sz val="10"/>
        <color theme="1"/>
        <rFont val="Arial"/>
        <family val="2"/>
      </rPr>
      <t>1</t>
    </r>
  </si>
  <si>
    <r>
      <t>Premium</t>
    </r>
    <r>
      <rPr>
        <b/>
        <u/>
        <vertAlign val="superscript"/>
        <sz val="10"/>
        <color theme="1"/>
        <rFont val="Arial"/>
        <family val="2"/>
      </rPr>
      <t>1/2</t>
    </r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</si>
  <si>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2022 Kroll SBBI Yearbook at 199.</t>
    </r>
  </si>
  <si>
    <r>
      <rPr>
        <vertAlign val="super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>Raw Beta = (VL Beta - 0.35) / 0.67.</t>
    </r>
  </si>
  <si>
    <t>TABLE CCW-14</t>
  </si>
  <si>
    <r>
      <t>VL Proxy</t>
    </r>
    <r>
      <rPr>
        <b/>
        <u/>
        <vertAlign val="superscript"/>
        <sz val="10"/>
        <color theme="1"/>
        <rFont val="Arial"/>
        <family val="2"/>
      </rPr>
      <t>3</t>
    </r>
  </si>
  <si>
    <r>
      <t>Raw Proxy</t>
    </r>
    <r>
      <rPr>
        <b/>
        <u/>
        <vertAlign val="superscript"/>
        <sz val="10"/>
        <color theme="1"/>
        <rFont val="Arial"/>
        <family val="2"/>
      </rPr>
      <t>4</t>
    </r>
  </si>
  <si>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McKenzie Direct Tetimony at 14.</t>
    </r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</si>
  <si>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2023 Kroll SBBI Yearbook at 191.</t>
    </r>
  </si>
  <si>
    <t>*2023 Kroll SBBI Yearbook at 191.</t>
  </si>
  <si>
    <t>Rf Rate*</t>
  </si>
  <si>
    <t>Col. 2 is the long-term Gov. Bond Income Return p. 191 2023 SBBI Year book</t>
  </si>
  <si>
    <t>Col. 3 is the Large Cap Total Return - col. 2.</t>
  </si>
  <si>
    <t xml:space="preserve">Kroll Cost of Capital Navigator, 2023 CRSP Decile Study December 31, 2022: </t>
  </si>
  <si>
    <r>
      <t xml:space="preserve">Raw Proxy </t>
    </r>
    <r>
      <rPr>
        <b/>
        <u/>
        <vertAlign val="superscript"/>
        <sz val="10"/>
        <color theme="1"/>
        <rFont val="Arial"/>
        <family val="2"/>
      </rPr>
      <t>3</t>
    </r>
    <r>
      <rPr>
        <sz val="11"/>
        <color theme="1"/>
        <rFont val="Arial"/>
        <family val="2"/>
      </rPr>
      <t/>
    </r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</si>
  <si>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>Kroll Cost of Capital Navigator, 2023 CRSP Decile Study December 31, 2022.</t>
    </r>
  </si>
  <si>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McKenzie Direct Testimony at 56.</t>
    </r>
  </si>
  <si>
    <r>
      <t>Premium</t>
    </r>
    <r>
      <rPr>
        <b/>
        <u/>
        <vertAlign val="superscript"/>
        <sz val="10"/>
        <color theme="1"/>
        <rFont val="Arial"/>
        <family val="2"/>
      </rPr>
      <t>1</t>
    </r>
  </si>
  <si>
    <t>CRSP Deciles Size Study - Data as of 12/31/2023</t>
  </si>
  <si>
    <t>Companies Ranked by</t>
  </si>
  <si>
    <t>Market Value of Common Equity</t>
  </si>
  <si>
    <t>Low End Breakpoint ($M)</t>
  </si>
  <si>
    <t>High End Breakpoint ($M)</t>
  </si>
  <si>
    <t>Size Premium</t>
  </si>
  <si>
    <t>Mid Cap (3–5)</t>
  </si>
  <si>
    <t>Low Cap (6–8)</t>
  </si>
  <si>
    <t>Micro Cap (9–10)</t>
  </si>
  <si>
    <t>Breakdown of CRSP Deciles 1 - 10</t>
  </si>
  <si>
    <t>Breakdown of CRSP 10th Decile</t>
  </si>
  <si>
    <t>10A</t>
  </si>
  <si>
    <t>10w</t>
  </si>
  <si>
    <t>10x</t>
  </si>
  <si>
    <t>10B</t>
  </si>
  <si>
    <t>10y</t>
  </si>
  <si>
    <t>10z</t>
  </si>
  <si>
    <t/>
  </si>
  <si>
    <t>KROLL</t>
  </si>
  <si>
    <t>Supplementary CRSP Deciles Size Study Data - Data as of 12/31/2023</t>
  </si>
  <si>
    <t>Summary Statistics</t>
  </si>
  <si>
    <t>Number of Companies</t>
  </si>
  <si>
    <t>Arithmetic Return</t>
  </si>
  <si>
    <t>Geometric Return</t>
  </si>
  <si>
    <t>Standard Deviation of Returns</t>
  </si>
  <si>
    <t>Sum Beta</t>
  </si>
  <si>
    <t>Total Decile Market Capitalization ($T)</t>
  </si>
  <si>
    <t>N/A</t>
  </si>
  <si>
    <t>Characteristics of Companies that Comprise 10w, 10x, 10y, and 10z</t>
  </si>
  <si>
    <t>Market Value of Equity ($M)</t>
  </si>
  <si>
    <t>Book Value of Equity ($M)</t>
  </si>
  <si>
    <t>Market/Book</t>
  </si>
  <si>
    <t>MVIC ($M)</t>
  </si>
  <si>
    <t>Debt/MVIC</t>
  </si>
  <si>
    <t>Total Assets($M)</t>
  </si>
  <si>
    <t>Sales($M)</t>
  </si>
  <si>
    <t>5-Year Average Net Income ($M)</t>
  </si>
  <si>
    <t>5-Year Average EBITDA ($M)</t>
  </si>
  <si>
    <t>ROE</t>
  </si>
  <si>
    <t>95th Percentile</t>
  </si>
  <si>
    <t>75th Percentile</t>
  </si>
  <si>
    <t>Median</t>
  </si>
  <si>
    <t>25th Percentile</t>
  </si>
  <si>
    <t>5th Percentile</t>
  </si>
  <si>
    <r>
      <t>VL Proxy</t>
    </r>
    <r>
      <rPr>
        <b/>
        <u/>
        <vertAlign val="superscript"/>
        <sz val="10"/>
        <color theme="1"/>
        <rFont val="Arial"/>
        <family val="2"/>
      </rPr>
      <t>2</t>
    </r>
  </si>
  <si>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Raw Beta = (VL Beta - 0.35) / 0.67.</t>
    </r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</si>
  <si>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D'Ascendis Direct Testimony, Exhibit DWD-5, average of eletric (0.73) and gas (0.79).</t>
    </r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</si>
  <si>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>2024 Kroll Cost of Capital Navigator, 2024 CRSP Decile Study December 31, 2023.</t>
    </r>
  </si>
  <si>
    <t>TABLE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</si>
</sst>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_(&quot;$&quot;* #,##0.000_);_(&quot;$&quot;* \(#,##0.000\);_(&quot;$&quot;* &quot;-&quot;??_);_(@_)"/>
    <numFmt numFmtId="165" formatCode="_(&quot;$&quot;* #,##0_);_(&quot;$&quot;* \(#,##0\);_(&quot;$&quot;* &quot;-&quot;??_);_(@_)"/>
    <numFmt numFmtId="166" formatCode="0.0"/>
    <numFmt numFmtId="167" formatCode="0.0000%"/>
  </numFmts>
  <fonts count="20" x14ac:knownFonts="1"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vertAlign val="superscript"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u/>
      <vertAlign val="superscript"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rgb="FF14487F"/>
      <name val="Arial"/>
      <family val="2"/>
    </font>
    <font>
      <b/>
      <sz val="11"/>
      <color rgb="FF4D4D4F"/>
      <name val="Arial"/>
      <family val="2"/>
    </font>
    <font>
      <b/>
      <sz val="11"/>
      <color rgb="FF14487F"/>
      <name val="Arial"/>
      <family val="2"/>
    </font>
    <font>
      <b/>
      <sz val="10.95"/>
      <color rgb="FF4D4D4F"/>
      <name val="Arial"/>
      <family val="2"/>
    </font>
    <font>
      <sz val="10.95"/>
      <color rgb="FF4D4D4F"/>
      <name val="Arial"/>
      <family val="2"/>
    </font>
    <font>
      <sz val="7.95"/>
      <color rgb="FF4D4D4F"/>
      <name val="Arial"/>
      <family val="2"/>
    </font>
    <font>
      <b/>
      <sz val="10.95"/>
      <color rgb="FF14487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6F6F6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12" fillId="0" borderId="0"/>
  </cellStyleXfs>
  <cellXfs count="87">
    <xf numFmtId="0" fontId="0" fillId="0" borderId="0" xfId="0"/>
    <xf numFmtId="0" fontId="0" fillId="0" borderId="0" xfId="0" applyFont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5" xfId="0" applyFont="1" applyBorder="1"/>
    <xf numFmtId="0" fontId="3" fillId="0" borderId="0" xfId="0" applyFont="1" applyBorder="1"/>
    <xf numFmtId="0" fontId="0" fillId="0" borderId="4" xfId="0" applyFont="1" applyBorder="1"/>
    <xf numFmtId="0" fontId="0" fillId="0" borderId="0" xfId="0" applyFont="1" applyBorder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/>
    <xf numFmtId="0" fontId="0" fillId="0" borderId="0" xfId="0" applyFont="1" applyBorder="1" applyAlignment="1">
      <alignment horizontal="center" vertical="center"/>
    </xf>
    <xf numFmtId="164" fontId="6" fillId="0" borderId="0" xfId="0" applyNumberFormat="1" applyFont="1" applyBorder="1"/>
    <xf numFmtId="10" fontId="6" fillId="0" borderId="0" xfId="0" applyNumberFormat="1" applyFont="1" applyBorder="1"/>
    <xf numFmtId="0" fontId="0" fillId="0" borderId="6" xfId="0" applyFont="1" applyBorder="1"/>
    <xf numFmtId="0" fontId="3" fillId="0" borderId="0" xfId="0" applyFont="1" applyBorder="1" applyAlignment="1">
      <alignment horizontal="left" vertical="center" indent="2"/>
    </xf>
    <xf numFmtId="0" fontId="0" fillId="0" borderId="0" xfId="0" applyFont="1" applyBorder="1" applyAlignment="1">
      <alignment horizontal="left" vertical="center" indent="2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1" applyNumberFormat="1" applyFont="1"/>
    <xf numFmtId="10" fontId="0" fillId="0" borderId="0" xfId="1" applyNumberFormat="1" applyFont="1" applyAlignment="1">
      <alignment horizontal="center"/>
    </xf>
    <xf numFmtId="0" fontId="0" fillId="0" borderId="9" xfId="0" applyBorder="1"/>
    <xf numFmtId="0" fontId="3" fillId="0" borderId="0" xfId="0" applyFont="1" applyBorder="1" applyAlignment="1">
      <alignment horizontal="left" vertical="center" indent="1"/>
    </xf>
    <xf numFmtId="0" fontId="0" fillId="0" borderId="0" xfId="0" applyFont="1" applyBorder="1" applyAlignment="1">
      <alignment vertical="center"/>
    </xf>
    <xf numFmtId="0" fontId="0" fillId="0" borderId="0" xfId="0" applyBorder="1"/>
    <xf numFmtId="0" fontId="3" fillId="0" borderId="0" xfId="0" applyFont="1" applyBorder="1" applyAlignment="1">
      <alignment horizontal="left"/>
    </xf>
    <xf numFmtId="0" fontId="0" fillId="0" borderId="0" xfId="0" applyFont="1" applyBorder="1" applyAlignment="1">
      <alignment vertical="center"/>
    </xf>
    <xf numFmtId="165" fontId="6" fillId="0" borderId="0" xfId="0" applyNumberFormat="1" applyFont="1" applyBorder="1"/>
    <xf numFmtId="10" fontId="6" fillId="0" borderId="0" xfId="0" applyNumberFormat="1" applyFont="1" applyBorder="1" applyAlignment="1">
      <alignment horizontal="center"/>
    </xf>
    <xf numFmtId="166" fontId="0" fillId="0" borderId="0" xfId="0" applyNumberFormat="1" applyFont="1"/>
    <xf numFmtId="10" fontId="6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0" xfId="0" applyFont="1" applyBorder="1" applyAlignment="1">
      <alignment vertical="center"/>
    </xf>
    <xf numFmtId="0" fontId="2" fillId="0" borderId="0" xfId="0" applyFont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Font="1" applyBorder="1" applyAlignment="1">
      <alignment vertical="center"/>
    </xf>
    <xf numFmtId="10" fontId="0" fillId="0" borderId="0" xfId="0" applyNumberFormat="1" applyFont="1"/>
    <xf numFmtId="0" fontId="3" fillId="0" borderId="0" xfId="0" applyFont="1" applyBorder="1" applyAlignment="1">
      <alignment horizontal="left"/>
    </xf>
    <xf numFmtId="0" fontId="0" fillId="0" borderId="0" xfId="0" applyFont="1" applyBorder="1" applyAlignment="1">
      <alignment vertical="center"/>
    </xf>
    <xf numFmtId="0" fontId="2" fillId="0" borderId="0" xfId="0" applyFont="1" applyAlignment="1">
      <alignment horizontal="center"/>
    </xf>
    <xf numFmtId="4" fontId="0" fillId="0" borderId="0" xfId="0" applyNumberFormat="1"/>
    <xf numFmtId="8" fontId="0" fillId="0" borderId="0" xfId="0" applyNumberFormat="1"/>
    <xf numFmtId="10" fontId="0" fillId="0" borderId="0" xfId="0" applyNumberFormat="1"/>
    <xf numFmtId="3" fontId="0" fillId="0" borderId="0" xfId="0" applyNumberFormat="1"/>
    <xf numFmtId="0" fontId="3" fillId="0" borderId="0" xfId="0" applyFont="1" applyBorder="1" applyAlignment="1">
      <alignment horizontal="left"/>
    </xf>
    <xf numFmtId="0" fontId="0" fillId="0" borderId="0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Font="1" applyBorder="1" applyAlignment="1">
      <alignment vertical="center"/>
    </xf>
    <xf numFmtId="0" fontId="0" fillId="0" borderId="0" xfId="0" applyAlignment="1">
      <alignment horizontal="left" indent="2"/>
    </xf>
    <xf numFmtId="0" fontId="3" fillId="0" borderId="0" xfId="0" applyFont="1" applyBorder="1" applyAlignment="1">
      <alignment horizontal="left"/>
    </xf>
    <xf numFmtId="0" fontId="0" fillId="0" borderId="0" xfId="0" applyFont="1" applyBorder="1" applyAlignment="1">
      <alignment vertical="center"/>
    </xf>
    <xf numFmtId="0" fontId="12" fillId="0" borderId="0" xfId="2"/>
    <xf numFmtId="0" fontId="14" fillId="0" borderId="0" xfId="2" applyFont="1"/>
    <xf numFmtId="0" fontId="15" fillId="0" borderId="0" xfId="2" applyFont="1"/>
    <xf numFmtId="0" fontId="16" fillId="2" borderId="0" xfId="2" applyFont="1" applyFill="1" applyAlignment="1">
      <alignment vertical="center"/>
    </xf>
    <xf numFmtId="0" fontId="16" fillId="2" borderId="0" xfId="2" applyFont="1" applyFill="1" applyAlignment="1">
      <alignment horizontal="right" vertical="center"/>
    </xf>
    <xf numFmtId="0" fontId="17" fillId="0" borderId="0" xfId="2" applyFont="1" applyAlignment="1">
      <alignment vertical="center"/>
    </xf>
    <xf numFmtId="4" fontId="17" fillId="0" borderId="0" xfId="2" applyNumberFormat="1" applyFont="1" applyAlignment="1">
      <alignment vertical="center"/>
    </xf>
    <xf numFmtId="10" fontId="17" fillId="0" borderId="0" xfId="2" applyNumberFormat="1" applyFont="1" applyAlignment="1">
      <alignment vertical="center"/>
    </xf>
    <xf numFmtId="0" fontId="13" fillId="0" borderId="0" xfId="2" applyFont="1" applyAlignment="1">
      <alignment horizontal="left" vertical="center"/>
    </xf>
    <xf numFmtId="0" fontId="18" fillId="0" borderId="0" xfId="2" applyFont="1" applyAlignment="1">
      <alignment horizontal="left" vertical="center"/>
    </xf>
    <xf numFmtId="3" fontId="17" fillId="0" borderId="0" xfId="2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0" fillId="0" borderId="0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3" fillId="0" borderId="0" xfId="2" applyFont="1" applyAlignment="1">
      <alignment vertical="center"/>
    </xf>
    <xf numFmtId="0" fontId="12" fillId="0" borderId="0" xfId="2"/>
    <xf numFmtId="0" fontId="14" fillId="2" borderId="0" xfId="2" applyFont="1" applyFill="1"/>
    <xf numFmtId="0" fontId="16" fillId="2" borderId="0" xfId="2" applyFont="1" applyFill="1" applyAlignment="1">
      <alignment vertical="center"/>
    </xf>
    <xf numFmtId="0" fontId="19" fillId="0" borderId="0" xfId="2" applyFont="1" applyAlignment="1">
      <alignment vertic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5:K31"/>
  <sheetViews>
    <sheetView topLeftCell="A2" workbookViewId="0">
      <selection activeCell="G15" sqref="G15"/>
    </sheetView>
  </sheetViews>
  <sheetFormatPr defaultColWidth="9" defaultRowHeight="14.25" x14ac:dyDescent="0.2"/>
  <cols>
    <col min="1" max="3" width="9" style="1"/>
    <col min="4" max="4" width="2.125" style="1" customWidth="1"/>
    <col min="5" max="5" width="6.625" style="1" customWidth="1"/>
    <col min="6" max="6" width="12.125" style="1" bestFit="1" customWidth="1"/>
    <col min="7" max="9" width="9.125" style="1" bestFit="1" customWidth="1"/>
    <col min="10" max="10" width="10.25" style="1" customWidth="1"/>
    <col min="11" max="11" width="2.75" style="1" customWidth="1"/>
    <col min="12" max="16384" width="9" style="1"/>
  </cols>
  <sheetData>
    <row r="5" spans="4:11" ht="15" thickBot="1" x14ac:dyDescent="0.25"/>
    <row r="6" spans="4:11" x14ac:dyDescent="0.2">
      <c r="D6" s="2"/>
      <c r="E6" s="3"/>
      <c r="F6" s="3"/>
      <c r="G6" s="3"/>
      <c r="H6" s="3"/>
      <c r="I6" s="3"/>
      <c r="J6" s="3"/>
      <c r="K6" s="4"/>
    </row>
    <row r="7" spans="4:11" x14ac:dyDescent="0.2">
      <c r="D7" s="7"/>
      <c r="E7" s="72"/>
      <c r="F7" s="72"/>
      <c r="G7" s="72"/>
      <c r="H7" s="72"/>
      <c r="I7" s="72"/>
      <c r="J7" s="72"/>
      <c r="K7" s="5"/>
    </row>
    <row r="8" spans="4:11" ht="15" x14ac:dyDescent="0.2">
      <c r="D8" s="73" t="s">
        <v>41</v>
      </c>
      <c r="E8" s="74"/>
      <c r="F8" s="74"/>
      <c r="G8" s="74"/>
      <c r="H8" s="74"/>
      <c r="I8" s="74"/>
      <c r="J8" s="74"/>
      <c r="K8" s="75"/>
    </row>
    <row r="9" spans="4:11" x14ac:dyDescent="0.2">
      <c r="D9" s="7"/>
      <c r="E9" s="72"/>
      <c r="F9" s="72"/>
      <c r="G9" s="72"/>
      <c r="H9" s="72"/>
      <c r="I9" s="72"/>
      <c r="J9" s="72"/>
      <c r="K9" s="5"/>
    </row>
    <row r="10" spans="4:11" ht="15" customHeight="1" x14ac:dyDescent="0.2">
      <c r="D10" s="76" t="s">
        <v>0</v>
      </c>
      <c r="E10" s="77"/>
      <c r="F10" s="77"/>
      <c r="G10" s="77"/>
      <c r="H10" s="77"/>
      <c r="I10" s="77"/>
      <c r="J10" s="77"/>
      <c r="K10" s="78"/>
    </row>
    <row r="11" spans="4:11" x14ac:dyDescent="0.2">
      <c r="D11" s="7"/>
      <c r="E11" s="6"/>
      <c r="F11" s="6"/>
      <c r="G11" s="6"/>
      <c r="H11" s="6"/>
      <c r="I11" s="6"/>
      <c r="J11" s="6"/>
      <c r="K11" s="5"/>
    </row>
    <row r="12" spans="4:11" ht="14.25" customHeight="1" x14ac:dyDescent="0.2">
      <c r="D12" s="7"/>
      <c r="E12" s="8"/>
      <c r="F12" s="8"/>
      <c r="G12" s="8"/>
      <c r="H12" s="8"/>
      <c r="I12" s="8"/>
      <c r="J12" s="8"/>
      <c r="K12" s="5"/>
    </row>
    <row r="13" spans="4:11" ht="14.25" customHeight="1" x14ac:dyDescent="0.2">
      <c r="D13" s="7"/>
      <c r="E13" s="9" t="s">
        <v>1</v>
      </c>
      <c r="F13" s="9" t="s">
        <v>2</v>
      </c>
      <c r="G13" s="9" t="s">
        <v>3</v>
      </c>
      <c r="H13" s="70" t="s">
        <v>7</v>
      </c>
      <c r="I13" s="70"/>
      <c r="J13" s="70"/>
      <c r="K13" s="5"/>
    </row>
    <row r="14" spans="4:11" x14ac:dyDescent="0.2">
      <c r="D14" s="7"/>
      <c r="E14" s="10" t="s">
        <v>4</v>
      </c>
      <c r="F14" s="10" t="s">
        <v>5</v>
      </c>
      <c r="G14" s="10" t="s">
        <v>6</v>
      </c>
      <c r="H14" s="10" t="s">
        <v>12</v>
      </c>
      <c r="I14" s="10" t="s">
        <v>11</v>
      </c>
      <c r="J14" s="10" t="s">
        <v>14</v>
      </c>
      <c r="K14" s="5"/>
    </row>
    <row r="15" spans="4:11" x14ac:dyDescent="0.2">
      <c r="D15" s="7"/>
      <c r="E15" s="15">
        <v>1</v>
      </c>
      <c r="F15" s="16">
        <v>29428.909</v>
      </c>
      <c r="G15" s="17">
        <f>'D&amp;P (2019)'!K13</f>
        <v>-2.8720000000000065E-3</v>
      </c>
      <c r="H15" s="11">
        <f>'D&amp;P (2019)'!H13</f>
        <v>0.92</v>
      </c>
      <c r="I15" s="11">
        <v>0.6</v>
      </c>
      <c r="J15" s="11">
        <f>(I15-0.35)/0.67</f>
        <v>0.37313432835820892</v>
      </c>
      <c r="K15" s="5"/>
    </row>
    <row r="16" spans="4:11" x14ac:dyDescent="0.2">
      <c r="D16" s="7"/>
      <c r="E16" s="15">
        <v>2</v>
      </c>
      <c r="F16" s="16">
        <v>13512.96</v>
      </c>
      <c r="G16" s="17">
        <f>'D&amp;P (2019)'!K14</f>
        <v>5.0359999999999988E-3</v>
      </c>
      <c r="H16" s="11">
        <f>'D&amp;P (2019)'!H14</f>
        <v>1.04</v>
      </c>
      <c r="I16" s="11">
        <f>I15</f>
        <v>0.6</v>
      </c>
      <c r="J16" s="11">
        <f t="shared" ref="J16:J24" si="0">(I16-0.35)/0.67</f>
        <v>0.37313432835820892</v>
      </c>
      <c r="K16" s="5"/>
    </row>
    <row r="17" spans="4:11" x14ac:dyDescent="0.2">
      <c r="D17" s="7"/>
      <c r="E17" s="15">
        <v>3</v>
      </c>
      <c r="F17" s="16">
        <v>7275.9669999999996</v>
      </c>
      <c r="G17" s="17">
        <f>'D&amp;P (2019)'!K15</f>
        <v>8.3900000000000086E-3</v>
      </c>
      <c r="H17" s="11">
        <f>'D&amp;P (2019)'!H15</f>
        <v>1.1000000000000001</v>
      </c>
      <c r="I17" s="11">
        <f t="shared" ref="I17:I24" si="1">I16</f>
        <v>0.6</v>
      </c>
      <c r="J17" s="11">
        <f t="shared" si="0"/>
        <v>0.37313432835820892</v>
      </c>
      <c r="K17" s="5"/>
    </row>
    <row r="18" spans="4:11" x14ac:dyDescent="0.2">
      <c r="D18" s="7"/>
      <c r="E18" s="15">
        <v>4</v>
      </c>
      <c r="F18" s="16">
        <v>4504.0659999999998</v>
      </c>
      <c r="G18" s="17">
        <f>'D&amp;P (2019)'!K16</f>
        <v>8.2170000000000298E-3</v>
      </c>
      <c r="H18" s="11">
        <f>'D&amp;P (2019)'!H16</f>
        <v>1.1299999999999999</v>
      </c>
      <c r="I18" s="11">
        <f t="shared" si="1"/>
        <v>0.6</v>
      </c>
      <c r="J18" s="11">
        <f t="shared" si="0"/>
        <v>0.37313432835820892</v>
      </c>
      <c r="K18" s="5"/>
    </row>
    <row r="19" spans="4:11" x14ac:dyDescent="0.2">
      <c r="D19" s="7"/>
      <c r="E19" s="15">
        <v>5</v>
      </c>
      <c r="F19" s="16">
        <v>2996.0030000000002</v>
      </c>
      <c r="G19" s="17">
        <f>'D&amp;P (2019)'!K17</f>
        <v>1.2553000000000022E-2</v>
      </c>
      <c r="H19" s="11">
        <f>'D&amp;P (2019)'!H17</f>
        <v>1.17</v>
      </c>
      <c r="I19" s="11">
        <f t="shared" si="1"/>
        <v>0.6</v>
      </c>
      <c r="J19" s="11">
        <f t="shared" si="0"/>
        <v>0.37313432835820892</v>
      </c>
      <c r="K19" s="5"/>
    </row>
    <row r="20" spans="4:11" x14ac:dyDescent="0.2">
      <c r="D20" s="7"/>
      <c r="E20" s="15">
        <v>6</v>
      </c>
      <c r="F20" s="16">
        <v>1961.8309999999999</v>
      </c>
      <c r="G20" s="17">
        <f>'D&amp;P (2019)'!K18</f>
        <v>1.5353000000000019E-2</v>
      </c>
      <c r="H20" s="11">
        <f>'D&amp;P (2019)'!H18</f>
        <v>1.17</v>
      </c>
      <c r="I20" s="11">
        <f t="shared" si="1"/>
        <v>0.6</v>
      </c>
      <c r="J20" s="11">
        <f t="shared" si="0"/>
        <v>0.37313432835820892</v>
      </c>
      <c r="K20" s="5"/>
    </row>
    <row r="21" spans="4:11" x14ac:dyDescent="0.2">
      <c r="D21" s="7"/>
      <c r="E21" s="15">
        <v>7</v>
      </c>
      <c r="F21" s="16">
        <v>1292.7909999999999</v>
      </c>
      <c r="G21" s="17">
        <f>'D&amp;P (2019)'!K19</f>
        <v>1.582500000000002E-2</v>
      </c>
      <c r="H21" s="11">
        <f>'D&amp;P (2019)'!H19</f>
        <v>1.25</v>
      </c>
      <c r="I21" s="11">
        <f t="shared" si="1"/>
        <v>0.6</v>
      </c>
      <c r="J21" s="11">
        <f t="shared" si="0"/>
        <v>0.37313432835820892</v>
      </c>
      <c r="K21" s="5"/>
    </row>
    <row r="22" spans="4:11" x14ac:dyDescent="0.2">
      <c r="D22" s="7"/>
      <c r="E22" s="15">
        <v>8</v>
      </c>
      <c r="F22" s="16">
        <v>730.04700000000003</v>
      </c>
      <c r="G22" s="17">
        <f>'D&amp;P (2019)'!K20</f>
        <v>1.8170000000000019E-2</v>
      </c>
      <c r="H22" s="11">
        <f>'D&amp;P (2019)'!H20</f>
        <v>1.3</v>
      </c>
      <c r="I22" s="11">
        <f t="shared" si="1"/>
        <v>0.6</v>
      </c>
      <c r="J22" s="11">
        <f t="shared" si="0"/>
        <v>0.37313432835820892</v>
      </c>
      <c r="K22" s="5"/>
    </row>
    <row r="23" spans="4:11" x14ac:dyDescent="0.2">
      <c r="D23" s="7"/>
      <c r="E23" s="15">
        <v>9</v>
      </c>
      <c r="F23" s="16">
        <v>325.36</v>
      </c>
      <c r="G23" s="17">
        <f>'D&amp;P (2019)'!K21</f>
        <v>2.4206000000000019E-2</v>
      </c>
      <c r="H23" s="11">
        <f>'D&amp;P (2019)'!H21</f>
        <v>1.34</v>
      </c>
      <c r="I23" s="11">
        <f t="shared" si="1"/>
        <v>0.6</v>
      </c>
      <c r="J23" s="11">
        <f t="shared" si="0"/>
        <v>0.37313432835820892</v>
      </c>
      <c r="K23" s="5"/>
    </row>
    <row r="24" spans="4:11" x14ac:dyDescent="0.2">
      <c r="D24" s="7"/>
      <c r="E24" s="15">
        <v>10</v>
      </c>
      <c r="F24" s="16">
        <v>2.4550000000000001</v>
      </c>
      <c r="G24" s="17">
        <f>'D&amp;P (2019)'!K22</f>
        <v>5.2251000000000034E-2</v>
      </c>
      <c r="H24" s="11">
        <f>'D&amp;P (2019)'!H22</f>
        <v>1.39</v>
      </c>
      <c r="I24" s="11">
        <f t="shared" si="1"/>
        <v>0.6</v>
      </c>
      <c r="J24" s="11">
        <f t="shared" si="0"/>
        <v>0.37313432835820892</v>
      </c>
      <c r="K24" s="5"/>
    </row>
    <row r="25" spans="4:11" x14ac:dyDescent="0.2">
      <c r="D25" s="7"/>
      <c r="E25" s="71" t="s">
        <v>16</v>
      </c>
      <c r="F25" s="71"/>
      <c r="G25" s="6"/>
      <c r="H25" s="6"/>
      <c r="I25" s="6"/>
      <c r="J25" s="12"/>
      <c r="K25" s="5"/>
    </row>
    <row r="26" spans="4:11" x14ac:dyDescent="0.2">
      <c r="D26" s="7"/>
      <c r="E26" s="20" t="s">
        <v>8</v>
      </c>
      <c r="F26" s="6"/>
      <c r="G26" s="6"/>
      <c r="H26" s="6"/>
      <c r="I26" s="6"/>
      <c r="J26" s="12"/>
      <c r="K26" s="5"/>
    </row>
    <row r="27" spans="4:11" x14ac:dyDescent="0.2">
      <c r="D27" s="7"/>
      <c r="E27" s="19" t="s">
        <v>15</v>
      </c>
      <c r="F27" s="12"/>
      <c r="G27" s="12"/>
      <c r="H27" s="12"/>
      <c r="I27" s="12"/>
      <c r="J27" s="12"/>
      <c r="K27" s="5"/>
    </row>
    <row r="28" spans="4:11" x14ac:dyDescent="0.2">
      <c r="D28" s="7"/>
      <c r="E28" s="19" t="s">
        <v>9</v>
      </c>
      <c r="F28" s="12"/>
      <c r="G28" s="12"/>
      <c r="H28" s="12"/>
      <c r="I28" s="12"/>
      <c r="J28" s="12"/>
      <c r="K28" s="5"/>
    </row>
    <row r="29" spans="4:11" x14ac:dyDescent="0.2">
      <c r="D29" s="7"/>
      <c r="E29" s="19" t="s">
        <v>10</v>
      </c>
      <c r="F29" s="12"/>
      <c r="G29" s="12"/>
      <c r="H29" s="12"/>
      <c r="I29" s="12"/>
      <c r="J29" s="12"/>
      <c r="K29" s="5"/>
    </row>
    <row r="30" spans="4:11" x14ac:dyDescent="0.2">
      <c r="D30" s="7"/>
      <c r="E30" s="19" t="s">
        <v>13</v>
      </c>
      <c r="F30" s="12"/>
      <c r="G30" s="12"/>
      <c r="H30" s="12"/>
      <c r="I30" s="12"/>
      <c r="J30" s="12"/>
      <c r="K30" s="5"/>
    </row>
    <row r="31" spans="4:11" ht="15" thickBot="1" x14ac:dyDescent="0.25">
      <c r="D31" s="18"/>
      <c r="E31" s="13"/>
      <c r="F31" s="13"/>
      <c r="G31" s="13"/>
      <c r="H31" s="13"/>
      <c r="I31" s="13"/>
      <c r="J31" s="13"/>
      <c r="K31" s="14"/>
    </row>
  </sheetData>
  <mergeCells count="6">
    <mergeCell ref="H13:J13"/>
    <mergeCell ref="E25:F25"/>
    <mergeCell ref="E7:J7"/>
    <mergeCell ref="E9:J9"/>
    <mergeCell ref="D8:K8"/>
    <mergeCell ref="D10:K10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7:M44"/>
  <sheetViews>
    <sheetView view="pageBreakPreview" zoomScale="80" zoomScaleNormal="100" zoomScaleSheetLayoutView="80" workbookViewId="0">
      <selection activeCell="E19" sqref="E19"/>
    </sheetView>
  </sheetViews>
  <sheetFormatPr defaultRowHeight="14.25" x14ac:dyDescent="0.2"/>
  <cols>
    <col min="3" max="3" width="9.625" customWidth="1"/>
    <col min="4" max="4" width="13.125" bestFit="1" customWidth="1"/>
    <col min="5" max="5" width="9.75" style="24" bestFit="1" customWidth="1"/>
    <col min="7" max="7" width="10.875" bestFit="1" customWidth="1"/>
    <col min="8" max="8" width="10.625" bestFit="1" customWidth="1"/>
    <col min="9" max="9" width="9.375" bestFit="1" customWidth="1"/>
    <col min="10" max="10" width="9.375" customWidth="1"/>
    <col min="11" max="11" width="10.75" bestFit="1" customWidth="1"/>
    <col min="12" max="12" width="13.875" bestFit="1" customWidth="1"/>
    <col min="13" max="13" width="6.75" bestFit="1" customWidth="1"/>
  </cols>
  <sheetData>
    <row r="7" spans="2:13" s="21" customFormat="1" ht="15" x14ac:dyDescent="0.25">
      <c r="E7" s="21" t="s">
        <v>17</v>
      </c>
      <c r="K7" s="21" t="s">
        <v>29</v>
      </c>
    </row>
    <row r="8" spans="2:13" s="21" customFormat="1" ht="15" x14ac:dyDescent="0.25">
      <c r="E8" s="21" t="s">
        <v>18</v>
      </c>
      <c r="F8" s="21" t="s">
        <v>21</v>
      </c>
      <c r="G8" s="21" t="s">
        <v>23</v>
      </c>
      <c r="H8" s="21" t="s">
        <v>25</v>
      </c>
      <c r="K8" s="21" t="s">
        <v>30</v>
      </c>
    </row>
    <row r="9" spans="2:13" s="21" customFormat="1" ht="15" x14ac:dyDescent="0.25">
      <c r="B9" s="21" t="s">
        <v>1</v>
      </c>
      <c r="C9" s="79" t="s">
        <v>42</v>
      </c>
      <c r="D9" s="79"/>
      <c r="E9" s="21" t="s">
        <v>19</v>
      </c>
      <c r="F9" s="21" t="s">
        <v>17</v>
      </c>
      <c r="G9" s="21" t="s">
        <v>24</v>
      </c>
      <c r="H9" s="21" t="s">
        <v>26</v>
      </c>
      <c r="K9" s="21" t="s">
        <v>24</v>
      </c>
      <c r="L9" s="21" t="s">
        <v>3</v>
      </c>
    </row>
    <row r="10" spans="2:13" s="47" customFormat="1" ht="15" x14ac:dyDescent="0.25">
      <c r="B10" s="47" t="s">
        <v>4</v>
      </c>
      <c r="C10" s="80" t="s">
        <v>46</v>
      </c>
      <c r="D10" s="80"/>
      <c r="E10" s="47" t="s">
        <v>20</v>
      </c>
      <c r="F10" s="47" t="s">
        <v>77</v>
      </c>
      <c r="G10" s="47" t="s">
        <v>20</v>
      </c>
      <c r="H10" s="47" t="s">
        <v>27</v>
      </c>
      <c r="I10" s="47" t="s">
        <v>28</v>
      </c>
      <c r="J10" s="47" t="s">
        <v>40</v>
      </c>
      <c r="K10" s="47" t="s">
        <v>20</v>
      </c>
      <c r="L10" s="47" t="s">
        <v>6</v>
      </c>
    </row>
    <row r="11" spans="2:13" ht="15" x14ac:dyDescent="0.25">
      <c r="E11" s="23" t="s">
        <v>31</v>
      </c>
      <c r="F11" s="23" t="s">
        <v>32</v>
      </c>
      <c r="G11" s="23" t="s">
        <v>36</v>
      </c>
      <c r="H11" s="23" t="s">
        <v>33</v>
      </c>
      <c r="I11" s="23" t="s">
        <v>34</v>
      </c>
      <c r="J11" s="23"/>
      <c r="K11" s="23" t="s">
        <v>37</v>
      </c>
      <c r="L11" s="23" t="s">
        <v>35</v>
      </c>
    </row>
    <row r="13" spans="2:13" x14ac:dyDescent="0.2">
      <c r="B13" s="15">
        <v>1</v>
      </c>
      <c r="C13" s="51">
        <v>31549.077000000001</v>
      </c>
      <c r="D13" s="51">
        <v>2203381.2859999998</v>
      </c>
      <c r="E13" s="25">
        <v>0.11210000000000001</v>
      </c>
      <c r="F13" s="25">
        <v>4.8500000000000001E-2</v>
      </c>
      <c r="G13" s="25">
        <f>E13-F13</f>
        <v>6.3600000000000004E-2</v>
      </c>
      <c r="H13" s="25">
        <f>12.02%-F13</f>
        <v>7.17E-2</v>
      </c>
      <c r="I13" s="26">
        <v>0.92</v>
      </c>
      <c r="J13" s="26">
        <f>I13*0.67+0.35</f>
        <v>0.96640000000000004</v>
      </c>
      <c r="K13" s="28">
        <f>H13*I13</f>
        <v>6.5964000000000009E-2</v>
      </c>
      <c r="L13" s="25">
        <f>G13-K13</f>
        <v>-2.364000000000005E-3</v>
      </c>
      <c r="M13" s="27"/>
    </row>
    <row r="14" spans="2:13" x14ac:dyDescent="0.2">
      <c r="B14" s="15">
        <v>2</v>
      </c>
      <c r="C14" s="51">
        <v>12372.885</v>
      </c>
      <c r="D14" s="51">
        <v>31316.512999999999</v>
      </c>
      <c r="E14" s="25">
        <v>0.12740000000000001</v>
      </c>
      <c r="F14" s="25">
        <f>F13</f>
        <v>4.8500000000000001E-2</v>
      </c>
      <c r="G14" s="25">
        <f>E14-F14</f>
        <v>7.8900000000000012E-2</v>
      </c>
      <c r="H14" s="25">
        <f>H13</f>
        <v>7.17E-2</v>
      </c>
      <c r="I14" s="24">
        <v>1.04</v>
      </c>
      <c r="J14" s="26">
        <f t="shared" ref="J14:J22" si="0">I14*0.67+0.35</f>
        <v>1.0468000000000002</v>
      </c>
      <c r="K14" s="28">
        <f t="shared" ref="K14:K22" si="1">H14*I14</f>
        <v>7.4568000000000009E-2</v>
      </c>
      <c r="L14" s="25">
        <f t="shared" ref="L14:L22" si="2">G14-K14</f>
        <v>4.3320000000000025E-3</v>
      </c>
      <c r="M14" s="27"/>
    </row>
    <row r="15" spans="2:13" x14ac:dyDescent="0.2">
      <c r="B15" s="15">
        <v>3</v>
      </c>
      <c r="C15" s="51">
        <v>5918.9809999999998</v>
      </c>
      <c r="D15" s="51">
        <v>12323.853999999999</v>
      </c>
      <c r="E15" s="25">
        <v>0.13339999999999999</v>
      </c>
      <c r="F15" s="25">
        <f t="shared" ref="F15:F22" si="3">F14</f>
        <v>4.8500000000000001E-2</v>
      </c>
      <c r="G15" s="25">
        <f t="shared" ref="G15:G22" si="4">E15-F15</f>
        <v>8.4899999999999989E-2</v>
      </c>
      <c r="H15" s="25">
        <f t="shared" ref="H15:H22" si="5">H14</f>
        <v>7.17E-2</v>
      </c>
      <c r="I15" s="26">
        <v>1.1100000000000001</v>
      </c>
      <c r="J15" s="26">
        <f t="shared" si="0"/>
        <v>1.0937000000000001</v>
      </c>
      <c r="K15" s="28">
        <f t="shared" si="1"/>
        <v>7.9587000000000005E-2</v>
      </c>
      <c r="L15" s="25">
        <f t="shared" si="2"/>
        <v>5.3129999999999844E-3</v>
      </c>
      <c r="M15" s="27"/>
    </row>
    <row r="16" spans="2:13" x14ac:dyDescent="0.2">
      <c r="B16" s="15">
        <v>4</v>
      </c>
      <c r="C16" s="51">
        <v>3770.1759999999999</v>
      </c>
      <c r="D16" s="51">
        <v>5916.0169999999998</v>
      </c>
      <c r="E16" s="25">
        <v>0.13489999999999999</v>
      </c>
      <c r="F16" s="25">
        <f t="shared" si="3"/>
        <v>4.8500000000000001E-2</v>
      </c>
      <c r="G16" s="25">
        <f t="shared" si="4"/>
        <v>8.6399999999999991E-2</v>
      </c>
      <c r="H16" s="25">
        <f t="shared" si="5"/>
        <v>7.17E-2</v>
      </c>
      <c r="I16" s="24">
        <v>1.1299999999999999</v>
      </c>
      <c r="J16" s="26">
        <f t="shared" si="0"/>
        <v>1.1071</v>
      </c>
      <c r="K16" s="28">
        <f t="shared" si="1"/>
        <v>8.1020999999999996E-2</v>
      </c>
      <c r="L16" s="25">
        <f t="shared" si="2"/>
        <v>5.3789999999999949E-3</v>
      </c>
      <c r="M16" s="27"/>
    </row>
    <row r="17" spans="2:13" x14ac:dyDescent="0.2">
      <c r="B17" s="15">
        <v>5</v>
      </c>
      <c r="C17" s="51">
        <v>2365.4250000000002</v>
      </c>
      <c r="D17" s="51">
        <v>3769.877</v>
      </c>
      <c r="E17" s="25">
        <v>0.1414</v>
      </c>
      <c r="F17" s="25">
        <f t="shared" si="3"/>
        <v>4.8500000000000001E-2</v>
      </c>
      <c r="G17" s="25">
        <f t="shared" si="4"/>
        <v>9.2899999999999996E-2</v>
      </c>
      <c r="H17" s="25">
        <f t="shared" si="5"/>
        <v>7.17E-2</v>
      </c>
      <c r="I17" s="24">
        <v>1.17</v>
      </c>
      <c r="J17" s="26">
        <f t="shared" si="0"/>
        <v>1.1339000000000001</v>
      </c>
      <c r="K17" s="28">
        <f t="shared" si="1"/>
        <v>8.3888999999999991E-2</v>
      </c>
      <c r="L17" s="25">
        <f t="shared" si="2"/>
        <v>9.0110000000000051E-3</v>
      </c>
      <c r="M17" s="27"/>
    </row>
    <row r="18" spans="2:13" x14ac:dyDescent="0.2">
      <c r="B18" s="15">
        <v>6</v>
      </c>
      <c r="C18" s="51">
        <v>1389.8510000000001</v>
      </c>
      <c r="D18" s="51">
        <v>2365.076</v>
      </c>
      <c r="E18" s="25">
        <v>0.1444</v>
      </c>
      <c r="F18" s="25">
        <f t="shared" si="3"/>
        <v>4.8500000000000001E-2</v>
      </c>
      <c r="G18" s="25">
        <f t="shared" si="4"/>
        <v>9.5899999999999999E-2</v>
      </c>
      <c r="H18" s="25">
        <f t="shared" si="5"/>
        <v>7.17E-2</v>
      </c>
      <c r="I18" s="24">
        <v>1.18</v>
      </c>
      <c r="J18" s="26">
        <f t="shared" si="0"/>
        <v>1.1406000000000001</v>
      </c>
      <c r="K18" s="28">
        <f t="shared" si="1"/>
        <v>8.4606000000000001E-2</v>
      </c>
      <c r="L18" s="25">
        <f t="shared" si="2"/>
        <v>1.1293999999999998E-2</v>
      </c>
      <c r="M18" s="27"/>
    </row>
    <row r="19" spans="2:13" x14ac:dyDescent="0.2">
      <c r="B19" s="15">
        <v>7</v>
      </c>
      <c r="C19" s="51">
        <v>789.01900000000001</v>
      </c>
      <c r="D19" s="51">
        <v>1389.1179999999999</v>
      </c>
      <c r="E19" s="25">
        <v>0.15140000000000001</v>
      </c>
      <c r="F19" s="25">
        <f t="shared" si="3"/>
        <v>4.8500000000000001E-2</v>
      </c>
      <c r="G19" s="25">
        <f t="shared" si="4"/>
        <v>0.10290000000000001</v>
      </c>
      <c r="H19" s="25">
        <f t="shared" si="5"/>
        <v>7.17E-2</v>
      </c>
      <c r="I19" s="24">
        <v>1.24</v>
      </c>
      <c r="J19" s="26">
        <f t="shared" si="0"/>
        <v>1.1808000000000001</v>
      </c>
      <c r="K19" s="28">
        <f t="shared" si="1"/>
        <v>8.8908000000000001E-2</v>
      </c>
      <c r="L19" s="25">
        <f t="shared" si="2"/>
        <v>1.3992000000000004E-2</v>
      </c>
      <c r="M19" s="27"/>
    </row>
    <row r="20" spans="2:13" x14ac:dyDescent="0.2">
      <c r="B20" s="15">
        <v>8</v>
      </c>
      <c r="C20" s="51">
        <v>377.07600000000002</v>
      </c>
      <c r="D20" s="51">
        <v>782.38300000000004</v>
      </c>
      <c r="E20" s="25">
        <v>0.15340000000000001</v>
      </c>
      <c r="F20" s="25">
        <f t="shared" si="3"/>
        <v>4.8500000000000001E-2</v>
      </c>
      <c r="G20" s="25">
        <f t="shared" si="4"/>
        <v>0.10490000000000001</v>
      </c>
      <c r="H20" s="25">
        <f t="shared" si="5"/>
        <v>7.17E-2</v>
      </c>
      <c r="I20" s="26">
        <v>1.3</v>
      </c>
      <c r="J20" s="26">
        <f t="shared" si="0"/>
        <v>1.2210000000000001</v>
      </c>
      <c r="K20" s="28">
        <f t="shared" si="1"/>
        <v>9.3210000000000001E-2</v>
      </c>
      <c r="L20" s="25">
        <f t="shared" si="2"/>
        <v>1.1690000000000006E-2</v>
      </c>
      <c r="M20" s="27"/>
    </row>
    <row r="21" spans="2:13" x14ac:dyDescent="0.2">
      <c r="B21" s="15">
        <v>9</v>
      </c>
      <c r="C21" s="51">
        <v>218.38900000000001</v>
      </c>
      <c r="D21" s="51">
        <v>373.87900000000002</v>
      </c>
      <c r="E21" s="25">
        <v>0.1651</v>
      </c>
      <c r="F21" s="25">
        <f t="shared" si="3"/>
        <v>4.8500000000000001E-2</v>
      </c>
      <c r="G21" s="25">
        <f t="shared" si="4"/>
        <v>0.1166</v>
      </c>
      <c r="H21" s="25">
        <f t="shared" si="5"/>
        <v>7.17E-2</v>
      </c>
      <c r="I21" s="24">
        <v>1.33</v>
      </c>
      <c r="J21" s="26">
        <f t="shared" si="0"/>
        <v>1.2411000000000001</v>
      </c>
      <c r="K21" s="28">
        <f t="shared" si="1"/>
        <v>9.5361000000000001E-2</v>
      </c>
      <c r="L21" s="25">
        <f t="shared" si="2"/>
        <v>2.1238999999999994E-2</v>
      </c>
      <c r="M21" s="27"/>
    </row>
    <row r="22" spans="2:13" x14ac:dyDescent="0.2">
      <c r="B22" s="15">
        <v>10</v>
      </c>
      <c r="C22" s="51">
        <v>2.0150000000000001</v>
      </c>
      <c r="D22" s="51">
        <v>218.227</v>
      </c>
      <c r="E22" s="25">
        <v>0.19570000000000001</v>
      </c>
      <c r="F22" s="25">
        <f t="shared" si="3"/>
        <v>4.8500000000000001E-2</v>
      </c>
      <c r="G22" s="25">
        <f t="shared" si="4"/>
        <v>0.1472</v>
      </c>
      <c r="H22" s="25">
        <f t="shared" si="5"/>
        <v>7.17E-2</v>
      </c>
      <c r="I22" s="26">
        <v>1.38</v>
      </c>
      <c r="J22" s="26">
        <f t="shared" si="0"/>
        <v>1.2746</v>
      </c>
      <c r="K22" s="28">
        <f t="shared" si="1"/>
        <v>9.8945999999999992E-2</v>
      </c>
      <c r="L22" s="25">
        <f t="shared" si="2"/>
        <v>4.8254000000000005E-2</v>
      </c>
      <c r="M22" s="27"/>
    </row>
    <row r="23" spans="2:13" x14ac:dyDescent="0.2">
      <c r="F23" s="24"/>
      <c r="G23" s="24"/>
      <c r="H23" s="24"/>
      <c r="I23" s="24"/>
      <c r="J23" s="24"/>
      <c r="K23" s="24"/>
      <c r="L23" s="24"/>
    </row>
    <row r="26" spans="2:13" x14ac:dyDescent="0.2">
      <c r="C26" s="29"/>
      <c r="D26" s="32"/>
    </row>
    <row r="27" spans="2:13" x14ac:dyDescent="0.2">
      <c r="C27" t="s">
        <v>8</v>
      </c>
    </row>
    <row r="28" spans="2:13" x14ac:dyDescent="0.2">
      <c r="C28" s="30" t="s">
        <v>80</v>
      </c>
      <c r="D28" s="30"/>
    </row>
    <row r="29" spans="2:13" x14ac:dyDescent="0.2">
      <c r="C29" s="19" t="s">
        <v>76</v>
      </c>
      <c r="D29" s="30"/>
    </row>
    <row r="30" spans="2:13" x14ac:dyDescent="0.2">
      <c r="B30" s="81"/>
      <c r="C30" s="56" t="s">
        <v>78</v>
      </c>
    </row>
    <row r="31" spans="2:13" x14ac:dyDescent="0.2">
      <c r="B31" s="81"/>
      <c r="C31" s="56" t="s">
        <v>79</v>
      </c>
    </row>
    <row r="35" spans="3:7" x14ac:dyDescent="0.2">
      <c r="C35" s="48"/>
      <c r="D35" s="49"/>
      <c r="E35" s="25"/>
      <c r="F35" s="50"/>
      <c r="G35" s="50"/>
    </row>
    <row r="36" spans="3:7" x14ac:dyDescent="0.2">
      <c r="C36" s="48"/>
      <c r="D36" s="48"/>
      <c r="E36" s="25"/>
      <c r="F36" s="50"/>
      <c r="G36" s="50"/>
    </row>
    <row r="37" spans="3:7" x14ac:dyDescent="0.2">
      <c r="C37" s="48"/>
      <c r="D37" s="48"/>
      <c r="E37" s="25"/>
      <c r="F37" s="50"/>
      <c r="G37" s="50"/>
    </row>
    <row r="38" spans="3:7" x14ac:dyDescent="0.2">
      <c r="C38" s="48"/>
      <c r="D38" s="48"/>
      <c r="E38" s="25"/>
      <c r="F38" s="50"/>
      <c r="G38" s="50"/>
    </row>
    <row r="39" spans="3:7" x14ac:dyDescent="0.2">
      <c r="C39" s="48"/>
      <c r="D39" s="48"/>
      <c r="E39" s="25"/>
      <c r="F39" s="50"/>
      <c r="G39" s="50"/>
    </row>
    <row r="40" spans="3:7" x14ac:dyDescent="0.2">
      <c r="C40" s="48"/>
      <c r="D40" s="48"/>
      <c r="E40" s="25"/>
      <c r="F40" s="50"/>
      <c r="G40" s="50"/>
    </row>
    <row r="41" spans="3:7" x14ac:dyDescent="0.2">
      <c r="C41" s="48"/>
      <c r="D41" s="48"/>
      <c r="E41" s="25"/>
      <c r="F41" s="50"/>
      <c r="G41" s="50"/>
    </row>
    <row r="42" spans="3:7" x14ac:dyDescent="0.2">
      <c r="D42" s="48"/>
      <c r="E42" s="25"/>
      <c r="F42" s="50"/>
      <c r="G42" s="50"/>
    </row>
    <row r="43" spans="3:7" x14ac:dyDescent="0.2">
      <c r="E43" s="25"/>
      <c r="F43" s="50"/>
      <c r="G43" s="50"/>
    </row>
    <row r="44" spans="3:7" x14ac:dyDescent="0.2">
      <c r="E44" s="25"/>
      <c r="F44" s="50"/>
      <c r="G44" s="50"/>
    </row>
  </sheetData>
  <mergeCells count="3">
    <mergeCell ref="C9:D9"/>
    <mergeCell ref="C10:D10"/>
    <mergeCell ref="B30:B31"/>
  </mergeCells>
  <pageMargins left="0.7" right="0.7" top="0.75" bottom="0.75" header="0.3" footer="0.3"/>
  <pageSetup scale="64" orientation="portrait" r:id="rId1"/>
  <colBreaks count="1" manualBreakCount="1">
    <brk id="12" max="29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5:O29"/>
  <sheetViews>
    <sheetView showGridLines="0" tabSelected="1" topLeftCell="A4" zoomScaleNormal="100" workbookViewId="0">
      <selection activeCell="B6" sqref="B6:J29"/>
    </sheetView>
  </sheetViews>
  <sheetFormatPr defaultColWidth="9" defaultRowHeight="14.25" x14ac:dyDescent="0.2"/>
  <cols>
    <col min="1" max="1" width="9" style="1"/>
    <col min="2" max="2" width="2.125" style="1" customWidth="1"/>
    <col min="3" max="3" width="6.625" style="1" customWidth="1"/>
    <col min="4" max="4" width="9.875" style="1" customWidth="1"/>
    <col min="5" max="5" width="11.125" style="1" bestFit="1" customWidth="1"/>
    <col min="6" max="7" width="9.125" style="1" bestFit="1" customWidth="1"/>
    <col min="8" max="8" width="9.125" style="1" customWidth="1"/>
    <col min="9" max="9" width="10.5" style="1" bestFit="1" customWidth="1"/>
    <col min="10" max="10" width="2.75" style="1" customWidth="1"/>
    <col min="11" max="16384" width="9" style="1"/>
  </cols>
  <sheetData>
    <row r="5" spans="2:11" ht="15" thickBot="1" x14ac:dyDescent="0.25"/>
    <row r="6" spans="2:11" x14ac:dyDescent="0.2">
      <c r="B6" s="2"/>
      <c r="C6" s="3"/>
      <c r="D6" s="3"/>
      <c r="E6" s="3"/>
      <c r="F6" s="3"/>
      <c r="G6" s="3"/>
      <c r="H6" s="3"/>
      <c r="I6" s="3"/>
      <c r="J6" s="4"/>
    </row>
    <row r="7" spans="2:11" ht="15" x14ac:dyDescent="0.2">
      <c r="B7" s="73" t="s">
        <v>133</v>
      </c>
      <c r="C7" s="74"/>
      <c r="D7" s="74"/>
      <c r="E7" s="74"/>
      <c r="F7" s="74"/>
      <c r="G7" s="74"/>
      <c r="H7" s="74"/>
      <c r="I7" s="74"/>
      <c r="J7" s="75"/>
    </row>
    <row r="8" spans="2:11" x14ac:dyDescent="0.2">
      <c r="B8" s="7"/>
      <c r="C8" s="72"/>
      <c r="D8" s="72"/>
      <c r="E8" s="72"/>
      <c r="F8" s="72"/>
      <c r="G8" s="72"/>
      <c r="H8" s="72"/>
      <c r="I8" s="72"/>
      <c r="J8" s="5"/>
    </row>
    <row r="9" spans="2:11" ht="15" customHeight="1" x14ac:dyDescent="0.2">
      <c r="B9" s="76" t="s">
        <v>64</v>
      </c>
      <c r="C9" s="77"/>
      <c r="D9" s="77"/>
      <c r="E9" s="77"/>
      <c r="F9" s="77"/>
      <c r="G9" s="77"/>
      <c r="H9" s="77"/>
      <c r="I9" s="77"/>
      <c r="J9" s="78"/>
    </row>
    <row r="10" spans="2:11" x14ac:dyDescent="0.2">
      <c r="B10" s="7"/>
      <c r="C10" s="6"/>
      <c r="D10" s="6"/>
      <c r="E10" s="6"/>
      <c r="F10" s="6"/>
      <c r="G10" s="6"/>
      <c r="H10" s="6"/>
      <c r="I10" s="6"/>
      <c r="J10" s="5"/>
    </row>
    <row r="11" spans="2:11" ht="14.25" customHeight="1" x14ac:dyDescent="0.2">
      <c r="B11" s="7"/>
      <c r="C11" s="8"/>
      <c r="D11" s="8"/>
      <c r="E11" s="8"/>
      <c r="F11" s="8"/>
      <c r="G11" s="8"/>
      <c r="H11" s="8"/>
      <c r="I11" s="8"/>
      <c r="J11" s="5"/>
    </row>
    <row r="12" spans="2:11" ht="14.25" customHeight="1" x14ac:dyDescent="0.2">
      <c r="B12" s="7"/>
      <c r="C12" s="9" t="s">
        <v>1</v>
      </c>
      <c r="D12" s="70" t="s">
        <v>65</v>
      </c>
      <c r="E12" s="70"/>
      <c r="F12" s="9" t="s">
        <v>3</v>
      </c>
      <c r="G12" s="70" t="s">
        <v>7</v>
      </c>
      <c r="H12" s="70"/>
      <c r="I12" s="70"/>
      <c r="J12" s="5"/>
    </row>
    <row r="13" spans="2:11" x14ac:dyDescent="0.2">
      <c r="B13" s="7"/>
      <c r="C13" s="10" t="s">
        <v>4</v>
      </c>
      <c r="D13" s="10" t="s">
        <v>48</v>
      </c>
      <c r="E13" s="10" t="s">
        <v>49</v>
      </c>
      <c r="F13" s="10" t="s">
        <v>84</v>
      </c>
      <c r="G13" s="10" t="s">
        <v>67</v>
      </c>
      <c r="H13" s="10" t="s">
        <v>129</v>
      </c>
      <c r="I13" s="10" t="s">
        <v>81</v>
      </c>
      <c r="J13" s="5"/>
    </row>
    <row r="14" spans="2:11" x14ac:dyDescent="0.2">
      <c r="B14" s="7"/>
      <c r="C14" s="15">
        <v>1</v>
      </c>
      <c r="D14" s="35">
        <f>'SP-CRSP''24'!B9</f>
        <v>36942.980000000003</v>
      </c>
      <c r="E14" s="35">
        <f>'SP-CRSP''24'!C9</f>
        <v>2662326.0499999998</v>
      </c>
      <c r="F14" s="36">
        <f>'SP-CRSP''24'!D9</f>
        <v>-5.9999999999999995E-4</v>
      </c>
      <c r="G14" s="11">
        <f>'SP-CRSP-Supp''24'!H10</f>
        <v>0.92</v>
      </c>
      <c r="H14" s="11">
        <v>0.76</v>
      </c>
      <c r="I14" s="11">
        <f t="shared" ref="I14:I23" si="0">(H14-0.35)/0.67</f>
        <v>0.61194029850746268</v>
      </c>
      <c r="J14" s="5"/>
    </row>
    <row r="15" spans="2:11" x14ac:dyDescent="0.2">
      <c r="B15" s="7"/>
      <c r="C15" s="15">
        <v>2</v>
      </c>
      <c r="D15" s="35">
        <f>'SP-CRSP''24'!B10</f>
        <v>14910.72</v>
      </c>
      <c r="E15" s="35">
        <f>'SP-CRSP''24'!C10</f>
        <v>36391.11</v>
      </c>
      <c r="F15" s="36">
        <f>'SP-CRSP''24'!D10</f>
        <v>4.5999999999999999E-3</v>
      </c>
      <c r="G15" s="11">
        <f>'SP-CRSP-Supp''24'!H11</f>
        <v>1.04</v>
      </c>
      <c r="H15" s="11">
        <f>H14</f>
        <v>0.76</v>
      </c>
      <c r="I15" s="11">
        <f t="shared" si="0"/>
        <v>0.61194029850746268</v>
      </c>
      <c r="J15" s="5"/>
    </row>
    <row r="16" spans="2:11" x14ac:dyDescent="0.2">
      <c r="B16" s="7"/>
      <c r="C16" s="15">
        <v>3</v>
      </c>
      <c r="D16" s="35">
        <f>'SP-CRSP''24'!B11</f>
        <v>7493.61</v>
      </c>
      <c r="E16" s="35">
        <f>'SP-CRSP''24'!C11</f>
        <v>14820.05</v>
      </c>
      <c r="F16" s="36">
        <f>'SP-CRSP''24'!D11</f>
        <v>6.0999999999999995E-3</v>
      </c>
      <c r="G16" s="11">
        <f>'SP-CRSP-Supp''24'!H12</f>
        <v>1.1000000000000001</v>
      </c>
      <c r="H16" s="11">
        <f t="shared" ref="H16:H23" si="1">H15</f>
        <v>0.76</v>
      </c>
      <c r="I16" s="11">
        <f t="shared" si="0"/>
        <v>0.61194029850746268</v>
      </c>
      <c r="J16" s="5"/>
      <c r="K16" s="44"/>
    </row>
    <row r="17" spans="2:15" x14ac:dyDescent="0.2">
      <c r="B17" s="7"/>
      <c r="C17" s="15">
        <v>4</v>
      </c>
      <c r="D17" s="35">
        <f>'SP-CRSP''24'!B12</f>
        <v>4622.26</v>
      </c>
      <c r="E17" s="35">
        <f>'SP-CRSP''24'!C12</f>
        <v>7461.28</v>
      </c>
      <c r="F17" s="36">
        <f>'SP-CRSP''24'!D12</f>
        <v>6.4000000000000003E-3</v>
      </c>
      <c r="G17" s="11">
        <f>'SP-CRSP-Supp''24'!H13</f>
        <v>1.1299999999999999</v>
      </c>
      <c r="H17" s="11">
        <f t="shared" si="1"/>
        <v>0.76</v>
      </c>
      <c r="I17" s="11">
        <f t="shared" si="0"/>
        <v>0.61194029850746268</v>
      </c>
      <c r="J17" s="5"/>
      <c r="O17" s="37"/>
    </row>
    <row r="18" spans="2:15" x14ac:dyDescent="0.2">
      <c r="B18" s="7"/>
      <c r="C18" s="15">
        <v>5</v>
      </c>
      <c r="D18" s="35">
        <f>'SP-CRSP''24'!B13</f>
        <v>3011.22</v>
      </c>
      <c r="E18" s="35">
        <f>'SP-CRSP''24'!C13</f>
        <v>4621.79</v>
      </c>
      <c r="F18" s="36">
        <f>'SP-CRSP''24'!D13</f>
        <v>9.4999999999999998E-3</v>
      </c>
      <c r="G18" s="11">
        <f>'SP-CRSP-Supp''24'!H14</f>
        <v>1.1599999999999999</v>
      </c>
      <c r="H18" s="11">
        <f t="shared" si="1"/>
        <v>0.76</v>
      </c>
      <c r="I18" s="11">
        <f t="shared" si="0"/>
        <v>0.61194029850746268</v>
      </c>
      <c r="J18" s="5"/>
    </row>
    <row r="19" spans="2:15" x14ac:dyDescent="0.2">
      <c r="B19" s="7"/>
      <c r="C19" s="15">
        <v>6</v>
      </c>
      <c r="D19" s="35">
        <f>'SP-CRSP''24'!B14</f>
        <v>1864.29</v>
      </c>
      <c r="E19" s="35">
        <f>'SP-CRSP''24'!C14</f>
        <v>3010.81</v>
      </c>
      <c r="F19" s="36">
        <f>'SP-CRSP''24'!D14</f>
        <v>1.21E-2</v>
      </c>
      <c r="G19" s="11">
        <f>'SP-CRSP-Supp''24'!H15</f>
        <v>1.18</v>
      </c>
      <c r="H19" s="11">
        <f t="shared" si="1"/>
        <v>0.76</v>
      </c>
      <c r="I19" s="11">
        <f t="shared" si="0"/>
        <v>0.61194029850746268</v>
      </c>
      <c r="J19" s="5"/>
    </row>
    <row r="20" spans="2:15" x14ac:dyDescent="0.2">
      <c r="B20" s="7"/>
      <c r="C20" s="15">
        <v>7</v>
      </c>
      <c r="D20" s="35">
        <f>'SP-CRSP''24'!B15</f>
        <v>1050.08</v>
      </c>
      <c r="E20" s="35">
        <f>'SP-CRSP''24'!C15</f>
        <v>1862.49</v>
      </c>
      <c r="F20" s="36">
        <f>'SP-CRSP''24'!D15</f>
        <v>1.3899999999999999E-2</v>
      </c>
      <c r="G20" s="11">
        <f>'SP-CRSP-Supp''24'!H16</f>
        <v>1.25</v>
      </c>
      <c r="H20" s="11">
        <f t="shared" si="1"/>
        <v>0.76</v>
      </c>
      <c r="I20" s="11">
        <f t="shared" si="0"/>
        <v>0.61194029850746268</v>
      </c>
      <c r="J20" s="5"/>
    </row>
    <row r="21" spans="2:15" x14ac:dyDescent="0.2">
      <c r="B21" s="7"/>
      <c r="C21" s="15">
        <v>8</v>
      </c>
      <c r="D21" s="35">
        <f>'SP-CRSP''24'!B16</f>
        <v>555.88</v>
      </c>
      <c r="E21" s="35">
        <f>'SP-CRSP''24'!C16</f>
        <v>1046.04</v>
      </c>
      <c r="F21" s="36">
        <f>'SP-CRSP''24'!D16</f>
        <v>1.1399999999999999E-2</v>
      </c>
      <c r="G21" s="11">
        <f>'SP-CRSP-Supp''24'!H17</f>
        <v>1.3</v>
      </c>
      <c r="H21" s="11">
        <f t="shared" si="1"/>
        <v>0.76</v>
      </c>
      <c r="I21" s="11">
        <f t="shared" si="0"/>
        <v>0.61194029850746268</v>
      </c>
      <c r="J21" s="5"/>
    </row>
    <row r="22" spans="2:15" x14ac:dyDescent="0.2">
      <c r="B22" s="7"/>
      <c r="C22" s="15">
        <v>9</v>
      </c>
      <c r="D22" s="35">
        <f>'SP-CRSP''24'!B17</f>
        <v>213.04</v>
      </c>
      <c r="E22" s="35">
        <f>'SP-CRSP''24'!C17</f>
        <v>554.52</v>
      </c>
      <c r="F22" s="36">
        <f>'SP-CRSP''24'!D17</f>
        <v>1.9900000000000001E-2</v>
      </c>
      <c r="G22" s="11">
        <f>'SP-CRSP-Supp''24'!H18</f>
        <v>1.33</v>
      </c>
      <c r="H22" s="11">
        <f t="shared" si="1"/>
        <v>0.76</v>
      </c>
      <c r="I22" s="11">
        <f t="shared" si="0"/>
        <v>0.61194029850746268</v>
      </c>
      <c r="J22" s="5"/>
    </row>
    <row r="23" spans="2:15" x14ac:dyDescent="0.2">
      <c r="B23" s="7"/>
      <c r="C23" s="15">
        <v>10</v>
      </c>
      <c r="D23" s="35">
        <f>'SP-CRSP''24'!B18</f>
        <v>1.58</v>
      </c>
      <c r="E23" s="35">
        <f>'SP-CRSP''24'!C18</f>
        <v>212.64</v>
      </c>
      <c r="F23" s="36">
        <f>'SP-CRSP''24'!D18</f>
        <v>4.7E-2</v>
      </c>
      <c r="G23" s="11">
        <f>'SP-CRSP-Supp''24'!H19</f>
        <v>1.38</v>
      </c>
      <c r="H23" s="11">
        <f t="shared" si="1"/>
        <v>0.76</v>
      </c>
      <c r="I23" s="11">
        <f t="shared" si="0"/>
        <v>0.61194029850746268</v>
      </c>
      <c r="J23" s="5"/>
    </row>
    <row r="24" spans="2:15" x14ac:dyDescent="0.2">
      <c r="B24" s="7"/>
      <c r="C24" s="71" t="s">
        <v>16</v>
      </c>
      <c r="D24" s="71"/>
      <c r="E24" s="57"/>
      <c r="F24" s="6"/>
      <c r="G24" s="6"/>
      <c r="H24" s="6"/>
      <c r="I24" s="6"/>
      <c r="J24" s="5"/>
    </row>
    <row r="25" spans="2:15" x14ac:dyDescent="0.2">
      <c r="B25" s="7"/>
      <c r="C25" s="20" t="s">
        <v>61</v>
      </c>
      <c r="D25" s="6"/>
      <c r="E25" s="6"/>
      <c r="F25" s="6"/>
      <c r="G25" s="6"/>
      <c r="H25" s="6"/>
      <c r="I25" s="6"/>
      <c r="J25" s="5"/>
    </row>
    <row r="26" spans="2:15" x14ac:dyDescent="0.2">
      <c r="B26" s="7"/>
      <c r="C26" s="19" t="s">
        <v>132</v>
      </c>
      <c r="D26" s="58"/>
      <c r="E26" s="58"/>
      <c r="F26" s="58"/>
      <c r="G26" s="58"/>
      <c r="H26" s="58"/>
      <c r="I26" s="58"/>
      <c r="J26" s="5"/>
    </row>
    <row r="27" spans="2:15" x14ac:dyDescent="0.2">
      <c r="B27" s="7"/>
      <c r="C27" s="19" t="s">
        <v>131</v>
      </c>
      <c r="D27" s="58"/>
      <c r="E27" s="58"/>
      <c r="F27" s="58"/>
      <c r="G27" s="58"/>
      <c r="H27" s="58"/>
      <c r="I27" s="58"/>
      <c r="J27" s="5"/>
    </row>
    <row r="28" spans="2:15" x14ac:dyDescent="0.2">
      <c r="B28" s="7"/>
      <c r="C28" s="19" t="s">
        <v>130</v>
      </c>
      <c r="D28" s="58"/>
      <c r="E28" s="58"/>
      <c r="F28" s="58"/>
      <c r="G28" s="58"/>
      <c r="H28" s="58"/>
      <c r="I28" s="58"/>
      <c r="J28" s="5"/>
    </row>
    <row r="29" spans="2:15" ht="15" thickBot="1" x14ac:dyDescent="0.25">
      <c r="B29" s="18"/>
      <c r="C29" s="13"/>
      <c r="D29" s="13"/>
      <c r="E29" s="13"/>
      <c r="F29" s="13"/>
      <c r="G29" s="13"/>
      <c r="H29" s="13"/>
      <c r="I29" s="13"/>
      <c r="J29" s="14"/>
    </row>
  </sheetData>
  <mergeCells count="6">
    <mergeCell ref="C24:D24"/>
    <mergeCell ref="B7:J7"/>
    <mergeCell ref="C8:I8"/>
    <mergeCell ref="B9:J9"/>
    <mergeCell ref="D12:E12"/>
    <mergeCell ref="G12:I1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28"/>
  <sheetViews>
    <sheetView workbookViewId="0">
      <selection activeCell="G23" sqref="G23"/>
    </sheetView>
  </sheetViews>
  <sheetFormatPr defaultColWidth="8.75" defaultRowHeight="15" customHeight="1" x14ac:dyDescent="0.25"/>
  <cols>
    <col min="1" max="12" width="16" style="59" customWidth="1"/>
    <col min="13" max="16384" width="8.75" style="59"/>
  </cols>
  <sheetData>
    <row r="1" spans="1:4" ht="15" customHeight="1" x14ac:dyDescent="0.25">
      <c r="A1" s="82" t="s">
        <v>85</v>
      </c>
      <c r="B1" s="83"/>
      <c r="C1" s="83"/>
    </row>
    <row r="3" spans="1:4" ht="15" customHeight="1" x14ac:dyDescent="0.25">
      <c r="A3" s="60" t="s">
        <v>86</v>
      </c>
      <c r="B3" s="61" t="s">
        <v>87</v>
      </c>
    </row>
    <row r="4" spans="1:4" ht="15" customHeight="1" x14ac:dyDescent="0.25">
      <c r="A4" s="62" t="s">
        <v>4</v>
      </c>
      <c r="B4" s="63" t="s">
        <v>88</v>
      </c>
      <c r="C4" s="63" t="s">
        <v>89</v>
      </c>
      <c r="D4" s="63" t="s">
        <v>90</v>
      </c>
    </row>
    <row r="5" spans="1:4" ht="15" customHeight="1" x14ac:dyDescent="0.25">
      <c r="A5" s="64" t="s">
        <v>91</v>
      </c>
      <c r="B5" s="65">
        <v>3011.22</v>
      </c>
      <c r="C5" s="65">
        <v>14820.05</v>
      </c>
      <c r="D5" s="66">
        <v>6.6E-3</v>
      </c>
    </row>
    <row r="6" spans="1:4" ht="15" customHeight="1" x14ac:dyDescent="0.25">
      <c r="A6" s="64" t="s">
        <v>92</v>
      </c>
      <c r="B6" s="65">
        <v>555.88</v>
      </c>
      <c r="C6" s="65">
        <v>3010.81</v>
      </c>
      <c r="D6" s="66">
        <v>1.24E-2</v>
      </c>
    </row>
    <row r="7" spans="1:4" ht="15" customHeight="1" x14ac:dyDescent="0.25">
      <c r="A7" s="64" t="s">
        <v>93</v>
      </c>
      <c r="B7" s="65">
        <v>1.58</v>
      </c>
      <c r="C7" s="65">
        <v>554.52</v>
      </c>
      <c r="D7" s="66">
        <v>2.9100000000000001E-2</v>
      </c>
    </row>
    <row r="8" spans="1:4" ht="15" customHeight="1" x14ac:dyDescent="0.25">
      <c r="A8" s="84" t="s">
        <v>94</v>
      </c>
      <c r="B8" s="83"/>
      <c r="C8" s="83"/>
      <c r="D8" s="83"/>
    </row>
    <row r="9" spans="1:4" ht="15" customHeight="1" x14ac:dyDescent="0.25">
      <c r="A9" s="64">
        <v>1</v>
      </c>
      <c r="B9" s="65">
        <v>36942.980000000003</v>
      </c>
      <c r="C9" s="65">
        <v>2662326.0499999998</v>
      </c>
      <c r="D9" s="66">
        <v>-5.9999999999999995E-4</v>
      </c>
    </row>
    <row r="10" spans="1:4" ht="15" customHeight="1" x14ac:dyDescent="0.25">
      <c r="A10" s="64">
        <v>2</v>
      </c>
      <c r="B10" s="65">
        <v>14910.72</v>
      </c>
      <c r="C10" s="65">
        <v>36391.11</v>
      </c>
      <c r="D10" s="66">
        <v>4.5999999999999999E-3</v>
      </c>
    </row>
    <row r="11" spans="1:4" ht="15" customHeight="1" x14ac:dyDescent="0.25">
      <c r="A11" s="64">
        <v>3</v>
      </c>
      <c r="B11" s="65">
        <v>7493.61</v>
      </c>
      <c r="C11" s="65">
        <v>14820.05</v>
      </c>
      <c r="D11" s="66">
        <v>6.0999999999999995E-3</v>
      </c>
    </row>
    <row r="12" spans="1:4" ht="15" customHeight="1" x14ac:dyDescent="0.25">
      <c r="A12" s="64">
        <v>4</v>
      </c>
      <c r="B12" s="65">
        <v>4622.26</v>
      </c>
      <c r="C12" s="65">
        <v>7461.28</v>
      </c>
      <c r="D12" s="66">
        <v>6.4000000000000003E-3</v>
      </c>
    </row>
    <row r="13" spans="1:4" ht="15" customHeight="1" x14ac:dyDescent="0.25">
      <c r="A13" s="64">
        <v>5</v>
      </c>
      <c r="B13" s="65">
        <v>3011.22</v>
      </c>
      <c r="C13" s="65">
        <v>4621.79</v>
      </c>
      <c r="D13" s="66">
        <v>9.4999999999999998E-3</v>
      </c>
    </row>
    <row r="14" spans="1:4" ht="15" customHeight="1" x14ac:dyDescent="0.25">
      <c r="A14" s="64">
        <v>6</v>
      </c>
      <c r="B14" s="65">
        <v>1864.29</v>
      </c>
      <c r="C14" s="65">
        <v>3010.81</v>
      </c>
      <c r="D14" s="66">
        <v>1.21E-2</v>
      </c>
    </row>
    <row r="15" spans="1:4" ht="15" customHeight="1" x14ac:dyDescent="0.25">
      <c r="A15" s="64">
        <v>7</v>
      </c>
      <c r="B15" s="65">
        <v>1050.08</v>
      </c>
      <c r="C15" s="65">
        <v>1862.49</v>
      </c>
      <c r="D15" s="66">
        <v>1.3899999999999999E-2</v>
      </c>
    </row>
    <row r="16" spans="1:4" ht="15" customHeight="1" x14ac:dyDescent="0.25">
      <c r="A16" s="64">
        <v>8</v>
      </c>
      <c r="B16" s="65">
        <v>555.88</v>
      </c>
      <c r="C16" s="65">
        <v>1046.04</v>
      </c>
      <c r="D16" s="66">
        <v>1.1399999999999999E-2</v>
      </c>
    </row>
    <row r="17" spans="1:4" ht="15" customHeight="1" x14ac:dyDescent="0.25">
      <c r="A17" s="64">
        <v>9</v>
      </c>
      <c r="B17" s="65">
        <v>213.04</v>
      </c>
      <c r="C17" s="65">
        <v>554.52</v>
      </c>
      <c r="D17" s="66">
        <v>1.9900000000000001E-2</v>
      </c>
    </row>
    <row r="18" spans="1:4" ht="15" customHeight="1" x14ac:dyDescent="0.25">
      <c r="A18" s="64">
        <v>10</v>
      </c>
      <c r="B18" s="65">
        <v>1.58</v>
      </c>
      <c r="C18" s="65">
        <v>212.64</v>
      </c>
      <c r="D18" s="66">
        <v>4.7E-2</v>
      </c>
    </row>
    <row r="19" spans="1:4" ht="15" customHeight="1" x14ac:dyDescent="0.25">
      <c r="A19" s="84" t="s">
        <v>95</v>
      </c>
      <c r="B19" s="83"/>
      <c r="C19" s="83"/>
      <c r="D19" s="83"/>
    </row>
    <row r="20" spans="1:4" ht="15" customHeight="1" x14ac:dyDescent="0.25">
      <c r="A20" s="64" t="s">
        <v>96</v>
      </c>
      <c r="B20" s="65">
        <v>97.46</v>
      </c>
      <c r="C20" s="65">
        <v>212.64</v>
      </c>
      <c r="D20" s="66">
        <v>3.2899999999999999E-2</v>
      </c>
    </row>
    <row r="21" spans="1:4" ht="15" customHeight="1" x14ac:dyDescent="0.25">
      <c r="A21" s="64" t="s">
        <v>97</v>
      </c>
      <c r="B21" s="65">
        <v>153.80000000000001</v>
      </c>
      <c r="C21" s="65">
        <v>212.64</v>
      </c>
      <c r="D21" s="66">
        <v>2.3799999999999998E-2</v>
      </c>
    </row>
    <row r="22" spans="1:4" ht="15" customHeight="1" x14ac:dyDescent="0.25">
      <c r="A22" s="64" t="s">
        <v>98</v>
      </c>
      <c r="B22" s="65">
        <v>97.46</v>
      </c>
      <c r="C22" s="65">
        <v>153.66999999999999</v>
      </c>
      <c r="D22" s="66">
        <v>4.4299999999999999E-2</v>
      </c>
    </row>
    <row r="23" spans="1:4" ht="15" customHeight="1" x14ac:dyDescent="0.25">
      <c r="A23" s="64" t="s">
        <v>99</v>
      </c>
      <c r="B23" s="65">
        <v>1.58</v>
      </c>
      <c r="C23" s="65">
        <v>97.4</v>
      </c>
      <c r="D23" s="66">
        <v>7.6399999999999996E-2</v>
      </c>
    </row>
    <row r="24" spans="1:4" ht="15" customHeight="1" x14ac:dyDescent="0.25">
      <c r="A24" s="64" t="s">
        <v>100</v>
      </c>
      <c r="B24" s="65">
        <v>57.82</v>
      </c>
      <c r="C24" s="65">
        <v>97.4</v>
      </c>
      <c r="D24" s="66">
        <v>6.2199999999999998E-2</v>
      </c>
    </row>
    <row r="25" spans="1:4" ht="15" customHeight="1" x14ac:dyDescent="0.25">
      <c r="A25" s="64" t="s">
        <v>101</v>
      </c>
      <c r="B25" s="65">
        <v>1.58</v>
      </c>
      <c r="C25" s="65">
        <v>57.45</v>
      </c>
      <c r="D25" s="66">
        <v>0.10730000000000001</v>
      </c>
    </row>
    <row r="26" spans="1:4" ht="15" customHeight="1" x14ac:dyDescent="0.25">
      <c r="A26" s="59" t="s">
        <v>102</v>
      </c>
    </row>
    <row r="27" spans="1:4" ht="15" customHeight="1" x14ac:dyDescent="0.25">
      <c r="A27" s="67" t="s">
        <v>103</v>
      </c>
    </row>
    <row r="28" spans="1:4" ht="15" customHeight="1" x14ac:dyDescent="0.25">
      <c r="A28" s="68" t="str">
        <f ca="1">"© "&amp;YEAR(TODAY())&amp;" Cost of Capital Navigator by Kroll, LLC. All rights reserved."</f>
        <v>© 2025 Cost of Capital Navigator by Kroll, LLC. All rights reserved.</v>
      </c>
    </row>
  </sheetData>
  <mergeCells count="3">
    <mergeCell ref="A1:C1"/>
    <mergeCell ref="A8:D8"/>
    <mergeCell ref="A19:D1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55"/>
  <sheetViews>
    <sheetView workbookViewId="0">
      <selection activeCell="F23" sqref="F23"/>
    </sheetView>
  </sheetViews>
  <sheetFormatPr defaultColWidth="8.75" defaultRowHeight="15" customHeight="1" x14ac:dyDescent="0.25"/>
  <cols>
    <col min="1" max="12" width="16" style="59" customWidth="1"/>
    <col min="13" max="16384" width="8.75" style="59"/>
  </cols>
  <sheetData>
    <row r="1" spans="1:10" ht="15" customHeight="1" x14ac:dyDescent="0.25">
      <c r="A1" s="82" t="s">
        <v>104</v>
      </c>
      <c r="B1" s="83"/>
      <c r="C1" s="83"/>
    </row>
    <row r="3" spans="1:10" ht="15" customHeight="1" x14ac:dyDescent="0.25">
      <c r="A3" s="86" t="s">
        <v>105</v>
      </c>
      <c r="B3" s="83"/>
      <c r="C3" s="83"/>
    </row>
    <row r="4" spans="1:10" ht="15" customHeight="1" x14ac:dyDescent="0.25">
      <c r="A4" s="60" t="s">
        <v>86</v>
      </c>
      <c r="B4" s="61" t="s">
        <v>87</v>
      </c>
    </row>
    <row r="5" spans="1:10" ht="15" customHeight="1" x14ac:dyDescent="0.25">
      <c r="A5" s="62" t="s">
        <v>4</v>
      </c>
      <c r="B5" s="63" t="s">
        <v>88</v>
      </c>
      <c r="C5" s="63" t="s">
        <v>89</v>
      </c>
      <c r="D5" s="63" t="s">
        <v>106</v>
      </c>
      <c r="E5" s="63" t="s">
        <v>107</v>
      </c>
      <c r="F5" s="63" t="s">
        <v>108</v>
      </c>
      <c r="G5" s="63" t="s">
        <v>109</v>
      </c>
      <c r="H5" s="63" t="s">
        <v>28</v>
      </c>
      <c r="I5" s="63" t="s">
        <v>110</v>
      </c>
      <c r="J5" s="63" t="s">
        <v>111</v>
      </c>
    </row>
    <row r="6" spans="1:10" ht="15" customHeight="1" x14ac:dyDescent="0.25">
      <c r="A6" s="64" t="s">
        <v>91</v>
      </c>
      <c r="B6" s="65">
        <v>3011.22</v>
      </c>
      <c r="C6" s="65">
        <v>14820.05</v>
      </c>
      <c r="D6" s="64">
        <v>659</v>
      </c>
      <c r="E6" s="66">
        <v>0.13570000000000002</v>
      </c>
      <c r="F6" s="66">
        <v>0.1094</v>
      </c>
      <c r="G6" s="66">
        <v>0.23920000000000002</v>
      </c>
      <c r="H6" s="65">
        <v>1.1200000000000001</v>
      </c>
      <c r="I6" s="65">
        <v>1.17</v>
      </c>
      <c r="J6" s="69">
        <v>4401193038.46</v>
      </c>
    </row>
    <row r="7" spans="1:10" ht="15" customHeight="1" x14ac:dyDescent="0.25">
      <c r="A7" s="64" t="s">
        <v>92</v>
      </c>
      <c r="B7" s="65">
        <v>555.88</v>
      </c>
      <c r="C7" s="65">
        <v>3010.81</v>
      </c>
      <c r="D7" s="64">
        <v>907</v>
      </c>
      <c r="E7" s="66">
        <v>0.14880000000000002</v>
      </c>
      <c r="F7" s="66">
        <v>0.1128</v>
      </c>
      <c r="G7" s="66">
        <v>0.28089999999999998</v>
      </c>
      <c r="H7" s="65">
        <v>1.22</v>
      </c>
      <c r="I7" s="65">
        <v>1.35</v>
      </c>
      <c r="J7" s="69">
        <v>1349228111.1900001</v>
      </c>
    </row>
    <row r="8" spans="1:10" ht="15" customHeight="1" x14ac:dyDescent="0.25">
      <c r="A8" s="64" t="s">
        <v>93</v>
      </c>
      <c r="B8" s="65">
        <v>1.58</v>
      </c>
      <c r="C8" s="65">
        <v>554.52</v>
      </c>
      <c r="D8" s="64">
        <v>1191</v>
      </c>
      <c r="E8" s="66">
        <v>0.1739</v>
      </c>
      <c r="F8" s="66">
        <v>0.11789999999999999</v>
      </c>
      <c r="G8" s="66">
        <v>0.3775</v>
      </c>
      <c r="H8" s="65">
        <v>1.34</v>
      </c>
      <c r="I8" s="65">
        <v>1.57</v>
      </c>
      <c r="J8" s="69">
        <v>225073875.31</v>
      </c>
    </row>
    <row r="9" spans="1:10" ht="15" customHeight="1" x14ac:dyDescent="0.25">
      <c r="A9" s="84" t="s">
        <v>94</v>
      </c>
      <c r="B9" s="83"/>
      <c r="C9" s="83"/>
      <c r="D9" s="83"/>
    </row>
    <row r="10" spans="1:10" ht="15" customHeight="1" x14ac:dyDescent="0.25">
      <c r="A10" s="64">
        <v>1</v>
      </c>
      <c r="B10" s="65">
        <v>36942.980000000003</v>
      </c>
      <c r="C10" s="65">
        <v>2662326.0499999998</v>
      </c>
      <c r="D10" s="64">
        <v>205</v>
      </c>
      <c r="E10" s="66">
        <v>0.11410000000000001</v>
      </c>
      <c r="F10" s="66">
        <v>9.6600000000000005E-2</v>
      </c>
      <c r="G10" s="66">
        <v>0.18920000000000001</v>
      </c>
      <c r="H10" s="65">
        <v>0.92</v>
      </c>
      <c r="I10" s="65">
        <v>0.92</v>
      </c>
      <c r="J10" s="69">
        <v>33704631590.43</v>
      </c>
    </row>
    <row r="11" spans="1:10" ht="15" customHeight="1" x14ac:dyDescent="0.25">
      <c r="A11" s="64">
        <v>2</v>
      </c>
      <c r="B11" s="65">
        <v>14910.72</v>
      </c>
      <c r="C11" s="65">
        <v>36391.11</v>
      </c>
      <c r="D11" s="64">
        <v>203</v>
      </c>
      <c r="E11" s="66">
        <v>0.1275</v>
      </c>
      <c r="F11" s="66">
        <v>0.1056</v>
      </c>
      <c r="G11" s="66">
        <v>0.2112</v>
      </c>
      <c r="H11" s="65">
        <v>1.04</v>
      </c>
      <c r="I11" s="65">
        <v>1.05</v>
      </c>
      <c r="J11" s="69">
        <v>4759800409.1800003</v>
      </c>
    </row>
    <row r="12" spans="1:10" ht="15" customHeight="1" x14ac:dyDescent="0.25">
      <c r="A12" s="64">
        <v>3</v>
      </c>
      <c r="B12" s="65">
        <v>7493.61</v>
      </c>
      <c r="C12" s="65">
        <v>14820.05</v>
      </c>
      <c r="D12" s="64">
        <v>218</v>
      </c>
      <c r="E12" s="66">
        <v>0.13390000000000002</v>
      </c>
      <c r="F12" s="66">
        <v>0.10929999999999999</v>
      </c>
      <c r="G12" s="66">
        <v>0.22949999999999998</v>
      </c>
      <c r="H12" s="65">
        <v>1.1000000000000001</v>
      </c>
      <c r="I12" s="65">
        <v>1.1299999999999999</v>
      </c>
      <c r="J12" s="69">
        <v>2271514542.8899999</v>
      </c>
    </row>
    <row r="13" spans="1:10" ht="15" customHeight="1" x14ac:dyDescent="0.25">
      <c r="A13" s="64">
        <v>4</v>
      </c>
      <c r="B13" s="65">
        <v>4622.26</v>
      </c>
      <c r="C13" s="65">
        <v>7461.28</v>
      </c>
      <c r="D13" s="64">
        <v>207</v>
      </c>
      <c r="E13" s="66">
        <v>0.1358</v>
      </c>
      <c r="F13" s="66">
        <v>0.1075</v>
      </c>
      <c r="G13" s="66">
        <v>0.25019999999999998</v>
      </c>
      <c r="H13" s="65">
        <v>1.1299999999999999</v>
      </c>
      <c r="I13" s="65">
        <v>1.19</v>
      </c>
      <c r="J13" s="69">
        <v>1241059833.8699999</v>
      </c>
    </row>
    <row r="14" spans="1:10" ht="15" customHeight="1" x14ac:dyDescent="0.25">
      <c r="A14" s="64">
        <v>5</v>
      </c>
      <c r="B14" s="65">
        <v>3011.22</v>
      </c>
      <c r="C14" s="65">
        <v>4621.79</v>
      </c>
      <c r="D14" s="64">
        <v>234</v>
      </c>
      <c r="E14" s="66">
        <v>0.14169999999999999</v>
      </c>
      <c r="F14" s="66">
        <v>0.11169999999999999</v>
      </c>
      <c r="G14" s="66">
        <v>0.25600000000000001</v>
      </c>
      <c r="H14" s="65">
        <v>1.1599999999999999</v>
      </c>
      <c r="I14" s="65">
        <v>1.24</v>
      </c>
      <c r="J14" s="69">
        <v>888618661.69000006</v>
      </c>
    </row>
    <row r="15" spans="1:10" ht="15" customHeight="1" x14ac:dyDescent="0.25">
      <c r="A15" s="64">
        <v>6</v>
      </c>
      <c r="B15" s="65">
        <v>1864.29</v>
      </c>
      <c r="C15" s="65">
        <v>3010.81</v>
      </c>
      <c r="D15" s="64">
        <v>272</v>
      </c>
      <c r="E15" s="66">
        <v>0.14510000000000001</v>
      </c>
      <c r="F15" s="66">
        <v>0.11199999999999999</v>
      </c>
      <c r="G15" s="66">
        <v>0.26590000000000003</v>
      </c>
      <c r="H15" s="65">
        <v>1.18</v>
      </c>
      <c r="I15" s="65">
        <v>1.27</v>
      </c>
      <c r="J15" s="69">
        <v>652427257.79999995</v>
      </c>
    </row>
    <row r="16" spans="1:10" ht="15" customHeight="1" x14ac:dyDescent="0.25">
      <c r="A16" s="64">
        <v>7</v>
      </c>
      <c r="B16" s="65">
        <v>1050.08</v>
      </c>
      <c r="C16" s="65">
        <v>1862.49</v>
      </c>
      <c r="D16" s="64">
        <v>308</v>
      </c>
      <c r="E16" s="66">
        <v>0.152</v>
      </c>
      <c r="F16" s="66">
        <v>0.11539999999999999</v>
      </c>
      <c r="G16" s="66">
        <v>0.28420000000000001</v>
      </c>
      <c r="H16" s="65">
        <v>1.25</v>
      </c>
      <c r="I16" s="65">
        <v>1.38</v>
      </c>
      <c r="J16" s="69">
        <v>447358883.67000002</v>
      </c>
    </row>
    <row r="17" spans="1:13" ht="15" customHeight="1" x14ac:dyDescent="0.25">
      <c r="A17" s="64">
        <v>8</v>
      </c>
      <c r="B17" s="65">
        <v>555.88</v>
      </c>
      <c r="C17" s="65">
        <v>1046.04</v>
      </c>
      <c r="D17" s="64">
        <v>327</v>
      </c>
      <c r="E17" s="66">
        <v>0.15329999999999999</v>
      </c>
      <c r="F17" s="66">
        <v>0.1096</v>
      </c>
      <c r="G17" s="66">
        <v>0.32170000000000004</v>
      </c>
      <c r="H17" s="65">
        <v>1.3</v>
      </c>
      <c r="I17" s="65">
        <v>1.47</v>
      </c>
      <c r="J17" s="69">
        <v>249441969.72999999</v>
      </c>
    </row>
    <row r="18" spans="1:13" ht="15" customHeight="1" x14ac:dyDescent="0.25">
      <c r="A18" s="64">
        <v>9</v>
      </c>
      <c r="B18" s="65">
        <v>213.04</v>
      </c>
      <c r="C18" s="65">
        <v>554.52</v>
      </c>
      <c r="D18" s="64">
        <v>450</v>
      </c>
      <c r="E18" s="66">
        <v>0.16390000000000002</v>
      </c>
      <c r="F18" s="66">
        <v>0.11230000000000001</v>
      </c>
      <c r="G18" s="66">
        <v>0.36180000000000001</v>
      </c>
      <c r="H18" s="65">
        <v>1.33</v>
      </c>
      <c r="I18" s="65">
        <v>1.53</v>
      </c>
      <c r="J18" s="69">
        <v>159263969.11000001</v>
      </c>
    </row>
    <row r="19" spans="1:13" ht="15" customHeight="1" x14ac:dyDescent="0.25">
      <c r="A19" s="64">
        <v>10</v>
      </c>
      <c r="B19" s="65">
        <v>1.58</v>
      </c>
      <c r="C19" s="65">
        <v>212.64</v>
      </c>
      <c r="D19" s="64">
        <v>741</v>
      </c>
      <c r="E19" s="66">
        <v>0.19500000000000001</v>
      </c>
      <c r="F19" s="66">
        <v>0.1288</v>
      </c>
      <c r="G19" s="66">
        <v>0.41289999999999999</v>
      </c>
      <c r="H19" s="65">
        <v>1.38</v>
      </c>
      <c r="I19" s="65">
        <v>1.67</v>
      </c>
      <c r="J19" s="69">
        <v>65809906.200000003</v>
      </c>
    </row>
    <row r="20" spans="1:13" ht="15" customHeight="1" x14ac:dyDescent="0.25">
      <c r="A20" s="84" t="s">
        <v>95</v>
      </c>
      <c r="B20" s="83"/>
      <c r="C20" s="83"/>
      <c r="D20" s="83"/>
    </row>
    <row r="21" spans="1:13" ht="15" customHeight="1" x14ac:dyDescent="0.25">
      <c r="A21" s="64" t="s">
        <v>96</v>
      </c>
      <c r="B21" s="65">
        <v>97.46</v>
      </c>
      <c r="C21" s="65">
        <v>212.64</v>
      </c>
      <c r="D21" s="64" t="s">
        <v>112</v>
      </c>
      <c r="E21" s="66">
        <v>0.18170000000000003</v>
      </c>
      <c r="F21" s="66">
        <v>0.12330000000000001</v>
      </c>
      <c r="G21" s="66">
        <v>0.38109999999999999</v>
      </c>
      <c r="H21" s="65">
        <v>1.4</v>
      </c>
      <c r="I21" s="65">
        <v>1.65</v>
      </c>
      <c r="J21" s="69" t="s">
        <v>112</v>
      </c>
    </row>
    <row r="22" spans="1:13" ht="15" customHeight="1" x14ac:dyDescent="0.25">
      <c r="A22" s="64" t="s">
        <v>97</v>
      </c>
      <c r="B22" s="65">
        <v>153.80000000000001</v>
      </c>
      <c r="C22" s="65">
        <v>212.64</v>
      </c>
      <c r="D22" s="64" t="s">
        <v>112</v>
      </c>
      <c r="E22" s="66">
        <v>0.17069999999999999</v>
      </c>
      <c r="F22" s="66">
        <v>0.11849999999999999</v>
      </c>
      <c r="G22" s="66">
        <v>0.3553</v>
      </c>
      <c r="H22" s="65">
        <v>1.37</v>
      </c>
      <c r="I22" s="65">
        <v>1.56</v>
      </c>
      <c r="J22" s="69" t="s">
        <v>112</v>
      </c>
    </row>
    <row r="23" spans="1:13" ht="15" customHeight="1" x14ac:dyDescent="0.25">
      <c r="A23" s="64" t="s">
        <v>98</v>
      </c>
      <c r="B23" s="65">
        <v>97.46</v>
      </c>
      <c r="C23" s="65">
        <v>153.66999999999999</v>
      </c>
      <c r="D23" s="64" t="s">
        <v>112</v>
      </c>
      <c r="E23" s="66">
        <v>0.19620000000000001</v>
      </c>
      <c r="F23" s="66">
        <v>0.12480000000000001</v>
      </c>
      <c r="G23" s="66">
        <v>0.43259999999999998</v>
      </c>
      <c r="H23" s="65">
        <v>1.44</v>
      </c>
      <c r="I23" s="65">
        <v>1.78</v>
      </c>
      <c r="J23" s="69" t="s">
        <v>112</v>
      </c>
    </row>
    <row r="24" spans="1:13" ht="15" customHeight="1" x14ac:dyDescent="0.25">
      <c r="A24" s="64" t="s">
        <v>99</v>
      </c>
      <c r="B24" s="65">
        <v>1.58</v>
      </c>
      <c r="C24" s="65">
        <v>97.4</v>
      </c>
      <c r="D24" s="64" t="s">
        <v>112</v>
      </c>
      <c r="E24" s="66">
        <v>0.2228</v>
      </c>
      <c r="F24" s="66">
        <v>0.13769999999999999</v>
      </c>
      <c r="G24" s="66">
        <v>0.4899</v>
      </c>
      <c r="H24" s="65">
        <v>1.36</v>
      </c>
      <c r="I24" s="65">
        <v>1.69</v>
      </c>
      <c r="J24" s="69" t="s">
        <v>112</v>
      </c>
    </row>
    <row r="25" spans="1:13" ht="15" customHeight="1" x14ac:dyDescent="0.25">
      <c r="A25" s="64" t="s">
        <v>100</v>
      </c>
      <c r="B25" s="65">
        <v>57.82</v>
      </c>
      <c r="C25" s="65">
        <v>97.4</v>
      </c>
      <c r="D25" s="64" t="s">
        <v>112</v>
      </c>
      <c r="E25" s="66">
        <v>0.21210000000000001</v>
      </c>
      <c r="F25" s="66">
        <v>0.126</v>
      </c>
      <c r="G25" s="66">
        <v>0.49859999999999999</v>
      </c>
      <c r="H25" s="65">
        <v>1.41</v>
      </c>
      <c r="I25" s="65">
        <v>1.73</v>
      </c>
      <c r="J25" s="69" t="s">
        <v>112</v>
      </c>
    </row>
    <row r="26" spans="1:13" ht="15" customHeight="1" x14ac:dyDescent="0.25">
      <c r="A26" s="64" t="s">
        <v>101</v>
      </c>
      <c r="B26" s="65">
        <v>1.58</v>
      </c>
      <c r="C26" s="65">
        <v>57.45</v>
      </c>
      <c r="D26" s="64" t="s">
        <v>112</v>
      </c>
      <c r="E26" s="66">
        <v>0.248</v>
      </c>
      <c r="F26" s="66">
        <v>0.15560000000000002</v>
      </c>
      <c r="G26" s="66">
        <v>0.52129999999999999</v>
      </c>
      <c r="H26" s="65">
        <v>1.28</v>
      </c>
      <c r="I26" s="65">
        <v>1.62</v>
      </c>
      <c r="J26" s="69" t="s">
        <v>112</v>
      </c>
    </row>
    <row r="28" spans="1:13" ht="15" customHeight="1" x14ac:dyDescent="0.25">
      <c r="A28" s="86" t="s">
        <v>113</v>
      </c>
      <c r="B28" s="83"/>
      <c r="C28" s="83"/>
      <c r="D28" s="83"/>
      <c r="E28" s="83"/>
      <c r="F28" s="83"/>
    </row>
    <row r="29" spans="1:13" ht="15" customHeight="1" x14ac:dyDescent="0.25">
      <c r="A29" s="62" t="s">
        <v>97</v>
      </c>
      <c r="B29" s="63" t="s">
        <v>114</v>
      </c>
      <c r="C29" s="63" t="s">
        <v>115</v>
      </c>
      <c r="D29" s="63" t="s">
        <v>116</v>
      </c>
      <c r="E29" s="63" t="s">
        <v>117</v>
      </c>
      <c r="F29" s="63" t="s">
        <v>118</v>
      </c>
      <c r="G29" s="63" t="s">
        <v>119</v>
      </c>
      <c r="H29" s="63" t="s">
        <v>120</v>
      </c>
      <c r="I29" s="63" t="s">
        <v>121</v>
      </c>
      <c r="J29" s="63" t="s">
        <v>122</v>
      </c>
      <c r="K29" s="63" t="s">
        <v>123</v>
      </c>
      <c r="L29" s="63" t="s">
        <v>28</v>
      </c>
      <c r="M29" s="63" t="s">
        <v>110</v>
      </c>
    </row>
    <row r="30" spans="1:13" x14ac:dyDescent="0.25">
      <c r="A30" s="65" t="s">
        <v>124</v>
      </c>
      <c r="B30" s="65">
        <v>209.25</v>
      </c>
      <c r="C30" s="65">
        <v>399.74</v>
      </c>
      <c r="D30" s="65">
        <v>7.36</v>
      </c>
      <c r="E30" s="65">
        <v>921.68</v>
      </c>
      <c r="F30" s="66">
        <v>0.78420000000000001</v>
      </c>
      <c r="G30" s="65">
        <v>2661.65</v>
      </c>
      <c r="H30" s="65">
        <v>904.78</v>
      </c>
      <c r="I30" s="65">
        <v>23.8</v>
      </c>
      <c r="J30" s="65">
        <v>66.61</v>
      </c>
      <c r="K30" s="66">
        <v>0.25319999999999998</v>
      </c>
      <c r="L30" s="65">
        <v>2.2000000000000002</v>
      </c>
      <c r="M30" s="65">
        <v>2.83</v>
      </c>
    </row>
    <row r="31" spans="1:13" x14ac:dyDescent="0.25">
      <c r="A31" s="65" t="s">
        <v>125</v>
      </c>
      <c r="B31" s="65">
        <v>198.74</v>
      </c>
      <c r="C31" s="65">
        <v>227.89</v>
      </c>
      <c r="D31" s="65">
        <v>2.17</v>
      </c>
      <c r="E31" s="65">
        <v>347.83</v>
      </c>
      <c r="F31" s="66">
        <v>0.46500000000000002</v>
      </c>
      <c r="G31" s="65">
        <v>814.68</v>
      </c>
      <c r="H31" s="65">
        <v>281.08</v>
      </c>
      <c r="I31" s="65">
        <v>9.4700000000000006</v>
      </c>
      <c r="J31" s="65">
        <v>16.88</v>
      </c>
      <c r="K31" s="66">
        <v>0.1013</v>
      </c>
      <c r="L31" s="65">
        <v>1.44</v>
      </c>
      <c r="M31" s="65">
        <v>1.76</v>
      </c>
    </row>
    <row r="32" spans="1:13" x14ac:dyDescent="0.25">
      <c r="A32" s="65" t="s">
        <v>126</v>
      </c>
      <c r="B32" s="65">
        <v>181.09</v>
      </c>
      <c r="C32" s="65">
        <v>135.41</v>
      </c>
      <c r="D32" s="65">
        <v>1.06</v>
      </c>
      <c r="E32" s="65">
        <v>233.75</v>
      </c>
      <c r="F32" s="66">
        <v>0.19640000000000002</v>
      </c>
      <c r="G32" s="65">
        <v>280.12</v>
      </c>
      <c r="H32" s="65">
        <v>109.27</v>
      </c>
      <c r="I32" s="65">
        <v>-9.23</v>
      </c>
      <c r="J32" s="65">
        <v>-7.61</v>
      </c>
      <c r="K32" s="66">
        <v>-0.11109999999999999</v>
      </c>
      <c r="L32" s="65">
        <v>0.95</v>
      </c>
      <c r="M32" s="65">
        <v>1.1100000000000001</v>
      </c>
    </row>
    <row r="33" spans="1:13" x14ac:dyDescent="0.25">
      <c r="A33" s="65" t="s">
        <v>127</v>
      </c>
      <c r="B33" s="65">
        <v>164.38</v>
      </c>
      <c r="C33" s="65">
        <v>55.34</v>
      </c>
      <c r="D33" s="65">
        <v>0.69</v>
      </c>
      <c r="E33" s="65">
        <v>196.38</v>
      </c>
      <c r="F33" s="66">
        <v>6.0299999999999999E-2</v>
      </c>
      <c r="G33" s="65">
        <v>134.71</v>
      </c>
      <c r="H33" s="65">
        <v>62.19</v>
      </c>
      <c r="I33" s="65">
        <v>-46.62</v>
      </c>
      <c r="J33" s="65">
        <v>-38.369999999999997</v>
      </c>
      <c r="K33" s="66">
        <v>-0.56710000000000005</v>
      </c>
      <c r="L33" s="65">
        <v>0.69</v>
      </c>
      <c r="M33" s="65">
        <v>0.88</v>
      </c>
    </row>
    <row r="34" spans="1:13" x14ac:dyDescent="0.25">
      <c r="A34" s="65" t="s">
        <v>128</v>
      </c>
      <c r="B34" s="65">
        <v>151.85</v>
      </c>
      <c r="C34" s="65">
        <v>-33.1</v>
      </c>
      <c r="D34" s="65">
        <v>-5.77</v>
      </c>
      <c r="E34" s="65">
        <v>160.86000000000001</v>
      </c>
      <c r="F34" s="66">
        <v>1.5E-3</v>
      </c>
      <c r="G34" s="65">
        <v>40.409999999999997</v>
      </c>
      <c r="H34" s="65">
        <v>2.2200000000000002</v>
      </c>
      <c r="I34" s="65">
        <v>-151.11000000000001</v>
      </c>
      <c r="J34" s="65">
        <v>-143.1</v>
      </c>
      <c r="K34" s="66">
        <v>-1.5472999999999999</v>
      </c>
      <c r="L34" s="65">
        <v>0.43</v>
      </c>
      <c r="M34" s="65">
        <v>0.41</v>
      </c>
    </row>
    <row r="35" spans="1:13" x14ac:dyDescent="0.25">
      <c r="A35" s="85" t="s">
        <v>98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</row>
    <row r="36" spans="1:13" x14ac:dyDescent="0.25">
      <c r="A36" s="65" t="s">
        <v>124</v>
      </c>
      <c r="B36" s="65">
        <v>149.18</v>
      </c>
      <c r="C36" s="65">
        <v>308.99</v>
      </c>
      <c r="D36" s="65">
        <v>11.54</v>
      </c>
      <c r="E36" s="65">
        <v>812.67</v>
      </c>
      <c r="F36" s="66">
        <v>0.84829999999999994</v>
      </c>
      <c r="G36" s="65">
        <v>2242.5500000000002</v>
      </c>
      <c r="H36" s="65">
        <v>939.74</v>
      </c>
      <c r="I36" s="65">
        <v>19.170000000000002</v>
      </c>
      <c r="J36" s="65">
        <v>74.02</v>
      </c>
      <c r="K36" s="66">
        <v>0.18479999999999999</v>
      </c>
      <c r="L36" s="65">
        <v>2.2599999999999998</v>
      </c>
      <c r="M36" s="65">
        <v>2.74</v>
      </c>
    </row>
    <row r="37" spans="1:13" x14ac:dyDescent="0.25">
      <c r="A37" s="65" t="s">
        <v>125</v>
      </c>
      <c r="B37" s="65">
        <v>131.80000000000001</v>
      </c>
      <c r="C37" s="65">
        <v>159.37</v>
      </c>
      <c r="D37" s="65">
        <v>1.6</v>
      </c>
      <c r="E37" s="65">
        <v>284.25</v>
      </c>
      <c r="F37" s="66">
        <v>0.57920000000000005</v>
      </c>
      <c r="G37" s="65">
        <v>846.73</v>
      </c>
      <c r="H37" s="65">
        <v>238.18</v>
      </c>
      <c r="I37" s="65">
        <v>7.94</v>
      </c>
      <c r="J37" s="65">
        <v>14.74</v>
      </c>
      <c r="K37" s="66">
        <v>8.7100000000000011E-2</v>
      </c>
      <c r="L37" s="65">
        <v>1.5</v>
      </c>
      <c r="M37" s="65">
        <v>1.67</v>
      </c>
    </row>
    <row r="38" spans="1:13" x14ac:dyDescent="0.25">
      <c r="A38" s="65" t="s">
        <v>126</v>
      </c>
      <c r="B38" s="65">
        <v>116.08</v>
      </c>
      <c r="C38" s="65">
        <v>99.6</v>
      </c>
      <c r="D38" s="65">
        <v>0.84</v>
      </c>
      <c r="E38" s="65">
        <v>157.68</v>
      </c>
      <c r="F38" s="66">
        <v>0.25019999999999998</v>
      </c>
      <c r="G38" s="65">
        <v>203.6</v>
      </c>
      <c r="H38" s="65">
        <v>81.38</v>
      </c>
      <c r="I38" s="65">
        <v>-6.04</v>
      </c>
      <c r="J38" s="65">
        <v>-6.19</v>
      </c>
      <c r="K38" s="66">
        <v>-0.1014</v>
      </c>
      <c r="L38" s="65">
        <v>0.99</v>
      </c>
      <c r="M38" s="65">
        <v>1.18</v>
      </c>
    </row>
    <row r="39" spans="1:13" x14ac:dyDescent="0.25">
      <c r="A39" s="65" t="s">
        <v>127</v>
      </c>
      <c r="B39" s="65">
        <v>105.09</v>
      </c>
      <c r="C39" s="65">
        <v>17.059999999999999</v>
      </c>
      <c r="D39" s="65">
        <v>0.47</v>
      </c>
      <c r="E39" s="65">
        <v>127.82</v>
      </c>
      <c r="F39" s="66">
        <v>5.1799999999999999E-2</v>
      </c>
      <c r="G39" s="65">
        <v>79.5</v>
      </c>
      <c r="H39" s="65">
        <v>38.700000000000003</v>
      </c>
      <c r="I39" s="65">
        <v>-45.11</v>
      </c>
      <c r="J39" s="65">
        <v>-39.840000000000003</v>
      </c>
      <c r="K39" s="66">
        <v>-0.61020000000000008</v>
      </c>
      <c r="L39" s="65">
        <v>0.6</v>
      </c>
      <c r="M39" s="65">
        <v>0.77</v>
      </c>
    </row>
    <row r="40" spans="1:13" x14ac:dyDescent="0.25">
      <c r="A40" s="65" t="s">
        <v>128</v>
      </c>
      <c r="B40" s="65">
        <v>88.2</v>
      </c>
      <c r="C40" s="65">
        <v>-46.95</v>
      </c>
      <c r="D40" s="65">
        <v>-7.26</v>
      </c>
      <c r="E40" s="65">
        <v>95.88</v>
      </c>
      <c r="F40" s="66">
        <v>1E-3</v>
      </c>
      <c r="G40" s="65">
        <v>21.97</v>
      </c>
      <c r="H40" s="65">
        <v>1.92</v>
      </c>
      <c r="I40" s="65">
        <v>-166.93</v>
      </c>
      <c r="J40" s="65">
        <v>-138</v>
      </c>
      <c r="K40" s="66">
        <v>-2.2317</v>
      </c>
      <c r="L40" s="65">
        <v>0.33</v>
      </c>
      <c r="M40" s="65">
        <v>0.27</v>
      </c>
    </row>
    <row r="41" spans="1:13" x14ac:dyDescent="0.25">
      <c r="A41" s="85" t="s">
        <v>100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</row>
    <row r="42" spans="1:13" x14ac:dyDescent="0.25">
      <c r="A42" s="65" t="s">
        <v>124</v>
      </c>
      <c r="B42" s="65">
        <v>94.54</v>
      </c>
      <c r="C42" s="65">
        <v>262.8</v>
      </c>
      <c r="D42" s="65">
        <v>9.4</v>
      </c>
      <c r="E42" s="65">
        <v>493.71</v>
      </c>
      <c r="F42" s="66">
        <v>0.84510000000000007</v>
      </c>
      <c r="G42" s="65">
        <v>1367.97</v>
      </c>
      <c r="H42" s="65">
        <v>580.4</v>
      </c>
      <c r="I42" s="65">
        <v>10.1</v>
      </c>
      <c r="J42" s="65">
        <v>29.29</v>
      </c>
      <c r="K42" s="66">
        <v>0.22420000000000001</v>
      </c>
      <c r="L42" s="65">
        <v>2.56</v>
      </c>
      <c r="M42" s="65">
        <v>3.13</v>
      </c>
    </row>
    <row r="43" spans="1:13" x14ac:dyDescent="0.25">
      <c r="A43" s="65" t="s">
        <v>125</v>
      </c>
      <c r="B43" s="65">
        <v>85.76</v>
      </c>
      <c r="C43" s="65">
        <v>101.21</v>
      </c>
      <c r="D43" s="65">
        <v>1.6</v>
      </c>
      <c r="E43" s="65">
        <v>134.25</v>
      </c>
      <c r="F43" s="66">
        <v>0.41609999999999997</v>
      </c>
      <c r="G43" s="65">
        <v>263.18</v>
      </c>
      <c r="H43" s="65">
        <v>150.76</v>
      </c>
      <c r="I43" s="65">
        <v>0.96</v>
      </c>
      <c r="J43" s="65">
        <v>1.88</v>
      </c>
      <c r="K43" s="66">
        <v>4.3799999999999999E-2</v>
      </c>
      <c r="L43" s="65">
        <v>1.55</v>
      </c>
      <c r="M43" s="65">
        <v>1.8</v>
      </c>
    </row>
    <row r="44" spans="1:13" x14ac:dyDescent="0.25">
      <c r="A44" s="65" t="s">
        <v>126</v>
      </c>
      <c r="B44" s="65">
        <v>73.78</v>
      </c>
      <c r="C44" s="65">
        <v>39.17</v>
      </c>
      <c r="D44" s="65">
        <v>0.78</v>
      </c>
      <c r="E44" s="65">
        <v>91.88</v>
      </c>
      <c r="F44" s="66">
        <v>0.1265</v>
      </c>
      <c r="G44" s="65">
        <v>92.31</v>
      </c>
      <c r="H44" s="65">
        <v>42.54</v>
      </c>
      <c r="I44" s="65">
        <v>-7.73</v>
      </c>
      <c r="J44" s="65">
        <v>-12.22</v>
      </c>
      <c r="K44" s="66">
        <v>-0.32020000000000004</v>
      </c>
      <c r="L44" s="65">
        <v>0.99</v>
      </c>
      <c r="M44" s="65">
        <v>1.1200000000000001</v>
      </c>
    </row>
    <row r="45" spans="1:13" x14ac:dyDescent="0.25">
      <c r="A45" s="65" t="s">
        <v>127</v>
      </c>
      <c r="B45" s="65">
        <v>64.09</v>
      </c>
      <c r="C45" s="65">
        <v>-1.79</v>
      </c>
      <c r="D45" s="65">
        <v>-0.41</v>
      </c>
      <c r="E45" s="65">
        <v>72.45</v>
      </c>
      <c r="F45" s="66">
        <v>2.3099999999999999E-2</v>
      </c>
      <c r="G45" s="65">
        <v>41.97</v>
      </c>
      <c r="H45" s="65">
        <v>12.01</v>
      </c>
      <c r="I45" s="65">
        <v>-32.86</v>
      </c>
      <c r="J45" s="65">
        <v>-44.03</v>
      </c>
      <c r="K45" s="66">
        <v>-0.70979999999999999</v>
      </c>
      <c r="L45" s="65">
        <v>0.65</v>
      </c>
      <c r="M45" s="65">
        <v>0.68</v>
      </c>
    </row>
    <row r="46" spans="1:13" x14ac:dyDescent="0.25">
      <c r="A46" s="65" t="s">
        <v>128</v>
      </c>
      <c r="B46" s="65">
        <v>45.38</v>
      </c>
      <c r="C46" s="65">
        <v>-36.74</v>
      </c>
      <c r="D46" s="65">
        <v>-18.18</v>
      </c>
      <c r="E46" s="65">
        <v>45.94</v>
      </c>
      <c r="F46" s="66" t="s">
        <v>112</v>
      </c>
      <c r="G46" s="65">
        <v>11.07</v>
      </c>
      <c r="H46" s="65">
        <v>0.44</v>
      </c>
      <c r="I46" s="65">
        <v>-106.97</v>
      </c>
      <c r="J46" s="65">
        <v>-104.74</v>
      </c>
      <c r="K46" s="66">
        <v>-3.1962000000000002</v>
      </c>
      <c r="L46" s="65">
        <v>0.19</v>
      </c>
      <c r="M46" s="65">
        <v>0.21</v>
      </c>
    </row>
    <row r="47" spans="1:13" x14ac:dyDescent="0.25">
      <c r="A47" s="85" t="s">
        <v>101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</row>
    <row r="48" spans="1:13" x14ac:dyDescent="0.25">
      <c r="A48" s="65" t="s">
        <v>124</v>
      </c>
      <c r="B48" s="65">
        <v>51.74</v>
      </c>
      <c r="C48" s="65">
        <v>108.18</v>
      </c>
      <c r="D48" s="65">
        <v>6.49</v>
      </c>
      <c r="E48" s="65">
        <v>198.42</v>
      </c>
      <c r="F48" s="66">
        <v>0.88150000000000006</v>
      </c>
      <c r="G48" s="65">
        <v>408.78</v>
      </c>
      <c r="H48" s="65">
        <v>278.70999999999998</v>
      </c>
      <c r="I48" s="65">
        <v>2.31</v>
      </c>
      <c r="J48" s="65">
        <v>10.81</v>
      </c>
      <c r="K48" s="66">
        <v>0.1464</v>
      </c>
      <c r="L48" s="65">
        <v>2.67</v>
      </c>
      <c r="M48" s="65">
        <v>3.1</v>
      </c>
    </row>
    <row r="49" spans="1:13" x14ac:dyDescent="0.25">
      <c r="A49" s="65" t="s">
        <v>125</v>
      </c>
      <c r="B49" s="65">
        <v>34.49</v>
      </c>
      <c r="C49" s="65">
        <v>35.81</v>
      </c>
      <c r="D49" s="65">
        <v>1.52</v>
      </c>
      <c r="E49" s="65">
        <v>50.95</v>
      </c>
      <c r="F49" s="66">
        <v>0.51539999999999997</v>
      </c>
      <c r="G49" s="65">
        <v>73.69</v>
      </c>
      <c r="H49" s="65">
        <v>50.8</v>
      </c>
      <c r="I49" s="65">
        <v>-3.25</v>
      </c>
      <c r="J49" s="65">
        <v>-1.93</v>
      </c>
      <c r="K49" s="66">
        <v>-0.21879999999999999</v>
      </c>
      <c r="L49" s="65">
        <v>1.76</v>
      </c>
      <c r="M49" s="65">
        <v>1.93</v>
      </c>
    </row>
    <row r="50" spans="1:13" x14ac:dyDescent="0.25">
      <c r="A50" s="65" t="s">
        <v>126</v>
      </c>
      <c r="B50" s="65">
        <v>18.53</v>
      </c>
      <c r="C50" s="65">
        <v>13</v>
      </c>
      <c r="D50" s="65">
        <v>0.73</v>
      </c>
      <c r="E50" s="65">
        <v>27.93</v>
      </c>
      <c r="F50" s="66">
        <v>0.17489999999999997</v>
      </c>
      <c r="G50" s="65">
        <v>30.36</v>
      </c>
      <c r="H50" s="65">
        <v>15.8</v>
      </c>
      <c r="I50" s="65">
        <v>-10.91</v>
      </c>
      <c r="J50" s="65">
        <v>-8.49</v>
      </c>
      <c r="K50" s="66">
        <v>-0.71279999999999999</v>
      </c>
      <c r="L50" s="65">
        <v>1.1399999999999999</v>
      </c>
      <c r="M50" s="65">
        <v>1.26</v>
      </c>
    </row>
    <row r="51" spans="1:13" x14ac:dyDescent="0.25">
      <c r="A51" s="65" t="s">
        <v>127</v>
      </c>
      <c r="B51" s="65">
        <v>7.87</v>
      </c>
      <c r="C51" s="65">
        <v>4.01</v>
      </c>
      <c r="D51" s="65">
        <v>0.31</v>
      </c>
      <c r="E51" s="65">
        <v>12.42</v>
      </c>
      <c r="F51" s="66">
        <v>2.4500000000000001E-2</v>
      </c>
      <c r="G51" s="65">
        <v>12.74</v>
      </c>
      <c r="H51" s="65">
        <v>2.6</v>
      </c>
      <c r="I51" s="65">
        <v>-26.41</v>
      </c>
      <c r="J51" s="65">
        <v>-20.260000000000002</v>
      </c>
      <c r="K51" s="66">
        <v>-1.4803999999999999</v>
      </c>
      <c r="L51" s="65">
        <v>0.73</v>
      </c>
      <c r="M51" s="65">
        <v>0.79</v>
      </c>
    </row>
    <row r="52" spans="1:13" x14ac:dyDescent="0.25">
      <c r="A52" s="65" t="s">
        <v>128</v>
      </c>
      <c r="B52" s="65">
        <v>3.33</v>
      </c>
      <c r="C52" s="65">
        <v>-11.62</v>
      </c>
      <c r="D52" s="65">
        <v>-4.83</v>
      </c>
      <c r="E52" s="65">
        <v>4.83</v>
      </c>
      <c r="F52" s="66" t="s">
        <v>112</v>
      </c>
      <c r="G52" s="65">
        <v>4.26</v>
      </c>
      <c r="H52" s="65">
        <v>0.12</v>
      </c>
      <c r="I52" s="65">
        <v>-75.14</v>
      </c>
      <c r="J52" s="65">
        <v>-61.85</v>
      </c>
      <c r="K52" s="66">
        <v>-5.9896000000000003</v>
      </c>
      <c r="L52" s="65">
        <v>0.3</v>
      </c>
      <c r="M52" s="65">
        <v>0.26</v>
      </c>
    </row>
    <row r="53" spans="1:13" x14ac:dyDescent="0.25">
      <c r="A53" s="59" t="s">
        <v>102</v>
      </c>
    </row>
    <row r="54" spans="1:13" ht="15.75" x14ac:dyDescent="0.25">
      <c r="A54" s="67" t="s">
        <v>103</v>
      </c>
    </row>
    <row r="55" spans="1:13" x14ac:dyDescent="0.25">
      <c r="A55" s="68" t="str">
        <f ca="1">"© "&amp;YEAR(TODAY())&amp;" Cost of Capital Navigator by Kroll, LLC. All rights reserved."</f>
        <v>© 2025 Cost of Capital Navigator by Kroll, LLC. All rights reserved.</v>
      </c>
    </row>
  </sheetData>
  <mergeCells count="8">
    <mergeCell ref="A41:M41"/>
    <mergeCell ref="A47:M47"/>
    <mergeCell ref="A1:C1"/>
    <mergeCell ref="A3:C3"/>
    <mergeCell ref="A9:D9"/>
    <mergeCell ref="A20:D20"/>
    <mergeCell ref="A28:F28"/>
    <mergeCell ref="A35:M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L30"/>
  <sheetViews>
    <sheetView view="pageBreakPreview" zoomScale="80" zoomScaleNormal="100" zoomScaleSheetLayoutView="80" workbookViewId="0">
      <selection activeCell="H35" sqref="H35"/>
    </sheetView>
  </sheetViews>
  <sheetFormatPr defaultRowHeight="14.25" x14ac:dyDescent="0.2"/>
  <cols>
    <col min="3" max="3" width="13" bestFit="1" customWidth="1"/>
    <col min="4" max="4" width="9.75" style="24" bestFit="1" customWidth="1"/>
    <col min="6" max="6" width="10.875" bestFit="1" customWidth="1"/>
    <col min="7" max="7" width="10.625" bestFit="1" customWidth="1"/>
    <col min="8" max="8" width="9.375" bestFit="1" customWidth="1"/>
    <col min="9" max="9" width="9.375" customWidth="1"/>
    <col min="10" max="10" width="10.75" bestFit="1" customWidth="1"/>
    <col min="11" max="11" width="13.875" bestFit="1" customWidth="1"/>
    <col min="12" max="12" width="6.75" bestFit="1" customWidth="1"/>
  </cols>
  <sheetData>
    <row r="7" spans="2:12" s="21" customFormat="1" ht="15" x14ac:dyDescent="0.25">
      <c r="D7" s="21" t="s">
        <v>17</v>
      </c>
      <c r="J7" s="21" t="s">
        <v>29</v>
      </c>
    </row>
    <row r="8" spans="2:12" s="21" customFormat="1" ht="15" x14ac:dyDescent="0.25">
      <c r="D8" s="21" t="s">
        <v>18</v>
      </c>
      <c r="E8" s="21" t="s">
        <v>21</v>
      </c>
      <c r="F8" s="21" t="s">
        <v>23</v>
      </c>
      <c r="G8" s="21" t="s">
        <v>25</v>
      </c>
      <c r="J8" s="21" t="s">
        <v>30</v>
      </c>
    </row>
    <row r="9" spans="2:12" s="21" customFormat="1" ht="15" x14ac:dyDescent="0.25">
      <c r="B9" s="21" t="s">
        <v>1</v>
      </c>
      <c r="C9" s="21" t="s">
        <v>2</v>
      </c>
      <c r="D9" s="21" t="s">
        <v>19</v>
      </c>
      <c r="E9" s="21" t="s">
        <v>17</v>
      </c>
      <c r="F9" s="21" t="s">
        <v>24</v>
      </c>
      <c r="G9" s="21" t="s">
        <v>26</v>
      </c>
      <c r="J9" s="21" t="s">
        <v>24</v>
      </c>
      <c r="K9" s="21" t="s">
        <v>3</v>
      </c>
    </row>
    <row r="10" spans="2:12" s="22" customFormat="1" ht="15" x14ac:dyDescent="0.25">
      <c r="B10" s="22" t="s">
        <v>4</v>
      </c>
      <c r="C10" s="22" t="s">
        <v>38</v>
      </c>
      <c r="D10" s="22" t="s">
        <v>20</v>
      </c>
      <c r="E10" s="22" t="s">
        <v>22</v>
      </c>
      <c r="F10" s="22" t="s">
        <v>20</v>
      </c>
      <c r="G10" s="22" t="s">
        <v>27</v>
      </c>
      <c r="H10" s="22" t="s">
        <v>28</v>
      </c>
      <c r="I10" s="22" t="s">
        <v>40</v>
      </c>
      <c r="J10" s="22" t="s">
        <v>20</v>
      </c>
      <c r="K10" s="22" t="s">
        <v>6</v>
      </c>
    </row>
    <row r="11" spans="2:12" ht="15" x14ac:dyDescent="0.25">
      <c r="D11" s="23" t="s">
        <v>31</v>
      </c>
      <c r="E11" s="23" t="s">
        <v>32</v>
      </c>
      <c r="F11" s="23" t="s">
        <v>36</v>
      </c>
      <c r="G11" s="23" t="s">
        <v>33</v>
      </c>
      <c r="H11" s="23" t="s">
        <v>34</v>
      </c>
      <c r="I11" s="23"/>
      <c r="J11" s="23" t="s">
        <v>37</v>
      </c>
      <c r="K11" s="23" t="s">
        <v>35</v>
      </c>
    </row>
    <row r="13" spans="2:12" x14ac:dyDescent="0.2">
      <c r="B13" s="15">
        <v>1</v>
      </c>
      <c r="C13" s="16">
        <v>29428.909</v>
      </c>
      <c r="D13" s="25">
        <v>0.1104</v>
      </c>
      <c r="E13" s="25">
        <v>4.9700000000000001E-2</v>
      </c>
      <c r="F13" s="25">
        <f>D13-E13</f>
        <v>6.0699999999999997E-2</v>
      </c>
      <c r="G13" s="25">
        <v>6.9099999999999995E-2</v>
      </c>
      <c r="H13" s="26">
        <v>0.92</v>
      </c>
      <c r="I13" s="26">
        <f>H13*0.67+0.35</f>
        <v>0.96640000000000004</v>
      </c>
      <c r="J13" s="28">
        <f>G13*H13</f>
        <v>6.3572000000000004E-2</v>
      </c>
      <c r="K13" s="25">
        <f>F13-J13</f>
        <v>-2.8720000000000065E-3</v>
      </c>
      <c r="L13" s="27">
        <f>F13-G13*I13</f>
        <v>-6.0782400000000056E-3</v>
      </c>
    </row>
    <row r="14" spans="2:12" x14ac:dyDescent="0.2">
      <c r="B14" s="15">
        <v>2</v>
      </c>
      <c r="C14" s="16">
        <v>13512.96</v>
      </c>
      <c r="D14" s="25">
        <v>0.12659999999999999</v>
      </c>
      <c r="E14" s="25">
        <v>4.9700000000000001E-2</v>
      </c>
      <c r="F14" s="25">
        <f>D14-E14</f>
        <v>7.6899999999999996E-2</v>
      </c>
      <c r="G14" s="25">
        <v>6.9099999999999995E-2</v>
      </c>
      <c r="H14" s="24">
        <v>1.04</v>
      </c>
      <c r="I14" s="26">
        <f t="shared" ref="I14:I22" si="0">H14*0.67+0.35</f>
        <v>1.0468000000000002</v>
      </c>
      <c r="J14" s="28">
        <f t="shared" ref="J14:J22" si="1">G14*H14</f>
        <v>7.1863999999999997E-2</v>
      </c>
      <c r="K14" s="25">
        <f t="shared" ref="K14:K22" si="2">F14-J14</f>
        <v>5.0359999999999988E-3</v>
      </c>
      <c r="L14" s="27">
        <f t="shared" ref="L14:L22" si="3">F14-G14*I14</f>
        <v>4.566119999999993E-3</v>
      </c>
    </row>
    <row r="15" spans="2:12" x14ac:dyDescent="0.2">
      <c r="B15" s="15">
        <v>3</v>
      </c>
      <c r="C15" s="16">
        <v>7275.9669999999996</v>
      </c>
      <c r="D15" s="25">
        <v>0.1341</v>
      </c>
      <c r="E15" s="25">
        <v>4.9700000000000001E-2</v>
      </c>
      <c r="F15" s="25">
        <f t="shared" ref="F15:F22" si="4">D15-E15</f>
        <v>8.4400000000000003E-2</v>
      </c>
      <c r="G15" s="25">
        <v>6.9099999999999995E-2</v>
      </c>
      <c r="H15" s="26">
        <v>1.1000000000000001</v>
      </c>
      <c r="I15" s="26">
        <f t="shared" si="0"/>
        <v>1.0870000000000002</v>
      </c>
      <c r="J15" s="28">
        <f t="shared" si="1"/>
        <v>7.6009999999999994E-2</v>
      </c>
      <c r="K15" s="25">
        <f t="shared" si="2"/>
        <v>8.3900000000000086E-3</v>
      </c>
      <c r="L15" s="27">
        <f t="shared" si="3"/>
        <v>9.2882999999999993E-3</v>
      </c>
    </row>
    <row r="16" spans="2:12" x14ac:dyDescent="0.2">
      <c r="B16" s="15">
        <v>4</v>
      </c>
      <c r="C16" s="16">
        <v>4504.0659999999998</v>
      </c>
      <c r="D16" s="25">
        <v>0.13600000000000001</v>
      </c>
      <c r="E16" s="25">
        <v>4.9700000000000001E-2</v>
      </c>
      <c r="F16" s="25">
        <f t="shared" si="4"/>
        <v>8.6300000000000016E-2</v>
      </c>
      <c r="G16" s="25">
        <v>6.9099999999999995E-2</v>
      </c>
      <c r="H16" s="24">
        <v>1.1299999999999999</v>
      </c>
      <c r="I16" s="26">
        <f t="shared" si="0"/>
        <v>1.1071</v>
      </c>
      <c r="J16" s="28">
        <f t="shared" si="1"/>
        <v>7.8082999999999986E-2</v>
      </c>
      <c r="K16" s="25">
        <f t="shared" si="2"/>
        <v>8.2170000000000298E-3</v>
      </c>
      <c r="L16" s="27">
        <f t="shared" si="3"/>
        <v>9.7993900000000189E-3</v>
      </c>
    </row>
    <row r="17" spans="2:12" x14ac:dyDescent="0.2">
      <c r="B17" s="15">
        <v>5</v>
      </c>
      <c r="C17" s="16">
        <v>2996.0030000000002</v>
      </c>
      <c r="D17" s="25">
        <v>0.1431</v>
      </c>
      <c r="E17" s="25">
        <v>4.9700000000000001E-2</v>
      </c>
      <c r="F17" s="25">
        <f t="shared" si="4"/>
        <v>9.3400000000000011E-2</v>
      </c>
      <c r="G17" s="25">
        <v>6.9099999999999995E-2</v>
      </c>
      <c r="H17" s="24">
        <v>1.17</v>
      </c>
      <c r="I17" s="26">
        <f t="shared" si="0"/>
        <v>1.1339000000000001</v>
      </c>
      <c r="J17" s="28">
        <f t="shared" si="1"/>
        <v>8.0846999999999988E-2</v>
      </c>
      <c r="K17" s="25">
        <f t="shared" si="2"/>
        <v>1.2553000000000022E-2</v>
      </c>
      <c r="L17" s="27">
        <f t="shared" si="3"/>
        <v>1.5047510000000014E-2</v>
      </c>
    </row>
    <row r="18" spans="2:12" x14ac:dyDescent="0.2">
      <c r="B18" s="15">
        <v>6</v>
      </c>
      <c r="C18" s="16">
        <v>1961.8309999999999</v>
      </c>
      <c r="D18" s="25">
        <v>0.1459</v>
      </c>
      <c r="E18" s="25">
        <v>4.9700000000000001E-2</v>
      </c>
      <c r="F18" s="25">
        <f t="shared" si="4"/>
        <v>9.6200000000000008E-2</v>
      </c>
      <c r="G18" s="25">
        <v>6.9099999999999995E-2</v>
      </c>
      <c r="H18" s="24">
        <v>1.17</v>
      </c>
      <c r="I18" s="26">
        <f t="shared" si="0"/>
        <v>1.1339000000000001</v>
      </c>
      <c r="J18" s="28">
        <f t="shared" si="1"/>
        <v>8.0846999999999988E-2</v>
      </c>
      <c r="K18" s="25">
        <f t="shared" si="2"/>
        <v>1.5353000000000019E-2</v>
      </c>
      <c r="L18" s="27">
        <f t="shared" si="3"/>
        <v>1.7847510000000011E-2</v>
      </c>
    </row>
    <row r="19" spans="2:12" x14ac:dyDescent="0.2">
      <c r="B19" s="15">
        <v>7</v>
      </c>
      <c r="C19" s="16">
        <v>1292.7909999999999</v>
      </c>
      <c r="D19" s="25">
        <v>0.15190000000000001</v>
      </c>
      <c r="E19" s="25">
        <v>4.9700000000000001E-2</v>
      </c>
      <c r="F19" s="25">
        <f t="shared" si="4"/>
        <v>0.10220000000000001</v>
      </c>
      <c r="G19" s="25">
        <v>6.9099999999999995E-2</v>
      </c>
      <c r="H19" s="24">
        <v>1.25</v>
      </c>
      <c r="I19" s="26">
        <f t="shared" si="0"/>
        <v>1.1875</v>
      </c>
      <c r="J19" s="28">
        <f t="shared" si="1"/>
        <v>8.6374999999999993E-2</v>
      </c>
      <c r="K19" s="25">
        <f t="shared" si="2"/>
        <v>1.582500000000002E-2</v>
      </c>
      <c r="L19" s="27">
        <f t="shared" si="3"/>
        <v>2.0143750000000016E-2</v>
      </c>
    </row>
    <row r="20" spans="2:12" x14ac:dyDescent="0.2">
      <c r="B20" s="15">
        <v>8</v>
      </c>
      <c r="C20" s="16">
        <v>730.04700000000003</v>
      </c>
      <c r="D20" s="25">
        <v>0.15770000000000001</v>
      </c>
      <c r="E20" s="25">
        <v>4.9700000000000001E-2</v>
      </c>
      <c r="F20" s="25">
        <f t="shared" si="4"/>
        <v>0.10800000000000001</v>
      </c>
      <c r="G20" s="25">
        <v>6.9099999999999995E-2</v>
      </c>
      <c r="H20" s="26">
        <v>1.3</v>
      </c>
      <c r="I20" s="26">
        <f t="shared" si="0"/>
        <v>1.2210000000000001</v>
      </c>
      <c r="J20" s="28">
        <f t="shared" si="1"/>
        <v>8.9829999999999993E-2</v>
      </c>
      <c r="K20" s="25">
        <f t="shared" si="2"/>
        <v>1.8170000000000019E-2</v>
      </c>
      <c r="L20" s="27">
        <f t="shared" si="3"/>
        <v>2.3628900000000008E-2</v>
      </c>
    </row>
    <row r="21" spans="2:12" x14ac:dyDescent="0.2">
      <c r="B21" s="15">
        <v>9</v>
      </c>
      <c r="C21" s="16">
        <v>325.36</v>
      </c>
      <c r="D21" s="25">
        <v>0.16650000000000001</v>
      </c>
      <c r="E21" s="25">
        <v>4.9700000000000001E-2</v>
      </c>
      <c r="F21" s="25">
        <f t="shared" si="4"/>
        <v>0.11680000000000001</v>
      </c>
      <c r="G21" s="25">
        <v>6.9099999999999995E-2</v>
      </c>
      <c r="H21" s="24">
        <v>1.34</v>
      </c>
      <c r="I21" s="26">
        <f t="shared" si="0"/>
        <v>1.2478000000000002</v>
      </c>
      <c r="J21" s="28">
        <f t="shared" si="1"/>
        <v>9.2593999999999996E-2</v>
      </c>
      <c r="K21" s="25">
        <f t="shared" si="2"/>
        <v>2.4206000000000019E-2</v>
      </c>
      <c r="L21" s="27">
        <f t="shared" si="3"/>
        <v>3.057702000000001E-2</v>
      </c>
    </row>
    <row r="22" spans="2:12" x14ac:dyDescent="0.2">
      <c r="B22" s="15">
        <v>10</v>
      </c>
      <c r="C22" s="16">
        <v>2.4550000000000001</v>
      </c>
      <c r="D22" s="25">
        <v>0.19800000000000001</v>
      </c>
      <c r="E22" s="25">
        <v>4.9700000000000001E-2</v>
      </c>
      <c r="F22" s="25">
        <f t="shared" si="4"/>
        <v>0.14830000000000002</v>
      </c>
      <c r="G22" s="25">
        <v>6.9099999999999995E-2</v>
      </c>
      <c r="H22" s="24">
        <v>1.39</v>
      </c>
      <c r="I22" s="26">
        <f t="shared" si="0"/>
        <v>1.2812999999999999</v>
      </c>
      <c r="J22" s="28">
        <f t="shared" si="1"/>
        <v>9.6048999999999982E-2</v>
      </c>
      <c r="K22" s="25">
        <f t="shared" si="2"/>
        <v>5.2251000000000034E-2</v>
      </c>
      <c r="L22" s="27">
        <f t="shared" si="3"/>
        <v>5.9762170000000031E-2</v>
      </c>
    </row>
    <row r="23" spans="2:12" x14ac:dyDescent="0.2">
      <c r="E23" s="24"/>
      <c r="F23" s="24"/>
      <c r="G23" s="24"/>
      <c r="H23" s="24"/>
      <c r="I23" s="24"/>
      <c r="J23" s="24"/>
      <c r="K23" s="24"/>
    </row>
    <row r="26" spans="2:12" x14ac:dyDescent="0.2">
      <c r="C26" s="29"/>
    </row>
    <row r="27" spans="2:12" x14ac:dyDescent="0.2">
      <c r="C27" t="s">
        <v>8</v>
      </c>
    </row>
    <row r="28" spans="2:12" x14ac:dyDescent="0.2">
      <c r="C28" s="30" t="s">
        <v>15</v>
      </c>
    </row>
    <row r="29" spans="2:12" x14ac:dyDescent="0.2">
      <c r="C29" s="30" t="s">
        <v>39</v>
      </c>
    </row>
    <row r="30" spans="2:12" x14ac:dyDescent="0.2">
      <c r="C30" s="19" t="s">
        <v>13</v>
      </c>
    </row>
  </sheetData>
  <pageMargins left="0.7" right="0.7" top="0.75" bottom="0.75" header="0.3" footer="0.3"/>
  <pageSetup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O31"/>
  <sheetViews>
    <sheetView topLeftCell="A3" zoomScaleNormal="100" workbookViewId="0">
      <selection activeCell="L19" sqref="L19"/>
    </sheetView>
  </sheetViews>
  <sheetFormatPr defaultColWidth="9" defaultRowHeight="14.25" x14ac:dyDescent="0.2"/>
  <cols>
    <col min="1" max="1" width="9" style="1"/>
    <col min="2" max="2" width="2.125" style="1" customWidth="1"/>
    <col min="3" max="3" width="6.625" style="1" customWidth="1"/>
    <col min="4" max="4" width="12.125" style="1" bestFit="1" customWidth="1"/>
    <col min="5" max="5" width="14.5" style="1" bestFit="1" customWidth="1"/>
    <col min="6" max="8" width="9.125" style="1" bestFit="1" customWidth="1"/>
    <col min="9" max="9" width="10.25" style="1" customWidth="1"/>
    <col min="10" max="10" width="2.75" style="1" customWidth="1"/>
    <col min="11" max="16384" width="9" style="1"/>
  </cols>
  <sheetData>
    <row r="5" spans="2:10" ht="15" thickBot="1" x14ac:dyDescent="0.25"/>
    <row r="6" spans="2:10" x14ac:dyDescent="0.2">
      <c r="B6" s="2"/>
      <c r="C6" s="3"/>
      <c r="D6" s="3"/>
      <c r="E6" s="3"/>
      <c r="F6" s="3"/>
      <c r="G6" s="3"/>
      <c r="H6" s="3"/>
      <c r="I6" s="3"/>
      <c r="J6" s="4"/>
    </row>
    <row r="7" spans="2:10" x14ac:dyDescent="0.2">
      <c r="B7" s="7"/>
      <c r="C7" s="72"/>
      <c r="D7" s="72"/>
      <c r="E7" s="72"/>
      <c r="F7" s="72"/>
      <c r="G7" s="72"/>
      <c r="H7" s="72"/>
      <c r="I7" s="72"/>
      <c r="J7" s="5"/>
    </row>
    <row r="8" spans="2:10" ht="15" x14ac:dyDescent="0.2">
      <c r="B8" s="73" t="s">
        <v>51</v>
      </c>
      <c r="C8" s="74"/>
      <c r="D8" s="74"/>
      <c r="E8" s="74"/>
      <c r="F8" s="74"/>
      <c r="G8" s="74"/>
      <c r="H8" s="74"/>
      <c r="I8" s="74"/>
      <c r="J8" s="75"/>
    </row>
    <row r="9" spans="2:10" x14ac:dyDescent="0.2">
      <c r="B9" s="7"/>
      <c r="C9" s="72"/>
      <c r="D9" s="72"/>
      <c r="E9" s="72"/>
      <c r="F9" s="72"/>
      <c r="G9" s="72"/>
      <c r="H9" s="72"/>
      <c r="I9" s="72"/>
      <c r="J9" s="5"/>
    </row>
    <row r="10" spans="2:10" ht="15" customHeight="1" x14ac:dyDescent="0.2">
      <c r="B10" s="76" t="s">
        <v>0</v>
      </c>
      <c r="C10" s="77"/>
      <c r="D10" s="77"/>
      <c r="E10" s="77"/>
      <c r="F10" s="77"/>
      <c r="G10" s="77"/>
      <c r="H10" s="77"/>
      <c r="I10" s="77"/>
      <c r="J10" s="78"/>
    </row>
    <row r="11" spans="2:10" x14ac:dyDescent="0.2">
      <c r="B11" s="7"/>
      <c r="C11" s="6"/>
      <c r="D11" s="6"/>
      <c r="E11" s="6"/>
      <c r="F11" s="6"/>
      <c r="G11" s="6"/>
      <c r="H11" s="6"/>
      <c r="I11" s="6"/>
      <c r="J11" s="5"/>
    </row>
    <row r="12" spans="2:10" ht="14.25" customHeight="1" x14ac:dyDescent="0.2">
      <c r="B12" s="7"/>
      <c r="C12" s="8"/>
      <c r="D12" s="8"/>
      <c r="E12" s="8"/>
      <c r="F12" s="8"/>
      <c r="G12" s="8"/>
      <c r="H12" s="8"/>
      <c r="I12" s="8"/>
      <c r="J12" s="5"/>
    </row>
    <row r="13" spans="2:10" ht="14.25" customHeight="1" x14ac:dyDescent="0.2">
      <c r="B13" s="7"/>
      <c r="C13" s="9" t="s">
        <v>1</v>
      </c>
      <c r="D13" s="70" t="s">
        <v>47</v>
      </c>
      <c r="E13" s="70"/>
      <c r="F13" s="9" t="s">
        <v>3</v>
      </c>
      <c r="G13" s="70" t="s">
        <v>7</v>
      </c>
      <c r="H13" s="70"/>
      <c r="I13" s="70"/>
      <c r="J13" s="5"/>
    </row>
    <row r="14" spans="2:10" x14ac:dyDescent="0.2">
      <c r="B14" s="7"/>
      <c r="C14" s="10" t="s">
        <v>4</v>
      </c>
      <c r="D14" s="10" t="s">
        <v>48</v>
      </c>
      <c r="E14" s="10" t="s">
        <v>49</v>
      </c>
      <c r="F14" s="10" t="s">
        <v>6</v>
      </c>
      <c r="G14" s="10" t="s">
        <v>12</v>
      </c>
      <c r="H14" s="10" t="s">
        <v>11</v>
      </c>
      <c r="I14" s="10" t="s">
        <v>14</v>
      </c>
      <c r="J14" s="5"/>
    </row>
    <row r="15" spans="2:10" x14ac:dyDescent="0.2">
      <c r="B15" s="7"/>
      <c r="C15" s="15">
        <v>1</v>
      </c>
      <c r="D15" s="16">
        <f>'D&amp;P (2020)'!C13</f>
        <v>31090.379000000001</v>
      </c>
      <c r="E15" s="16">
        <v>1061355.0109999999</v>
      </c>
      <c r="F15" s="36">
        <f>'D&amp;P (2020)'!L13</f>
        <v>-2.6799999999999879E-3</v>
      </c>
      <c r="G15" s="11">
        <f>'D&amp;P (2020)'!I13</f>
        <v>0.92</v>
      </c>
      <c r="H15" s="11">
        <v>0.88</v>
      </c>
      <c r="I15" s="11">
        <f>(H15-0.35)/0.67</f>
        <v>0.79104477611940294</v>
      </c>
      <c r="J15" s="5"/>
    </row>
    <row r="16" spans="2:10" x14ac:dyDescent="0.2">
      <c r="B16" s="7"/>
      <c r="C16" s="15">
        <v>2</v>
      </c>
      <c r="D16" s="16">
        <f>'D&amp;P (2020)'!C14</f>
        <v>13142.606</v>
      </c>
      <c r="E16" s="16">
        <v>30542.936000000002</v>
      </c>
      <c r="F16" s="36">
        <f>'D&amp;P (2020)'!L14</f>
        <v>4.8399999999999971E-3</v>
      </c>
      <c r="G16" s="11">
        <f>'D&amp;P (2020)'!I14</f>
        <v>1.04</v>
      </c>
      <c r="H16" s="11">
        <f>H15</f>
        <v>0.88</v>
      </c>
      <c r="I16" s="11">
        <f t="shared" ref="I16:I24" si="0">(H16-0.35)/0.67</f>
        <v>0.79104477611940294</v>
      </c>
      <c r="J16" s="5"/>
    </row>
    <row r="17" spans="2:15" x14ac:dyDescent="0.2">
      <c r="B17" s="7"/>
      <c r="C17" s="15">
        <v>3</v>
      </c>
      <c r="D17" s="16">
        <f>'D&amp;P (2020)'!C15</f>
        <v>6618.6040000000003</v>
      </c>
      <c r="E17" s="16">
        <v>13100.225</v>
      </c>
      <c r="F17" s="36">
        <f>'D&amp;P (2020)'!L15</f>
        <v>6.9349999999999828E-3</v>
      </c>
      <c r="G17" s="11">
        <f>'D&amp;P (2020)'!I15</f>
        <v>1.1100000000000001</v>
      </c>
      <c r="H17" s="11">
        <f t="shared" ref="H17:H24" si="1">H16</f>
        <v>0.88</v>
      </c>
      <c r="I17" s="11">
        <f t="shared" si="0"/>
        <v>0.79104477611940294</v>
      </c>
      <c r="J17" s="5"/>
    </row>
    <row r="18" spans="2:15" x14ac:dyDescent="0.2">
      <c r="B18" s="7"/>
      <c r="C18" s="15">
        <v>4</v>
      </c>
      <c r="D18" s="16">
        <f>'D&amp;P (2020)'!C16</f>
        <v>4312.5460000000003</v>
      </c>
      <c r="E18" s="16">
        <v>6614.9620000000004</v>
      </c>
      <c r="F18" s="36">
        <f>'D&amp;P (2020)'!L16</f>
        <v>7.7050000000000035E-3</v>
      </c>
      <c r="G18" s="11">
        <f>'D&amp;P (2020)'!I16</f>
        <v>1.1299999999999999</v>
      </c>
      <c r="H18" s="11">
        <f t="shared" si="1"/>
        <v>0.88</v>
      </c>
      <c r="I18" s="11">
        <f t="shared" si="0"/>
        <v>0.79104477611940294</v>
      </c>
      <c r="J18" s="5"/>
      <c r="O18" s="37"/>
    </row>
    <row r="19" spans="2:15" x14ac:dyDescent="0.2">
      <c r="B19" s="7"/>
      <c r="C19" s="15">
        <v>5</v>
      </c>
      <c r="D19" s="16">
        <f>'D&amp;P (2020)'!C17</f>
        <v>2688.8890000000001</v>
      </c>
      <c r="E19" s="16">
        <v>4311.2520000000004</v>
      </c>
      <c r="F19" s="38">
        <f>'D&amp;P (2020)'!L17</f>
        <v>1.0845000000000007E-2</v>
      </c>
      <c r="G19" s="11">
        <f>'D&amp;P (2020)'!I17</f>
        <v>1.17</v>
      </c>
      <c r="H19" s="11">
        <f t="shared" si="1"/>
        <v>0.88</v>
      </c>
      <c r="I19" s="11">
        <f t="shared" si="0"/>
        <v>0.79104477611940294</v>
      </c>
      <c r="J19" s="5"/>
    </row>
    <row r="20" spans="2:15" x14ac:dyDescent="0.2">
      <c r="B20" s="7"/>
      <c r="C20" s="15">
        <v>6</v>
      </c>
      <c r="D20" s="16">
        <f>'D&amp;P (2020)'!C18</f>
        <v>1669.856</v>
      </c>
      <c r="E20" s="16">
        <v>2685.8649999999998</v>
      </c>
      <c r="F20" s="36">
        <f>'D&amp;P (2020)'!L18</f>
        <v>1.3745000000000021E-2</v>
      </c>
      <c r="G20" s="11">
        <f>'D&amp;P (2020)'!I18</f>
        <v>1.17</v>
      </c>
      <c r="H20" s="11">
        <f t="shared" si="1"/>
        <v>0.88</v>
      </c>
      <c r="I20" s="11">
        <f t="shared" si="0"/>
        <v>0.79104477611940294</v>
      </c>
      <c r="J20" s="5"/>
    </row>
    <row r="21" spans="2:15" x14ac:dyDescent="0.2">
      <c r="B21" s="7"/>
      <c r="C21" s="15">
        <v>7</v>
      </c>
      <c r="D21" s="16">
        <f>'D&amp;P (2020)'!C19</f>
        <v>993.85500000000002</v>
      </c>
      <c r="E21" s="16">
        <v>1668.2819999999999</v>
      </c>
      <c r="F21" s="36">
        <f>'D&amp;P (2020)'!L19</f>
        <v>1.4725000000000002E-2</v>
      </c>
      <c r="G21" s="11">
        <f>'D&amp;P (2020)'!I19</f>
        <v>1.25</v>
      </c>
      <c r="H21" s="11">
        <f t="shared" si="1"/>
        <v>0.88</v>
      </c>
      <c r="I21" s="11">
        <f t="shared" si="0"/>
        <v>0.79104477611940294</v>
      </c>
      <c r="J21" s="5"/>
    </row>
    <row r="22" spans="2:15" x14ac:dyDescent="0.2">
      <c r="B22" s="7"/>
      <c r="C22" s="15">
        <v>8</v>
      </c>
      <c r="D22" s="16">
        <f>'D&amp;P (2020)'!C20</f>
        <v>515.62099999999998</v>
      </c>
      <c r="E22" s="16">
        <v>993.84699999999998</v>
      </c>
      <c r="F22" s="36">
        <f>'D&amp;P (2020)'!L20</f>
        <v>1.6050000000000023E-2</v>
      </c>
      <c r="G22" s="11">
        <f>'D&amp;P (2020)'!I20</f>
        <v>1.3</v>
      </c>
      <c r="H22" s="11">
        <f t="shared" si="1"/>
        <v>0.88</v>
      </c>
      <c r="I22" s="11">
        <f t="shared" si="0"/>
        <v>0.79104477611940294</v>
      </c>
      <c r="J22" s="5"/>
    </row>
    <row r="23" spans="2:15" x14ac:dyDescent="0.2">
      <c r="B23" s="7"/>
      <c r="C23" s="15">
        <v>9</v>
      </c>
      <c r="D23" s="16">
        <f>'D&amp;P (2020)'!C21</f>
        <v>230.024</v>
      </c>
      <c r="E23" s="16">
        <v>515.60199999999998</v>
      </c>
      <c r="F23" s="38">
        <f>'D&amp;P (2020)'!L21</f>
        <v>2.2605E-2</v>
      </c>
      <c r="G23" s="11">
        <f>'D&amp;P (2020)'!I21</f>
        <v>1.33</v>
      </c>
      <c r="H23" s="11">
        <f t="shared" si="1"/>
        <v>0.88</v>
      </c>
      <c r="I23" s="11">
        <f t="shared" si="0"/>
        <v>0.79104477611940294</v>
      </c>
      <c r="J23" s="5"/>
    </row>
    <row r="24" spans="2:15" x14ac:dyDescent="0.2">
      <c r="B24" s="7"/>
      <c r="C24" s="15">
        <v>10</v>
      </c>
      <c r="D24" s="16">
        <f>'D&amp;P (2020)'!C22</f>
        <v>1.9730000000000001</v>
      </c>
      <c r="E24" s="16">
        <v>229.74799999999999</v>
      </c>
      <c r="F24" s="36">
        <f>'D&amp;P (2020)'!L22</f>
        <v>4.9915000000000001E-2</v>
      </c>
      <c r="G24" s="11">
        <f>'D&amp;P (2020)'!I22</f>
        <v>1.39</v>
      </c>
      <c r="H24" s="11">
        <f t="shared" si="1"/>
        <v>0.88</v>
      </c>
      <c r="I24" s="11">
        <f t="shared" si="0"/>
        <v>0.79104477611940294</v>
      </c>
      <c r="J24" s="5"/>
    </row>
    <row r="25" spans="2:15" x14ac:dyDescent="0.2">
      <c r="B25" s="7"/>
      <c r="C25" s="71" t="s">
        <v>16</v>
      </c>
      <c r="D25" s="71"/>
      <c r="E25" s="33"/>
      <c r="F25" s="6"/>
      <c r="G25" s="6"/>
      <c r="H25" s="6"/>
      <c r="I25" s="31"/>
      <c r="J25" s="5"/>
    </row>
    <row r="26" spans="2:15" x14ac:dyDescent="0.2">
      <c r="B26" s="7"/>
      <c r="C26" s="20" t="s">
        <v>8</v>
      </c>
      <c r="D26" s="6"/>
      <c r="E26" s="6"/>
      <c r="F26" s="6"/>
      <c r="G26" s="6"/>
      <c r="H26" s="6"/>
      <c r="I26" s="31"/>
      <c r="J26" s="5"/>
    </row>
    <row r="27" spans="2:15" x14ac:dyDescent="0.2">
      <c r="B27" s="7"/>
      <c r="C27" s="19" t="s">
        <v>45</v>
      </c>
      <c r="D27" s="31"/>
      <c r="E27" s="34"/>
      <c r="F27" s="31"/>
      <c r="G27" s="31"/>
      <c r="H27" s="31"/>
      <c r="I27" s="31"/>
      <c r="J27" s="5"/>
    </row>
    <row r="28" spans="2:15" x14ac:dyDescent="0.2">
      <c r="B28" s="7"/>
      <c r="C28" s="19" t="s">
        <v>44</v>
      </c>
      <c r="D28" s="31"/>
      <c r="E28" s="34"/>
      <c r="F28" s="31"/>
      <c r="G28" s="31"/>
      <c r="H28" s="31"/>
      <c r="I28" s="31"/>
      <c r="J28" s="5"/>
    </row>
    <row r="29" spans="2:15" x14ac:dyDescent="0.2">
      <c r="B29" s="7"/>
      <c r="C29" s="19" t="s">
        <v>10</v>
      </c>
      <c r="D29" s="31"/>
      <c r="E29" s="34"/>
      <c r="F29" s="31"/>
      <c r="G29" s="31"/>
      <c r="H29" s="31"/>
      <c r="I29" s="31"/>
      <c r="J29" s="5"/>
    </row>
    <row r="30" spans="2:15" x14ac:dyDescent="0.2">
      <c r="B30" s="7"/>
      <c r="C30" s="19" t="s">
        <v>13</v>
      </c>
      <c r="D30" s="31"/>
      <c r="E30" s="34"/>
      <c r="F30" s="31"/>
      <c r="G30" s="31"/>
      <c r="H30" s="31"/>
      <c r="I30" s="31"/>
      <c r="J30" s="5"/>
    </row>
    <row r="31" spans="2:15" ht="15" thickBot="1" x14ac:dyDescent="0.25">
      <c r="B31" s="18"/>
      <c r="C31" s="13"/>
      <c r="D31" s="13"/>
      <c r="E31" s="13"/>
      <c r="F31" s="13"/>
      <c r="G31" s="13"/>
      <c r="H31" s="13"/>
      <c r="I31" s="13"/>
      <c r="J31" s="14"/>
    </row>
  </sheetData>
  <mergeCells count="7">
    <mergeCell ref="C25:D25"/>
    <mergeCell ref="C7:I7"/>
    <mergeCell ref="B8:J8"/>
    <mergeCell ref="C9:I9"/>
    <mergeCell ref="B10:J10"/>
    <mergeCell ref="G13:I13"/>
    <mergeCell ref="D13:E1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7:M30"/>
  <sheetViews>
    <sheetView view="pageBreakPreview" topLeftCell="A2" zoomScale="80" zoomScaleNormal="100" zoomScaleSheetLayoutView="80" workbookViewId="0">
      <selection activeCell="M13" sqref="M13"/>
    </sheetView>
  </sheetViews>
  <sheetFormatPr defaultRowHeight="14.25" x14ac:dyDescent="0.2"/>
  <cols>
    <col min="3" max="3" width="9.625" customWidth="1"/>
    <col min="4" max="4" width="11.625" bestFit="1" customWidth="1"/>
    <col min="5" max="5" width="9.75" style="24" bestFit="1" customWidth="1"/>
    <col min="7" max="7" width="10.875" bestFit="1" customWidth="1"/>
    <col min="8" max="8" width="10.625" bestFit="1" customWidth="1"/>
    <col min="9" max="9" width="9.375" bestFit="1" customWidth="1"/>
    <col min="10" max="10" width="9.375" customWidth="1"/>
    <col min="11" max="11" width="10.75" bestFit="1" customWidth="1"/>
    <col min="12" max="12" width="13.875" bestFit="1" customWidth="1"/>
    <col min="13" max="13" width="6.75" bestFit="1" customWidth="1"/>
  </cols>
  <sheetData>
    <row r="7" spans="2:13" s="21" customFormat="1" ht="15" x14ac:dyDescent="0.25">
      <c r="E7" s="21" t="s">
        <v>17</v>
      </c>
      <c r="K7" s="21" t="s">
        <v>29</v>
      </c>
    </row>
    <row r="8" spans="2:13" s="21" customFormat="1" ht="15" x14ac:dyDescent="0.25">
      <c r="E8" s="21" t="s">
        <v>18</v>
      </c>
      <c r="F8" s="21" t="s">
        <v>21</v>
      </c>
      <c r="G8" s="21" t="s">
        <v>23</v>
      </c>
      <c r="H8" s="21" t="s">
        <v>25</v>
      </c>
      <c r="K8" s="21" t="s">
        <v>30</v>
      </c>
    </row>
    <row r="9" spans="2:13" s="21" customFormat="1" ht="15" x14ac:dyDescent="0.25">
      <c r="B9" s="21" t="s">
        <v>1</v>
      </c>
      <c r="C9" s="79" t="s">
        <v>42</v>
      </c>
      <c r="D9" s="79"/>
      <c r="E9" s="21" t="s">
        <v>19</v>
      </c>
      <c r="F9" s="21" t="s">
        <v>17</v>
      </c>
      <c r="G9" s="21" t="s">
        <v>24</v>
      </c>
      <c r="H9" s="21" t="s">
        <v>26</v>
      </c>
      <c r="K9" s="21" t="s">
        <v>24</v>
      </c>
      <c r="L9" s="21" t="s">
        <v>3</v>
      </c>
    </row>
    <row r="10" spans="2:13" s="22" customFormat="1" ht="15" x14ac:dyDescent="0.25">
      <c r="B10" s="22" t="s">
        <v>4</v>
      </c>
      <c r="C10" s="80" t="s">
        <v>46</v>
      </c>
      <c r="D10" s="80"/>
      <c r="E10" s="22" t="s">
        <v>20</v>
      </c>
      <c r="F10" s="22" t="s">
        <v>22</v>
      </c>
      <c r="G10" s="22" t="s">
        <v>20</v>
      </c>
      <c r="H10" s="22" t="s">
        <v>27</v>
      </c>
      <c r="I10" s="22" t="s">
        <v>28</v>
      </c>
      <c r="J10" s="22" t="s">
        <v>40</v>
      </c>
      <c r="K10" s="22" t="s">
        <v>20</v>
      </c>
      <c r="L10" s="22" t="s">
        <v>6</v>
      </c>
    </row>
    <row r="11" spans="2:13" ht="15" x14ac:dyDescent="0.25">
      <c r="E11" s="23" t="s">
        <v>31</v>
      </c>
      <c r="F11" s="23" t="s">
        <v>32</v>
      </c>
      <c r="G11" s="23" t="s">
        <v>36</v>
      </c>
      <c r="H11" s="23" t="s">
        <v>33</v>
      </c>
      <c r="I11" s="23" t="s">
        <v>34</v>
      </c>
      <c r="J11" s="23"/>
      <c r="K11" s="23" t="s">
        <v>37</v>
      </c>
      <c r="L11" s="23" t="s">
        <v>35</v>
      </c>
    </row>
    <row r="13" spans="2:13" x14ac:dyDescent="0.2">
      <c r="B13" s="15">
        <v>1</v>
      </c>
      <c r="C13" s="35">
        <v>31090.379000000001</v>
      </c>
      <c r="D13" s="35">
        <v>1061355.0109999999</v>
      </c>
      <c r="E13" s="25">
        <v>0.1125</v>
      </c>
      <c r="F13" s="25">
        <v>4.9399999999999999E-2</v>
      </c>
      <c r="G13" s="25">
        <f>E13-F13</f>
        <v>6.3100000000000003E-2</v>
      </c>
      <c r="H13" s="25">
        <v>7.1499999999999994E-2</v>
      </c>
      <c r="I13" s="26">
        <v>0.92</v>
      </c>
      <c r="J13" s="26">
        <f>I13*0.67+0.35</f>
        <v>0.96640000000000004</v>
      </c>
      <c r="K13" s="28">
        <f>H13*I13</f>
        <v>6.5779999999999991E-2</v>
      </c>
      <c r="L13" s="25">
        <f>G13-K13</f>
        <v>-2.6799999999999879E-3</v>
      </c>
      <c r="M13" s="27">
        <f>G13-H13*J13</f>
        <v>-5.9975999999999918E-3</v>
      </c>
    </row>
    <row r="14" spans="2:13" x14ac:dyDescent="0.2">
      <c r="B14" s="15">
        <v>2</v>
      </c>
      <c r="C14" s="35">
        <v>13142.606</v>
      </c>
      <c r="D14" s="35">
        <v>30542.936000000002</v>
      </c>
      <c r="E14" s="25">
        <v>0.12859999999999999</v>
      </c>
      <c r="F14" s="25">
        <f>F13</f>
        <v>4.9399999999999999E-2</v>
      </c>
      <c r="G14" s="25">
        <f>E14-F14</f>
        <v>7.9199999999999993E-2</v>
      </c>
      <c r="H14" s="25">
        <f>H13</f>
        <v>7.1499999999999994E-2</v>
      </c>
      <c r="I14" s="24">
        <v>1.04</v>
      </c>
      <c r="J14" s="26">
        <f t="shared" ref="J14:J22" si="0">I14*0.67+0.35</f>
        <v>1.0468000000000002</v>
      </c>
      <c r="K14" s="28">
        <f t="shared" ref="K14:K22" si="1">H14*I14</f>
        <v>7.4359999999999996E-2</v>
      </c>
      <c r="L14" s="25">
        <f t="shared" ref="L14:L22" si="2">G14-K14</f>
        <v>4.8399999999999971E-3</v>
      </c>
      <c r="M14" s="27">
        <f t="shared" ref="M14:M22" si="3">G14-H14*J14</f>
        <v>4.353799999999991E-3</v>
      </c>
    </row>
    <row r="15" spans="2:13" x14ac:dyDescent="0.2">
      <c r="B15" s="15">
        <v>3</v>
      </c>
      <c r="C15" s="35">
        <v>6618.6040000000003</v>
      </c>
      <c r="D15" s="35">
        <v>13100.225</v>
      </c>
      <c r="E15" s="25">
        <v>0.13569999999999999</v>
      </c>
      <c r="F15" s="25">
        <f t="shared" ref="F15:F22" si="4">F14</f>
        <v>4.9399999999999999E-2</v>
      </c>
      <c r="G15" s="25">
        <f t="shared" ref="G15:G22" si="5">E15-F15</f>
        <v>8.6299999999999988E-2</v>
      </c>
      <c r="H15" s="25">
        <f t="shared" ref="H15:H22" si="6">H14</f>
        <v>7.1499999999999994E-2</v>
      </c>
      <c r="I15" s="26">
        <v>1.1100000000000001</v>
      </c>
      <c r="J15" s="26">
        <f t="shared" si="0"/>
        <v>1.0937000000000001</v>
      </c>
      <c r="K15" s="28">
        <f t="shared" si="1"/>
        <v>7.9365000000000005E-2</v>
      </c>
      <c r="L15" s="25">
        <f t="shared" si="2"/>
        <v>6.9349999999999828E-3</v>
      </c>
      <c r="M15" s="27">
        <f t="shared" si="3"/>
        <v>8.1004499999999813E-3</v>
      </c>
    </row>
    <row r="16" spans="2:13" x14ac:dyDescent="0.2">
      <c r="B16" s="15">
        <v>4</v>
      </c>
      <c r="C16" s="35">
        <v>4312.5460000000003</v>
      </c>
      <c r="D16" s="35">
        <v>6614.9620000000004</v>
      </c>
      <c r="E16" s="25">
        <v>0.13789999999999999</v>
      </c>
      <c r="F16" s="25">
        <f t="shared" si="4"/>
        <v>4.9399999999999999E-2</v>
      </c>
      <c r="G16" s="25">
        <f t="shared" si="5"/>
        <v>8.8499999999999995E-2</v>
      </c>
      <c r="H16" s="25">
        <f t="shared" si="6"/>
        <v>7.1499999999999994E-2</v>
      </c>
      <c r="I16" s="24">
        <v>1.1299999999999999</v>
      </c>
      <c r="J16" s="26">
        <f t="shared" si="0"/>
        <v>1.1071</v>
      </c>
      <c r="K16" s="28">
        <f t="shared" si="1"/>
        <v>8.0794999999999992E-2</v>
      </c>
      <c r="L16" s="25">
        <f t="shared" si="2"/>
        <v>7.7050000000000035E-3</v>
      </c>
      <c r="M16" s="27">
        <f t="shared" si="3"/>
        <v>9.3423499999999993E-3</v>
      </c>
    </row>
    <row r="17" spans="2:13" x14ac:dyDescent="0.2">
      <c r="B17" s="15">
        <v>5</v>
      </c>
      <c r="C17" s="35">
        <v>2688.8890000000001</v>
      </c>
      <c r="D17" s="35">
        <v>4311.2520000000004</v>
      </c>
      <c r="E17" s="25">
        <v>0.1439</v>
      </c>
      <c r="F17" s="25">
        <f t="shared" si="4"/>
        <v>4.9399999999999999E-2</v>
      </c>
      <c r="G17" s="25">
        <f t="shared" si="5"/>
        <v>9.4500000000000001E-2</v>
      </c>
      <c r="H17" s="25">
        <f t="shared" si="6"/>
        <v>7.1499999999999994E-2</v>
      </c>
      <c r="I17" s="24">
        <v>1.17</v>
      </c>
      <c r="J17" s="26">
        <f t="shared" si="0"/>
        <v>1.1339000000000001</v>
      </c>
      <c r="K17" s="28">
        <f t="shared" si="1"/>
        <v>8.3654999999999993E-2</v>
      </c>
      <c r="L17" s="25">
        <f t="shared" si="2"/>
        <v>1.0845000000000007E-2</v>
      </c>
      <c r="M17" s="27">
        <f t="shared" si="3"/>
        <v>1.3426149999999998E-2</v>
      </c>
    </row>
    <row r="18" spans="2:13" x14ac:dyDescent="0.2">
      <c r="B18" s="15">
        <v>6</v>
      </c>
      <c r="C18" s="35">
        <v>1669.856</v>
      </c>
      <c r="D18" s="35">
        <v>2685.8649999999998</v>
      </c>
      <c r="E18" s="25">
        <v>0.14680000000000001</v>
      </c>
      <c r="F18" s="25">
        <f t="shared" si="4"/>
        <v>4.9399999999999999E-2</v>
      </c>
      <c r="G18" s="25">
        <f t="shared" si="5"/>
        <v>9.7400000000000014E-2</v>
      </c>
      <c r="H18" s="25">
        <f t="shared" si="6"/>
        <v>7.1499999999999994E-2</v>
      </c>
      <c r="I18" s="24">
        <v>1.17</v>
      </c>
      <c r="J18" s="26">
        <f t="shared" si="0"/>
        <v>1.1339000000000001</v>
      </c>
      <c r="K18" s="28">
        <f t="shared" si="1"/>
        <v>8.3654999999999993E-2</v>
      </c>
      <c r="L18" s="25">
        <f t="shared" si="2"/>
        <v>1.3745000000000021E-2</v>
      </c>
      <c r="M18" s="27">
        <f t="shared" si="3"/>
        <v>1.6326150000000011E-2</v>
      </c>
    </row>
    <row r="19" spans="2:13" x14ac:dyDescent="0.2">
      <c r="B19" s="15">
        <v>7</v>
      </c>
      <c r="C19" s="35">
        <v>993.85500000000002</v>
      </c>
      <c r="D19" s="35">
        <v>1668.2819999999999</v>
      </c>
      <c r="E19" s="25">
        <v>0.1535</v>
      </c>
      <c r="F19" s="25">
        <f t="shared" si="4"/>
        <v>4.9399999999999999E-2</v>
      </c>
      <c r="G19" s="25">
        <f t="shared" si="5"/>
        <v>0.1041</v>
      </c>
      <c r="H19" s="25">
        <f t="shared" si="6"/>
        <v>7.1499999999999994E-2</v>
      </c>
      <c r="I19" s="24">
        <v>1.25</v>
      </c>
      <c r="J19" s="26">
        <f t="shared" si="0"/>
        <v>1.1875</v>
      </c>
      <c r="K19" s="28">
        <f t="shared" si="1"/>
        <v>8.9374999999999996E-2</v>
      </c>
      <c r="L19" s="25">
        <f t="shared" si="2"/>
        <v>1.4725000000000002E-2</v>
      </c>
      <c r="M19" s="27">
        <f t="shared" si="3"/>
        <v>1.9193750000000009E-2</v>
      </c>
    </row>
    <row r="20" spans="2:13" x14ac:dyDescent="0.2">
      <c r="B20" s="15">
        <v>8</v>
      </c>
      <c r="C20" s="35">
        <v>515.62099999999998</v>
      </c>
      <c r="D20" s="35">
        <v>993.84699999999998</v>
      </c>
      <c r="E20" s="25">
        <v>0.15840000000000001</v>
      </c>
      <c r="F20" s="25">
        <f t="shared" si="4"/>
        <v>4.9399999999999999E-2</v>
      </c>
      <c r="G20" s="25">
        <f t="shared" si="5"/>
        <v>0.10900000000000001</v>
      </c>
      <c r="H20" s="25">
        <f t="shared" si="6"/>
        <v>7.1499999999999994E-2</v>
      </c>
      <c r="I20" s="26">
        <v>1.3</v>
      </c>
      <c r="J20" s="26">
        <f t="shared" si="0"/>
        <v>1.2210000000000001</v>
      </c>
      <c r="K20" s="28">
        <f t="shared" si="1"/>
        <v>9.2949999999999991E-2</v>
      </c>
      <c r="L20" s="25">
        <f t="shared" si="2"/>
        <v>1.6050000000000023E-2</v>
      </c>
      <c r="M20" s="27">
        <f t="shared" si="3"/>
        <v>2.1698500000000009E-2</v>
      </c>
    </row>
    <row r="21" spans="2:13" x14ac:dyDescent="0.2">
      <c r="B21" s="15">
        <v>9</v>
      </c>
      <c r="C21" s="35">
        <v>230.024</v>
      </c>
      <c r="D21" s="35">
        <v>515.60199999999998</v>
      </c>
      <c r="E21" s="25">
        <v>0.1671</v>
      </c>
      <c r="F21" s="25">
        <f t="shared" si="4"/>
        <v>4.9399999999999999E-2</v>
      </c>
      <c r="G21" s="25">
        <f t="shared" si="5"/>
        <v>0.1177</v>
      </c>
      <c r="H21" s="25">
        <f t="shared" si="6"/>
        <v>7.1499999999999994E-2</v>
      </c>
      <c r="I21" s="24">
        <v>1.33</v>
      </c>
      <c r="J21" s="26">
        <f t="shared" si="0"/>
        <v>1.2411000000000001</v>
      </c>
      <c r="K21" s="28">
        <f t="shared" si="1"/>
        <v>9.5094999999999999E-2</v>
      </c>
      <c r="L21" s="25">
        <f t="shared" si="2"/>
        <v>2.2605E-2</v>
      </c>
      <c r="M21" s="27">
        <f t="shared" si="3"/>
        <v>2.8961349999999997E-2</v>
      </c>
    </row>
    <row r="22" spans="2:13" x14ac:dyDescent="0.2">
      <c r="B22" s="15">
        <v>10</v>
      </c>
      <c r="C22" s="35">
        <v>1.9730000000000001</v>
      </c>
      <c r="D22" s="35">
        <v>229.74799999999999</v>
      </c>
      <c r="E22" s="25">
        <v>0.19869999999999999</v>
      </c>
      <c r="F22" s="25">
        <f t="shared" si="4"/>
        <v>4.9399999999999999E-2</v>
      </c>
      <c r="G22" s="25">
        <f t="shared" si="5"/>
        <v>0.14929999999999999</v>
      </c>
      <c r="H22" s="25">
        <f t="shared" si="6"/>
        <v>7.1499999999999994E-2</v>
      </c>
      <c r="I22" s="24">
        <v>1.39</v>
      </c>
      <c r="J22" s="26">
        <f t="shared" si="0"/>
        <v>1.2812999999999999</v>
      </c>
      <c r="K22" s="28">
        <f t="shared" si="1"/>
        <v>9.9384999999999987E-2</v>
      </c>
      <c r="L22" s="25">
        <f t="shared" si="2"/>
        <v>4.9915000000000001E-2</v>
      </c>
      <c r="M22" s="27">
        <f t="shared" si="3"/>
        <v>5.7687050000000004E-2</v>
      </c>
    </row>
    <row r="23" spans="2:13" x14ac:dyDescent="0.2">
      <c r="F23" s="24"/>
      <c r="G23" s="24"/>
      <c r="H23" s="24"/>
      <c r="I23" s="24"/>
      <c r="J23" s="24"/>
      <c r="K23" s="24"/>
      <c r="L23" s="24"/>
    </row>
    <row r="26" spans="2:13" x14ac:dyDescent="0.2">
      <c r="C26" s="29"/>
      <c r="D26" s="32"/>
    </row>
    <row r="27" spans="2:13" x14ac:dyDescent="0.2">
      <c r="C27" t="s">
        <v>8</v>
      </c>
    </row>
    <row r="28" spans="2:13" x14ac:dyDescent="0.2">
      <c r="C28" s="30" t="s">
        <v>15</v>
      </c>
      <c r="D28" s="30"/>
    </row>
    <row r="29" spans="2:13" x14ac:dyDescent="0.2">
      <c r="C29" s="30" t="s">
        <v>43</v>
      </c>
      <c r="D29" s="30"/>
    </row>
    <row r="30" spans="2:13" x14ac:dyDescent="0.2">
      <c r="C30" s="19" t="s">
        <v>13</v>
      </c>
      <c r="D30" s="19"/>
    </row>
  </sheetData>
  <mergeCells count="2">
    <mergeCell ref="C9:D9"/>
    <mergeCell ref="C10:D10"/>
  </mergeCells>
  <pageMargins left="0.7" right="0.7" top="0.75" bottom="0.75" header="0.3" footer="0.3"/>
  <pageSetup scale="64" orientation="portrait" r:id="rId1"/>
  <colBreaks count="1" manualBreakCount="1">
    <brk id="12" max="2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Q31"/>
  <sheetViews>
    <sheetView topLeftCell="A11" zoomScaleNormal="100" workbookViewId="0">
      <selection activeCell="I19" sqref="I19"/>
    </sheetView>
  </sheetViews>
  <sheetFormatPr defaultColWidth="9" defaultRowHeight="14.25" x14ac:dyDescent="0.2"/>
  <cols>
    <col min="1" max="1" width="9" style="1"/>
    <col min="2" max="2" width="2.125" style="1" customWidth="1"/>
    <col min="3" max="3" width="6.625" style="1" customWidth="1"/>
    <col min="4" max="4" width="8.625" style="1" bestFit="1" customWidth="1"/>
    <col min="5" max="5" width="11.125" style="1" bestFit="1" customWidth="1"/>
    <col min="6" max="8" width="9.125" style="1" bestFit="1" customWidth="1"/>
    <col min="9" max="9" width="9.125" style="1" customWidth="1"/>
    <col min="10" max="11" width="10.25" style="1" customWidth="1"/>
    <col min="12" max="12" width="2.75" style="1" customWidth="1"/>
    <col min="13" max="16384" width="9" style="1"/>
  </cols>
  <sheetData>
    <row r="5" spans="2:12" ht="15" thickBot="1" x14ac:dyDescent="0.25"/>
    <row r="6" spans="2:12" x14ac:dyDescent="0.2">
      <c r="B6" s="2"/>
      <c r="C6" s="3"/>
      <c r="D6" s="3"/>
      <c r="E6" s="3"/>
      <c r="F6" s="3"/>
      <c r="G6" s="3"/>
      <c r="H6" s="3"/>
      <c r="I6" s="3"/>
      <c r="J6" s="3"/>
      <c r="K6" s="3"/>
      <c r="L6" s="4"/>
    </row>
    <row r="7" spans="2:12" x14ac:dyDescent="0.2">
      <c r="B7" s="7"/>
      <c r="C7" s="72"/>
      <c r="D7" s="72"/>
      <c r="E7" s="72"/>
      <c r="F7" s="72"/>
      <c r="G7" s="72"/>
      <c r="H7" s="72"/>
      <c r="I7" s="72"/>
      <c r="J7" s="72"/>
      <c r="K7" s="43"/>
      <c r="L7" s="5"/>
    </row>
    <row r="8" spans="2:12" ht="15" x14ac:dyDescent="0.2">
      <c r="B8" s="73" t="s">
        <v>63</v>
      </c>
      <c r="C8" s="74"/>
      <c r="D8" s="74"/>
      <c r="E8" s="74"/>
      <c r="F8" s="74"/>
      <c r="G8" s="74"/>
      <c r="H8" s="74"/>
      <c r="I8" s="74"/>
      <c r="J8" s="74"/>
      <c r="K8" s="74"/>
      <c r="L8" s="75"/>
    </row>
    <row r="9" spans="2:12" x14ac:dyDescent="0.2">
      <c r="B9" s="7"/>
      <c r="C9" s="72"/>
      <c r="D9" s="72"/>
      <c r="E9" s="72"/>
      <c r="F9" s="72"/>
      <c r="G9" s="72"/>
      <c r="H9" s="72"/>
      <c r="I9" s="72"/>
      <c r="J9" s="72"/>
      <c r="K9" s="43"/>
      <c r="L9" s="5"/>
    </row>
    <row r="10" spans="2:12" ht="15" customHeight="1" x14ac:dyDescent="0.2">
      <c r="B10" s="76" t="s">
        <v>0</v>
      </c>
      <c r="C10" s="77"/>
      <c r="D10" s="77"/>
      <c r="E10" s="77"/>
      <c r="F10" s="77"/>
      <c r="G10" s="77"/>
      <c r="H10" s="77"/>
      <c r="I10" s="77"/>
      <c r="J10" s="77"/>
      <c r="K10" s="77"/>
      <c r="L10" s="78"/>
    </row>
    <row r="11" spans="2:12" x14ac:dyDescent="0.2">
      <c r="B11" s="7"/>
      <c r="C11" s="6"/>
      <c r="D11" s="6"/>
      <c r="E11" s="6"/>
      <c r="F11" s="6"/>
      <c r="G11" s="6"/>
      <c r="H11" s="6"/>
      <c r="I11" s="6"/>
      <c r="J11" s="6"/>
      <c r="K11" s="6"/>
      <c r="L11" s="5"/>
    </row>
    <row r="12" spans="2:12" ht="14.25" customHeight="1" x14ac:dyDescent="0.2">
      <c r="B12" s="7"/>
      <c r="C12" s="8"/>
      <c r="D12" s="8"/>
      <c r="E12" s="8"/>
      <c r="F12" s="8"/>
      <c r="G12" s="8"/>
      <c r="H12" s="8"/>
      <c r="I12" s="8"/>
      <c r="J12" s="8"/>
      <c r="K12" s="8"/>
      <c r="L12" s="5"/>
    </row>
    <row r="13" spans="2:12" ht="14.25" customHeight="1" x14ac:dyDescent="0.2">
      <c r="B13" s="7"/>
      <c r="C13" s="9" t="s">
        <v>1</v>
      </c>
      <c r="D13" s="70" t="s">
        <v>47</v>
      </c>
      <c r="E13" s="70"/>
      <c r="F13" s="9" t="s">
        <v>3</v>
      </c>
      <c r="G13" s="70" t="s">
        <v>7</v>
      </c>
      <c r="H13" s="70"/>
      <c r="I13" s="70"/>
      <c r="J13" s="70"/>
      <c r="K13" s="70"/>
      <c r="L13" s="5"/>
    </row>
    <row r="14" spans="2:12" x14ac:dyDescent="0.2">
      <c r="B14" s="7"/>
      <c r="C14" s="10" t="s">
        <v>4</v>
      </c>
      <c r="D14" s="10" t="s">
        <v>48</v>
      </c>
      <c r="E14" s="10" t="s">
        <v>49</v>
      </c>
      <c r="F14" s="10" t="s">
        <v>6</v>
      </c>
      <c r="G14" s="10" t="s">
        <v>54</v>
      </c>
      <c r="H14" s="10" t="s">
        <v>52</v>
      </c>
      <c r="I14" s="10" t="s">
        <v>53</v>
      </c>
      <c r="J14" s="10" t="s">
        <v>55</v>
      </c>
      <c r="K14" s="10" t="s">
        <v>56</v>
      </c>
      <c r="L14" s="5"/>
    </row>
    <row r="15" spans="2:12" x14ac:dyDescent="0.2">
      <c r="B15" s="7"/>
      <c r="C15" s="15">
        <v>1</v>
      </c>
      <c r="D15" s="35">
        <f>'D&amp;P (2021)'!C13</f>
        <v>29025.803</v>
      </c>
      <c r="E15" s="35">
        <f>'D&amp;P (2021)'!D13</f>
        <v>1966078.882</v>
      </c>
      <c r="F15" s="36">
        <f>'D&amp;P (2021)'!L13</f>
        <v>-1.9000000000000128E-3</v>
      </c>
      <c r="G15" s="11">
        <f>'D&amp;P (2021)'!I13</f>
        <v>0.92</v>
      </c>
      <c r="H15" s="11">
        <v>0.9</v>
      </c>
      <c r="I15" s="11">
        <v>0.86</v>
      </c>
      <c r="J15" s="11">
        <f>(H15-0.35)/0.67</f>
        <v>0.82089552238805974</v>
      </c>
      <c r="K15" s="11">
        <f>(I15-0.35)/0.67</f>
        <v>0.76119402985074625</v>
      </c>
      <c r="L15" s="5"/>
    </row>
    <row r="16" spans="2:12" x14ac:dyDescent="0.2">
      <c r="B16" s="7"/>
      <c r="C16" s="15">
        <v>2</v>
      </c>
      <c r="D16" s="35">
        <f>'D&amp;P (2021)'!C14</f>
        <v>13178.743</v>
      </c>
      <c r="E16" s="35">
        <f>'D&amp;P (2021)'!D14</f>
        <v>28808.073</v>
      </c>
      <c r="F16" s="36">
        <f>'D&amp;P (2021)'!L14</f>
        <v>4.7999999999999848E-3</v>
      </c>
      <c r="G16" s="11">
        <f>'D&amp;P (2021)'!I14</f>
        <v>1.04</v>
      </c>
      <c r="H16" s="11">
        <f>H15</f>
        <v>0.9</v>
      </c>
      <c r="I16" s="11">
        <f>I15</f>
        <v>0.86</v>
      </c>
      <c r="J16" s="11">
        <f t="shared" ref="J16:K24" si="0">(H16-0.35)/0.67</f>
        <v>0.82089552238805974</v>
      </c>
      <c r="K16" s="11">
        <f t="shared" si="0"/>
        <v>0.76119402985074625</v>
      </c>
      <c r="L16" s="5"/>
    </row>
    <row r="17" spans="2:17" x14ac:dyDescent="0.2">
      <c r="B17" s="7"/>
      <c r="C17" s="15">
        <v>3</v>
      </c>
      <c r="D17" s="35">
        <f>'D&amp;P (2021)'!C15</f>
        <v>6743.3609999999999</v>
      </c>
      <c r="E17" s="35">
        <f>'D&amp;P (2021)'!D15</f>
        <v>13177.828</v>
      </c>
      <c r="F17" s="36">
        <f>'D&amp;P (2021)'!L15</f>
        <v>6.9249999999999867E-3</v>
      </c>
      <c r="G17" s="11">
        <f>'D&amp;P (2021)'!I15</f>
        <v>1.1100000000000001</v>
      </c>
      <c r="H17" s="11">
        <f t="shared" ref="H17:I24" si="1">H16</f>
        <v>0.9</v>
      </c>
      <c r="I17" s="11">
        <f t="shared" si="1"/>
        <v>0.86</v>
      </c>
      <c r="J17" s="11">
        <f t="shared" si="0"/>
        <v>0.82089552238805974</v>
      </c>
      <c r="K17" s="11">
        <f t="shared" si="0"/>
        <v>0.76119402985074625</v>
      </c>
      <c r="L17" s="5"/>
      <c r="M17" s="44">
        <f>F17-F16</f>
        <v>2.1250000000000019E-3</v>
      </c>
    </row>
    <row r="18" spans="2:17" x14ac:dyDescent="0.2">
      <c r="B18" s="7"/>
      <c r="C18" s="15">
        <v>4</v>
      </c>
      <c r="D18" s="35">
        <f>'D&amp;P (2021)'!C16</f>
        <v>3861.8580000000002</v>
      </c>
      <c r="E18" s="35">
        <f>'D&amp;P (2021)'!D16</f>
        <v>6710.6760000000004</v>
      </c>
      <c r="F18" s="36">
        <f>'D&amp;P (2021)'!L16</f>
        <v>7.4750000000000094E-3</v>
      </c>
      <c r="G18" s="11">
        <f>'D&amp;P (2021)'!I16</f>
        <v>1.1299999999999999</v>
      </c>
      <c r="H18" s="11">
        <f t="shared" si="1"/>
        <v>0.9</v>
      </c>
      <c r="I18" s="11">
        <f t="shared" si="1"/>
        <v>0.86</v>
      </c>
      <c r="J18" s="11">
        <f t="shared" si="0"/>
        <v>0.82089552238805974</v>
      </c>
      <c r="K18" s="11">
        <f t="shared" si="0"/>
        <v>0.76119402985074625</v>
      </c>
      <c r="L18" s="5"/>
      <c r="Q18" s="37"/>
    </row>
    <row r="19" spans="2:17" x14ac:dyDescent="0.2">
      <c r="B19" s="7"/>
      <c r="C19" s="15">
        <v>5</v>
      </c>
      <c r="D19" s="35">
        <f>'D&amp;P (2021)'!C17</f>
        <v>2445.6930000000002</v>
      </c>
      <c r="E19" s="35">
        <f>'D&amp;P (2021)'!D17</f>
        <v>3836.5360000000001</v>
      </c>
      <c r="F19" s="36">
        <f>'D&amp;P (2021)'!L17</f>
        <v>1.0874999999999996E-2</v>
      </c>
      <c r="G19" s="11">
        <f>'D&amp;P (2021)'!I17</f>
        <v>1.17</v>
      </c>
      <c r="H19" s="11">
        <f t="shared" si="1"/>
        <v>0.9</v>
      </c>
      <c r="I19" s="11">
        <f t="shared" si="1"/>
        <v>0.86</v>
      </c>
      <c r="J19" s="11">
        <f t="shared" si="0"/>
        <v>0.82089552238805974</v>
      </c>
      <c r="K19" s="11">
        <f t="shared" si="0"/>
        <v>0.76119402985074625</v>
      </c>
      <c r="L19" s="5"/>
    </row>
    <row r="20" spans="2:17" x14ac:dyDescent="0.2">
      <c r="B20" s="7"/>
      <c r="C20" s="15">
        <v>6</v>
      </c>
      <c r="D20" s="35">
        <f>'D&amp;P (2021)'!C18</f>
        <v>1591.865</v>
      </c>
      <c r="E20" s="35">
        <f>'D&amp;P (2021)'!D18</f>
        <v>2444.7449999999999</v>
      </c>
      <c r="F20" s="36">
        <f>'D&amp;P (2021)'!L18</f>
        <v>1.3749999999999998E-2</v>
      </c>
      <c r="G20" s="11">
        <f>'D&amp;P (2021)'!I18</f>
        <v>1.18</v>
      </c>
      <c r="H20" s="11">
        <f t="shared" si="1"/>
        <v>0.9</v>
      </c>
      <c r="I20" s="11">
        <f t="shared" si="1"/>
        <v>0.86</v>
      </c>
      <c r="J20" s="11">
        <f t="shared" si="0"/>
        <v>0.82089552238805974</v>
      </c>
      <c r="K20" s="11">
        <f t="shared" si="0"/>
        <v>0.76119402985074625</v>
      </c>
      <c r="L20" s="5"/>
    </row>
    <row r="21" spans="2:17" x14ac:dyDescent="0.2">
      <c r="B21" s="7"/>
      <c r="C21" s="15">
        <v>7</v>
      </c>
      <c r="D21" s="35">
        <f>'D&amp;P (2021)'!C19</f>
        <v>911.58600000000001</v>
      </c>
      <c r="E21" s="35">
        <f>'D&amp;P (2021)'!D19</f>
        <v>1591.7650000000001</v>
      </c>
      <c r="F21" s="36">
        <f>'D&amp;P (2021)'!L19</f>
        <v>1.5574999999999978E-2</v>
      </c>
      <c r="G21" s="11">
        <f>'D&amp;P (2021)'!I19</f>
        <v>1.25</v>
      </c>
      <c r="H21" s="11">
        <f t="shared" si="1"/>
        <v>0.9</v>
      </c>
      <c r="I21" s="11">
        <f t="shared" si="1"/>
        <v>0.86</v>
      </c>
      <c r="J21" s="11">
        <f t="shared" si="0"/>
        <v>0.82089552238805974</v>
      </c>
      <c r="K21" s="11">
        <f t="shared" si="0"/>
        <v>0.76119402985074625</v>
      </c>
      <c r="L21" s="5"/>
    </row>
    <row r="22" spans="2:17" x14ac:dyDescent="0.2">
      <c r="B22" s="7"/>
      <c r="C22" s="15">
        <v>8</v>
      </c>
      <c r="D22" s="35">
        <f>'D&amp;P (2021)'!C20</f>
        <v>451.95499999999998</v>
      </c>
      <c r="E22" s="35">
        <f>'D&amp;P (2021)'!D20</f>
        <v>911.10299999999995</v>
      </c>
      <c r="F22" s="36">
        <f>'D&amp;P (2021)'!L20</f>
        <v>1.4324999999999991E-2</v>
      </c>
      <c r="G22" s="11">
        <f>'D&amp;P (2021)'!I20</f>
        <v>1.31</v>
      </c>
      <c r="H22" s="11">
        <f t="shared" si="1"/>
        <v>0.9</v>
      </c>
      <c r="I22" s="11">
        <f t="shared" si="1"/>
        <v>0.86</v>
      </c>
      <c r="J22" s="11">
        <f t="shared" si="0"/>
        <v>0.82089552238805974</v>
      </c>
      <c r="K22" s="11">
        <f t="shared" si="0"/>
        <v>0.76119402985074625</v>
      </c>
      <c r="L22" s="5"/>
    </row>
    <row r="23" spans="2:17" x14ac:dyDescent="0.2">
      <c r="B23" s="7"/>
      <c r="C23" s="15">
        <v>9</v>
      </c>
      <c r="D23" s="35">
        <f>'D&amp;P (2021)'!C21</f>
        <v>190.01900000000001</v>
      </c>
      <c r="E23" s="35">
        <f>'D&amp;P (2021)'!D21</f>
        <v>451.8</v>
      </c>
      <c r="F23" s="36">
        <f>'D&amp;P (2021)'!L21</f>
        <v>2.2849999999999981E-2</v>
      </c>
      <c r="G23" s="11">
        <f>'D&amp;P (2021)'!I21</f>
        <v>1.34</v>
      </c>
      <c r="H23" s="11">
        <f t="shared" si="1"/>
        <v>0.9</v>
      </c>
      <c r="I23" s="11">
        <f t="shared" si="1"/>
        <v>0.86</v>
      </c>
      <c r="J23" s="11">
        <f t="shared" si="0"/>
        <v>0.82089552238805974</v>
      </c>
      <c r="K23" s="11">
        <f t="shared" si="0"/>
        <v>0.76119402985074625</v>
      </c>
      <c r="L23" s="5"/>
    </row>
    <row r="24" spans="2:17" x14ac:dyDescent="0.2">
      <c r="B24" s="7"/>
      <c r="C24" s="15">
        <v>10</v>
      </c>
      <c r="D24" s="35">
        <f>'D&amp;P (2021)'!C22</f>
        <v>2.194</v>
      </c>
      <c r="E24" s="35">
        <f>'D&amp;P (2021)'!D22</f>
        <v>189.83099999999999</v>
      </c>
      <c r="F24" s="36">
        <f>'D&amp;P (2021)'!L22</f>
        <v>4.9799999999999983E-2</v>
      </c>
      <c r="G24" s="11">
        <f>'D&amp;P (2021)'!I22</f>
        <v>1.4</v>
      </c>
      <c r="H24" s="11">
        <f t="shared" si="1"/>
        <v>0.9</v>
      </c>
      <c r="I24" s="11">
        <f t="shared" si="1"/>
        <v>0.86</v>
      </c>
      <c r="J24" s="11">
        <f t="shared" si="0"/>
        <v>0.82089552238805974</v>
      </c>
      <c r="K24" s="11">
        <f t="shared" si="0"/>
        <v>0.76119402985074625</v>
      </c>
      <c r="L24" s="5"/>
    </row>
    <row r="25" spans="2:17" x14ac:dyDescent="0.2">
      <c r="B25" s="7"/>
      <c r="C25" s="71" t="s">
        <v>16</v>
      </c>
      <c r="D25" s="71"/>
      <c r="E25" s="39"/>
      <c r="F25" s="6"/>
      <c r="G25" s="6"/>
      <c r="H25" s="6"/>
      <c r="I25" s="6"/>
      <c r="J25" s="40"/>
      <c r="K25" s="43"/>
      <c r="L25" s="5"/>
    </row>
    <row r="26" spans="2:17" x14ac:dyDescent="0.2">
      <c r="B26" s="7"/>
      <c r="C26" s="20" t="s">
        <v>8</v>
      </c>
      <c r="D26" s="6"/>
      <c r="E26" s="6"/>
      <c r="F26" s="6"/>
      <c r="G26" s="6"/>
      <c r="H26" s="6"/>
      <c r="I26" s="6"/>
      <c r="J26" s="40"/>
      <c r="K26" s="43"/>
      <c r="L26" s="5"/>
    </row>
    <row r="27" spans="2:17" x14ac:dyDescent="0.2">
      <c r="B27" s="7"/>
      <c r="C27" s="19" t="s">
        <v>50</v>
      </c>
      <c r="D27" s="40"/>
      <c r="E27" s="40"/>
      <c r="F27" s="40"/>
      <c r="G27" s="40"/>
      <c r="H27" s="40"/>
      <c r="I27" s="43"/>
      <c r="J27" s="40"/>
      <c r="K27" s="43"/>
      <c r="L27" s="5"/>
    </row>
    <row r="28" spans="2:17" x14ac:dyDescent="0.2">
      <c r="B28" s="7"/>
      <c r="C28" s="19" t="s">
        <v>44</v>
      </c>
      <c r="D28" s="40"/>
      <c r="E28" s="40"/>
      <c r="F28" s="40"/>
      <c r="G28" s="40"/>
      <c r="H28" s="40"/>
      <c r="I28" s="43"/>
      <c r="J28" s="40"/>
      <c r="K28" s="43"/>
      <c r="L28" s="5"/>
    </row>
    <row r="29" spans="2:17" x14ac:dyDescent="0.2">
      <c r="B29" s="7"/>
      <c r="C29" s="19" t="s">
        <v>10</v>
      </c>
      <c r="D29" s="40"/>
      <c r="E29" s="40"/>
      <c r="F29" s="40"/>
      <c r="G29" s="40"/>
      <c r="H29" s="40"/>
      <c r="I29" s="43"/>
      <c r="J29" s="40"/>
      <c r="K29" s="43"/>
      <c r="L29" s="5"/>
    </row>
    <row r="30" spans="2:17" x14ac:dyDescent="0.2">
      <c r="B30" s="7"/>
      <c r="C30" s="19" t="s">
        <v>13</v>
      </c>
      <c r="D30" s="40"/>
      <c r="E30" s="40"/>
      <c r="F30" s="40"/>
      <c r="G30" s="40"/>
      <c r="H30" s="40"/>
      <c r="I30" s="43"/>
      <c r="J30" s="40"/>
      <c r="K30" s="43"/>
      <c r="L30" s="5"/>
    </row>
    <row r="31" spans="2:17" ht="15" thickBot="1" x14ac:dyDescent="0.25">
      <c r="B31" s="18"/>
      <c r="C31" s="13"/>
      <c r="D31" s="13"/>
      <c r="E31" s="13"/>
      <c r="F31" s="13"/>
      <c r="G31" s="13"/>
      <c r="H31" s="13"/>
      <c r="I31" s="13"/>
      <c r="J31" s="13"/>
      <c r="K31" s="13"/>
      <c r="L31" s="14"/>
    </row>
  </sheetData>
  <mergeCells count="7">
    <mergeCell ref="C25:D25"/>
    <mergeCell ref="C7:J7"/>
    <mergeCell ref="B8:L8"/>
    <mergeCell ref="C9:J9"/>
    <mergeCell ref="B10:L10"/>
    <mergeCell ref="D13:E13"/>
    <mergeCell ref="G13:K1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7:M30"/>
  <sheetViews>
    <sheetView view="pageBreakPreview" zoomScale="80" zoomScaleNormal="100" zoomScaleSheetLayoutView="80" workbookViewId="0">
      <selection activeCell="D15" sqref="D15"/>
    </sheetView>
  </sheetViews>
  <sheetFormatPr defaultRowHeight="14.25" x14ac:dyDescent="0.2"/>
  <cols>
    <col min="3" max="3" width="9.625" customWidth="1"/>
    <col min="4" max="4" width="11.625" bestFit="1" customWidth="1"/>
    <col min="5" max="5" width="9.75" style="24" bestFit="1" customWidth="1"/>
    <col min="7" max="7" width="10.875" bestFit="1" customWidth="1"/>
    <col min="8" max="8" width="10.625" bestFit="1" customWidth="1"/>
    <col min="9" max="9" width="9.375" bestFit="1" customWidth="1"/>
    <col min="10" max="10" width="9.375" customWidth="1"/>
    <col min="11" max="11" width="10.75" bestFit="1" customWidth="1"/>
    <col min="12" max="12" width="13.875" bestFit="1" customWidth="1"/>
    <col min="13" max="13" width="6.75" bestFit="1" customWidth="1"/>
  </cols>
  <sheetData>
    <row r="7" spans="2:13" s="21" customFormat="1" ht="15" x14ac:dyDescent="0.25">
      <c r="E7" s="21" t="s">
        <v>17</v>
      </c>
      <c r="K7" s="21" t="s">
        <v>29</v>
      </c>
    </row>
    <row r="8" spans="2:13" s="21" customFormat="1" ht="15" x14ac:dyDescent="0.25">
      <c r="E8" s="21" t="s">
        <v>18</v>
      </c>
      <c r="F8" s="21" t="s">
        <v>21</v>
      </c>
      <c r="G8" s="21" t="s">
        <v>23</v>
      </c>
      <c r="H8" s="21" t="s">
        <v>25</v>
      </c>
      <c r="K8" s="21" t="s">
        <v>30</v>
      </c>
    </row>
    <row r="9" spans="2:13" s="21" customFormat="1" ht="15" x14ac:dyDescent="0.25">
      <c r="B9" s="21" t="s">
        <v>1</v>
      </c>
      <c r="C9" s="79" t="s">
        <v>42</v>
      </c>
      <c r="D9" s="79"/>
      <c r="E9" s="21" t="s">
        <v>19</v>
      </c>
      <c r="F9" s="21" t="s">
        <v>17</v>
      </c>
      <c r="G9" s="21" t="s">
        <v>24</v>
      </c>
      <c r="H9" s="21" t="s">
        <v>26</v>
      </c>
      <c r="K9" s="21" t="s">
        <v>24</v>
      </c>
      <c r="L9" s="21" t="s">
        <v>3</v>
      </c>
    </row>
    <row r="10" spans="2:13" s="41" customFormat="1" ht="15" x14ac:dyDescent="0.25">
      <c r="B10" s="41" t="s">
        <v>4</v>
      </c>
      <c r="C10" s="80" t="s">
        <v>46</v>
      </c>
      <c r="D10" s="80"/>
      <c r="E10" s="41" t="s">
        <v>20</v>
      </c>
      <c r="F10" s="41" t="s">
        <v>22</v>
      </c>
      <c r="G10" s="41" t="s">
        <v>20</v>
      </c>
      <c r="H10" s="41" t="s">
        <v>27</v>
      </c>
      <c r="I10" s="41" t="s">
        <v>28</v>
      </c>
      <c r="J10" s="41" t="s">
        <v>40</v>
      </c>
      <c r="K10" s="41" t="s">
        <v>20</v>
      </c>
      <c r="L10" s="41" t="s">
        <v>6</v>
      </c>
    </row>
    <row r="11" spans="2:13" ht="15" x14ac:dyDescent="0.25">
      <c r="E11" s="23" t="s">
        <v>31</v>
      </c>
      <c r="F11" s="23" t="s">
        <v>32</v>
      </c>
      <c r="G11" s="23" t="s">
        <v>36</v>
      </c>
      <c r="H11" s="23" t="s">
        <v>33</v>
      </c>
      <c r="I11" s="23" t="s">
        <v>34</v>
      </c>
      <c r="J11" s="23"/>
      <c r="K11" s="23" t="s">
        <v>37</v>
      </c>
      <c r="L11" s="23" t="s">
        <v>35</v>
      </c>
    </row>
    <row r="13" spans="2:13" x14ac:dyDescent="0.2">
      <c r="B13" s="15">
        <v>1</v>
      </c>
      <c r="C13" s="35">
        <v>29025.803</v>
      </c>
      <c r="D13" s="35">
        <v>1966078.882</v>
      </c>
      <c r="E13" s="25">
        <v>0.1139</v>
      </c>
      <c r="F13" s="25">
        <v>4.9099999999999998E-2</v>
      </c>
      <c r="G13" s="25">
        <f>E13-F13</f>
        <v>6.4799999999999996E-2</v>
      </c>
      <c r="H13" s="42">
        <f>12.16%-F13</f>
        <v>7.2500000000000009E-2</v>
      </c>
      <c r="I13" s="26">
        <v>0.92</v>
      </c>
      <c r="J13" s="26">
        <f>I13*0.67+0.35</f>
        <v>0.96640000000000004</v>
      </c>
      <c r="K13" s="28">
        <f>H13*I13</f>
        <v>6.6700000000000009E-2</v>
      </c>
      <c r="L13" s="25">
        <f>G13-K13</f>
        <v>-1.9000000000000128E-3</v>
      </c>
      <c r="M13" s="27">
        <f>G13-H13*J13</f>
        <v>-5.2640000000000187E-3</v>
      </c>
    </row>
    <row r="14" spans="2:13" x14ac:dyDescent="0.2">
      <c r="B14" s="15">
        <v>2</v>
      </c>
      <c r="C14" s="35">
        <v>13178.743</v>
      </c>
      <c r="D14" s="35">
        <v>28808.073</v>
      </c>
      <c r="E14" s="25">
        <v>0.1293</v>
      </c>
      <c r="F14" s="25">
        <f>F13</f>
        <v>4.9099999999999998E-2</v>
      </c>
      <c r="G14" s="25">
        <f>E14-F14</f>
        <v>8.0199999999999994E-2</v>
      </c>
      <c r="H14" s="25">
        <f>H13</f>
        <v>7.2500000000000009E-2</v>
      </c>
      <c r="I14" s="24">
        <v>1.04</v>
      </c>
      <c r="J14" s="26">
        <f t="shared" ref="J14:J22" si="0">I14*0.67+0.35</f>
        <v>1.0468000000000002</v>
      </c>
      <c r="K14" s="28">
        <f t="shared" ref="K14:K22" si="1">H14*I14</f>
        <v>7.5400000000000009E-2</v>
      </c>
      <c r="L14" s="25">
        <f t="shared" ref="L14:L22" si="2">G14-K14</f>
        <v>4.7999999999999848E-3</v>
      </c>
      <c r="M14" s="27">
        <f t="shared" ref="M14:M22" si="3">G14-H14*J14</f>
        <v>4.3069999999999775E-3</v>
      </c>
    </row>
    <row r="15" spans="2:13" x14ac:dyDescent="0.2">
      <c r="B15" s="15">
        <v>3</v>
      </c>
      <c r="C15" s="35">
        <v>6743.3609999999999</v>
      </c>
      <c r="D15" s="35">
        <v>13177.828</v>
      </c>
      <c r="E15" s="25">
        <v>0.13650000000000001</v>
      </c>
      <c r="F15" s="25">
        <f t="shared" ref="F15:F22" si="4">F14</f>
        <v>4.9099999999999998E-2</v>
      </c>
      <c r="G15" s="25">
        <f t="shared" ref="G15:G22" si="5">E15-F15</f>
        <v>8.7400000000000005E-2</v>
      </c>
      <c r="H15" s="25">
        <f t="shared" ref="H15:H22" si="6">H14</f>
        <v>7.2500000000000009E-2</v>
      </c>
      <c r="I15" s="26">
        <v>1.1100000000000001</v>
      </c>
      <c r="J15" s="26">
        <f t="shared" si="0"/>
        <v>1.0937000000000001</v>
      </c>
      <c r="K15" s="28">
        <f t="shared" si="1"/>
        <v>8.0475000000000019E-2</v>
      </c>
      <c r="L15" s="25">
        <f t="shared" si="2"/>
        <v>6.9249999999999867E-3</v>
      </c>
      <c r="M15" s="27">
        <f t="shared" si="3"/>
        <v>8.106749999999982E-3</v>
      </c>
    </row>
    <row r="16" spans="2:13" x14ac:dyDescent="0.2">
      <c r="B16" s="15">
        <v>4</v>
      </c>
      <c r="C16" s="35">
        <v>3861.8580000000002</v>
      </c>
      <c r="D16" s="35">
        <v>6710.6760000000004</v>
      </c>
      <c r="E16" s="25">
        <v>0.13850000000000001</v>
      </c>
      <c r="F16" s="25">
        <f t="shared" si="4"/>
        <v>4.9099999999999998E-2</v>
      </c>
      <c r="G16" s="25">
        <f t="shared" si="5"/>
        <v>8.9400000000000007E-2</v>
      </c>
      <c r="H16" s="25">
        <f t="shared" si="6"/>
        <v>7.2500000000000009E-2</v>
      </c>
      <c r="I16" s="24">
        <v>1.1299999999999999</v>
      </c>
      <c r="J16" s="26">
        <f t="shared" si="0"/>
        <v>1.1071</v>
      </c>
      <c r="K16" s="28">
        <f t="shared" si="1"/>
        <v>8.1924999999999998E-2</v>
      </c>
      <c r="L16" s="25">
        <f t="shared" si="2"/>
        <v>7.4750000000000094E-3</v>
      </c>
      <c r="M16" s="27">
        <f t="shared" si="3"/>
        <v>9.1352499999999975E-3</v>
      </c>
    </row>
    <row r="17" spans="2:13" x14ac:dyDescent="0.2">
      <c r="B17" s="15">
        <v>5</v>
      </c>
      <c r="C17" s="35">
        <v>2445.6930000000002</v>
      </c>
      <c r="D17" s="35">
        <v>3836.5360000000001</v>
      </c>
      <c r="E17" s="25">
        <v>0.14480000000000001</v>
      </c>
      <c r="F17" s="25">
        <f t="shared" si="4"/>
        <v>4.9099999999999998E-2</v>
      </c>
      <c r="G17" s="25">
        <f t="shared" si="5"/>
        <v>9.5700000000000007E-2</v>
      </c>
      <c r="H17" s="25">
        <f t="shared" si="6"/>
        <v>7.2500000000000009E-2</v>
      </c>
      <c r="I17" s="24">
        <v>1.17</v>
      </c>
      <c r="J17" s="26">
        <f t="shared" si="0"/>
        <v>1.1339000000000001</v>
      </c>
      <c r="K17" s="28">
        <f t="shared" si="1"/>
        <v>8.4825000000000012E-2</v>
      </c>
      <c r="L17" s="25">
        <f t="shared" si="2"/>
        <v>1.0874999999999996E-2</v>
      </c>
      <c r="M17" s="27">
        <f t="shared" si="3"/>
        <v>1.3492249999999983E-2</v>
      </c>
    </row>
    <row r="18" spans="2:13" x14ac:dyDescent="0.2">
      <c r="B18" s="15">
        <v>6</v>
      </c>
      <c r="C18" s="35">
        <v>1591.865</v>
      </c>
      <c r="D18" s="35">
        <v>2444.7449999999999</v>
      </c>
      <c r="E18" s="25">
        <v>0.1484</v>
      </c>
      <c r="F18" s="25">
        <f t="shared" si="4"/>
        <v>4.9099999999999998E-2</v>
      </c>
      <c r="G18" s="25">
        <f t="shared" si="5"/>
        <v>9.9299999999999999E-2</v>
      </c>
      <c r="H18" s="25">
        <f t="shared" si="6"/>
        <v>7.2500000000000009E-2</v>
      </c>
      <c r="I18" s="24">
        <v>1.18</v>
      </c>
      <c r="J18" s="26">
        <f t="shared" si="0"/>
        <v>1.1406000000000001</v>
      </c>
      <c r="K18" s="28">
        <f t="shared" si="1"/>
        <v>8.5550000000000001E-2</v>
      </c>
      <c r="L18" s="25">
        <f t="shared" si="2"/>
        <v>1.3749999999999998E-2</v>
      </c>
      <c r="M18" s="27">
        <f t="shared" si="3"/>
        <v>1.6606499999999982E-2</v>
      </c>
    </row>
    <row r="19" spans="2:13" x14ac:dyDescent="0.2">
      <c r="B19" s="15">
        <v>7</v>
      </c>
      <c r="C19" s="35">
        <v>911.58600000000001</v>
      </c>
      <c r="D19" s="35">
        <v>1591.7650000000001</v>
      </c>
      <c r="E19" s="25">
        <v>0.15529999999999999</v>
      </c>
      <c r="F19" s="25">
        <f t="shared" si="4"/>
        <v>4.9099999999999998E-2</v>
      </c>
      <c r="G19" s="25">
        <f t="shared" si="5"/>
        <v>0.10619999999999999</v>
      </c>
      <c r="H19" s="25">
        <f t="shared" si="6"/>
        <v>7.2500000000000009E-2</v>
      </c>
      <c r="I19" s="24">
        <v>1.25</v>
      </c>
      <c r="J19" s="26">
        <f t="shared" si="0"/>
        <v>1.1875</v>
      </c>
      <c r="K19" s="28">
        <f t="shared" si="1"/>
        <v>9.0625000000000011E-2</v>
      </c>
      <c r="L19" s="25">
        <f t="shared" si="2"/>
        <v>1.5574999999999978E-2</v>
      </c>
      <c r="M19" s="27">
        <f t="shared" si="3"/>
        <v>2.0106249999999978E-2</v>
      </c>
    </row>
    <row r="20" spans="2:13" x14ac:dyDescent="0.2">
      <c r="B20" s="15">
        <v>8</v>
      </c>
      <c r="C20" s="35">
        <v>451.95499999999998</v>
      </c>
      <c r="D20" s="35">
        <v>911.10299999999995</v>
      </c>
      <c r="E20" s="25">
        <v>0.15840000000000001</v>
      </c>
      <c r="F20" s="25">
        <f t="shared" si="4"/>
        <v>4.9099999999999998E-2</v>
      </c>
      <c r="G20" s="25">
        <f t="shared" si="5"/>
        <v>0.10930000000000001</v>
      </c>
      <c r="H20" s="25">
        <f t="shared" si="6"/>
        <v>7.2500000000000009E-2</v>
      </c>
      <c r="I20" s="26">
        <v>1.31</v>
      </c>
      <c r="J20" s="26">
        <f t="shared" si="0"/>
        <v>1.2277</v>
      </c>
      <c r="K20" s="28">
        <f t="shared" si="1"/>
        <v>9.4975000000000018E-2</v>
      </c>
      <c r="L20" s="25">
        <f t="shared" si="2"/>
        <v>1.4324999999999991E-2</v>
      </c>
      <c r="M20" s="27">
        <f t="shared" si="3"/>
        <v>2.0291749999999997E-2</v>
      </c>
    </row>
    <row r="21" spans="2:13" x14ac:dyDescent="0.2">
      <c r="B21" s="15">
        <v>9</v>
      </c>
      <c r="C21" s="35">
        <v>190.01900000000001</v>
      </c>
      <c r="D21" s="35">
        <v>451.8</v>
      </c>
      <c r="E21" s="25">
        <v>0.1691</v>
      </c>
      <c r="F21" s="25">
        <f t="shared" si="4"/>
        <v>4.9099999999999998E-2</v>
      </c>
      <c r="G21" s="25">
        <f t="shared" si="5"/>
        <v>0.12</v>
      </c>
      <c r="H21" s="25">
        <f t="shared" si="6"/>
        <v>7.2500000000000009E-2</v>
      </c>
      <c r="I21" s="24">
        <v>1.34</v>
      </c>
      <c r="J21" s="26">
        <f t="shared" si="0"/>
        <v>1.2478000000000002</v>
      </c>
      <c r="K21" s="28">
        <f t="shared" si="1"/>
        <v>9.7150000000000014E-2</v>
      </c>
      <c r="L21" s="25">
        <f t="shared" si="2"/>
        <v>2.2849999999999981E-2</v>
      </c>
      <c r="M21" s="27">
        <f t="shared" si="3"/>
        <v>2.9534499999999964E-2</v>
      </c>
    </row>
    <row r="22" spans="2:13" x14ac:dyDescent="0.2">
      <c r="B22" s="15">
        <v>10</v>
      </c>
      <c r="C22" s="35">
        <v>2.194</v>
      </c>
      <c r="D22" s="35">
        <v>189.83099999999999</v>
      </c>
      <c r="E22" s="25">
        <v>0.20039999999999999</v>
      </c>
      <c r="F22" s="25">
        <f t="shared" si="4"/>
        <v>4.9099999999999998E-2</v>
      </c>
      <c r="G22" s="25">
        <f t="shared" si="5"/>
        <v>0.15129999999999999</v>
      </c>
      <c r="H22" s="25">
        <f t="shared" si="6"/>
        <v>7.2500000000000009E-2</v>
      </c>
      <c r="I22" s="26">
        <v>1.4</v>
      </c>
      <c r="J22" s="26">
        <f t="shared" si="0"/>
        <v>1.2879999999999998</v>
      </c>
      <c r="K22" s="28">
        <f t="shared" si="1"/>
        <v>0.10150000000000001</v>
      </c>
      <c r="L22" s="25">
        <f t="shared" si="2"/>
        <v>4.9799999999999983E-2</v>
      </c>
      <c r="M22" s="27">
        <f t="shared" si="3"/>
        <v>5.7919999999999985E-2</v>
      </c>
    </row>
    <row r="23" spans="2:13" x14ac:dyDescent="0.2">
      <c r="F23" s="24"/>
      <c r="G23" s="24"/>
      <c r="H23" s="24"/>
      <c r="I23" s="24"/>
      <c r="J23" s="24"/>
      <c r="K23" s="24"/>
      <c r="L23" s="24"/>
    </row>
    <row r="26" spans="2:13" x14ac:dyDescent="0.2">
      <c r="C26" s="29"/>
      <c r="D26" s="32"/>
    </row>
    <row r="27" spans="2:13" x14ac:dyDescent="0.2">
      <c r="C27" t="s">
        <v>8</v>
      </c>
    </row>
    <row r="28" spans="2:13" x14ac:dyDescent="0.2">
      <c r="C28" s="30" t="s">
        <v>50</v>
      </c>
      <c r="D28" s="30"/>
    </row>
    <row r="29" spans="2:13" x14ac:dyDescent="0.2">
      <c r="C29" s="30" t="s">
        <v>43</v>
      </c>
      <c r="D29" s="30"/>
    </row>
    <row r="30" spans="2:13" x14ac:dyDescent="0.2">
      <c r="C30" s="19" t="s">
        <v>13</v>
      </c>
      <c r="D30" s="19"/>
    </row>
  </sheetData>
  <mergeCells count="2">
    <mergeCell ref="C9:D9"/>
    <mergeCell ref="C10:D10"/>
  </mergeCells>
  <pageMargins left="0.7" right="0.7" top="0.75" bottom="0.75" header="0.3" footer="0.3"/>
  <pageSetup scale="64" orientation="portrait" r:id="rId1"/>
  <colBreaks count="1" manualBreakCount="1">
    <brk id="12" max="2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5:O31"/>
  <sheetViews>
    <sheetView topLeftCell="A3" zoomScaleNormal="100" workbookViewId="0">
      <selection activeCell="M25" sqref="M25"/>
    </sheetView>
  </sheetViews>
  <sheetFormatPr defaultColWidth="9" defaultRowHeight="14.25" x14ac:dyDescent="0.2"/>
  <cols>
    <col min="1" max="1" width="9" style="1"/>
    <col min="2" max="2" width="2.125" style="1" customWidth="1"/>
    <col min="3" max="3" width="6.625" style="1" customWidth="1"/>
    <col min="4" max="4" width="8.625" style="1" bestFit="1" customWidth="1"/>
    <col min="5" max="5" width="11.125" style="1" bestFit="1" customWidth="1"/>
    <col min="6" max="7" width="9.125" style="1" bestFit="1" customWidth="1"/>
    <col min="8" max="8" width="11" style="1" customWidth="1"/>
    <col min="9" max="9" width="10.25" style="1" customWidth="1"/>
    <col min="10" max="10" width="2.75" style="1" customWidth="1"/>
    <col min="11" max="16384" width="9" style="1"/>
  </cols>
  <sheetData>
    <row r="5" spans="2:10" ht="15" thickBot="1" x14ac:dyDescent="0.25"/>
    <row r="6" spans="2:10" x14ac:dyDescent="0.2">
      <c r="B6" s="2"/>
      <c r="C6" s="3"/>
      <c r="D6" s="3"/>
      <c r="E6" s="3"/>
      <c r="F6" s="3"/>
      <c r="G6" s="3"/>
      <c r="H6" s="3"/>
      <c r="I6" s="3"/>
      <c r="J6" s="4"/>
    </row>
    <row r="7" spans="2:10" x14ac:dyDescent="0.2">
      <c r="B7" s="7"/>
      <c r="C7" s="72"/>
      <c r="D7" s="72"/>
      <c r="E7" s="72"/>
      <c r="F7" s="72"/>
      <c r="G7" s="72"/>
      <c r="H7" s="72"/>
      <c r="I7" s="72"/>
      <c r="J7" s="5"/>
    </row>
    <row r="8" spans="2:10" ht="15" x14ac:dyDescent="0.2">
      <c r="B8" s="73" t="s">
        <v>71</v>
      </c>
      <c r="C8" s="74"/>
      <c r="D8" s="74"/>
      <c r="E8" s="74"/>
      <c r="F8" s="74"/>
      <c r="G8" s="74"/>
      <c r="H8" s="74"/>
      <c r="I8" s="74"/>
      <c r="J8" s="75"/>
    </row>
    <row r="9" spans="2:10" x14ac:dyDescent="0.2">
      <c r="B9" s="7"/>
      <c r="C9" s="72"/>
      <c r="D9" s="72"/>
      <c r="E9" s="72"/>
      <c r="F9" s="72"/>
      <c r="G9" s="72"/>
      <c r="H9" s="72"/>
      <c r="I9" s="72"/>
      <c r="J9" s="5"/>
    </row>
    <row r="10" spans="2:10" ht="15" customHeight="1" x14ac:dyDescent="0.2">
      <c r="B10" s="76" t="s">
        <v>64</v>
      </c>
      <c r="C10" s="77"/>
      <c r="D10" s="77"/>
      <c r="E10" s="77"/>
      <c r="F10" s="77"/>
      <c r="G10" s="77"/>
      <c r="H10" s="77"/>
      <c r="I10" s="77"/>
      <c r="J10" s="78"/>
    </row>
    <row r="11" spans="2:10" x14ac:dyDescent="0.2">
      <c r="B11" s="7"/>
      <c r="C11" s="6"/>
      <c r="D11" s="6"/>
      <c r="E11" s="6"/>
      <c r="F11" s="6"/>
      <c r="G11" s="6"/>
      <c r="H11" s="6"/>
      <c r="I11" s="6"/>
      <c r="J11" s="5"/>
    </row>
    <row r="12" spans="2:10" ht="14.25" customHeight="1" x14ac:dyDescent="0.2">
      <c r="B12" s="7"/>
      <c r="C12" s="8"/>
      <c r="D12" s="8"/>
      <c r="E12" s="8"/>
      <c r="F12" s="8"/>
      <c r="G12" s="8"/>
      <c r="H12" s="8"/>
      <c r="I12" s="8"/>
      <c r="J12" s="5"/>
    </row>
    <row r="13" spans="2:10" ht="14.25" customHeight="1" x14ac:dyDescent="0.2">
      <c r="B13" s="7"/>
      <c r="C13" s="9" t="s">
        <v>1</v>
      </c>
      <c r="D13" s="70" t="s">
        <v>65</v>
      </c>
      <c r="E13" s="70"/>
      <c r="F13" s="9" t="s">
        <v>3</v>
      </c>
      <c r="G13" s="70" t="s">
        <v>7</v>
      </c>
      <c r="H13" s="70"/>
      <c r="I13" s="70"/>
      <c r="J13" s="5"/>
    </row>
    <row r="14" spans="2:10" x14ac:dyDescent="0.2">
      <c r="B14" s="7"/>
      <c r="C14" s="10" t="s">
        <v>4</v>
      </c>
      <c r="D14" s="10" t="s">
        <v>48</v>
      </c>
      <c r="E14" s="10" t="s">
        <v>49</v>
      </c>
      <c r="F14" s="10" t="s">
        <v>68</v>
      </c>
      <c r="G14" s="10" t="s">
        <v>67</v>
      </c>
      <c r="H14" s="10" t="s">
        <v>72</v>
      </c>
      <c r="I14" s="10" t="s">
        <v>73</v>
      </c>
      <c r="J14" s="5"/>
    </row>
    <row r="15" spans="2:10" x14ac:dyDescent="0.2">
      <c r="B15" s="7"/>
      <c r="C15" s="15">
        <v>1</v>
      </c>
      <c r="D15" s="35">
        <f>'D&amp;P (2022)'!C13</f>
        <v>36160.584000000003</v>
      </c>
      <c r="E15" s="35">
        <f>'D&amp;P (2022)'!D13</f>
        <v>2324390.219</v>
      </c>
      <c r="F15" s="36">
        <f>'D&amp;P (2022)'!L13</f>
        <v>-1.9319999999999893E-3</v>
      </c>
      <c r="G15" s="11">
        <f>'D&amp;P (2022)'!I13</f>
        <v>0.92</v>
      </c>
      <c r="H15" s="11">
        <v>0.88</v>
      </c>
      <c r="I15" s="11">
        <f t="shared" ref="I15:I24" si="0">(H15-0.35)/0.67</f>
        <v>0.79104477611940294</v>
      </c>
      <c r="J15" s="5"/>
    </row>
    <row r="16" spans="2:10" x14ac:dyDescent="0.2">
      <c r="B16" s="7"/>
      <c r="C16" s="15">
        <v>2</v>
      </c>
      <c r="D16" s="35">
        <f>'D&amp;P (2022)'!C14</f>
        <v>16759.39</v>
      </c>
      <c r="E16" s="35">
        <f>'D&amp;P (2022)'!D14</f>
        <v>36099.220999999998</v>
      </c>
      <c r="F16" s="36">
        <f>'D&amp;P (2022)'!L14</f>
        <v>4.1159999999999947E-3</v>
      </c>
      <c r="G16" s="11">
        <f>'D&amp;P (2022)'!I14</f>
        <v>1.04</v>
      </c>
      <c r="H16" s="11">
        <f>H15</f>
        <v>0.88</v>
      </c>
      <c r="I16" s="11">
        <f t="shared" si="0"/>
        <v>0.79104477611940294</v>
      </c>
      <c r="J16" s="5"/>
    </row>
    <row r="17" spans="2:15" x14ac:dyDescent="0.2">
      <c r="B17" s="7"/>
      <c r="C17" s="15">
        <v>3</v>
      </c>
      <c r="D17" s="35">
        <f>'D&amp;P (2022)'!C15</f>
        <v>8216.3559999999998</v>
      </c>
      <c r="E17" s="35">
        <f>'D&amp;P (2022)'!D15</f>
        <v>16738.364000000001</v>
      </c>
      <c r="F17" s="36">
        <f>'D&amp;P (2022)'!L15</f>
        <v>5.294000000000007E-3</v>
      </c>
      <c r="G17" s="11">
        <f>'D&amp;P (2022)'!I15</f>
        <v>1.1100000000000001</v>
      </c>
      <c r="H17" s="11">
        <f t="shared" ref="H17:H24" si="1">H16</f>
        <v>0.88</v>
      </c>
      <c r="I17" s="11">
        <f t="shared" si="0"/>
        <v>0.79104477611940294</v>
      </c>
      <c r="J17" s="5"/>
      <c r="K17" s="44"/>
    </row>
    <row r="18" spans="2:15" x14ac:dyDescent="0.2">
      <c r="B18" s="7"/>
      <c r="C18" s="15">
        <v>4</v>
      </c>
      <c r="D18" s="35">
        <f>'D&amp;P (2022)'!C16</f>
        <v>5019.8829999999998</v>
      </c>
      <c r="E18" s="35">
        <f>'D&amp;P (2022)'!D16</f>
        <v>8212.6380000000008</v>
      </c>
      <c r="F18" s="36">
        <f>'D&amp;P (2022)'!L16</f>
        <v>5.2019999999999983E-3</v>
      </c>
      <c r="G18" s="11">
        <f>'D&amp;P (2022)'!I16</f>
        <v>1.1299999999999999</v>
      </c>
      <c r="H18" s="11">
        <f t="shared" si="1"/>
        <v>0.88</v>
      </c>
      <c r="I18" s="11">
        <f t="shared" si="0"/>
        <v>0.79104477611940294</v>
      </c>
      <c r="J18" s="5"/>
      <c r="O18" s="37"/>
    </row>
    <row r="19" spans="2:15" x14ac:dyDescent="0.2">
      <c r="B19" s="7"/>
      <c r="C19" s="15">
        <v>5</v>
      </c>
      <c r="D19" s="35">
        <f>'D&amp;P (2022)'!C17</f>
        <v>3281.009</v>
      </c>
      <c r="E19" s="35">
        <f>'D&amp;P (2022)'!D17</f>
        <v>5003.7470000000003</v>
      </c>
      <c r="F19" s="36">
        <f>'D&amp;P (2022)'!L17</f>
        <v>8.7180000000000035E-3</v>
      </c>
      <c r="G19" s="11">
        <f>'D&amp;P (2022)'!I17</f>
        <v>1.17</v>
      </c>
      <c r="H19" s="11">
        <f t="shared" si="1"/>
        <v>0.88</v>
      </c>
      <c r="I19" s="11">
        <f t="shared" si="0"/>
        <v>0.79104477611940294</v>
      </c>
      <c r="J19" s="5"/>
    </row>
    <row r="20" spans="2:15" x14ac:dyDescent="0.2">
      <c r="B20" s="7"/>
      <c r="C20" s="15">
        <v>6</v>
      </c>
      <c r="D20" s="35">
        <f>'D&amp;P (2022)'!C18</f>
        <v>2170.3150000000001</v>
      </c>
      <c r="E20" s="35">
        <f>'D&amp;P (2022)'!D18</f>
        <v>3276.5529999999999</v>
      </c>
      <c r="F20" s="36">
        <f>'D&amp;P (2022)'!L18</f>
        <v>1.1571999999999999E-2</v>
      </c>
      <c r="G20" s="11">
        <f>'D&amp;P (2022)'!I18</f>
        <v>1.18</v>
      </c>
      <c r="H20" s="11">
        <f t="shared" si="1"/>
        <v>0.88</v>
      </c>
      <c r="I20" s="11">
        <f t="shared" si="0"/>
        <v>0.79104477611940294</v>
      </c>
      <c r="J20" s="5"/>
    </row>
    <row r="21" spans="2:15" x14ac:dyDescent="0.2">
      <c r="B21" s="7"/>
      <c r="C21" s="15">
        <v>7</v>
      </c>
      <c r="D21" s="35">
        <f>'D&amp;P (2022)'!C19</f>
        <v>1306.402</v>
      </c>
      <c r="E21" s="35">
        <f>'D&amp;P (2022)'!D19</f>
        <v>2164.5239999999999</v>
      </c>
      <c r="F21" s="36">
        <f>'D&amp;P (2022)'!L19</f>
        <v>1.3149999999999995E-2</v>
      </c>
      <c r="G21" s="11">
        <f>'D&amp;P (2022)'!I19</f>
        <v>1.25</v>
      </c>
      <c r="H21" s="11">
        <f t="shared" si="1"/>
        <v>0.88</v>
      </c>
      <c r="I21" s="11">
        <f t="shared" si="0"/>
        <v>0.79104477611940294</v>
      </c>
      <c r="J21" s="5"/>
    </row>
    <row r="22" spans="2:15" x14ac:dyDescent="0.2">
      <c r="B22" s="7"/>
      <c r="C22" s="15">
        <v>8</v>
      </c>
      <c r="D22" s="35">
        <f>'D&amp;P (2022)'!C20</f>
        <v>629.11800000000005</v>
      </c>
      <c r="E22" s="35">
        <f>'D&amp;P (2022)'!D20</f>
        <v>1306.038</v>
      </c>
      <c r="F22" s="36">
        <f>'D&amp;P (2022)'!L20</f>
        <v>1.2320000000000011E-2</v>
      </c>
      <c r="G22" s="11">
        <f>'D&amp;P (2022)'!I20</f>
        <v>1.3</v>
      </c>
      <c r="H22" s="11">
        <f t="shared" si="1"/>
        <v>0.88</v>
      </c>
      <c r="I22" s="11">
        <f t="shared" si="0"/>
        <v>0.79104477611940294</v>
      </c>
      <c r="J22" s="5"/>
    </row>
    <row r="23" spans="2:15" x14ac:dyDescent="0.2">
      <c r="B23" s="7"/>
      <c r="C23" s="15">
        <v>9</v>
      </c>
      <c r="D23" s="35">
        <f>'D&amp;P (2022)'!C21</f>
        <v>290.00200000000001</v>
      </c>
      <c r="E23" s="35">
        <f>'D&amp;P (2022)'!D21</f>
        <v>627.803</v>
      </c>
      <c r="F23" s="36">
        <f>'D&amp;P (2022)'!L21</f>
        <v>2.0636000000000002E-2</v>
      </c>
      <c r="G23" s="11">
        <f>'D&amp;P (2022)'!I21</f>
        <v>1.34</v>
      </c>
      <c r="H23" s="11">
        <f t="shared" si="1"/>
        <v>0.88</v>
      </c>
      <c r="I23" s="11">
        <f t="shared" si="0"/>
        <v>0.79104477611940294</v>
      </c>
      <c r="J23" s="5"/>
    </row>
    <row r="24" spans="2:15" x14ac:dyDescent="0.2">
      <c r="B24" s="7"/>
      <c r="C24" s="15">
        <v>10</v>
      </c>
      <c r="D24" s="35">
        <f>'D&amp;P (2022)'!C22</f>
        <v>10.587999999999999</v>
      </c>
      <c r="E24" s="35">
        <f>'D&amp;P (2022)'!D22</f>
        <v>289.00700000000001</v>
      </c>
      <c r="F24" s="36">
        <f>'D&amp;P (2022)'!L22</f>
        <v>4.8006000000000007E-2</v>
      </c>
      <c r="G24" s="11">
        <f>'D&amp;P (2022)'!I22</f>
        <v>1.39</v>
      </c>
      <c r="H24" s="11">
        <f t="shared" si="1"/>
        <v>0.88</v>
      </c>
      <c r="I24" s="11">
        <f t="shared" si="0"/>
        <v>0.79104477611940294</v>
      </c>
      <c r="J24" s="5"/>
    </row>
    <row r="25" spans="2:15" x14ac:dyDescent="0.2">
      <c r="B25" s="7"/>
      <c r="C25" s="71" t="s">
        <v>16</v>
      </c>
      <c r="D25" s="71"/>
      <c r="E25" s="52"/>
      <c r="F25" s="6"/>
      <c r="G25" s="6"/>
      <c r="H25" s="6"/>
      <c r="I25" s="53"/>
      <c r="J25" s="5"/>
    </row>
    <row r="26" spans="2:15" x14ac:dyDescent="0.2">
      <c r="B26" s="7"/>
      <c r="C26" s="20" t="s">
        <v>61</v>
      </c>
      <c r="D26" s="6"/>
      <c r="E26" s="6"/>
      <c r="F26" s="6"/>
      <c r="G26" s="6"/>
      <c r="H26" s="6"/>
      <c r="I26" s="53"/>
      <c r="J26" s="5"/>
    </row>
    <row r="27" spans="2:15" x14ac:dyDescent="0.2">
      <c r="B27" s="7"/>
      <c r="C27" s="19" t="s">
        <v>66</v>
      </c>
      <c r="D27" s="53"/>
      <c r="E27" s="53"/>
      <c r="F27" s="53"/>
      <c r="G27" s="53"/>
      <c r="H27" s="53"/>
      <c r="I27" s="53"/>
      <c r="J27" s="5"/>
    </row>
    <row r="28" spans="2:15" x14ac:dyDescent="0.2">
      <c r="B28" s="7"/>
      <c r="C28" s="19" t="s">
        <v>69</v>
      </c>
      <c r="D28" s="53"/>
      <c r="E28" s="53"/>
      <c r="F28" s="53"/>
      <c r="G28" s="53"/>
      <c r="H28" s="53"/>
      <c r="I28" s="53"/>
      <c r="J28" s="5"/>
    </row>
    <row r="29" spans="2:15" x14ac:dyDescent="0.2">
      <c r="B29" s="7"/>
      <c r="C29" s="19" t="s">
        <v>74</v>
      </c>
      <c r="D29" s="53"/>
      <c r="E29" s="53"/>
      <c r="F29" s="53"/>
      <c r="G29" s="53"/>
      <c r="H29" s="53"/>
      <c r="I29" s="53"/>
      <c r="J29" s="5"/>
    </row>
    <row r="30" spans="2:15" x14ac:dyDescent="0.2">
      <c r="B30" s="7"/>
      <c r="C30" s="19" t="s">
        <v>70</v>
      </c>
      <c r="D30" s="53"/>
      <c r="E30" s="53"/>
      <c r="F30" s="53"/>
      <c r="G30" s="53"/>
      <c r="H30" s="53"/>
      <c r="I30" s="53"/>
      <c r="J30" s="5"/>
    </row>
    <row r="31" spans="2:15" ht="15" thickBot="1" x14ac:dyDescent="0.25">
      <c r="B31" s="18"/>
      <c r="C31" s="13"/>
      <c r="D31" s="13"/>
      <c r="E31" s="13"/>
      <c r="F31" s="13"/>
      <c r="G31" s="13"/>
      <c r="H31" s="13"/>
      <c r="I31" s="13"/>
      <c r="J31" s="14"/>
    </row>
  </sheetData>
  <mergeCells count="7">
    <mergeCell ref="C25:D25"/>
    <mergeCell ref="C7:I7"/>
    <mergeCell ref="B8:J8"/>
    <mergeCell ref="C9:I9"/>
    <mergeCell ref="B10:J10"/>
    <mergeCell ref="D13:E13"/>
    <mergeCell ref="G13:I1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7:M45"/>
  <sheetViews>
    <sheetView view="pageBreakPreview" zoomScale="80" zoomScaleNormal="100" zoomScaleSheetLayoutView="80" workbookViewId="0">
      <selection activeCell="M15" sqref="M15"/>
    </sheetView>
  </sheetViews>
  <sheetFormatPr defaultRowHeight="14.25" x14ac:dyDescent="0.2"/>
  <cols>
    <col min="3" max="3" width="9.625" customWidth="1"/>
    <col min="4" max="4" width="13.125" bestFit="1" customWidth="1"/>
    <col min="5" max="5" width="9.75" style="24" bestFit="1" customWidth="1"/>
    <col min="7" max="7" width="10.875" bestFit="1" customWidth="1"/>
    <col min="8" max="8" width="10.625" bestFit="1" customWidth="1"/>
    <col min="9" max="9" width="9.375" bestFit="1" customWidth="1"/>
    <col min="10" max="10" width="9.375" customWidth="1"/>
    <col min="11" max="11" width="10.75" bestFit="1" customWidth="1"/>
    <col min="12" max="12" width="13.875" bestFit="1" customWidth="1"/>
    <col min="13" max="13" width="6.75" bestFit="1" customWidth="1"/>
  </cols>
  <sheetData>
    <row r="7" spans="2:13" s="21" customFormat="1" ht="15" x14ac:dyDescent="0.25">
      <c r="E7" s="21" t="s">
        <v>17</v>
      </c>
      <c r="K7" s="21" t="s">
        <v>29</v>
      </c>
    </row>
    <row r="8" spans="2:13" s="21" customFormat="1" ht="15" x14ac:dyDescent="0.25">
      <c r="E8" s="21" t="s">
        <v>18</v>
      </c>
      <c r="F8" s="21" t="s">
        <v>21</v>
      </c>
      <c r="G8" s="21" t="s">
        <v>23</v>
      </c>
      <c r="H8" s="21" t="s">
        <v>25</v>
      </c>
      <c r="K8" s="21" t="s">
        <v>30</v>
      </c>
    </row>
    <row r="9" spans="2:13" s="21" customFormat="1" ht="15" x14ac:dyDescent="0.25">
      <c r="B9" s="21" t="s">
        <v>1</v>
      </c>
      <c r="C9" s="79" t="s">
        <v>42</v>
      </c>
      <c r="D9" s="79"/>
      <c r="E9" s="21" t="s">
        <v>19</v>
      </c>
      <c r="F9" s="21" t="s">
        <v>17</v>
      </c>
      <c r="G9" s="21" t="s">
        <v>24</v>
      </c>
      <c r="H9" s="21" t="s">
        <v>26</v>
      </c>
      <c r="K9" s="21" t="s">
        <v>24</v>
      </c>
      <c r="L9" s="21" t="s">
        <v>3</v>
      </c>
    </row>
    <row r="10" spans="2:13" s="54" customFormat="1" ht="15" x14ac:dyDescent="0.25">
      <c r="B10" s="54" t="s">
        <v>4</v>
      </c>
      <c r="C10" s="80" t="s">
        <v>46</v>
      </c>
      <c r="D10" s="80"/>
      <c r="E10" s="54" t="s">
        <v>20</v>
      </c>
      <c r="F10" s="54" t="s">
        <v>22</v>
      </c>
      <c r="G10" s="54" t="s">
        <v>20</v>
      </c>
      <c r="H10" s="54" t="s">
        <v>27</v>
      </c>
      <c r="I10" s="54" t="s">
        <v>28</v>
      </c>
      <c r="J10" s="54" t="s">
        <v>40</v>
      </c>
      <c r="K10" s="54" t="s">
        <v>20</v>
      </c>
      <c r="L10" s="54" t="s">
        <v>6</v>
      </c>
    </row>
    <row r="11" spans="2:13" ht="15" x14ac:dyDescent="0.25">
      <c r="E11" s="23" t="s">
        <v>31</v>
      </c>
      <c r="F11" s="23" t="s">
        <v>32</v>
      </c>
      <c r="G11" s="23" t="s">
        <v>36</v>
      </c>
      <c r="H11" s="23" t="s">
        <v>33</v>
      </c>
      <c r="I11" s="23" t="s">
        <v>34</v>
      </c>
      <c r="J11" s="23"/>
      <c r="K11" s="23" t="s">
        <v>37</v>
      </c>
      <c r="L11" s="23" t="s">
        <v>35</v>
      </c>
    </row>
    <row r="13" spans="2:13" x14ac:dyDescent="0.2">
      <c r="B13" s="15">
        <v>1</v>
      </c>
      <c r="C13" s="51">
        <v>36160.584000000003</v>
      </c>
      <c r="D13" s="51">
        <v>2324390.219</v>
      </c>
      <c r="E13" s="25">
        <v>0.1154</v>
      </c>
      <c r="F13" s="25">
        <v>4.87E-2</v>
      </c>
      <c r="G13" s="25">
        <f>E13-F13</f>
        <v>6.6700000000000009E-2</v>
      </c>
      <c r="H13" s="25">
        <f>12.33%-F13</f>
        <v>7.46E-2</v>
      </c>
      <c r="I13" s="26">
        <v>0.92</v>
      </c>
      <c r="J13" s="26">
        <f>I13*0.67+0.35</f>
        <v>0.96640000000000004</v>
      </c>
      <c r="K13" s="28">
        <f>H13*I13</f>
        <v>6.8631999999999999E-2</v>
      </c>
      <c r="L13" s="25">
        <f>G13-K13</f>
        <v>-1.9319999999999893E-3</v>
      </c>
      <c r="M13" s="27"/>
    </row>
    <row r="14" spans="2:13" x14ac:dyDescent="0.2">
      <c r="B14" s="15">
        <v>2</v>
      </c>
      <c r="C14" s="51">
        <v>16759.39</v>
      </c>
      <c r="D14" s="51">
        <v>36099.220999999998</v>
      </c>
      <c r="E14" s="25">
        <v>0.13039999999999999</v>
      </c>
      <c r="F14" s="25">
        <f>F13</f>
        <v>4.87E-2</v>
      </c>
      <c r="G14" s="25">
        <f>E14-F14</f>
        <v>8.1699999999999995E-2</v>
      </c>
      <c r="H14" s="25">
        <f>H13</f>
        <v>7.46E-2</v>
      </c>
      <c r="I14" s="24">
        <v>1.04</v>
      </c>
      <c r="J14" s="26">
        <f t="shared" ref="J14:J22" si="0">I14*0.67+0.35</f>
        <v>1.0468000000000002</v>
      </c>
      <c r="K14" s="28">
        <f t="shared" ref="K14:K22" si="1">H14*I14</f>
        <v>7.7584E-2</v>
      </c>
      <c r="L14" s="25">
        <f t="shared" ref="L14:L22" si="2">G14-K14</f>
        <v>4.1159999999999947E-3</v>
      </c>
      <c r="M14" s="27"/>
    </row>
    <row r="15" spans="2:13" x14ac:dyDescent="0.2">
      <c r="B15" s="15">
        <v>3</v>
      </c>
      <c r="C15" s="51">
        <v>8216.3559999999998</v>
      </c>
      <c r="D15" s="51">
        <v>16738.364000000001</v>
      </c>
      <c r="E15" s="25">
        <v>0.1368</v>
      </c>
      <c r="F15" s="25">
        <f t="shared" ref="F15:F22" si="3">F14</f>
        <v>4.87E-2</v>
      </c>
      <c r="G15" s="25">
        <f t="shared" ref="G15:G22" si="4">E15-F15</f>
        <v>8.8100000000000012E-2</v>
      </c>
      <c r="H15" s="25">
        <f t="shared" ref="H15:H22" si="5">H14</f>
        <v>7.46E-2</v>
      </c>
      <c r="I15" s="26">
        <v>1.1100000000000001</v>
      </c>
      <c r="J15" s="26">
        <f t="shared" si="0"/>
        <v>1.0937000000000001</v>
      </c>
      <c r="K15" s="28">
        <f t="shared" si="1"/>
        <v>8.2806000000000005E-2</v>
      </c>
      <c r="L15" s="25">
        <f t="shared" si="2"/>
        <v>5.294000000000007E-3</v>
      </c>
      <c r="M15" s="27"/>
    </row>
    <row r="16" spans="2:13" x14ac:dyDescent="0.2">
      <c r="B16" s="15">
        <v>4</v>
      </c>
      <c r="C16" s="51">
        <v>5019.8829999999998</v>
      </c>
      <c r="D16" s="51">
        <v>8212.6380000000008</v>
      </c>
      <c r="E16" s="25">
        <v>0.13819999999999999</v>
      </c>
      <c r="F16" s="25">
        <f t="shared" si="3"/>
        <v>4.87E-2</v>
      </c>
      <c r="G16" s="25">
        <f t="shared" si="4"/>
        <v>8.9499999999999996E-2</v>
      </c>
      <c r="H16" s="25">
        <f t="shared" si="5"/>
        <v>7.46E-2</v>
      </c>
      <c r="I16" s="24">
        <v>1.1299999999999999</v>
      </c>
      <c r="J16" s="26">
        <f t="shared" si="0"/>
        <v>1.1071</v>
      </c>
      <c r="K16" s="28">
        <f t="shared" si="1"/>
        <v>8.4297999999999998E-2</v>
      </c>
      <c r="L16" s="25">
        <f t="shared" si="2"/>
        <v>5.2019999999999983E-3</v>
      </c>
      <c r="M16" s="27"/>
    </row>
    <row r="17" spans="2:13" x14ac:dyDescent="0.2">
      <c r="B17" s="15">
        <v>5</v>
      </c>
      <c r="C17" s="51">
        <v>3281.009</v>
      </c>
      <c r="D17" s="51">
        <v>5003.7470000000003</v>
      </c>
      <c r="E17" s="25">
        <v>0.1447</v>
      </c>
      <c r="F17" s="25">
        <f t="shared" si="3"/>
        <v>4.87E-2</v>
      </c>
      <c r="G17" s="25">
        <f t="shared" si="4"/>
        <v>9.6000000000000002E-2</v>
      </c>
      <c r="H17" s="25">
        <f t="shared" si="5"/>
        <v>7.46E-2</v>
      </c>
      <c r="I17" s="24">
        <v>1.17</v>
      </c>
      <c r="J17" s="26">
        <f t="shared" si="0"/>
        <v>1.1339000000000001</v>
      </c>
      <c r="K17" s="28">
        <f t="shared" si="1"/>
        <v>8.7281999999999998E-2</v>
      </c>
      <c r="L17" s="25">
        <f t="shared" si="2"/>
        <v>8.7180000000000035E-3</v>
      </c>
      <c r="M17" s="27"/>
    </row>
    <row r="18" spans="2:13" x14ac:dyDescent="0.2">
      <c r="B18" s="15">
        <v>6</v>
      </c>
      <c r="C18" s="51">
        <v>2170.3150000000001</v>
      </c>
      <c r="D18" s="51">
        <v>3276.5529999999999</v>
      </c>
      <c r="E18" s="25">
        <v>0.14829999999999999</v>
      </c>
      <c r="F18" s="25">
        <f t="shared" si="3"/>
        <v>4.87E-2</v>
      </c>
      <c r="G18" s="25">
        <f t="shared" si="4"/>
        <v>9.9599999999999994E-2</v>
      </c>
      <c r="H18" s="25">
        <f t="shared" si="5"/>
        <v>7.46E-2</v>
      </c>
      <c r="I18" s="24">
        <v>1.18</v>
      </c>
      <c r="J18" s="26">
        <f t="shared" si="0"/>
        <v>1.1406000000000001</v>
      </c>
      <c r="K18" s="28">
        <f t="shared" si="1"/>
        <v>8.8027999999999995E-2</v>
      </c>
      <c r="L18" s="25">
        <f t="shared" si="2"/>
        <v>1.1571999999999999E-2</v>
      </c>
      <c r="M18" s="27"/>
    </row>
    <row r="19" spans="2:13" x14ac:dyDescent="0.2">
      <c r="B19" s="15">
        <v>7</v>
      </c>
      <c r="C19" s="51">
        <v>1306.402</v>
      </c>
      <c r="D19" s="51">
        <v>2164.5239999999999</v>
      </c>
      <c r="E19" s="25">
        <v>0.15509999999999999</v>
      </c>
      <c r="F19" s="25">
        <f t="shared" si="3"/>
        <v>4.87E-2</v>
      </c>
      <c r="G19" s="25">
        <f t="shared" si="4"/>
        <v>0.10639999999999999</v>
      </c>
      <c r="H19" s="25">
        <f t="shared" si="5"/>
        <v>7.46E-2</v>
      </c>
      <c r="I19" s="24">
        <v>1.25</v>
      </c>
      <c r="J19" s="26">
        <f t="shared" si="0"/>
        <v>1.1875</v>
      </c>
      <c r="K19" s="28">
        <f t="shared" si="1"/>
        <v>9.325E-2</v>
      </c>
      <c r="L19" s="25">
        <f t="shared" si="2"/>
        <v>1.3149999999999995E-2</v>
      </c>
      <c r="M19" s="27"/>
    </row>
    <row r="20" spans="2:13" x14ac:dyDescent="0.2">
      <c r="B20" s="15">
        <v>8</v>
      </c>
      <c r="C20" s="51">
        <v>629.11800000000005</v>
      </c>
      <c r="D20" s="51">
        <v>1306.038</v>
      </c>
      <c r="E20" s="25">
        <v>0.158</v>
      </c>
      <c r="F20" s="25">
        <f t="shared" si="3"/>
        <v>4.87E-2</v>
      </c>
      <c r="G20" s="25">
        <f t="shared" si="4"/>
        <v>0.10930000000000001</v>
      </c>
      <c r="H20" s="25">
        <f t="shared" si="5"/>
        <v>7.46E-2</v>
      </c>
      <c r="I20" s="26">
        <v>1.3</v>
      </c>
      <c r="J20" s="26">
        <f t="shared" si="0"/>
        <v>1.2210000000000001</v>
      </c>
      <c r="K20" s="28">
        <f t="shared" si="1"/>
        <v>9.6979999999999997E-2</v>
      </c>
      <c r="L20" s="25">
        <f t="shared" si="2"/>
        <v>1.2320000000000011E-2</v>
      </c>
      <c r="M20" s="27"/>
    </row>
    <row r="21" spans="2:13" x14ac:dyDescent="0.2">
      <c r="B21" s="15">
        <v>9</v>
      </c>
      <c r="C21" s="51">
        <v>290.00200000000001</v>
      </c>
      <c r="D21" s="51">
        <v>627.803</v>
      </c>
      <c r="E21" s="25">
        <v>0.16930000000000001</v>
      </c>
      <c r="F21" s="25">
        <f t="shared" si="3"/>
        <v>4.87E-2</v>
      </c>
      <c r="G21" s="25">
        <f t="shared" si="4"/>
        <v>0.12060000000000001</v>
      </c>
      <c r="H21" s="25">
        <f t="shared" si="5"/>
        <v>7.46E-2</v>
      </c>
      <c r="I21" s="24">
        <v>1.34</v>
      </c>
      <c r="J21" s="26">
        <f t="shared" si="0"/>
        <v>1.2478000000000002</v>
      </c>
      <c r="K21" s="28">
        <f t="shared" si="1"/>
        <v>9.9964000000000011E-2</v>
      </c>
      <c r="L21" s="25">
        <f t="shared" si="2"/>
        <v>2.0636000000000002E-2</v>
      </c>
      <c r="M21" s="27"/>
    </row>
    <row r="22" spans="2:13" x14ac:dyDescent="0.2">
      <c r="B22" s="15">
        <v>10</v>
      </c>
      <c r="C22" s="51">
        <v>10.587999999999999</v>
      </c>
      <c r="D22" s="51">
        <v>289.00700000000001</v>
      </c>
      <c r="E22" s="25">
        <v>0.20039999999999999</v>
      </c>
      <c r="F22" s="25">
        <f t="shared" si="3"/>
        <v>4.87E-2</v>
      </c>
      <c r="G22" s="25">
        <f t="shared" si="4"/>
        <v>0.1517</v>
      </c>
      <c r="H22" s="25">
        <f t="shared" si="5"/>
        <v>7.46E-2</v>
      </c>
      <c r="I22" s="26">
        <v>1.39</v>
      </c>
      <c r="J22" s="26">
        <f t="shared" si="0"/>
        <v>1.2812999999999999</v>
      </c>
      <c r="K22" s="28">
        <f t="shared" si="1"/>
        <v>0.10369399999999999</v>
      </c>
      <c r="L22" s="25">
        <f t="shared" si="2"/>
        <v>4.8006000000000007E-2</v>
      </c>
      <c r="M22" s="27"/>
    </row>
    <row r="23" spans="2:13" x14ac:dyDescent="0.2">
      <c r="F23" s="24"/>
      <c r="G23" s="24"/>
      <c r="H23" s="24"/>
      <c r="I23" s="24"/>
      <c r="J23" s="24"/>
      <c r="K23" s="24"/>
      <c r="L23" s="24"/>
    </row>
    <row r="26" spans="2:13" x14ac:dyDescent="0.2">
      <c r="C26" s="29"/>
      <c r="D26" s="32"/>
    </row>
    <row r="27" spans="2:13" x14ac:dyDescent="0.2">
      <c r="C27" t="s">
        <v>8</v>
      </c>
    </row>
    <row r="28" spans="2:13" x14ac:dyDescent="0.2">
      <c r="C28" s="30" t="s">
        <v>58</v>
      </c>
      <c r="D28" s="30"/>
    </row>
    <row r="29" spans="2:13" x14ac:dyDescent="0.2">
      <c r="C29" s="19" t="s">
        <v>62</v>
      </c>
      <c r="D29" s="30"/>
    </row>
    <row r="30" spans="2:13" x14ac:dyDescent="0.2">
      <c r="C30" s="19" t="s">
        <v>13</v>
      </c>
      <c r="D30" s="19"/>
    </row>
    <row r="31" spans="2:13" x14ac:dyDescent="0.2">
      <c r="B31" s="81" t="s">
        <v>60</v>
      </c>
      <c r="C31" t="s">
        <v>57</v>
      </c>
    </row>
    <row r="32" spans="2:13" x14ac:dyDescent="0.2">
      <c r="B32" s="81"/>
      <c r="C32" t="s">
        <v>59</v>
      </c>
    </row>
    <row r="36" spans="3:7" x14ac:dyDescent="0.2">
      <c r="C36" s="48"/>
      <c r="D36" s="49"/>
      <c r="E36" s="25"/>
      <c r="F36" s="50"/>
      <c r="G36" s="50"/>
    </row>
    <row r="37" spans="3:7" x14ac:dyDescent="0.2">
      <c r="C37" s="48"/>
      <c r="D37" s="48"/>
      <c r="E37" s="25"/>
      <c r="F37" s="50"/>
      <c r="G37" s="50"/>
    </row>
    <row r="38" spans="3:7" x14ac:dyDescent="0.2">
      <c r="C38" s="48"/>
      <c r="D38" s="48"/>
      <c r="E38" s="25"/>
      <c r="F38" s="50"/>
      <c r="G38" s="50"/>
    </row>
    <row r="39" spans="3:7" x14ac:dyDescent="0.2">
      <c r="C39" s="48"/>
      <c r="D39" s="48"/>
      <c r="E39" s="25"/>
      <c r="F39" s="50"/>
      <c r="G39" s="50"/>
    </row>
    <row r="40" spans="3:7" x14ac:dyDescent="0.2">
      <c r="C40" s="48"/>
      <c r="D40" s="48"/>
      <c r="E40" s="25"/>
      <c r="F40" s="50"/>
      <c r="G40" s="50"/>
    </row>
    <row r="41" spans="3:7" x14ac:dyDescent="0.2">
      <c r="C41" s="48"/>
      <c r="D41" s="48"/>
      <c r="E41" s="25"/>
      <c r="F41" s="50"/>
      <c r="G41" s="50"/>
    </row>
    <row r="42" spans="3:7" x14ac:dyDescent="0.2">
      <c r="C42" s="48"/>
      <c r="D42" s="48"/>
      <c r="E42" s="25"/>
      <c r="F42" s="50"/>
      <c r="G42" s="50"/>
    </row>
    <row r="43" spans="3:7" x14ac:dyDescent="0.2">
      <c r="D43" s="48"/>
      <c r="E43" s="25"/>
      <c r="F43" s="50"/>
      <c r="G43" s="50"/>
    </row>
    <row r="44" spans="3:7" x14ac:dyDescent="0.2">
      <c r="E44" s="25"/>
      <c r="F44" s="50"/>
      <c r="G44" s="50"/>
    </row>
    <row r="45" spans="3:7" x14ac:dyDescent="0.2">
      <c r="E45" s="25"/>
      <c r="F45" s="50"/>
      <c r="G45" s="50"/>
    </row>
  </sheetData>
  <mergeCells count="3">
    <mergeCell ref="C9:D9"/>
    <mergeCell ref="C10:D10"/>
    <mergeCell ref="B31:B32"/>
  </mergeCells>
  <pageMargins left="0.7" right="0.7" top="0.75" bottom="0.75" header="0.3" footer="0.3"/>
  <pageSetup scale="64" orientation="portrait" r:id="rId1"/>
  <colBreaks count="1" manualBreakCount="1">
    <brk id="12" max="2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5:O31"/>
  <sheetViews>
    <sheetView zoomScaleNormal="100" workbookViewId="0">
      <selection activeCell="F16" sqref="F16"/>
    </sheetView>
  </sheetViews>
  <sheetFormatPr defaultColWidth="9" defaultRowHeight="14.25" x14ac:dyDescent="0.2"/>
  <cols>
    <col min="1" max="1" width="9" style="1"/>
    <col min="2" max="2" width="2.125" style="1" customWidth="1"/>
    <col min="3" max="3" width="6.625" style="1" customWidth="1"/>
    <col min="4" max="4" width="8.625" style="1" bestFit="1" customWidth="1"/>
    <col min="5" max="5" width="11.125" style="1" bestFit="1" customWidth="1"/>
    <col min="6" max="7" width="9.125" style="1" bestFit="1" customWidth="1"/>
    <col min="8" max="8" width="9.125" style="1" customWidth="1"/>
    <col min="9" max="9" width="10.5" style="1" bestFit="1" customWidth="1"/>
    <col min="10" max="10" width="2.75" style="1" customWidth="1"/>
    <col min="11" max="16384" width="9" style="1"/>
  </cols>
  <sheetData>
    <row r="5" spans="2:10" ht="15" thickBot="1" x14ac:dyDescent="0.25"/>
    <row r="6" spans="2:10" x14ac:dyDescent="0.2">
      <c r="B6" s="2"/>
      <c r="C6" s="3"/>
      <c r="D6" s="3"/>
      <c r="E6" s="3"/>
      <c r="F6" s="3"/>
      <c r="G6" s="3"/>
      <c r="H6" s="3"/>
      <c r="I6" s="3"/>
      <c r="J6" s="4"/>
    </row>
    <row r="7" spans="2:10" x14ac:dyDescent="0.2">
      <c r="B7" s="7"/>
      <c r="C7" s="72"/>
      <c r="D7" s="72"/>
      <c r="E7" s="72"/>
      <c r="F7" s="72"/>
      <c r="G7" s="72"/>
      <c r="H7" s="72"/>
      <c r="I7" s="72"/>
      <c r="J7" s="5"/>
    </row>
    <row r="8" spans="2:10" ht="15" x14ac:dyDescent="0.2">
      <c r="B8" s="73" t="s">
        <v>51</v>
      </c>
      <c r="C8" s="74"/>
      <c r="D8" s="74"/>
      <c r="E8" s="74"/>
      <c r="F8" s="74"/>
      <c r="G8" s="74"/>
      <c r="H8" s="74"/>
      <c r="I8" s="74"/>
      <c r="J8" s="75"/>
    </row>
    <row r="9" spans="2:10" x14ac:dyDescent="0.2">
      <c r="B9" s="7"/>
      <c r="C9" s="72"/>
      <c r="D9" s="72"/>
      <c r="E9" s="72"/>
      <c r="F9" s="72"/>
      <c r="G9" s="72"/>
      <c r="H9" s="72"/>
      <c r="I9" s="72"/>
      <c r="J9" s="5"/>
    </row>
    <row r="10" spans="2:10" ht="15" customHeight="1" x14ac:dyDescent="0.2">
      <c r="B10" s="76" t="s">
        <v>64</v>
      </c>
      <c r="C10" s="77"/>
      <c r="D10" s="77"/>
      <c r="E10" s="77"/>
      <c r="F10" s="77"/>
      <c r="G10" s="77"/>
      <c r="H10" s="77"/>
      <c r="I10" s="77"/>
      <c r="J10" s="78"/>
    </row>
    <row r="11" spans="2:10" x14ac:dyDescent="0.2">
      <c r="B11" s="7"/>
      <c r="C11" s="6"/>
      <c r="D11" s="6"/>
      <c r="E11" s="6"/>
      <c r="F11" s="6"/>
      <c r="G11" s="6"/>
      <c r="H11" s="6"/>
      <c r="I11" s="6"/>
      <c r="J11" s="5"/>
    </row>
    <row r="12" spans="2:10" ht="14.25" customHeight="1" x14ac:dyDescent="0.2">
      <c r="B12" s="7"/>
      <c r="C12" s="8"/>
      <c r="D12" s="8"/>
      <c r="E12" s="8"/>
      <c r="F12" s="8"/>
      <c r="G12" s="8"/>
      <c r="H12" s="8"/>
      <c r="I12" s="8"/>
      <c r="J12" s="5"/>
    </row>
    <row r="13" spans="2:10" ht="14.25" customHeight="1" x14ac:dyDescent="0.2">
      <c r="B13" s="7"/>
      <c r="C13" s="9" t="s">
        <v>1</v>
      </c>
      <c r="D13" s="70" t="s">
        <v>65</v>
      </c>
      <c r="E13" s="70"/>
      <c r="F13" s="9" t="s">
        <v>3</v>
      </c>
      <c r="G13" s="70" t="s">
        <v>7</v>
      </c>
      <c r="H13" s="70"/>
      <c r="I13" s="70"/>
      <c r="J13" s="5"/>
    </row>
    <row r="14" spans="2:10" x14ac:dyDescent="0.2">
      <c r="B14" s="7"/>
      <c r="C14" s="10" t="s">
        <v>4</v>
      </c>
      <c r="D14" s="10" t="s">
        <v>48</v>
      </c>
      <c r="E14" s="10" t="s">
        <v>49</v>
      </c>
      <c r="F14" s="10" t="s">
        <v>68</v>
      </c>
      <c r="G14" s="10" t="s">
        <v>67</v>
      </c>
      <c r="H14" s="10" t="s">
        <v>72</v>
      </c>
      <c r="I14" s="10" t="s">
        <v>81</v>
      </c>
      <c r="J14" s="5"/>
    </row>
    <row r="15" spans="2:10" x14ac:dyDescent="0.2">
      <c r="B15" s="7"/>
      <c r="C15" s="15">
        <v>1</v>
      </c>
      <c r="D15" s="35">
        <f>'D&amp;P (2023)'!C13</f>
        <v>31549.077000000001</v>
      </c>
      <c r="E15" s="35">
        <f>'D&amp;P (2023)'!D13</f>
        <v>2203381.2859999998</v>
      </c>
      <c r="F15" s="36">
        <f>'D&amp;P (2023)'!L13</f>
        <v>-2.364000000000005E-3</v>
      </c>
      <c r="G15" s="11">
        <f>'D&amp;P (2023)'!I13</f>
        <v>0.92</v>
      </c>
      <c r="H15" s="11">
        <v>0.93</v>
      </c>
      <c r="I15" s="11">
        <f t="shared" ref="I15:I24" si="0">(H15-0.35)/0.67</f>
        <v>0.86567164179104483</v>
      </c>
      <c r="J15" s="5"/>
    </row>
    <row r="16" spans="2:10" x14ac:dyDescent="0.2">
      <c r="B16" s="7"/>
      <c r="C16" s="15">
        <v>2</v>
      </c>
      <c r="D16" s="35">
        <f>'D&amp;P (2023)'!C14</f>
        <v>12372.885</v>
      </c>
      <c r="E16" s="35">
        <f>'D&amp;P (2023)'!D14</f>
        <v>31316.512999999999</v>
      </c>
      <c r="F16" s="36">
        <f>'D&amp;P (2023)'!L14</f>
        <v>4.3320000000000025E-3</v>
      </c>
      <c r="G16" s="11">
        <f>'D&amp;P (2023)'!I14</f>
        <v>1.04</v>
      </c>
      <c r="H16" s="11">
        <f>H15</f>
        <v>0.93</v>
      </c>
      <c r="I16" s="11">
        <f t="shared" si="0"/>
        <v>0.86567164179104483</v>
      </c>
      <c r="J16" s="5"/>
    </row>
    <row r="17" spans="2:15" x14ac:dyDescent="0.2">
      <c r="B17" s="7"/>
      <c r="C17" s="15">
        <v>3</v>
      </c>
      <c r="D17" s="35">
        <f>'D&amp;P (2023)'!C15</f>
        <v>5918.9809999999998</v>
      </c>
      <c r="E17" s="35">
        <f>'D&amp;P (2023)'!D15</f>
        <v>12323.853999999999</v>
      </c>
      <c r="F17" s="36">
        <f>'D&amp;P (2023)'!L15</f>
        <v>5.3129999999999844E-3</v>
      </c>
      <c r="G17" s="11">
        <f>'D&amp;P (2023)'!I15</f>
        <v>1.1100000000000001</v>
      </c>
      <c r="H17" s="11">
        <f t="shared" ref="H17" si="1">H16</f>
        <v>0.93</v>
      </c>
      <c r="I17" s="11">
        <f t="shared" si="0"/>
        <v>0.86567164179104483</v>
      </c>
      <c r="J17" s="5"/>
      <c r="K17" s="44"/>
    </row>
    <row r="18" spans="2:15" x14ac:dyDescent="0.2">
      <c r="B18" s="7"/>
      <c r="C18" s="15">
        <v>4</v>
      </c>
      <c r="D18" s="35">
        <f>'D&amp;P (2023)'!C16</f>
        <v>3770.1759999999999</v>
      </c>
      <c r="E18" s="35">
        <f>'D&amp;P (2023)'!D16</f>
        <v>5916.0169999999998</v>
      </c>
      <c r="F18" s="36">
        <f>'D&amp;P (2023)'!L16</f>
        <v>5.3789999999999949E-3</v>
      </c>
      <c r="G18" s="11">
        <f>'D&amp;P (2023)'!I16</f>
        <v>1.1299999999999999</v>
      </c>
      <c r="H18" s="11">
        <f t="shared" ref="H18" si="2">H17</f>
        <v>0.93</v>
      </c>
      <c r="I18" s="11">
        <f t="shared" si="0"/>
        <v>0.86567164179104483</v>
      </c>
      <c r="J18" s="5"/>
      <c r="O18" s="37"/>
    </row>
    <row r="19" spans="2:15" x14ac:dyDescent="0.2">
      <c r="B19" s="7"/>
      <c r="C19" s="15">
        <v>5</v>
      </c>
      <c r="D19" s="35">
        <f>'D&amp;P (2023)'!C17</f>
        <v>2365.4250000000002</v>
      </c>
      <c r="E19" s="35">
        <f>'D&amp;P (2023)'!D17</f>
        <v>3769.877</v>
      </c>
      <c r="F19" s="36">
        <f>'D&amp;P (2023)'!L17</f>
        <v>9.0110000000000051E-3</v>
      </c>
      <c r="G19" s="11">
        <f>'D&amp;P (2023)'!I17</f>
        <v>1.17</v>
      </c>
      <c r="H19" s="11">
        <f t="shared" ref="H19" si="3">H18</f>
        <v>0.93</v>
      </c>
      <c r="I19" s="11">
        <f t="shared" si="0"/>
        <v>0.86567164179104483</v>
      </c>
      <c r="J19" s="5"/>
    </row>
    <row r="20" spans="2:15" x14ac:dyDescent="0.2">
      <c r="B20" s="7"/>
      <c r="C20" s="15">
        <v>6</v>
      </c>
      <c r="D20" s="35">
        <f>'D&amp;P (2023)'!C18</f>
        <v>1389.8510000000001</v>
      </c>
      <c r="E20" s="35">
        <f>'D&amp;P (2023)'!D18</f>
        <v>2365.076</v>
      </c>
      <c r="F20" s="36">
        <f>'D&amp;P (2023)'!L18</f>
        <v>1.1293999999999998E-2</v>
      </c>
      <c r="G20" s="11">
        <f>'D&amp;P (2023)'!I18</f>
        <v>1.18</v>
      </c>
      <c r="H20" s="11">
        <f t="shared" ref="H20" si="4">H19</f>
        <v>0.93</v>
      </c>
      <c r="I20" s="11">
        <f t="shared" si="0"/>
        <v>0.86567164179104483</v>
      </c>
      <c r="J20" s="5"/>
    </row>
    <row r="21" spans="2:15" x14ac:dyDescent="0.2">
      <c r="B21" s="7"/>
      <c r="C21" s="15">
        <v>7</v>
      </c>
      <c r="D21" s="35">
        <f>'D&amp;P (2023)'!C19</f>
        <v>789.01900000000001</v>
      </c>
      <c r="E21" s="35">
        <f>'D&amp;P (2023)'!D19</f>
        <v>1389.1179999999999</v>
      </c>
      <c r="F21" s="36">
        <f>'D&amp;P (2023)'!L19</f>
        <v>1.3992000000000004E-2</v>
      </c>
      <c r="G21" s="11">
        <f>'D&amp;P (2023)'!I19</f>
        <v>1.24</v>
      </c>
      <c r="H21" s="11">
        <f t="shared" ref="H21" si="5">H20</f>
        <v>0.93</v>
      </c>
      <c r="I21" s="11">
        <f t="shared" si="0"/>
        <v>0.86567164179104483</v>
      </c>
      <c r="J21" s="5"/>
    </row>
    <row r="22" spans="2:15" x14ac:dyDescent="0.2">
      <c r="B22" s="7"/>
      <c r="C22" s="15">
        <v>8</v>
      </c>
      <c r="D22" s="35">
        <f>'D&amp;P (2023)'!C20</f>
        <v>377.07600000000002</v>
      </c>
      <c r="E22" s="35">
        <f>'D&amp;P (2023)'!D20</f>
        <v>782.38300000000004</v>
      </c>
      <c r="F22" s="36">
        <f>'D&amp;P (2023)'!L20</f>
        <v>1.1690000000000006E-2</v>
      </c>
      <c r="G22" s="11">
        <f>'D&amp;P (2023)'!I20</f>
        <v>1.3</v>
      </c>
      <c r="H22" s="11">
        <f t="shared" ref="H22" si="6">H21</f>
        <v>0.93</v>
      </c>
      <c r="I22" s="11">
        <f t="shared" si="0"/>
        <v>0.86567164179104483</v>
      </c>
      <c r="J22" s="5"/>
    </row>
    <row r="23" spans="2:15" x14ac:dyDescent="0.2">
      <c r="B23" s="7"/>
      <c r="C23" s="15">
        <v>9</v>
      </c>
      <c r="D23" s="35">
        <f>'D&amp;P (2023)'!C21</f>
        <v>218.38900000000001</v>
      </c>
      <c r="E23" s="35">
        <f>'D&amp;P (2023)'!D21</f>
        <v>373.87900000000002</v>
      </c>
      <c r="F23" s="36">
        <f>'D&amp;P (2023)'!L21</f>
        <v>2.1238999999999994E-2</v>
      </c>
      <c r="G23" s="11">
        <f>'D&amp;P (2023)'!I21</f>
        <v>1.33</v>
      </c>
      <c r="H23" s="11">
        <f t="shared" ref="H23" si="7">H22</f>
        <v>0.93</v>
      </c>
      <c r="I23" s="11">
        <f t="shared" si="0"/>
        <v>0.86567164179104483</v>
      </c>
      <c r="J23" s="5"/>
    </row>
    <row r="24" spans="2:15" x14ac:dyDescent="0.2">
      <c r="B24" s="7"/>
      <c r="C24" s="15">
        <v>10</v>
      </c>
      <c r="D24" s="35">
        <f>'D&amp;P (2023)'!C22</f>
        <v>2.0150000000000001</v>
      </c>
      <c r="E24" s="35">
        <f>'D&amp;P (2023)'!D22</f>
        <v>218.227</v>
      </c>
      <c r="F24" s="36">
        <f>'D&amp;P (2023)'!L22</f>
        <v>4.8254000000000005E-2</v>
      </c>
      <c r="G24" s="11">
        <f>'D&amp;P (2023)'!I22</f>
        <v>1.38</v>
      </c>
      <c r="H24" s="11">
        <f t="shared" ref="H24" si="8">H23</f>
        <v>0.93</v>
      </c>
      <c r="I24" s="11">
        <f t="shared" si="0"/>
        <v>0.86567164179104483</v>
      </c>
      <c r="J24" s="5"/>
    </row>
    <row r="25" spans="2:15" x14ac:dyDescent="0.2">
      <c r="B25" s="7"/>
      <c r="C25" s="71" t="s">
        <v>16</v>
      </c>
      <c r="D25" s="71"/>
      <c r="E25" s="45"/>
      <c r="F25" s="6"/>
      <c r="G25" s="6"/>
      <c r="H25" s="6"/>
      <c r="I25" s="6"/>
      <c r="J25" s="5"/>
    </row>
    <row r="26" spans="2:15" x14ac:dyDescent="0.2">
      <c r="B26" s="7"/>
      <c r="C26" s="20" t="s">
        <v>61</v>
      </c>
      <c r="D26" s="6"/>
      <c r="E26" s="6"/>
      <c r="F26" s="6"/>
      <c r="G26" s="6"/>
      <c r="H26" s="6"/>
      <c r="I26" s="6"/>
      <c r="J26" s="5"/>
    </row>
    <row r="27" spans="2:15" x14ac:dyDescent="0.2">
      <c r="B27" s="7"/>
      <c r="C27" s="19" t="s">
        <v>82</v>
      </c>
      <c r="D27" s="46"/>
      <c r="E27" s="46"/>
      <c r="F27" s="46"/>
      <c r="G27" s="46"/>
      <c r="H27" s="55"/>
      <c r="I27" s="55"/>
      <c r="J27" s="5"/>
    </row>
    <row r="28" spans="2:15" x14ac:dyDescent="0.2">
      <c r="B28" s="7"/>
      <c r="C28" s="19" t="s">
        <v>75</v>
      </c>
      <c r="D28" s="46"/>
      <c r="E28" s="46"/>
      <c r="F28" s="46"/>
      <c r="G28" s="46"/>
      <c r="H28" s="55"/>
      <c r="I28" s="55"/>
      <c r="J28" s="5"/>
    </row>
    <row r="29" spans="2:15" x14ac:dyDescent="0.2">
      <c r="B29" s="7"/>
      <c r="C29" s="19" t="s">
        <v>83</v>
      </c>
      <c r="D29" s="46"/>
      <c r="E29" s="46"/>
      <c r="F29" s="46"/>
      <c r="G29" s="46"/>
      <c r="H29" s="55"/>
      <c r="I29" s="55"/>
      <c r="J29" s="5"/>
    </row>
    <row r="30" spans="2:15" x14ac:dyDescent="0.2">
      <c r="B30" s="7"/>
      <c r="C30" s="19" t="s">
        <v>70</v>
      </c>
      <c r="D30" s="46"/>
      <c r="E30" s="46"/>
      <c r="F30" s="46"/>
      <c r="G30" s="46"/>
      <c r="H30" s="55"/>
      <c r="I30" s="55"/>
      <c r="J30" s="5"/>
    </row>
    <row r="31" spans="2:15" ht="15" thickBot="1" x14ac:dyDescent="0.25">
      <c r="B31" s="18"/>
      <c r="C31" s="13"/>
      <c r="D31" s="13"/>
      <c r="E31" s="13"/>
      <c r="F31" s="13"/>
      <c r="G31" s="13"/>
      <c r="H31" s="13"/>
      <c r="I31" s="13"/>
      <c r="J31" s="14"/>
    </row>
  </sheetData>
  <mergeCells count="7">
    <mergeCell ref="C25:D25"/>
    <mergeCell ref="C7:I7"/>
    <mergeCell ref="B8:J8"/>
    <mergeCell ref="C9:I9"/>
    <mergeCell ref="B10:J10"/>
    <mergeCell ref="D13:E13"/>
    <mergeCell ref="G13:I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5</vt:i4>
      </vt:variant>
    </vt:vector>
  </HeadingPairs>
  <TitlesOfParts>
    <vt:vector size="18" baseType="lpstr">
      <vt:lpstr>2019</vt:lpstr>
      <vt:lpstr>D&amp;P (2019)</vt:lpstr>
      <vt:lpstr>2020</vt:lpstr>
      <vt:lpstr>D&amp;P (2020)</vt:lpstr>
      <vt:lpstr>2021</vt:lpstr>
      <vt:lpstr>D&amp;P (2021)</vt:lpstr>
      <vt:lpstr>2022</vt:lpstr>
      <vt:lpstr>D&amp;P (2022)</vt:lpstr>
      <vt:lpstr>2023</vt:lpstr>
      <vt:lpstr>D&amp;P (2023)</vt:lpstr>
      <vt:lpstr>2024</vt:lpstr>
      <vt:lpstr>SP-CRSP'24</vt:lpstr>
      <vt:lpstr>SP-CRSP-Supp'24</vt:lpstr>
      <vt:lpstr>'D&amp;P (2019)'!Print_Area</vt:lpstr>
      <vt:lpstr>'D&amp;P (2020)'!Print_Area</vt:lpstr>
      <vt:lpstr>'D&amp;P (2021)'!Print_Area</vt:lpstr>
      <vt:lpstr>'D&amp;P (2022)'!Print_Area</vt:lpstr>
      <vt:lpstr>'D&amp;P (2023)'!Print_Area</vt:lpstr>
    </vt:vector>
  </TitlesOfParts>
  <Company>BAI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Maggie Ackenhausen</dc:creator>
  <cp:lastModifiedBy>Agnew, Caleb</cp:lastModifiedBy>
  <cp:lastPrinted>2020-03-10T19:29:26Z</cp:lastPrinted>
  <dcterms:created xsi:type="dcterms:W3CDTF">2019-01-16T15:01:09Z</dcterms:created>
  <dcterms:modified xsi:type="dcterms:W3CDTF">2025-08-29T15:00:19Z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{165E2857-0751-4667-8D71-C5DD0C7FE573}</vt:lpwstr>
  </property>
  <property fmtid="{D5CDD505-2E9C-101B-9397-08002B2CF9AE}" pid="3" name="SaveLocal">
    <vt:bool>true</vt:bool>
  </property>
</Properties>
</file>