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38D82BFC-0DCD-4715-8961-3DE608E0330D}" xr6:coauthVersionLast="47" xr6:coauthVersionMax="47" xr10:uidLastSave="{00000000-0000-0000-0000-000000000000}"/>
  <bookViews>
    <workbookView xWindow="-110" yWindow="-110" windowWidth="38620" windowHeight="21220" xr2:uid="{FFC98927-36F0-4C8B-8C5A-01DFC92357A1}"/>
  </bookViews>
  <sheets>
    <sheet name="LGE &amp; KU - Reagents" sheetId="1" r:id="rId1"/>
    <sheet name="Environmental Fees" sheetId="6" r:id="rId2"/>
    <sheet name="KU - Supplemental Contractor" sheetId="2" r:id="rId3"/>
    <sheet name="LGE - Supplemental Contracto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H17" i="1"/>
  <c r="C17" i="1"/>
  <c r="D19" i="1" s="1"/>
  <c r="AG23" i="1"/>
  <c r="AH23" i="1" s="1"/>
  <c r="AI23" i="1" s="1"/>
  <c r="AF23" i="1"/>
  <c r="AE23" i="1"/>
  <c r="AH19" i="1"/>
  <c r="AG19" i="1"/>
  <c r="AF19" i="1"/>
  <c r="AE19" i="1"/>
  <c r="Y19" i="1"/>
  <c r="X19" i="1"/>
  <c r="W19" i="1"/>
  <c r="V19" i="1"/>
  <c r="X23" i="1"/>
  <c r="Y23" i="1" s="1"/>
  <c r="Z23" i="1" s="1"/>
  <c r="W23" i="1"/>
  <c r="V23" i="1"/>
  <c r="P19" i="1"/>
  <c r="O19" i="1"/>
  <c r="N19" i="1"/>
  <c r="G19" i="1"/>
  <c r="F19" i="1"/>
  <c r="E19" i="1"/>
  <c r="M19" i="1" l="1"/>
  <c r="E14" i="6"/>
  <c r="K12" i="6"/>
  <c r="K11" i="6"/>
  <c r="K10" i="6"/>
  <c r="J12" i="6"/>
  <c r="E10" i="6"/>
  <c r="E12" i="6" s="1"/>
  <c r="D10" i="6"/>
  <c r="D12" i="6" s="1"/>
  <c r="C10" i="6"/>
  <c r="C12" i="6" s="1"/>
  <c r="D14" i="6" l="1"/>
  <c r="E16" i="6" s="1"/>
  <c r="F11" i="6" s="1"/>
  <c r="G11" i="6" s="1"/>
  <c r="H11" i="6" s="1"/>
  <c r="AI17" i="1"/>
  <c r="AH17" i="1"/>
  <c r="AG17" i="1"/>
  <c r="AF17" i="1"/>
  <c r="AE17" i="1"/>
  <c r="AD17" i="1"/>
  <c r="F10" i="6" l="1"/>
  <c r="G10" i="6"/>
  <c r="F12" i="6"/>
  <c r="N17" i="1"/>
  <c r="H10" i="6" l="1"/>
  <c r="H12" i="6" s="1"/>
  <c r="G12" i="6"/>
  <c r="E27" i="4" l="1"/>
  <c r="E26" i="4"/>
  <c r="E25" i="4"/>
  <c r="E17" i="4"/>
  <c r="E16" i="4"/>
  <c r="E15" i="4"/>
  <c r="E14" i="4"/>
  <c r="E13" i="4"/>
  <c r="E12" i="4"/>
  <c r="E11" i="4"/>
  <c r="E10" i="4"/>
  <c r="E9" i="4"/>
  <c r="E8" i="4"/>
  <c r="E7" i="4"/>
  <c r="D27" i="4"/>
  <c r="C27" i="4"/>
  <c r="D18" i="4"/>
  <c r="C18" i="4"/>
  <c r="E18" i="4" s="1"/>
  <c r="D41" i="2"/>
  <c r="C41" i="2"/>
  <c r="G27" i="2"/>
  <c r="I27" i="2" s="1"/>
  <c r="H27" i="2"/>
  <c r="G28" i="2"/>
  <c r="H28" i="2"/>
  <c r="G29" i="2"/>
  <c r="H29" i="2"/>
  <c r="I29" i="2" s="1"/>
  <c r="G30" i="2"/>
  <c r="H30" i="2"/>
  <c r="G31" i="2"/>
  <c r="H31" i="2"/>
  <c r="G32" i="2"/>
  <c r="I32" i="2" s="1"/>
  <c r="H32" i="2"/>
  <c r="G33" i="2"/>
  <c r="H33" i="2"/>
  <c r="G34" i="2"/>
  <c r="I34" i="2" s="1"/>
  <c r="H34" i="2"/>
  <c r="G35" i="2"/>
  <c r="H35" i="2"/>
  <c r="G36" i="2"/>
  <c r="H36" i="2"/>
  <c r="G37" i="2"/>
  <c r="H37" i="2"/>
  <c r="G38" i="2"/>
  <c r="I38" i="2" s="1"/>
  <c r="H38" i="2"/>
  <c r="G39" i="2"/>
  <c r="H39" i="2"/>
  <c r="G40" i="2"/>
  <c r="I40" i="2" s="1"/>
  <c r="H40" i="2"/>
  <c r="H26" i="2"/>
  <c r="G26" i="2"/>
  <c r="I26" i="2" s="1"/>
  <c r="D19" i="2"/>
  <c r="C19" i="2"/>
  <c r="G8" i="2"/>
  <c r="H8" i="2"/>
  <c r="G9" i="2"/>
  <c r="H9" i="2"/>
  <c r="G10" i="2"/>
  <c r="I10" i="2" s="1"/>
  <c r="H10" i="2"/>
  <c r="G11" i="2"/>
  <c r="H11" i="2"/>
  <c r="G12" i="2"/>
  <c r="H12" i="2"/>
  <c r="G13" i="2"/>
  <c r="H13" i="2"/>
  <c r="G14" i="2"/>
  <c r="I14" i="2" s="1"/>
  <c r="H14" i="2"/>
  <c r="G15" i="2"/>
  <c r="H15" i="2"/>
  <c r="G16" i="2"/>
  <c r="H16" i="2"/>
  <c r="G17" i="2"/>
  <c r="I17" i="2" s="1"/>
  <c r="H17" i="2"/>
  <c r="G18" i="2"/>
  <c r="I18" i="2" s="1"/>
  <c r="H18" i="2"/>
  <c r="H7" i="2"/>
  <c r="G7" i="2"/>
  <c r="I12" i="2" l="1"/>
  <c r="I28" i="2"/>
  <c r="I39" i="2"/>
  <c r="I35" i="2"/>
  <c r="I31" i="2"/>
  <c r="I30" i="2"/>
  <c r="G41" i="2"/>
  <c r="I41" i="2" s="1"/>
  <c r="H41" i="2"/>
  <c r="I37" i="2"/>
  <c r="I33" i="2"/>
  <c r="I13" i="2"/>
  <c r="I9" i="2"/>
  <c r="I36" i="2"/>
  <c r="I15" i="2"/>
  <c r="I11" i="2"/>
  <c r="H19" i="2"/>
  <c r="I16" i="2"/>
  <c r="I8" i="2"/>
  <c r="I7" i="2"/>
  <c r="G19" i="2"/>
  <c r="I19" i="2" l="1"/>
  <c r="Z17" i="1" l="1"/>
  <c r="Y17" i="1"/>
  <c r="X17" i="1"/>
  <c r="W17" i="1"/>
  <c r="V17" i="1"/>
  <c r="U17" i="1"/>
  <c r="Q17" i="1"/>
  <c r="P17" i="1"/>
  <c r="O17" i="1"/>
  <c r="M17" i="1"/>
  <c r="D17" i="1"/>
  <c r="E17" i="1"/>
  <c r="F17" i="1"/>
  <c r="G17" i="1"/>
  <c r="Y20" i="1" l="1"/>
  <c r="P20" i="1"/>
  <c r="G20" i="1"/>
  <c r="AH20" i="1"/>
  <c r="M23" i="1" l="1"/>
  <c r="N23" i="1" s="1"/>
  <c r="O23" i="1" s="1"/>
  <c r="P23" i="1" s="1"/>
  <c r="Q23" i="1" s="1"/>
  <c r="Q25" i="1" s="1"/>
  <c r="D23" i="1"/>
  <c r="Z25" i="1"/>
  <c r="AI25" i="1"/>
  <c r="E23" i="1" l="1"/>
  <c r="F23" i="1" s="1"/>
  <c r="G23" i="1" s="1"/>
  <c r="H23" i="1" s="1"/>
  <c r="H25" i="1" s="1"/>
</calcChain>
</file>

<file path=xl/sharedStrings.xml><?xml version="1.0" encoding="utf-8"?>
<sst xmlns="http://schemas.openxmlformats.org/spreadsheetml/2006/main" count="224" uniqueCount="87">
  <si>
    <t>Ownership</t>
  </si>
  <si>
    <t>Unit</t>
  </si>
  <si>
    <t>2026 (TY)</t>
  </si>
  <si>
    <t>BR3</t>
  </si>
  <si>
    <t>GH1</t>
  </si>
  <si>
    <t>GH2</t>
  </si>
  <si>
    <t>GH3</t>
  </si>
  <si>
    <t>GH4</t>
  </si>
  <si>
    <t>TC2</t>
  </si>
  <si>
    <t>Reagent:</t>
  </si>
  <si>
    <t>Hydrated Lime (506112)</t>
  </si>
  <si>
    <t>Cost:</t>
  </si>
  <si>
    <t>$/Mwh</t>
  </si>
  <si>
    <t>MC1</t>
  </si>
  <si>
    <t>MC2</t>
  </si>
  <si>
    <t>MC3</t>
  </si>
  <si>
    <t>MC4</t>
  </si>
  <si>
    <t>TC1</t>
  </si>
  <si>
    <t>KU</t>
  </si>
  <si>
    <t>LGE</t>
  </si>
  <si>
    <t>Joint</t>
  </si>
  <si>
    <t>Fleet Average</t>
  </si>
  <si>
    <t>Average Escalation</t>
  </si>
  <si>
    <t>Nalco Mercury Control (506113)</t>
  </si>
  <si>
    <t>2021 Escalated at Average Historical Rate</t>
  </si>
  <si>
    <t>Ammonia (506104)</t>
  </si>
  <si>
    <t>Activated Carbon (506111)</t>
  </si>
  <si>
    <t>Variance</t>
  </si>
  <si>
    <t>.</t>
  </si>
  <si>
    <t>Driver: Supplemental Contractor Expense</t>
  </si>
  <si>
    <t>FERC: 506</t>
  </si>
  <si>
    <t>LINE OF BUSINESS</t>
  </si>
  <si>
    <t>Company: Kentucky Utilities</t>
  </si>
  <si>
    <t>CORPORATE SECURITY / BUSINESS CONTINUITY</t>
  </si>
  <si>
    <t>GENERATION IMEA/IMPA</t>
  </si>
  <si>
    <t>GENERATION ENGINEERING - CAP</t>
  </si>
  <si>
    <t>DIR-GEN PROCUREMENT AND WHSING</t>
  </si>
  <si>
    <t>TRIMBLE COUNTY</t>
  </si>
  <si>
    <t>E W BROWN PLANT</t>
  </si>
  <si>
    <t>GHENT PLANT</t>
  </si>
  <si>
    <t>VP LKE CUSTOMER SERVICE</t>
  </si>
  <si>
    <t>GEN FLEET ENGINEERING AND TECHNICAL SERVICES</t>
  </si>
  <si>
    <t>TOTAL COMPLIANCE AND DOC. MGMT</t>
  </si>
  <si>
    <t xml:space="preserve"> TOTAL SYSTEM LAB &amp; ENV COMPLIANCE</t>
  </si>
  <si>
    <t>TOTAL GEN ENG PLANT ENGINEERING</t>
  </si>
  <si>
    <t>BASE PERIOD</t>
  </si>
  <si>
    <t>TEST PERIOD</t>
  </si>
  <si>
    <t>BASE YEAR JURIS RATE</t>
  </si>
  <si>
    <t>TEST YEAR JURIS RATE</t>
  </si>
  <si>
    <t>BASE YEAR JURIS AMOUNT</t>
  </si>
  <si>
    <t>TEST YEAR JURIS AMOUNT</t>
  </si>
  <si>
    <t>VARIANCE</t>
  </si>
  <si>
    <t>EW BROWN PLANT</t>
  </si>
  <si>
    <t>501</t>
  </si>
  <si>
    <t>502</t>
  </si>
  <si>
    <t>505</t>
  </si>
  <si>
    <t>506</t>
  </si>
  <si>
    <t>511</t>
  </si>
  <si>
    <t>512</t>
  </si>
  <si>
    <t>513</t>
  </si>
  <si>
    <t>514</t>
  </si>
  <si>
    <t>542</t>
  </si>
  <si>
    <t>544</t>
  </si>
  <si>
    <t>545</t>
  </si>
  <si>
    <t>549</t>
  </si>
  <si>
    <t>552</t>
  </si>
  <si>
    <t>553</t>
  </si>
  <si>
    <t>554</t>
  </si>
  <si>
    <t>Supplemental Contractor Expense of Main Driver - EW Brown Plant</t>
  </si>
  <si>
    <t>Company: Louisville Gas &amp; Electric</t>
  </si>
  <si>
    <t>TOTAL CORPORATE SECURITY / BUSINESS CONTINUITY</t>
  </si>
  <si>
    <t>OTHER GENERATION</t>
  </si>
  <si>
    <t>MILL CREEK STATION</t>
  </si>
  <si>
    <t>TOTAL SYSTEM LAB &amp; ENV COMPLIANCE</t>
  </si>
  <si>
    <t>Main Driver</t>
  </si>
  <si>
    <t>Supplemental Contractor Expense of Main Driver - CORPORATE SECURITY (GENERATION FERC'S)</t>
  </si>
  <si>
    <t>Driver: Environmental Fees</t>
  </si>
  <si>
    <t>Increase driven by wage increases and full employment of contractors.</t>
  </si>
  <si>
    <t>In base period actuals have more time charged to FERC 549 as opposed to FERC 506.</t>
  </si>
  <si>
    <t>In base period actuals have more time charged to FERC 502 as opposed to FERC 506.</t>
  </si>
  <si>
    <t>Bill Paid Year</t>
  </si>
  <si>
    <t>Emission Fees Year</t>
  </si>
  <si>
    <t>Total</t>
  </si>
  <si>
    <t>Average Increase Over 3 Yrs</t>
  </si>
  <si>
    <t>Estimated Fees @ 5.29%</t>
  </si>
  <si>
    <t>Year over Year Increase</t>
  </si>
  <si>
    <t>2026 TEST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</si>
</sst>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3" x14ac:knownFonts="1">
    <font>
      <sz val="9"/>
      <color theme="1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9" fontId="0" fillId="0" borderId="2" xfId="2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Font="1" applyBorder="1" applyAlignment="1">
      <alignment horizontal="center"/>
    </xf>
    <xf numFmtId="9" fontId="1" fillId="0" borderId="1" xfId="2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2" fillId="0" borderId="5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0" fillId="0" borderId="0" xfId="0" applyNumberFormat="1" applyBorder="1"/>
    <xf numFmtId="9" fontId="0" fillId="0" borderId="0" xfId="2" applyFont="1" applyBorder="1"/>
    <xf numFmtId="9" fontId="0" fillId="0" borderId="7" xfId="2" applyFont="1" applyBorder="1"/>
    <xf numFmtId="9" fontId="0" fillId="0" borderId="8" xfId="2" applyFont="1" applyBorder="1"/>
    <xf numFmtId="9" fontId="0" fillId="0" borderId="9" xfId="2" applyFont="1" applyBorder="1"/>
    <xf numFmtId="9" fontId="0" fillId="0" borderId="6" xfId="2" applyFont="1" applyBorder="1"/>
    <xf numFmtId="0" fontId="0" fillId="0" borderId="0" xfId="0" applyAlignment="1">
      <alignment horizontal="left" indent="2"/>
    </xf>
    <xf numFmtId="9" fontId="0" fillId="0" borderId="0" xfId="2" applyFont="1" applyBorder="1" applyAlignment="1">
      <alignment horizontal="center"/>
    </xf>
    <xf numFmtId="44" fontId="0" fillId="0" borderId="10" xfId="1" applyFont="1" applyBorder="1"/>
    <xf numFmtId="44" fontId="0" fillId="0" borderId="0" xfId="2" applyNumberFormat="1" applyFont="1" applyBorder="1"/>
    <xf numFmtId="44" fontId="0" fillId="2" borderId="1" xfId="1" applyFont="1" applyFill="1" applyBorder="1"/>
    <xf numFmtId="0" fontId="2" fillId="0" borderId="0" xfId="0" applyFont="1"/>
    <xf numFmtId="0" fontId="0" fillId="0" borderId="0" xfId="0" applyAlignment="1">
      <alignment horizontal="left" indent="1"/>
    </xf>
    <xf numFmtId="44" fontId="0" fillId="0" borderId="0" xfId="1" applyFont="1"/>
    <xf numFmtId="44" fontId="0" fillId="0" borderId="0" xfId="0" applyNumberFormat="1"/>
    <xf numFmtId="44" fontId="0" fillId="0" borderId="11" xfId="0" applyNumberFormat="1" applyBorder="1"/>
    <xf numFmtId="0" fontId="2" fillId="0" borderId="0" xfId="0" applyFont="1" applyAlignment="1">
      <alignment horizontal="center" vertical="center" wrapText="1"/>
    </xf>
    <xf numFmtId="0" fontId="0" fillId="3" borderId="0" xfId="0" applyFill="1" applyAlignment="1">
      <alignment horizontal="left" indent="1"/>
    </xf>
    <xf numFmtId="44" fontId="0" fillId="3" borderId="0" xfId="1" applyFont="1" applyFill="1"/>
    <xf numFmtId="0" fontId="0" fillId="3" borderId="0" xfId="0" applyFill="1"/>
    <xf numFmtId="44" fontId="0" fillId="3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0" fillId="0" borderId="12" xfId="0" applyNumberFormat="1" applyBorder="1"/>
    <xf numFmtId="0" fontId="0" fillId="0" borderId="0" xfId="0" applyAlignment="1">
      <alignment horizontal="right"/>
    </xf>
    <xf numFmtId="10" fontId="0" fillId="0" borderId="0" xfId="2" applyNumberFormat="1" applyFont="1"/>
    <xf numFmtId="0" fontId="0" fillId="0" borderId="0" xfId="0" applyBorder="1" applyAlignment="1">
      <alignment wrapText="1"/>
    </xf>
    <xf numFmtId="0" fontId="0" fillId="0" borderId="0" xfId="0" applyBorder="1"/>
    <xf numFmtId="10" fontId="0" fillId="0" borderId="0" xfId="0" applyNumberFormat="1" applyBorder="1"/>
    <xf numFmtId="0" fontId="0" fillId="0" borderId="12" xfId="0" applyBorder="1" applyAlignment="1">
      <alignment horizontal="center"/>
    </xf>
    <xf numFmtId="9" fontId="0" fillId="0" borderId="7" xfId="2" applyFont="1" applyBorder="1" applyAlignment="1">
      <alignment horizontal="center"/>
    </xf>
    <xf numFmtId="9" fontId="0" fillId="0" borderId="8" xfId="2" applyFont="1" applyBorder="1" applyAlignment="1">
      <alignment horizontal="center"/>
    </xf>
    <xf numFmtId="9" fontId="0" fillId="0" borderId="9" xfId="2" applyFont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446E9EC9-FCB4-4C05-8777-B127FF528E30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D9FC9-EDF3-4D6A-89A7-3A13B2C387A6}">
  <dimension ref="A2:AI29"/>
  <sheetViews>
    <sheetView tabSelected="1" zoomScale="130" zoomScaleNormal="130" workbookViewId="0">
      <selection activeCell="D39" sqref="D39"/>
    </sheetView>
  </sheetViews>
  <sheetFormatPr defaultColWidth="12.5" defaultRowHeight="12" x14ac:dyDescent="0.3"/>
  <cols>
    <col min="2" max="2" width="11.69921875" customWidth="1"/>
    <col min="3" max="6" width="7.69921875" bestFit="1" customWidth="1"/>
    <col min="7" max="7" width="9" bestFit="1" customWidth="1"/>
    <col min="8" max="8" width="9.69921875" bestFit="1" customWidth="1"/>
    <col min="9" max="9" width="13.5" customWidth="1"/>
    <col min="12" max="15" width="7.69921875" bestFit="1" customWidth="1"/>
    <col min="16" max="16" width="9" bestFit="1" customWidth="1"/>
    <col min="17" max="17" width="9.69921875" bestFit="1" customWidth="1"/>
    <col min="21" max="24" width="7.69921875" bestFit="1" customWidth="1"/>
    <col min="25" max="25" width="9" bestFit="1" customWidth="1"/>
    <col min="26" max="26" width="9.69921875" bestFit="1" customWidth="1"/>
    <col min="30" max="33" width="7.69921875" bestFit="1" customWidth="1"/>
    <col min="34" max="34" width="9" bestFit="1" customWidth="1"/>
    <col min="35" max="35" width="9.69921875" bestFit="1" customWidth="1"/>
  </cols>
  <sheetData>
    <row r="2" spans="1:35" x14ac:dyDescent="0.3">
      <c r="A2" t="s">
        <v>9</v>
      </c>
      <c r="B2" t="s">
        <v>10</v>
      </c>
      <c r="J2" t="s">
        <v>9</v>
      </c>
      <c r="K2" t="s">
        <v>23</v>
      </c>
      <c r="S2" t="s">
        <v>9</v>
      </c>
      <c r="T2" t="s">
        <v>25</v>
      </c>
      <c r="AB2" t="s">
        <v>9</v>
      </c>
      <c r="AC2" t="s">
        <v>26</v>
      </c>
    </row>
    <row r="3" spans="1:35" x14ac:dyDescent="0.3">
      <c r="A3" t="s">
        <v>11</v>
      </c>
      <c r="B3" t="s">
        <v>12</v>
      </c>
      <c r="J3" t="s">
        <v>11</v>
      </c>
      <c r="K3" t="s">
        <v>12</v>
      </c>
      <c r="S3" t="s">
        <v>11</v>
      </c>
      <c r="T3" t="s">
        <v>12</v>
      </c>
      <c r="AB3" t="s">
        <v>11</v>
      </c>
      <c r="AC3" t="s">
        <v>12</v>
      </c>
    </row>
    <row r="5" spans="1:35" x14ac:dyDescent="0.3">
      <c r="A5" s="1" t="s">
        <v>0</v>
      </c>
      <c r="B5" s="1" t="s">
        <v>1</v>
      </c>
      <c r="C5" s="1">
        <v>2021</v>
      </c>
      <c r="D5" s="1">
        <v>2022</v>
      </c>
      <c r="E5" s="1">
        <v>2023</v>
      </c>
      <c r="F5" s="1">
        <v>2024</v>
      </c>
      <c r="G5" s="1">
        <v>2025</v>
      </c>
      <c r="H5" s="1" t="s">
        <v>2</v>
      </c>
      <c r="J5" s="1" t="s">
        <v>0</v>
      </c>
      <c r="K5" s="1" t="s">
        <v>1</v>
      </c>
      <c r="L5" s="1">
        <v>2021</v>
      </c>
      <c r="M5" s="1">
        <v>2022</v>
      </c>
      <c r="N5" s="1">
        <v>2023</v>
      </c>
      <c r="O5" s="1">
        <v>2024</v>
      </c>
      <c r="P5" s="1">
        <v>2025</v>
      </c>
      <c r="Q5" s="1" t="s">
        <v>2</v>
      </c>
      <c r="S5" s="1" t="s">
        <v>0</v>
      </c>
      <c r="T5" s="1" t="s">
        <v>1</v>
      </c>
      <c r="U5" s="1">
        <v>2021</v>
      </c>
      <c r="V5" s="1">
        <v>2022</v>
      </c>
      <c r="W5" s="1">
        <v>2023</v>
      </c>
      <c r="X5" s="1">
        <v>2024</v>
      </c>
      <c r="Y5" s="1">
        <v>2025</v>
      </c>
      <c r="Z5" s="1" t="s">
        <v>2</v>
      </c>
      <c r="AB5" s="1" t="s">
        <v>0</v>
      </c>
      <c r="AC5" s="1" t="s">
        <v>1</v>
      </c>
      <c r="AD5" s="1">
        <v>2021</v>
      </c>
      <c r="AE5" s="1">
        <v>2022</v>
      </c>
      <c r="AF5" s="1">
        <v>2023</v>
      </c>
      <c r="AG5" s="1">
        <v>2024</v>
      </c>
      <c r="AH5" s="1">
        <v>2025</v>
      </c>
      <c r="AI5" s="1" t="s">
        <v>2</v>
      </c>
    </row>
    <row r="6" spans="1:35" x14ac:dyDescent="0.3">
      <c r="A6" s="6" t="s">
        <v>18</v>
      </c>
      <c r="B6" s="2" t="s">
        <v>3</v>
      </c>
      <c r="C6" s="9">
        <v>0.30564326695482141</v>
      </c>
      <c r="D6" s="9">
        <v>0.36622574691347387</v>
      </c>
      <c r="E6" s="9">
        <v>0.40010709723685095</v>
      </c>
      <c r="F6" s="9">
        <v>0.45157916897960038</v>
      </c>
      <c r="G6" s="9">
        <v>0.47287908850884952</v>
      </c>
      <c r="H6" s="9">
        <v>0.55711792470670107</v>
      </c>
      <c r="J6" s="6" t="s">
        <v>18</v>
      </c>
      <c r="K6" s="2" t="s">
        <v>3</v>
      </c>
      <c r="L6" s="9">
        <v>0</v>
      </c>
      <c r="M6" s="9">
        <v>0</v>
      </c>
      <c r="N6" s="9">
        <v>0</v>
      </c>
      <c r="O6" s="9">
        <v>0</v>
      </c>
      <c r="P6" s="9">
        <v>0.19914325985687817</v>
      </c>
      <c r="Q6" s="9">
        <v>0</v>
      </c>
      <c r="S6" s="6" t="s">
        <v>18</v>
      </c>
      <c r="T6" s="2" t="s">
        <v>3</v>
      </c>
      <c r="U6" s="9">
        <v>0.41876947831978323</v>
      </c>
      <c r="V6" s="9">
        <v>0.68913896538408126</v>
      </c>
      <c r="W6" s="9">
        <v>0.30679898258745492</v>
      </c>
      <c r="X6" s="9">
        <v>0.39701648575926962</v>
      </c>
      <c r="Y6" s="9">
        <v>0.3968437175481504</v>
      </c>
      <c r="Z6" s="9">
        <v>0.3252870358463878</v>
      </c>
      <c r="AB6" s="6" t="s">
        <v>18</v>
      </c>
      <c r="AC6" s="2" t="s">
        <v>3</v>
      </c>
      <c r="AD6" s="9">
        <v>0.22613696785702034</v>
      </c>
      <c r="AE6" s="9">
        <v>0.17726430555823022</v>
      </c>
      <c r="AF6" s="9">
        <v>0.17962351253837708</v>
      </c>
      <c r="AG6" s="9">
        <v>0.32717147567576166</v>
      </c>
      <c r="AH6" s="9">
        <v>0.1864791482372212</v>
      </c>
      <c r="AI6" s="9">
        <v>0.39832202748802981</v>
      </c>
    </row>
    <row r="7" spans="1:35" x14ac:dyDescent="0.3">
      <c r="A7" s="6" t="s">
        <v>18</v>
      </c>
      <c r="B7" s="2" t="s">
        <v>4</v>
      </c>
      <c r="C7" s="9">
        <v>0.44808688216981052</v>
      </c>
      <c r="D7" s="9">
        <v>0.54902856557401403</v>
      </c>
      <c r="E7" s="9">
        <v>0.58739706840660189</v>
      </c>
      <c r="F7" s="9">
        <v>0.68684029420754245</v>
      </c>
      <c r="G7" s="9">
        <v>0.74894463618558749</v>
      </c>
      <c r="H7" s="9">
        <v>0.72441270187550921</v>
      </c>
      <c r="J7" s="6" t="s">
        <v>18</v>
      </c>
      <c r="K7" s="2" t="s">
        <v>4</v>
      </c>
      <c r="L7" s="9">
        <v>7.5562052128111221E-2</v>
      </c>
      <c r="M7" s="9">
        <v>0.14953082032108431</v>
      </c>
      <c r="N7" s="9">
        <v>4.3248180531556116E-2</v>
      </c>
      <c r="O7" s="9">
        <v>0.14884885016550817</v>
      </c>
      <c r="P7" s="9">
        <v>7.7369079893348097E-2</v>
      </c>
      <c r="Q7" s="9">
        <v>0.11532880443500523</v>
      </c>
      <c r="S7" s="6" t="s">
        <v>18</v>
      </c>
      <c r="T7" s="2" t="s">
        <v>4</v>
      </c>
      <c r="U7" s="9">
        <v>0.44412924905053669</v>
      </c>
      <c r="V7" s="9">
        <v>0.76639572333058159</v>
      </c>
      <c r="W7" s="9">
        <v>0.3851512734963784</v>
      </c>
      <c r="X7" s="9">
        <v>0.41121364245732317</v>
      </c>
      <c r="Y7" s="9">
        <v>0.38483328520031806</v>
      </c>
      <c r="Z7" s="9">
        <v>0.39984928874373599</v>
      </c>
      <c r="AB7" s="6" t="s">
        <v>18</v>
      </c>
      <c r="AC7" s="2" t="s">
        <v>4</v>
      </c>
      <c r="AD7" s="9">
        <v>0</v>
      </c>
      <c r="AE7" s="9">
        <v>6.7000844880528848E-3</v>
      </c>
      <c r="AF7" s="9">
        <v>0</v>
      </c>
      <c r="AG7" s="9">
        <v>0</v>
      </c>
      <c r="AH7" s="9">
        <v>0</v>
      </c>
      <c r="AI7" s="9">
        <v>0</v>
      </c>
    </row>
    <row r="8" spans="1:35" x14ac:dyDescent="0.3">
      <c r="A8" s="6" t="s">
        <v>18</v>
      </c>
      <c r="B8" s="2" t="s">
        <v>5</v>
      </c>
      <c r="C8" s="9">
        <v>0.41931326249042261</v>
      </c>
      <c r="D8" s="9">
        <v>0.51769446956225951</v>
      </c>
      <c r="E8" s="9">
        <v>0.56418951167526454</v>
      </c>
      <c r="F8" s="9">
        <v>0.67297294389205253</v>
      </c>
      <c r="G8" s="9">
        <v>0.69810952738957677</v>
      </c>
      <c r="H8" s="9">
        <v>0.71099792221400837</v>
      </c>
      <c r="J8" s="6" t="s">
        <v>18</v>
      </c>
      <c r="K8" s="2" t="s">
        <v>5</v>
      </c>
      <c r="L8" s="9">
        <v>8.0121761745932926E-2</v>
      </c>
      <c r="M8" s="9">
        <v>0.18221294860932749</v>
      </c>
      <c r="N8" s="9">
        <v>4.4459885003251015E-2</v>
      </c>
      <c r="O8" s="9">
        <v>0.17011050696330343</v>
      </c>
      <c r="P8" s="9">
        <v>7.8410622848977693E-2</v>
      </c>
      <c r="Q8" s="9">
        <v>0.16978969145416312</v>
      </c>
      <c r="S8" s="6" t="s">
        <v>18</v>
      </c>
      <c r="T8" s="2" t="s">
        <v>5</v>
      </c>
      <c r="U8" s="9">
        <v>0</v>
      </c>
      <c r="V8" s="9">
        <v>4.5234684327493687E-7</v>
      </c>
      <c r="W8" s="9">
        <v>7.7267183352321747E-7</v>
      </c>
      <c r="X8" s="9">
        <v>1.1867581525340253E-6</v>
      </c>
      <c r="Y8" s="9">
        <v>2.0611682598638495E-6</v>
      </c>
      <c r="Z8" s="9">
        <v>0</v>
      </c>
      <c r="AB8" s="6" t="s">
        <v>18</v>
      </c>
      <c r="AC8" s="2" t="s">
        <v>5</v>
      </c>
      <c r="AD8" s="9">
        <v>0.11004630670766685</v>
      </c>
      <c r="AE8" s="9">
        <v>8.9566601965989839E-2</v>
      </c>
      <c r="AF8" s="9">
        <v>9.584980959434343E-2</v>
      </c>
      <c r="AG8" s="9">
        <v>4.6029008325108443E-2</v>
      </c>
      <c r="AH8" s="9">
        <v>0</v>
      </c>
      <c r="AI8" s="9">
        <v>4.95680788912733E-2</v>
      </c>
    </row>
    <row r="9" spans="1:35" x14ac:dyDescent="0.3">
      <c r="A9" s="6" t="s">
        <v>18</v>
      </c>
      <c r="B9" s="2" t="s">
        <v>6</v>
      </c>
      <c r="C9" s="9">
        <v>0.82722057803690563</v>
      </c>
      <c r="D9" s="9">
        <v>0.53164664041688559</v>
      </c>
      <c r="E9" s="9">
        <v>0.53778433286401606</v>
      </c>
      <c r="F9" s="9">
        <v>0.61619060059798547</v>
      </c>
      <c r="G9" s="9">
        <v>0.65842999208226249</v>
      </c>
      <c r="H9" s="9">
        <v>0.72138302560539236</v>
      </c>
      <c r="J9" s="6" t="s">
        <v>18</v>
      </c>
      <c r="K9" s="2" t="s">
        <v>6</v>
      </c>
      <c r="L9" s="9">
        <v>7.2333287148130199E-2</v>
      </c>
      <c r="M9" s="9">
        <v>0.14370556079385788</v>
      </c>
      <c r="N9" s="9">
        <v>4.9701954720957751E-2</v>
      </c>
      <c r="O9" s="9">
        <v>0.15222980737166072</v>
      </c>
      <c r="P9" s="9">
        <v>7.7981945508541692E-2</v>
      </c>
      <c r="Q9" s="9">
        <v>0.17226970567361394</v>
      </c>
      <c r="S9" s="6" t="s">
        <v>18</v>
      </c>
      <c r="T9" s="2" t="s">
        <v>6</v>
      </c>
      <c r="U9" s="9">
        <v>0.40296656464367175</v>
      </c>
      <c r="V9" s="9">
        <v>0.7534869220223106</v>
      </c>
      <c r="W9" s="9">
        <v>0.38842149588411612</v>
      </c>
      <c r="X9" s="9">
        <v>0.40895122800831774</v>
      </c>
      <c r="Y9" s="9">
        <v>0.37259888844189692</v>
      </c>
      <c r="Z9" s="9">
        <v>0.40934085901242179</v>
      </c>
      <c r="AB9" s="6" t="s">
        <v>18</v>
      </c>
      <c r="AC9" s="2" t="s">
        <v>6</v>
      </c>
      <c r="AD9" s="9">
        <v>0</v>
      </c>
      <c r="AE9" s="9">
        <v>0</v>
      </c>
      <c r="AF9" s="9">
        <v>6.8941777301742224E-2</v>
      </c>
      <c r="AG9" s="9">
        <v>0</v>
      </c>
      <c r="AH9" s="9">
        <v>0</v>
      </c>
      <c r="AI9" s="9">
        <v>0</v>
      </c>
    </row>
    <row r="10" spans="1:35" x14ac:dyDescent="0.3">
      <c r="A10" s="6" t="s">
        <v>18</v>
      </c>
      <c r="B10" s="2" t="s">
        <v>7</v>
      </c>
      <c r="C10" s="9">
        <v>0.54841913940978537</v>
      </c>
      <c r="D10" s="9">
        <v>0.50014388439825153</v>
      </c>
      <c r="E10" s="9">
        <v>0.47963570624335938</v>
      </c>
      <c r="F10" s="9">
        <v>0.55943027384898403</v>
      </c>
      <c r="G10" s="9">
        <v>0.59195715867800769</v>
      </c>
      <c r="H10" s="9">
        <v>0.57138072575847709</v>
      </c>
      <c r="J10" s="6" t="s">
        <v>18</v>
      </c>
      <c r="K10" s="2" t="s">
        <v>7</v>
      </c>
      <c r="L10" s="9">
        <v>7.9557556480713568E-2</v>
      </c>
      <c r="M10" s="9">
        <v>0.17281610657518837</v>
      </c>
      <c r="N10" s="9">
        <v>5.2142052907367925E-2</v>
      </c>
      <c r="O10" s="9">
        <v>0.18683614029736742</v>
      </c>
      <c r="P10" s="9">
        <v>8.248620824052548E-2</v>
      </c>
      <c r="Q10" s="9">
        <v>0.17263213911382519</v>
      </c>
      <c r="S10" s="6" t="s">
        <v>18</v>
      </c>
      <c r="T10" s="2" t="s">
        <v>7</v>
      </c>
      <c r="U10" s="9">
        <v>0.42930899002075146</v>
      </c>
      <c r="V10" s="9">
        <v>0.75848150005641612</v>
      </c>
      <c r="W10" s="9">
        <v>0.40230947887805751</v>
      </c>
      <c r="X10" s="9">
        <v>0.3954161262810128</v>
      </c>
      <c r="Y10" s="9">
        <v>0.3760062360381643</v>
      </c>
      <c r="Z10" s="9">
        <v>0.41020205821769518</v>
      </c>
      <c r="AB10" s="6" t="s">
        <v>18</v>
      </c>
      <c r="AC10" s="2" t="s">
        <v>7</v>
      </c>
      <c r="AD10" s="9">
        <v>0.18067968034123677</v>
      </c>
      <c r="AE10" s="9">
        <v>0.15279991539744966</v>
      </c>
      <c r="AF10" s="9">
        <v>0.13713043340363787</v>
      </c>
      <c r="AG10" s="9">
        <v>0</v>
      </c>
      <c r="AH10" s="9">
        <v>0</v>
      </c>
      <c r="AI10" s="9">
        <v>0</v>
      </c>
    </row>
    <row r="11" spans="1:35" x14ac:dyDescent="0.3">
      <c r="A11" s="7" t="s">
        <v>19</v>
      </c>
      <c r="B11" s="2" t="s">
        <v>13</v>
      </c>
      <c r="C11" s="9">
        <v>0.28232987777974711</v>
      </c>
      <c r="D11" s="9">
        <v>0.29109553844644082</v>
      </c>
      <c r="E11" s="9">
        <v>0.27751842978521324</v>
      </c>
      <c r="F11" s="9">
        <v>0.32151845307735094</v>
      </c>
      <c r="G11" s="9"/>
      <c r="H11" s="9"/>
      <c r="J11" s="7" t="s">
        <v>19</v>
      </c>
      <c r="K11" s="2" t="s">
        <v>13</v>
      </c>
      <c r="L11" s="9">
        <v>0</v>
      </c>
      <c r="M11" s="9">
        <v>1.7765200514841432E-2</v>
      </c>
      <c r="N11" s="9">
        <v>0</v>
      </c>
      <c r="O11" s="9">
        <v>0</v>
      </c>
      <c r="P11" s="9"/>
      <c r="Q11" s="9"/>
      <c r="S11" s="7" t="s">
        <v>19</v>
      </c>
      <c r="T11" s="2" t="s">
        <v>13</v>
      </c>
      <c r="U11" s="9">
        <v>0</v>
      </c>
      <c r="V11" s="9">
        <v>0</v>
      </c>
      <c r="W11" s="9">
        <v>0</v>
      </c>
      <c r="X11" s="9">
        <v>0</v>
      </c>
      <c r="Y11" s="9"/>
      <c r="Z11" s="9"/>
      <c r="AB11" s="7" t="s">
        <v>19</v>
      </c>
      <c r="AC11" s="2" t="s">
        <v>13</v>
      </c>
      <c r="AD11" s="9">
        <v>0.11728075964355884</v>
      </c>
      <c r="AE11" s="9">
        <v>0.13355025665023793</v>
      </c>
      <c r="AF11" s="9">
        <v>0.36333483212410378</v>
      </c>
      <c r="AG11" s="9">
        <v>0.15037400026851303</v>
      </c>
      <c r="AH11" s="9"/>
      <c r="AI11" s="9"/>
    </row>
    <row r="12" spans="1:35" x14ac:dyDescent="0.3">
      <c r="A12" s="3" t="s">
        <v>19</v>
      </c>
      <c r="B12" s="2" t="s">
        <v>14</v>
      </c>
      <c r="C12" s="9">
        <v>0.26986969282293205</v>
      </c>
      <c r="D12" s="9">
        <v>0.28657416280278969</v>
      </c>
      <c r="E12" s="9">
        <v>0.30881111422445301</v>
      </c>
      <c r="F12" s="9">
        <v>0.33573546358483031</v>
      </c>
      <c r="G12" s="9">
        <v>0.39871173580247127</v>
      </c>
      <c r="H12" s="9">
        <v>0.12731279642184029</v>
      </c>
      <c r="J12" s="3" t="s">
        <v>19</v>
      </c>
      <c r="K12" s="2" t="s">
        <v>14</v>
      </c>
      <c r="L12" s="9">
        <v>0</v>
      </c>
      <c r="M12" s="9">
        <v>1.3446788997020832E-2</v>
      </c>
      <c r="N12" s="9">
        <v>0</v>
      </c>
      <c r="O12" s="9">
        <v>0</v>
      </c>
      <c r="P12" s="9">
        <v>0.24773414182804077</v>
      </c>
      <c r="Q12" s="9">
        <v>0</v>
      </c>
      <c r="S12" s="3" t="s">
        <v>19</v>
      </c>
      <c r="T12" s="2" t="s">
        <v>14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B12" s="3" t="s">
        <v>19</v>
      </c>
      <c r="AC12" s="2" t="s">
        <v>14</v>
      </c>
      <c r="AD12" s="9">
        <v>0.10830854550037812</v>
      </c>
      <c r="AE12" s="9">
        <v>0.15734807796549616</v>
      </c>
      <c r="AF12" s="9">
        <v>0.15189319477608304</v>
      </c>
      <c r="AG12" s="9">
        <v>0.13867339898426476</v>
      </c>
      <c r="AH12" s="9">
        <v>0.203730422257344</v>
      </c>
      <c r="AI12" s="9">
        <v>0.17633544684801261</v>
      </c>
    </row>
    <row r="13" spans="1:35" x14ac:dyDescent="0.3">
      <c r="A13" s="3" t="s">
        <v>19</v>
      </c>
      <c r="B13" s="2" t="s">
        <v>15</v>
      </c>
      <c r="C13" s="9">
        <v>0.29838174085247843</v>
      </c>
      <c r="D13" s="9">
        <v>0.3101918863433516</v>
      </c>
      <c r="E13" s="9">
        <v>0.30376931836036303</v>
      </c>
      <c r="F13" s="9">
        <v>0.32789462166582278</v>
      </c>
      <c r="G13" s="9">
        <v>0.40300621815687804</v>
      </c>
      <c r="H13" s="9">
        <v>0.36437818578730652</v>
      </c>
      <c r="J13" s="3" t="s">
        <v>19</v>
      </c>
      <c r="K13" s="2" t="s">
        <v>15</v>
      </c>
      <c r="L13" s="9">
        <v>0.20423229329801881</v>
      </c>
      <c r="M13" s="9">
        <v>0.16309402730103592</v>
      </c>
      <c r="N13" s="9">
        <v>0.3629085322794241</v>
      </c>
      <c r="O13" s="9">
        <v>0.26626466805184529</v>
      </c>
      <c r="P13" s="9">
        <v>0.13505875230950115</v>
      </c>
      <c r="Q13" s="9">
        <v>0.22396605672298736</v>
      </c>
      <c r="S13" s="3" t="s">
        <v>19</v>
      </c>
      <c r="T13" s="2" t="s">
        <v>15</v>
      </c>
      <c r="U13" s="9">
        <v>0.37052555195349873</v>
      </c>
      <c r="V13" s="9">
        <v>0.83690587133014716</v>
      </c>
      <c r="W13" s="9">
        <v>0.39420347320421906</v>
      </c>
      <c r="X13" s="9">
        <v>0.42469661678859721</v>
      </c>
      <c r="Y13" s="9">
        <v>0.3918839813933524</v>
      </c>
      <c r="Z13" s="9">
        <v>0.49603053120119267</v>
      </c>
      <c r="AB13" s="3" t="s">
        <v>19</v>
      </c>
      <c r="AC13" s="2" t="s">
        <v>15</v>
      </c>
      <c r="AD13" s="9">
        <v>0</v>
      </c>
      <c r="AE13" s="9">
        <v>0</v>
      </c>
      <c r="AF13" s="9">
        <v>7.882214763362495E-3</v>
      </c>
      <c r="AG13" s="9">
        <v>1.975468370785536E-2</v>
      </c>
      <c r="AH13" s="9">
        <v>0</v>
      </c>
      <c r="AI13" s="9">
        <v>0</v>
      </c>
    </row>
    <row r="14" spans="1:35" x14ac:dyDescent="0.3">
      <c r="A14" s="3" t="s">
        <v>19</v>
      </c>
      <c r="B14" s="2" t="s">
        <v>16</v>
      </c>
      <c r="C14" s="9">
        <v>0.29149631439918566</v>
      </c>
      <c r="D14" s="9">
        <v>0.29355774013418329</v>
      </c>
      <c r="E14" s="9">
        <v>0.29521735519252423</v>
      </c>
      <c r="F14" s="9">
        <v>0.31242266500831184</v>
      </c>
      <c r="G14" s="9">
        <v>0.38366828518728802</v>
      </c>
      <c r="H14" s="9">
        <v>0.40655068425769331</v>
      </c>
      <c r="J14" s="3" t="s">
        <v>19</v>
      </c>
      <c r="K14" s="2" t="s">
        <v>16</v>
      </c>
      <c r="L14" s="9">
        <v>0.13394445409199812</v>
      </c>
      <c r="M14" s="9">
        <v>0.19834989986919721</v>
      </c>
      <c r="N14" s="9">
        <v>0.36926994293343907</v>
      </c>
      <c r="O14" s="9">
        <v>0.2458572977624221</v>
      </c>
      <c r="P14" s="9">
        <v>0.32558970361017664</v>
      </c>
      <c r="Q14" s="9">
        <v>0.24652363401141442</v>
      </c>
      <c r="S14" s="3" t="s">
        <v>19</v>
      </c>
      <c r="T14" s="2" t="s">
        <v>16</v>
      </c>
      <c r="U14" s="9">
        <v>0.37839103511662486</v>
      </c>
      <c r="V14" s="9">
        <v>0.75563572233137644</v>
      </c>
      <c r="W14" s="9">
        <v>0.35649395602199924</v>
      </c>
      <c r="X14" s="9">
        <v>0.40518170742849074</v>
      </c>
      <c r="Y14" s="9">
        <v>0.37823223652433297</v>
      </c>
      <c r="Z14" s="9">
        <v>0.49805680922316031</v>
      </c>
      <c r="AB14" s="3" t="s">
        <v>19</v>
      </c>
      <c r="AC14" s="2" t="s">
        <v>16</v>
      </c>
      <c r="AD14" s="9">
        <v>0</v>
      </c>
      <c r="AE14" s="9">
        <v>0</v>
      </c>
      <c r="AF14" s="9">
        <v>0.14730483714129672</v>
      </c>
      <c r="AG14" s="9">
        <v>0</v>
      </c>
      <c r="AH14" s="9">
        <v>0</v>
      </c>
      <c r="AI14" s="9">
        <v>0</v>
      </c>
    </row>
    <row r="15" spans="1:35" x14ac:dyDescent="0.3">
      <c r="A15" s="3" t="s">
        <v>19</v>
      </c>
      <c r="B15" s="2" t="s">
        <v>17</v>
      </c>
      <c r="C15" s="9">
        <v>0.43319731650483567</v>
      </c>
      <c r="D15" s="9">
        <v>0.44117831942023839</v>
      </c>
      <c r="E15" s="9">
        <v>0.52129385998306266</v>
      </c>
      <c r="F15" s="9">
        <v>0.71849995679203471</v>
      </c>
      <c r="G15" s="9">
        <v>0.67393443870642333</v>
      </c>
      <c r="H15" s="9">
        <v>0.98745639730089763</v>
      </c>
      <c r="J15" s="3" t="s">
        <v>19</v>
      </c>
      <c r="K15" s="2" t="s">
        <v>17</v>
      </c>
      <c r="L15" s="9">
        <v>0</v>
      </c>
      <c r="M15" s="9">
        <v>0</v>
      </c>
      <c r="N15" s="9">
        <v>0</v>
      </c>
      <c r="O15" s="9">
        <v>0.17701561724724629</v>
      </c>
      <c r="P15" s="9">
        <v>0.30937436651475392</v>
      </c>
      <c r="Q15" s="9">
        <v>0.2789639889799963</v>
      </c>
      <c r="S15" s="3" t="s">
        <v>19</v>
      </c>
      <c r="T15" s="2" t="s">
        <v>17</v>
      </c>
      <c r="U15" s="9">
        <v>0.23859259446708658</v>
      </c>
      <c r="V15" s="9">
        <v>0.42754590939746806</v>
      </c>
      <c r="W15" s="9">
        <v>0.23926713523199949</v>
      </c>
      <c r="X15" s="9">
        <v>0.23212236572099407</v>
      </c>
      <c r="Y15" s="9">
        <v>0.22238703716558347</v>
      </c>
      <c r="Z15" s="9">
        <v>0.30504393845349709</v>
      </c>
      <c r="AB15" s="3" t="s">
        <v>19</v>
      </c>
      <c r="AC15" s="2" t="s">
        <v>17</v>
      </c>
      <c r="AD15" s="9">
        <v>0</v>
      </c>
      <c r="AE15" s="9">
        <v>0</v>
      </c>
      <c r="AF15" s="9">
        <v>6.74440246347036E-2</v>
      </c>
      <c r="AG15" s="9">
        <v>0</v>
      </c>
      <c r="AH15" s="9">
        <v>0</v>
      </c>
      <c r="AI15" s="9">
        <v>0</v>
      </c>
    </row>
    <row r="16" spans="1:35" ht="12.5" thickBot="1" x14ac:dyDescent="0.35">
      <c r="A16" s="4" t="s">
        <v>20</v>
      </c>
      <c r="B16" s="5" t="s">
        <v>8</v>
      </c>
      <c r="C16" s="11">
        <v>0.40046036746025759</v>
      </c>
      <c r="D16" s="11">
        <v>0.44121583037467221</v>
      </c>
      <c r="E16" s="11">
        <v>0.4290425884279998</v>
      </c>
      <c r="F16" s="11">
        <v>0.6734480636150133</v>
      </c>
      <c r="G16" s="11">
        <v>0.61387070761014184</v>
      </c>
      <c r="H16" s="11">
        <v>0.69211797069339132</v>
      </c>
      <c r="J16" s="4" t="s">
        <v>20</v>
      </c>
      <c r="K16" s="5" t="s">
        <v>8</v>
      </c>
      <c r="L16" s="11">
        <v>0.34631015993406677</v>
      </c>
      <c r="M16" s="11">
        <v>0.64358416224351722</v>
      </c>
      <c r="N16" s="11">
        <v>0.80610425927637841</v>
      </c>
      <c r="O16" s="11">
        <v>0.48249220007770327</v>
      </c>
      <c r="P16" s="11">
        <v>0.27404993395644056</v>
      </c>
      <c r="Q16" s="11">
        <v>1.0323900601418099</v>
      </c>
      <c r="S16" s="4" t="s">
        <v>20</v>
      </c>
      <c r="T16" s="5" t="s">
        <v>8</v>
      </c>
      <c r="U16" s="11">
        <v>0.23001981528731047</v>
      </c>
      <c r="V16" s="11">
        <v>0.43238327935723442</v>
      </c>
      <c r="W16" s="11">
        <v>0.21081677720602163</v>
      </c>
      <c r="X16" s="11">
        <v>0.21156614624687697</v>
      </c>
      <c r="Y16" s="11">
        <v>0.20350546639246148</v>
      </c>
      <c r="Z16" s="11">
        <v>0.24849867894120647</v>
      </c>
      <c r="AB16" s="4" t="s">
        <v>20</v>
      </c>
      <c r="AC16" s="5" t="s">
        <v>8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</row>
    <row r="17" spans="1:35" ht="13" thickTop="1" thickBot="1" x14ac:dyDescent="0.35">
      <c r="A17" s="49" t="s">
        <v>21</v>
      </c>
      <c r="B17" s="50"/>
      <c r="C17" s="10">
        <f>+AVERAGE(C6:C16)</f>
        <v>0.41131076717101656</v>
      </c>
      <c r="D17" s="10">
        <f t="shared" ref="D17:H17" si="0">+AVERAGE(D6:D16)</f>
        <v>0.41168661676241453</v>
      </c>
      <c r="E17" s="10">
        <f t="shared" si="0"/>
        <v>0.42770603476360985</v>
      </c>
      <c r="F17" s="10">
        <f t="shared" si="0"/>
        <v>0.51604840956995723</v>
      </c>
      <c r="G17" s="10">
        <f t="shared" si="0"/>
        <v>0.56435117883074848</v>
      </c>
      <c r="H17" s="10">
        <f>+AVERAGE(H6:H16)</f>
        <v>0.58631083346212176</v>
      </c>
      <c r="J17" s="49" t="s">
        <v>21</v>
      </c>
      <c r="K17" s="50"/>
      <c r="L17" s="10">
        <f>+AVERAGE(L6:L16)</f>
        <v>9.0187414984270159E-2</v>
      </c>
      <c r="M17" s="10">
        <f t="shared" ref="M17" si="1">+AVERAGE(M6:M16)</f>
        <v>0.15313686502046095</v>
      </c>
      <c r="N17" s="10">
        <f>+AVERAGE(N6:N16)</f>
        <v>0.15707589160476132</v>
      </c>
      <c r="O17" s="10">
        <f t="shared" ref="O17" si="2">+AVERAGE(O6:O16)</f>
        <v>0.1663322807215506</v>
      </c>
      <c r="P17" s="10">
        <f t="shared" ref="P17" si="3">+AVERAGE(P6:P16)</f>
        <v>0.18071980145671843</v>
      </c>
      <c r="Q17" s="10">
        <f t="shared" ref="Q17" si="4">+AVERAGE(Q6:Q16)</f>
        <v>0.24118640805328156</v>
      </c>
      <c r="S17" s="49" t="s">
        <v>21</v>
      </c>
      <c r="T17" s="50"/>
      <c r="U17" s="10">
        <f>+AVERAGE(U6:U16)</f>
        <v>0.26479120716902399</v>
      </c>
      <c r="V17" s="10">
        <f t="shared" ref="V17" si="5">+AVERAGE(V6:V16)</f>
        <v>0.49272494050513255</v>
      </c>
      <c r="W17" s="10">
        <f t="shared" ref="W17" si="6">+AVERAGE(W6:W16)</f>
        <v>0.2439512131983709</v>
      </c>
      <c r="X17" s="10">
        <f t="shared" ref="X17" si="7">+AVERAGE(X6:X16)</f>
        <v>0.26237868231354861</v>
      </c>
      <c r="Y17" s="10">
        <f t="shared" ref="Y17" si="8">+AVERAGE(Y6:Y16)</f>
        <v>0.27262929098725197</v>
      </c>
      <c r="Z17" s="10">
        <f t="shared" ref="Z17" si="9">+AVERAGE(Z6:Z16)</f>
        <v>0.30923091996392971</v>
      </c>
      <c r="AB17" s="49" t="s">
        <v>21</v>
      </c>
      <c r="AC17" s="50"/>
      <c r="AD17" s="10">
        <f t="shared" ref="AD17:AI17" si="10">+AVERAGE(AD6:AD16)</f>
        <v>6.7495660004532831E-2</v>
      </c>
      <c r="AE17" s="10">
        <f t="shared" si="10"/>
        <v>6.5202658365950614E-2</v>
      </c>
      <c r="AF17" s="10">
        <f t="shared" si="10"/>
        <v>0.11085496693433186</v>
      </c>
      <c r="AG17" s="10">
        <f t="shared" si="10"/>
        <v>6.2000233360136665E-2</v>
      </c>
      <c r="AH17" s="10">
        <f t="shared" si="10"/>
        <v>3.9020957049456517E-2</v>
      </c>
      <c r="AI17" s="10">
        <f t="shared" si="10"/>
        <v>6.2422555322731575E-2</v>
      </c>
    </row>
    <row r="18" spans="1:35" ht="13" thickTop="1" thickBot="1" x14ac:dyDescent="0.35">
      <c r="A18" s="12"/>
      <c r="B18" s="12"/>
      <c r="C18" s="13"/>
      <c r="D18" s="13"/>
      <c r="E18" s="13"/>
      <c r="F18" s="13"/>
      <c r="G18" s="13"/>
      <c r="H18" s="13"/>
      <c r="J18" s="12"/>
      <c r="K18" s="12"/>
      <c r="L18" s="13"/>
      <c r="M18" s="13"/>
      <c r="N18" s="13"/>
      <c r="O18" s="13"/>
      <c r="P18" s="13"/>
      <c r="Q18" s="13"/>
      <c r="S18" s="12"/>
      <c r="T18" s="12"/>
      <c r="U18" s="13"/>
      <c r="V18" s="13"/>
      <c r="W18" s="13"/>
      <c r="X18" s="13"/>
      <c r="Y18" s="13"/>
      <c r="Z18" s="13"/>
      <c r="AB18" s="12"/>
      <c r="AC18" s="12"/>
      <c r="AD18" s="13"/>
      <c r="AE18" s="13"/>
      <c r="AF18" s="13"/>
      <c r="AG18" s="13"/>
      <c r="AH18" s="13"/>
      <c r="AI18" s="13"/>
    </row>
    <row r="19" spans="1:35" ht="12.5" thickBot="1" x14ac:dyDescent="0.35">
      <c r="B19" s="8"/>
      <c r="C19" s="14"/>
      <c r="D19" s="16">
        <f>+(D17-C17)/C17</f>
        <v>9.1378495628269675E-4</v>
      </c>
      <c r="E19" s="17">
        <f t="shared" ref="E19:G19" si="11">+(E17-D17)/D17</f>
        <v>3.8911680265866354E-2</v>
      </c>
      <c r="F19" s="17">
        <f t="shared" si="11"/>
        <v>0.20654928297930983</v>
      </c>
      <c r="G19" s="18">
        <f t="shared" si="11"/>
        <v>9.3601236560430012E-2</v>
      </c>
      <c r="H19" s="15"/>
      <c r="K19" s="8"/>
      <c r="L19" s="14"/>
      <c r="M19" s="16">
        <f>+(M17-L17)/L17</f>
        <v>0.6979848579446476</v>
      </c>
      <c r="N19" s="17">
        <f t="shared" ref="N19:P19" si="12">+(N17-M17)/M17</f>
        <v>2.5722262133119077E-2</v>
      </c>
      <c r="O19" s="17">
        <f t="shared" si="12"/>
        <v>5.8929406812348116E-2</v>
      </c>
      <c r="P19" s="18">
        <f t="shared" si="12"/>
        <v>8.6498668044198423E-2</v>
      </c>
      <c r="Q19" s="15"/>
      <c r="T19" s="8"/>
      <c r="U19" s="14"/>
      <c r="V19" s="16">
        <f>+(V17-U17)/U17</f>
        <v>0.860805522105618</v>
      </c>
      <c r="W19" s="17">
        <f>+(W17-V17)/V17</f>
        <v>-0.50489371829183927</v>
      </c>
      <c r="X19" s="17">
        <f>+(X17-W17)/W17</f>
        <v>7.5537517824079262E-2</v>
      </c>
      <c r="Y19" s="18">
        <f>+(Y17-X17)/X17</f>
        <v>3.9067993570657732E-2</v>
      </c>
      <c r="Z19" s="15"/>
      <c r="AC19" s="8"/>
      <c r="AD19" s="14"/>
      <c r="AE19" s="16">
        <f>+(AE17-AD17)/AD17</f>
        <v>-3.397257895438352E-2</v>
      </c>
      <c r="AF19" s="17">
        <f>+(AF17-AE17)/AE17</f>
        <v>0.70016023445174858</v>
      </c>
      <c r="AG19" s="17">
        <f>+(AG17-AF17)/AF17</f>
        <v>-0.440708566564597</v>
      </c>
      <c r="AH19" s="18">
        <f>+(AH17-AG17)/AG17</f>
        <v>-0.37063209386974305</v>
      </c>
      <c r="AI19" s="15"/>
    </row>
    <row r="20" spans="1:35" ht="12.5" thickBot="1" x14ac:dyDescent="0.35">
      <c r="B20" s="8"/>
      <c r="C20" s="14"/>
      <c r="D20" s="45" t="s">
        <v>22</v>
      </c>
      <c r="E20" s="46"/>
      <c r="F20" s="47"/>
      <c r="G20" s="19">
        <f>+AVERAGE(D19:G19)</f>
        <v>8.4993996190472224E-2</v>
      </c>
      <c r="H20" s="15"/>
      <c r="K20" s="8"/>
      <c r="L20" s="14"/>
      <c r="M20" s="45" t="s">
        <v>22</v>
      </c>
      <c r="N20" s="46"/>
      <c r="O20" s="47"/>
      <c r="P20" s="19">
        <f>+AVERAGE(M19:P19)</f>
        <v>0.21728379873357834</v>
      </c>
      <c r="Q20" s="15"/>
      <c r="T20" s="8"/>
      <c r="U20" s="14"/>
      <c r="V20" s="45" t="s">
        <v>22</v>
      </c>
      <c r="W20" s="46"/>
      <c r="X20" s="47"/>
      <c r="Y20" s="19">
        <f>+AVERAGE(V19:Y19)</f>
        <v>0.11762932880212892</v>
      </c>
      <c r="Z20" s="15"/>
      <c r="AC20" s="8"/>
      <c r="AD20" s="14"/>
      <c r="AE20" s="45" t="s">
        <v>22</v>
      </c>
      <c r="AF20" s="46"/>
      <c r="AG20" s="47"/>
      <c r="AH20" s="19">
        <f>+AVERAGE(AE19:AH19)</f>
        <v>-3.6288251234243757E-2</v>
      </c>
      <c r="AI20" s="15"/>
    </row>
    <row r="21" spans="1:35" x14ac:dyDescent="0.3">
      <c r="B21" s="8"/>
      <c r="C21" s="14"/>
      <c r="D21" s="21"/>
      <c r="E21" s="21"/>
      <c r="F21" s="21"/>
      <c r="G21" s="15"/>
      <c r="H21" s="15"/>
      <c r="K21" s="8"/>
      <c r="L21" s="14"/>
      <c r="M21" s="21"/>
      <c r="N21" s="21"/>
      <c r="O21" s="21"/>
      <c r="P21" s="15"/>
      <c r="Q21" s="15"/>
      <c r="T21" s="8"/>
      <c r="U21" s="14"/>
      <c r="V21" s="21"/>
      <c r="W21" s="21"/>
      <c r="X21" s="21"/>
      <c r="Y21" s="15"/>
      <c r="Z21" s="15"/>
      <c r="AC21" s="8"/>
      <c r="AD21" s="14"/>
      <c r="AE21" s="21"/>
      <c r="AF21" s="21"/>
      <c r="AG21" s="21"/>
      <c r="AH21" s="15"/>
      <c r="AI21" s="15"/>
    </row>
    <row r="22" spans="1:35" x14ac:dyDescent="0.3">
      <c r="B22" s="8"/>
      <c r="C22" s="14"/>
      <c r="D22" s="1">
        <v>2022</v>
      </c>
      <c r="E22" s="1">
        <v>2023</v>
      </c>
      <c r="F22" s="1">
        <v>2024</v>
      </c>
      <c r="G22" s="1">
        <v>2025</v>
      </c>
      <c r="H22" s="1">
        <v>2026</v>
      </c>
      <c r="K22" s="8"/>
      <c r="L22" s="14"/>
      <c r="M22" s="1">
        <v>2022</v>
      </c>
      <c r="N22" s="1">
        <v>2023</v>
      </c>
      <c r="O22" s="1">
        <v>2024</v>
      </c>
      <c r="P22" s="1">
        <v>2025</v>
      </c>
      <c r="Q22" s="1">
        <v>2026</v>
      </c>
      <c r="T22" s="8"/>
      <c r="U22" s="14"/>
      <c r="V22" s="1">
        <v>2022</v>
      </c>
      <c r="W22" s="1">
        <v>2023</v>
      </c>
      <c r="X22" s="1">
        <v>2024</v>
      </c>
      <c r="Y22" s="1">
        <v>2025</v>
      </c>
      <c r="Z22" s="1">
        <v>2026</v>
      </c>
      <c r="AC22" s="8"/>
      <c r="AD22" s="14"/>
      <c r="AE22" s="1">
        <v>2022</v>
      </c>
      <c r="AF22" s="1">
        <v>2023</v>
      </c>
      <c r="AG22" s="1">
        <v>2024</v>
      </c>
      <c r="AH22" s="1">
        <v>2025</v>
      </c>
      <c r="AI22" s="1">
        <v>2026</v>
      </c>
    </row>
    <row r="23" spans="1:35" ht="37.5" customHeight="1" x14ac:dyDescent="0.3">
      <c r="B23" s="48" t="s">
        <v>24</v>
      </c>
      <c r="C23" s="48"/>
      <c r="D23" s="22">
        <f>+C17*($G$20+1)</f>
        <v>0.44626971294905016</v>
      </c>
      <c r="E23" s="22">
        <f>+D23*($G$20+1)</f>
        <v>0.48419995923136483</v>
      </c>
      <c r="F23" s="22">
        <f>+E23*($G$20+1)</f>
        <v>0.52535404872170222</v>
      </c>
      <c r="G23" s="22">
        <f>+F23*($G$20+1)</f>
        <v>0.57000598873740371</v>
      </c>
      <c r="H23" s="24">
        <f t="shared" ref="H23" si="13">+G23*($G$20+1)</f>
        <v>0.61845307557269691</v>
      </c>
      <c r="K23" s="48" t="s">
        <v>24</v>
      </c>
      <c r="L23" s="48"/>
      <c r="M23" s="22">
        <f>+L17*($P$20+1)</f>
        <v>0.10978367911001402</v>
      </c>
      <c r="N23" s="22">
        <f>+M23*($P$20+1)</f>
        <v>0.13363789394598605</v>
      </c>
      <c r="O23" s="22">
        <f t="shared" ref="O23:Q23" si="14">+N23*($P$20+1)</f>
        <v>0.16267524319732496</v>
      </c>
      <c r="P23" s="22">
        <f t="shared" si="14"/>
        <v>0.19802193799914841</v>
      </c>
      <c r="Q23" s="24">
        <f t="shared" si="14"/>
        <v>0.24104889692018849</v>
      </c>
      <c r="T23" s="48" t="s">
        <v>24</v>
      </c>
      <c r="U23" s="48"/>
      <c r="V23" s="22">
        <f>+U17*($Y$20+1)</f>
        <v>0.2959384191410217</v>
      </c>
      <c r="W23" s="22">
        <f>+V23*($Y$20+1)</f>
        <v>0.33074945675134315</v>
      </c>
      <c r="X23" s="22">
        <f t="shared" ref="X23:Z23" si="15">+W23*($Y$20+1)</f>
        <v>0.36965529335067238</v>
      </c>
      <c r="Y23" s="22">
        <f t="shared" si="15"/>
        <v>0.41313759739566602</v>
      </c>
      <c r="Z23" s="24">
        <f t="shared" si="15"/>
        <v>0.46173469568024234</v>
      </c>
      <c r="AC23" s="48" t="s">
        <v>24</v>
      </c>
      <c r="AD23" s="48"/>
      <c r="AE23" s="22">
        <f>+AD17*($AH$20+1)</f>
        <v>6.5046360537067249E-2</v>
      </c>
      <c r="AF23" s="22">
        <f>+AE23*($AH$20+1)</f>
        <v>6.2685941864024958E-2</v>
      </c>
      <c r="AG23" s="22">
        <f t="shared" ref="AG23:AI23" si="16">+AF23*($AH$20+1)</f>
        <v>6.0411178656808021E-2</v>
      </c>
      <c r="AH23" s="22">
        <f t="shared" si="16"/>
        <v>5.8218962628352987E-2</v>
      </c>
      <c r="AI23" s="24">
        <f t="shared" si="16"/>
        <v>5.6106298285898269E-2</v>
      </c>
    </row>
    <row r="24" spans="1:35" x14ac:dyDescent="0.3">
      <c r="B24" s="8"/>
      <c r="C24" s="14"/>
      <c r="D24" s="21"/>
      <c r="E24" s="21"/>
      <c r="F24" s="21"/>
      <c r="G24" s="15"/>
      <c r="H24" s="15"/>
      <c r="K24" s="8"/>
      <c r="L24" s="14"/>
      <c r="M24" s="21"/>
      <c r="N24" s="21"/>
      <c r="O24" s="21"/>
      <c r="P24" s="15"/>
      <c r="Q24" s="15"/>
      <c r="AF24" t="s">
        <v>28</v>
      </c>
    </row>
    <row r="25" spans="1:35" x14ac:dyDescent="0.3">
      <c r="B25" s="8"/>
      <c r="C25" s="14"/>
      <c r="D25" s="21"/>
      <c r="E25" s="21"/>
      <c r="F25" s="21"/>
      <c r="G25" s="15" t="s">
        <v>27</v>
      </c>
      <c r="H25" s="23">
        <f>+H23-H17</f>
        <v>3.2142242110575148E-2</v>
      </c>
      <c r="K25" s="8"/>
      <c r="L25" s="14"/>
      <c r="M25" s="21"/>
      <c r="N25" s="21"/>
      <c r="O25" s="21"/>
      <c r="P25" s="15" t="s">
        <v>27</v>
      </c>
      <c r="Q25" s="23">
        <f>+Q23-Q17</f>
        <v>-1.3751113309307117E-4</v>
      </c>
      <c r="Y25" s="15" t="s">
        <v>27</v>
      </c>
      <c r="Z25" s="23">
        <f>+Z23-Z17</f>
        <v>0.15250377571631263</v>
      </c>
      <c r="AH25" s="15" t="s">
        <v>27</v>
      </c>
      <c r="AI25" s="23">
        <f>+AI23-AI17</f>
        <v>-6.316257036833306E-3</v>
      </c>
    </row>
    <row r="26" spans="1:35" x14ac:dyDescent="0.3">
      <c r="B26" s="8"/>
      <c r="C26" s="14"/>
      <c r="D26" s="21"/>
      <c r="E26" s="21"/>
      <c r="F26" s="21"/>
      <c r="G26" s="15"/>
      <c r="H26" s="15"/>
      <c r="K26" s="8"/>
      <c r="L26" s="14"/>
      <c r="M26" s="21"/>
      <c r="N26" s="21"/>
      <c r="O26" s="21"/>
      <c r="P26" s="15"/>
      <c r="Q26" s="15"/>
    </row>
    <row r="29" spans="1:35" x14ac:dyDescent="0.3">
      <c r="A29" s="20"/>
    </row>
  </sheetData>
  <mergeCells count="12">
    <mergeCell ref="A17:B17"/>
    <mergeCell ref="J17:K17"/>
    <mergeCell ref="B23:C23"/>
    <mergeCell ref="K23:L23"/>
    <mergeCell ref="D20:F20"/>
    <mergeCell ref="M20:O20"/>
    <mergeCell ref="T23:U23"/>
    <mergeCell ref="AB17:AC17"/>
    <mergeCell ref="AE20:AG20"/>
    <mergeCell ref="AC23:AD23"/>
    <mergeCell ref="V20:X20"/>
    <mergeCell ref="S17:T17"/>
  </mergeCells>
  <pageMargins left="0.7" right="0.7" top="0.75" bottom="0.75" header="0.3" footer="0.3"/>
  <pageSetup orientation="landscape" r:id="rId1"/>
  <headerFooter>
    <oddFooter>&amp;R&amp;"Times New Roman,Bold"&amp;12Rebuttal Exhibit HDM-2
Page &amp;P of &amp;N</oddFooter>
  </headerFooter>
  <colBreaks count="3" manualBreakCount="3">
    <brk id="9" max="1048575" man="1"/>
    <brk id="18" max="1048575" man="1"/>
    <brk id="27" max="1048575" man="1"/>
  </colBreaks>
  <ignoredErrors>
    <ignoredError sqref="C17:G17 L17:P17 U17:Y17 AD17:AH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95F80-F023-4FBE-B1FC-1A5614FDAC33}">
  <dimension ref="B3:K17"/>
  <sheetViews>
    <sheetView zoomScale="130" zoomScaleNormal="130" workbookViewId="0">
      <selection activeCell="D39" sqref="D39"/>
    </sheetView>
  </sheetViews>
  <sheetFormatPr defaultRowHeight="12" x14ac:dyDescent="0.3"/>
  <cols>
    <col min="1" max="1" width="3.796875" customWidth="1"/>
    <col min="2" max="2" width="24.5" bestFit="1" customWidth="1"/>
    <col min="3" max="5" width="16" bestFit="1" customWidth="1"/>
    <col min="6" max="6" width="16" customWidth="1"/>
    <col min="7" max="8" width="16" bestFit="1" customWidth="1"/>
    <col min="9" max="9" width="3.5" customWidth="1"/>
    <col min="10" max="11" width="16" bestFit="1" customWidth="1"/>
  </cols>
  <sheetData>
    <row r="3" spans="2:11" x14ac:dyDescent="0.3">
      <c r="B3" t="s">
        <v>76</v>
      </c>
    </row>
    <row r="4" spans="2:11" x14ac:dyDescent="0.3">
      <c r="B4" t="s">
        <v>30</v>
      </c>
    </row>
    <row r="6" spans="2:11" x14ac:dyDescent="0.3">
      <c r="F6" s="51" t="s">
        <v>84</v>
      </c>
      <c r="G6" s="51"/>
      <c r="H6" s="51"/>
      <c r="I6" s="36"/>
    </row>
    <row r="7" spans="2:11" x14ac:dyDescent="0.3">
      <c r="B7" s="37" t="s">
        <v>81</v>
      </c>
      <c r="C7" s="37">
        <v>2021</v>
      </c>
      <c r="D7" s="36">
        <v>2022</v>
      </c>
      <c r="E7" s="36">
        <v>2023</v>
      </c>
      <c r="F7" s="36">
        <v>2024</v>
      </c>
      <c r="G7" s="36">
        <v>2025</v>
      </c>
      <c r="H7" s="36">
        <v>2026</v>
      </c>
      <c r="I7" s="36"/>
      <c r="J7" s="52" t="s">
        <v>86</v>
      </c>
      <c r="K7" s="52" t="s">
        <v>51</v>
      </c>
    </row>
    <row r="8" spans="2:11" x14ac:dyDescent="0.3">
      <c r="B8" s="37" t="s">
        <v>80</v>
      </c>
      <c r="C8" s="37">
        <v>2023</v>
      </c>
      <c r="D8" s="36">
        <v>2024</v>
      </c>
      <c r="E8" s="36">
        <v>2025</v>
      </c>
      <c r="F8" s="36">
        <v>2026</v>
      </c>
      <c r="G8" s="36">
        <v>2027</v>
      </c>
      <c r="H8" s="36">
        <v>2028</v>
      </c>
      <c r="I8" s="36"/>
      <c r="J8" s="52"/>
      <c r="K8" s="52"/>
    </row>
    <row r="10" spans="2:11" x14ac:dyDescent="0.3">
      <c r="B10" s="36" t="s">
        <v>19</v>
      </c>
      <c r="C10" s="28">
        <f>1292371.69-169850.63</f>
        <v>1122521.06</v>
      </c>
      <c r="D10" s="28">
        <f>1467339.6-211091.72</f>
        <v>1256247.8800000001</v>
      </c>
      <c r="E10" s="28">
        <f>1393286.04-185395.0175</f>
        <v>1207891.0225</v>
      </c>
      <c r="F10" s="28">
        <f>+E10*(1+$E$16)</f>
        <v>1271772.8897997206</v>
      </c>
      <c r="G10" s="28">
        <f t="shared" ref="G10:H10" si="0">+F10*(1+$E$16)</f>
        <v>1339033.2845441215</v>
      </c>
      <c r="H10" s="28">
        <f t="shared" si="0"/>
        <v>1409850.8872911909</v>
      </c>
      <c r="I10" s="28"/>
      <c r="J10" s="28">
        <v>1589647.6600000001</v>
      </c>
      <c r="K10" s="28">
        <f>+H10-J10</f>
        <v>-179796.77270880924</v>
      </c>
    </row>
    <row r="11" spans="2:11" x14ac:dyDescent="0.3">
      <c r="B11" s="44" t="s">
        <v>18</v>
      </c>
      <c r="C11" s="38">
        <v>1255810.24</v>
      </c>
      <c r="D11" s="38">
        <v>1359041.02</v>
      </c>
      <c r="E11" s="38">
        <v>1423461.9000000001</v>
      </c>
      <c r="F11" s="38">
        <f>+E11*(1+$E$16)</f>
        <v>1498744.6883543676</v>
      </c>
      <c r="G11" s="38">
        <f t="shared" ref="G11:H11" si="1">+F11*(1+$E$16)</f>
        <v>1578008.9659375011</v>
      </c>
      <c r="H11" s="38">
        <f t="shared" si="1"/>
        <v>1661465.3022145503</v>
      </c>
      <c r="I11" s="28"/>
      <c r="J11" s="38">
        <v>2270456</v>
      </c>
      <c r="K11" s="38">
        <f>+H11-J11</f>
        <v>-608990.69778544968</v>
      </c>
    </row>
    <row r="12" spans="2:11" x14ac:dyDescent="0.3">
      <c r="B12" s="36" t="s">
        <v>82</v>
      </c>
      <c r="C12" s="28">
        <f>SUM(C10:C11)</f>
        <v>2378331.2999999998</v>
      </c>
      <c r="D12" s="28">
        <f t="shared" ref="D12:E12" si="2">SUM(D10:D11)</f>
        <v>2615288.9000000004</v>
      </c>
      <c r="E12" s="28">
        <f t="shared" si="2"/>
        <v>2631352.9225000003</v>
      </c>
      <c r="F12" s="28">
        <f>SUM(F10:F11)</f>
        <v>2770517.578154088</v>
      </c>
      <c r="G12" s="28">
        <f t="shared" ref="G12" si="3">SUM(G10:G11)</f>
        <v>2917042.2504816223</v>
      </c>
      <c r="H12" s="28">
        <f t="shared" ref="H12" si="4">SUM(H10:H11)</f>
        <v>3071316.189505741</v>
      </c>
      <c r="I12" s="28"/>
      <c r="J12" s="28">
        <f>SUM(J10:J11)</f>
        <v>3860103.66</v>
      </c>
      <c r="K12" s="28">
        <f>SUM(K10:K11)</f>
        <v>-788787.47049425892</v>
      </c>
    </row>
    <row r="14" spans="2:11" x14ac:dyDescent="0.3">
      <c r="B14" s="36"/>
      <c r="C14" s="39" t="s">
        <v>85</v>
      </c>
      <c r="D14" s="40">
        <f>+(D12-C12)/C12</f>
        <v>9.9631872144978526E-2</v>
      </c>
      <c r="E14" s="40">
        <f>+(E12-D12)/D12</f>
        <v>6.1423510419823827E-3</v>
      </c>
    </row>
    <row r="16" spans="2:11" ht="24" x14ac:dyDescent="0.3">
      <c r="D16" s="41" t="s">
        <v>83</v>
      </c>
      <c r="E16" s="43">
        <f>+AVERAGE(C14:E14)</f>
        <v>5.2887111593480453E-2</v>
      </c>
    </row>
    <row r="17" spans="4:5" x14ac:dyDescent="0.3">
      <c r="D17" s="43"/>
      <c r="E17" s="42"/>
    </row>
  </sheetData>
  <mergeCells count="3">
    <mergeCell ref="F6:H6"/>
    <mergeCell ref="J7:J8"/>
    <mergeCell ref="K7:K8"/>
  </mergeCells>
  <pageMargins left="0.7" right="0.7" top="0.75" bottom="0.75" header="0.3" footer="0.3"/>
  <pageSetup scale="89" orientation="landscape" r:id="rId1"/>
  <headerFooter>
    <oddFooter>&amp;R&amp;"Times New Roman,Bold"&amp;12Rebuttal Exhibit HDM-2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78754-0515-4586-849E-DC74CB3624A5}">
  <dimension ref="B2:J42"/>
  <sheetViews>
    <sheetView zoomScale="130" zoomScaleNormal="130" workbookViewId="0">
      <selection activeCell="D39" sqref="D39"/>
    </sheetView>
  </sheetViews>
  <sheetFormatPr defaultRowHeight="12" x14ac:dyDescent="0.3"/>
  <cols>
    <col min="1" max="1" width="2.5" customWidth="1"/>
    <col min="2" max="2" width="60" bestFit="1" customWidth="1"/>
    <col min="3" max="4" width="16" bestFit="1" customWidth="1"/>
    <col min="5" max="6" width="13.796875" bestFit="1" customWidth="1"/>
    <col min="7" max="8" width="16" bestFit="1" customWidth="1"/>
    <col min="9" max="9" width="14.796875" bestFit="1" customWidth="1"/>
    <col min="10" max="10" width="71" bestFit="1" customWidth="1"/>
  </cols>
  <sheetData>
    <row r="2" spans="2:10" x14ac:dyDescent="0.3">
      <c r="B2" t="s">
        <v>32</v>
      </c>
    </row>
    <row r="3" spans="2:10" x14ac:dyDescent="0.3">
      <c r="B3" t="s">
        <v>29</v>
      </c>
    </row>
    <row r="4" spans="2:10" x14ac:dyDescent="0.3">
      <c r="B4" t="s">
        <v>30</v>
      </c>
    </row>
    <row r="6" spans="2:10" ht="24" x14ac:dyDescent="0.3">
      <c r="B6" s="25" t="s">
        <v>31</v>
      </c>
      <c r="C6" s="30" t="s">
        <v>45</v>
      </c>
      <c r="D6" s="30" t="s">
        <v>46</v>
      </c>
      <c r="E6" s="30" t="s">
        <v>47</v>
      </c>
      <c r="F6" s="30" t="s">
        <v>48</v>
      </c>
      <c r="G6" s="30" t="s">
        <v>49</v>
      </c>
      <c r="H6" s="30" t="s">
        <v>50</v>
      </c>
      <c r="I6" s="30" t="s">
        <v>51</v>
      </c>
    </row>
    <row r="7" spans="2:10" x14ac:dyDescent="0.3">
      <c r="B7" s="26" t="s">
        <v>33</v>
      </c>
      <c r="C7" s="27">
        <v>905647.42000000016</v>
      </c>
      <c r="D7" s="27">
        <v>973370.04000000015</v>
      </c>
      <c r="E7">
        <v>0.93921543310973266</v>
      </c>
      <c r="F7">
        <v>0.93923246270602201</v>
      </c>
      <c r="G7" s="27">
        <f>+C7*F7</f>
        <v>850613.45662995521</v>
      </c>
      <c r="H7" s="27">
        <f>+D7*F7</f>
        <v>914220.7397934593</v>
      </c>
      <c r="I7" s="28">
        <f>+G7-H7</f>
        <v>-63607.283163504093</v>
      </c>
    </row>
    <row r="8" spans="2:10" x14ac:dyDescent="0.3">
      <c r="B8" s="26" t="s">
        <v>34</v>
      </c>
      <c r="C8" s="27">
        <v>-168528.84</v>
      </c>
      <c r="D8" s="27">
        <v>-160061.75999999998</v>
      </c>
      <c r="E8">
        <v>0.93921543310973266</v>
      </c>
      <c r="F8">
        <v>0.93923246270602201</v>
      </c>
      <c r="G8" s="27">
        <f t="shared" ref="G8:G18" si="0">+C8*F8</f>
        <v>-158287.75743018914</v>
      </c>
      <c r="H8" s="27">
        <f t="shared" ref="H8:H18" si="1">+D8*F8</f>
        <v>-150335.20102986024</v>
      </c>
      <c r="I8" s="28">
        <f t="shared" ref="I8:I19" si="2">+G8-H8</f>
        <v>-7952.5564003289037</v>
      </c>
    </row>
    <row r="9" spans="2:10" x14ac:dyDescent="0.3">
      <c r="B9" s="26" t="s">
        <v>35</v>
      </c>
      <c r="C9" s="27">
        <v>0</v>
      </c>
      <c r="D9" s="27">
        <v>0</v>
      </c>
      <c r="E9">
        <v>0.93921543310973266</v>
      </c>
      <c r="F9">
        <v>0.93923246270602201</v>
      </c>
      <c r="G9" s="27">
        <f t="shared" si="0"/>
        <v>0</v>
      </c>
      <c r="H9" s="27">
        <f t="shared" si="1"/>
        <v>0</v>
      </c>
      <c r="I9" s="28">
        <f t="shared" si="2"/>
        <v>0</v>
      </c>
    </row>
    <row r="10" spans="2:10" x14ac:dyDescent="0.3">
      <c r="B10" s="26" t="s">
        <v>36</v>
      </c>
      <c r="C10" s="27">
        <v>9866.0800000000017</v>
      </c>
      <c r="D10" s="27">
        <v>19856.809999999998</v>
      </c>
      <c r="E10">
        <v>0.93921543310973266</v>
      </c>
      <c r="F10">
        <v>0.93923246270602201</v>
      </c>
      <c r="G10" s="27">
        <f t="shared" si="0"/>
        <v>9266.5426156546309</v>
      </c>
      <c r="H10" s="27">
        <f t="shared" si="1"/>
        <v>18650.160557785563</v>
      </c>
      <c r="I10" s="28">
        <f t="shared" si="2"/>
        <v>-9383.6179421309316</v>
      </c>
    </row>
    <row r="11" spans="2:10" x14ac:dyDescent="0.3">
      <c r="B11" s="26" t="s">
        <v>37</v>
      </c>
      <c r="C11" s="27">
        <v>674115.29</v>
      </c>
      <c r="D11" s="27">
        <v>640247.28</v>
      </c>
      <c r="E11">
        <v>0.93921543310973266</v>
      </c>
      <c r="F11">
        <v>0.93923246270602201</v>
      </c>
      <c r="G11" s="27">
        <f t="shared" si="0"/>
        <v>633150.96397448424</v>
      </c>
      <c r="H11" s="27">
        <f t="shared" si="1"/>
        <v>601341.02953523211</v>
      </c>
      <c r="I11" s="28">
        <f t="shared" si="2"/>
        <v>31809.934439252131</v>
      </c>
    </row>
    <row r="12" spans="2:10" x14ac:dyDescent="0.3">
      <c r="B12" s="31" t="s">
        <v>38</v>
      </c>
      <c r="C12" s="32">
        <v>380535.70000000007</v>
      </c>
      <c r="D12" s="32">
        <v>689118.00000000012</v>
      </c>
      <c r="E12" s="33">
        <v>0.93921543310973266</v>
      </c>
      <c r="F12" s="33">
        <v>0.93923246270602201</v>
      </c>
      <c r="G12" s="32">
        <f t="shared" si="0"/>
        <v>357411.48265856004</v>
      </c>
      <c r="H12" s="32">
        <f t="shared" si="1"/>
        <v>647241.99623504863</v>
      </c>
      <c r="I12" s="34">
        <f t="shared" si="2"/>
        <v>-289830.51357648859</v>
      </c>
      <c r="J12" t="s">
        <v>74</v>
      </c>
    </row>
    <row r="13" spans="2:10" x14ac:dyDescent="0.3">
      <c r="B13" s="26" t="s">
        <v>39</v>
      </c>
      <c r="C13" s="27">
        <v>509119.55</v>
      </c>
      <c r="D13" s="27">
        <v>548475</v>
      </c>
      <c r="E13">
        <v>0.93921543310973266</v>
      </c>
      <c r="F13">
        <v>0.93923246270602201</v>
      </c>
      <c r="G13" s="27">
        <f t="shared" si="0"/>
        <v>478181.60875828168</v>
      </c>
      <c r="H13" s="27">
        <f t="shared" si="1"/>
        <v>515145.5249826854</v>
      </c>
      <c r="I13" s="28">
        <f t="shared" si="2"/>
        <v>-36963.916224403714</v>
      </c>
    </row>
    <row r="14" spans="2:10" x14ac:dyDescent="0.3">
      <c r="B14" s="26" t="s">
        <v>40</v>
      </c>
      <c r="C14" s="27"/>
      <c r="D14" s="27">
        <v>0</v>
      </c>
      <c r="E14">
        <v>0.93921543310973266</v>
      </c>
      <c r="F14">
        <v>0.93923246270602201</v>
      </c>
      <c r="G14" s="27">
        <f t="shared" si="0"/>
        <v>0</v>
      </c>
      <c r="H14" s="27">
        <f t="shared" si="1"/>
        <v>0</v>
      </c>
      <c r="I14" s="28">
        <f t="shared" si="2"/>
        <v>0</v>
      </c>
    </row>
    <row r="15" spans="2:10" x14ac:dyDescent="0.3">
      <c r="B15" s="26" t="s">
        <v>41</v>
      </c>
      <c r="C15" s="27">
        <v>22405.919999999998</v>
      </c>
      <c r="D15" s="27">
        <v>22544.640000000003</v>
      </c>
      <c r="E15">
        <v>0.93921543310973266</v>
      </c>
      <c r="F15">
        <v>0.93923246270602201</v>
      </c>
      <c r="G15" s="27">
        <f t="shared" si="0"/>
        <v>21044.367420794111</v>
      </c>
      <c r="H15" s="27">
        <f t="shared" si="1"/>
        <v>21174.657748020694</v>
      </c>
      <c r="I15" s="28">
        <f t="shared" si="2"/>
        <v>-130.29032722658303</v>
      </c>
    </row>
    <row r="16" spans="2:10" x14ac:dyDescent="0.3">
      <c r="B16" s="26" t="s">
        <v>42</v>
      </c>
      <c r="C16" s="27">
        <v>30919.78</v>
      </c>
      <c r="D16" s="27">
        <v>32676.960000000006</v>
      </c>
      <c r="E16">
        <v>0.93921543310973266</v>
      </c>
      <c r="F16">
        <v>0.93923246270602201</v>
      </c>
      <c r="G16" s="27">
        <f t="shared" si="0"/>
        <v>29040.861115728403</v>
      </c>
      <c r="H16" s="27">
        <f t="shared" si="1"/>
        <v>30691.26161454618</v>
      </c>
      <c r="I16" s="28">
        <f t="shared" si="2"/>
        <v>-1650.4004988177767</v>
      </c>
    </row>
    <row r="17" spans="2:10" x14ac:dyDescent="0.3">
      <c r="B17" s="26" t="s">
        <v>43</v>
      </c>
      <c r="C17" s="27">
        <v>15665.380000000003</v>
      </c>
      <c r="D17" s="27">
        <v>23832.84</v>
      </c>
      <c r="E17">
        <v>0.93921543310973266</v>
      </c>
      <c r="F17">
        <v>0.93923246270602201</v>
      </c>
      <c r="G17" s="27">
        <f t="shared" si="0"/>
        <v>14713.433436625666</v>
      </c>
      <c r="H17" s="27">
        <f t="shared" si="1"/>
        <v>22384.57700647859</v>
      </c>
      <c r="I17" s="28">
        <f t="shared" si="2"/>
        <v>-7671.143569852924</v>
      </c>
    </row>
    <row r="18" spans="2:10" x14ac:dyDescent="0.3">
      <c r="B18" s="26" t="s">
        <v>44</v>
      </c>
      <c r="C18" s="27">
        <v>26000</v>
      </c>
      <c r="D18" s="27"/>
      <c r="E18">
        <v>0.93921543310973266</v>
      </c>
      <c r="F18">
        <v>0.93923246270602201</v>
      </c>
      <c r="G18" s="27">
        <f t="shared" si="0"/>
        <v>24420.044030356574</v>
      </c>
      <c r="H18" s="27">
        <f t="shared" si="1"/>
        <v>0</v>
      </c>
      <c r="I18" s="28">
        <f t="shared" si="2"/>
        <v>24420.044030356574</v>
      </c>
    </row>
    <row r="19" spans="2:10" ht="12.5" thickBot="1" x14ac:dyDescent="0.35">
      <c r="C19" s="29">
        <f>SUM(C7:C18)</f>
        <v>2405746.2799999998</v>
      </c>
      <c r="D19" s="29">
        <f t="shared" ref="D19:H19" si="3">SUM(D7:D18)</f>
        <v>2790059.81</v>
      </c>
      <c r="E19" s="28"/>
      <c r="F19" s="28"/>
      <c r="G19" s="29">
        <f t="shared" si="3"/>
        <v>2259555.0032102512</v>
      </c>
      <c r="H19" s="29">
        <f t="shared" si="3"/>
        <v>2620514.7464433964</v>
      </c>
      <c r="I19" s="29">
        <f t="shared" si="2"/>
        <v>-360959.74323314521</v>
      </c>
    </row>
    <row r="20" spans="2:10" ht="12.5" thickTop="1" x14ac:dyDescent="0.3"/>
    <row r="23" spans="2:10" x14ac:dyDescent="0.3">
      <c r="B23" s="35" t="s">
        <v>68</v>
      </c>
    </row>
    <row r="25" spans="2:10" ht="24" x14ac:dyDescent="0.3">
      <c r="B25" s="35" t="s">
        <v>52</v>
      </c>
      <c r="C25" s="30" t="s">
        <v>45</v>
      </c>
      <c r="D25" s="30" t="s">
        <v>46</v>
      </c>
      <c r="E25" s="30" t="s">
        <v>47</v>
      </c>
      <c r="F25" s="30" t="s">
        <v>48</v>
      </c>
      <c r="G25" s="30" t="s">
        <v>49</v>
      </c>
      <c r="H25" s="30" t="s">
        <v>50</v>
      </c>
      <c r="I25" s="30" t="s">
        <v>51</v>
      </c>
    </row>
    <row r="26" spans="2:10" x14ac:dyDescent="0.3">
      <c r="B26" t="s">
        <v>53</v>
      </c>
      <c r="C26" s="27">
        <v>1056803.1300000001</v>
      </c>
      <c r="D26" s="27">
        <v>1081044.9599999997</v>
      </c>
      <c r="E26">
        <v>0.93921543310973266</v>
      </c>
      <c r="F26">
        <v>0.93923246270602201</v>
      </c>
      <c r="G26" s="27">
        <f>+C26*E26</f>
        <v>992565.80945467122</v>
      </c>
      <c r="H26" s="27">
        <f>+D26*F26</f>
        <v>1015352.5200767328</v>
      </c>
      <c r="I26" s="27">
        <f>+G26-H26</f>
        <v>-22786.710622061626</v>
      </c>
    </row>
    <row r="27" spans="2:10" x14ac:dyDescent="0.3">
      <c r="B27" t="s">
        <v>54</v>
      </c>
      <c r="C27" s="27">
        <v>1504929.75</v>
      </c>
      <c r="D27" s="27">
        <v>1286912.5200000005</v>
      </c>
      <c r="E27">
        <v>0.93921543310973266</v>
      </c>
      <c r="F27">
        <v>0.93923246270602201</v>
      </c>
      <c r="G27" s="27">
        <f t="shared" ref="G27:G40" si="4">+C27*E27</f>
        <v>1413453.2469459716</v>
      </c>
      <c r="H27" s="27">
        <f t="shared" ref="H27:H40" si="5">+D27*F27</f>
        <v>1208710.0154468133</v>
      </c>
      <c r="I27" s="27">
        <f t="shared" ref="I27:I41" si="6">+G27-H27</f>
        <v>204743.23149915831</v>
      </c>
      <c r="J27" t="s">
        <v>79</v>
      </c>
    </row>
    <row r="28" spans="2:10" x14ac:dyDescent="0.3">
      <c r="B28" t="s">
        <v>55</v>
      </c>
      <c r="C28" s="27">
        <v>1900</v>
      </c>
      <c r="D28" s="27"/>
      <c r="E28">
        <v>0.93921543310973266</v>
      </c>
      <c r="F28">
        <v>0.93923246270602201</v>
      </c>
      <c r="G28" s="27">
        <f t="shared" si="4"/>
        <v>1784.5093229084921</v>
      </c>
      <c r="H28" s="27">
        <f t="shared" si="5"/>
        <v>0</v>
      </c>
      <c r="I28" s="27">
        <f t="shared" si="6"/>
        <v>1784.5093229084921</v>
      </c>
    </row>
    <row r="29" spans="2:10" x14ac:dyDescent="0.3">
      <c r="B29" t="s">
        <v>56</v>
      </c>
      <c r="C29" s="27">
        <v>380535.70000000007</v>
      </c>
      <c r="D29" s="27">
        <v>689118.00000000012</v>
      </c>
      <c r="E29">
        <v>0.93921543310973266</v>
      </c>
      <c r="F29">
        <v>0.93923246270602201</v>
      </c>
      <c r="G29" s="27">
        <f t="shared" si="4"/>
        <v>357405.00228921534</v>
      </c>
      <c r="H29" s="27">
        <f t="shared" si="5"/>
        <v>647241.99623504863</v>
      </c>
      <c r="I29" s="27">
        <f t="shared" si="6"/>
        <v>-289836.9939458333</v>
      </c>
      <c r="J29" t="s">
        <v>79</v>
      </c>
    </row>
    <row r="30" spans="2:10" x14ac:dyDescent="0.3">
      <c r="B30" t="s">
        <v>57</v>
      </c>
      <c r="C30" s="27">
        <v>687151.16</v>
      </c>
      <c r="D30" s="27">
        <v>679835.16000000015</v>
      </c>
      <c r="E30">
        <v>0.93921543310973266</v>
      </c>
      <c r="F30">
        <v>0.93923246270602201</v>
      </c>
      <c r="G30" s="27">
        <f t="shared" si="4"/>
        <v>645382.97435125522</v>
      </c>
      <c r="H30" s="27">
        <f t="shared" si="5"/>
        <v>638523.25156094262</v>
      </c>
      <c r="I30" s="27">
        <f t="shared" si="6"/>
        <v>6859.722790312604</v>
      </c>
    </row>
    <row r="31" spans="2:10" x14ac:dyDescent="0.3">
      <c r="B31" t="s">
        <v>58</v>
      </c>
      <c r="C31" s="27">
        <v>378437.45999999979</v>
      </c>
      <c r="D31" s="27">
        <v>476043.60000000009</v>
      </c>
      <c r="E31">
        <v>0.93921543310973266</v>
      </c>
      <c r="F31">
        <v>0.93923246270602201</v>
      </c>
      <c r="G31" s="27">
        <f t="shared" si="4"/>
        <v>355434.30289884692</v>
      </c>
      <c r="H31" s="27">
        <f t="shared" si="5"/>
        <v>447115.60278344055</v>
      </c>
      <c r="I31" s="27">
        <f t="shared" si="6"/>
        <v>-91681.299884593638</v>
      </c>
    </row>
    <row r="32" spans="2:10" x14ac:dyDescent="0.3">
      <c r="B32" t="s">
        <v>59</v>
      </c>
      <c r="C32" s="27">
        <v>86220.10000000002</v>
      </c>
      <c r="D32" s="27">
        <v>151660.07999999999</v>
      </c>
      <c r="E32">
        <v>0.93921543310973266</v>
      </c>
      <c r="F32">
        <v>0.93923246270602201</v>
      </c>
      <c r="G32" s="27">
        <f t="shared" si="4"/>
        <v>80979.248564264475</v>
      </c>
      <c r="H32" s="27">
        <f t="shared" si="5"/>
        <v>142444.0704325923</v>
      </c>
      <c r="I32" s="27">
        <f t="shared" si="6"/>
        <v>-61464.821868327825</v>
      </c>
    </row>
    <row r="33" spans="2:10" x14ac:dyDescent="0.3">
      <c r="B33" t="s">
        <v>60</v>
      </c>
      <c r="C33" s="27">
        <v>40299.54</v>
      </c>
      <c r="D33" s="27">
        <v>10154.64</v>
      </c>
      <c r="E33">
        <v>0.93921543310973266</v>
      </c>
      <c r="F33">
        <v>0.93923246270602201</v>
      </c>
      <c r="G33" s="27">
        <f t="shared" si="4"/>
        <v>37849.949915222998</v>
      </c>
      <c r="H33" s="27">
        <f t="shared" si="5"/>
        <v>9537.5675350930796</v>
      </c>
      <c r="I33" s="27">
        <f t="shared" si="6"/>
        <v>28312.382380129919</v>
      </c>
    </row>
    <row r="34" spans="2:10" x14ac:dyDescent="0.3">
      <c r="B34" t="s">
        <v>61</v>
      </c>
      <c r="C34" s="27">
        <v>35228.25</v>
      </c>
      <c r="D34" s="27">
        <v>16924.440000000006</v>
      </c>
      <c r="E34">
        <v>0.93921543310973266</v>
      </c>
      <c r="F34">
        <v>0.93923246270602201</v>
      </c>
      <c r="G34" s="27">
        <f t="shared" si="4"/>
        <v>33086.91608144794</v>
      </c>
      <c r="H34" s="27">
        <f t="shared" si="5"/>
        <v>15895.983461120313</v>
      </c>
      <c r="I34" s="27">
        <f t="shared" si="6"/>
        <v>17190.932620327629</v>
      </c>
    </row>
    <row r="35" spans="2:10" x14ac:dyDescent="0.3">
      <c r="B35" t="s">
        <v>62</v>
      </c>
      <c r="C35" s="27">
        <v>36066.049999999996</v>
      </c>
      <c r="D35" s="27">
        <v>27079.08</v>
      </c>
      <c r="E35">
        <v>0.93921543310973266</v>
      </c>
      <c r="F35">
        <v>0.93923246270602201</v>
      </c>
      <c r="G35" s="27">
        <f t="shared" si="4"/>
        <v>33873.790771307271</v>
      </c>
      <c r="H35" s="27">
        <f t="shared" si="5"/>
        <v>25433.550996213387</v>
      </c>
      <c r="I35" s="27">
        <f t="shared" si="6"/>
        <v>8440.2397750938835</v>
      </c>
    </row>
    <row r="36" spans="2:10" x14ac:dyDescent="0.3">
      <c r="B36" t="s">
        <v>63</v>
      </c>
      <c r="C36" s="27">
        <v>1677.6100000000001</v>
      </c>
      <c r="D36" s="27">
        <v>0</v>
      </c>
      <c r="E36">
        <v>0.93921543310973266</v>
      </c>
      <c r="F36">
        <v>0.93923246270602201</v>
      </c>
      <c r="G36" s="27">
        <f t="shared" si="4"/>
        <v>1575.6372027392188</v>
      </c>
      <c r="H36" s="27">
        <f t="shared" si="5"/>
        <v>0</v>
      </c>
      <c r="I36" s="27">
        <f t="shared" si="6"/>
        <v>1575.6372027392188</v>
      </c>
    </row>
    <row r="37" spans="2:10" x14ac:dyDescent="0.3">
      <c r="B37" t="s">
        <v>64</v>
      </c>
      <c r="C37" s="27">
        <v>2078.96</v>
      </c>
      <c r="D37" s="27"/>
      <c r="E37">
        <v>0.93921543310973266</v>
      </c>
      <c r="F37">
        <v>0.93923246270602201</v>
      </c>
      <c r="G37" s="27">
        <f t="shared" si="4"/>
        <v>1952.5913168178099</v>
      </c>
      <c r="H37" s="27">
        <f t="shared" si="5"/>
        <v>0</v>
      </c>
      <c r="I37" s="27">
        <f t="shared" si="6"/>
        <v>1952.5913168178099</v>
      </c>
    </row>
    <row r="38" spans="2:10" x14ac:dyDescent="0.3">
      <c r="B38" t="s">
        <v>65</v>
      </c>
      <c r="C38" s="27">
        <v>498.39</v>
      </c>
      <c r="D38" s="27"/>
      <c r="E38">
        <v>0.93921543310973266</v>
      </c>
      <c r="F38">
        <v>0.93923246270602201</v>
      </c>
      <c r="G38" s="27">
        <f t="shared" si="4"/>
        <v>468.09557970755964</v>
      </c>
      <c r="H38" s="27">
        <f t="shared" si="5"/>
        <v>0</v>
      </c>
      <c r="I38" s="27">
        <f t="shared" si="6"/>
        <v>468.09557970755964</v>
      </c>
    </row>
    <row r="39" spans="2:10" x14ac:dyDescent="0.3">
      <c r="B39" t="s">
        <v>66</v>
      </c>
      <c r="C39" s="27">
        <v>6044.91</v>
      </c>
      <c r="D39" s="27">
        <v>-56.52</v>
      </c>
      <c r="E39">
        <v>0.93921543310973266</v>
      </c>
      <c r="F39">
        <v>0.93923246270602201</v>
      </c>
      <c r="G39" s="27">
        <f t="shared" si="4"/>
        <v>5677.4727637593542</v>
      </c>
      <c r="H39" s="27">
        <f t="shared" si="5"/>
        <v>-53.085418792144367</v>
      </c>
      <c r="I39" s="27">
        <f t="shared" si="6"/>
        <v>5730.5581825514982</v>
      </c>
    </row>
    <row r="40" spans="2:10" x14ac:dyDescent="0.3">
      <c r="B40" t="s">
        <v>67</v>
      </c>
      <c r="C40" s="27">
        <v>1734.49</v>
      </c>
      <c r="D40" s="27"/>
      <c r="E40">
        <v>0.93921543310973266</v>
      </c>
      <c r="F40">
        <v>0.93923246270602201</v>
      </c>
      <c r="G40" s="27">
        <f t="shared" si="4"/>
        <v>1629.0597765745001</v>
      </c>
      <c r="H40" s="27">
        <f t="shared" si="5"/>
        <v>0</v>
      </c>
      <c r="I40" s="27">
        <f t="shared" si="6"/>
        <v>1629.0597765745001</v>
      </c>
    </row>
    <row r="41" spans="2:10" ht="12.5" thickBot="1" x14ac:dyDescent="0.35">
      <c r="C41" s="29">
        <f>+SUM(C26:C40)</f>
        <v>4219605.5000000009</v>
      </c>
      <c r="D41" s="29">
        <f>+SUM(D26:D40)</f>
        <v>4418715.9600000009</v>
      </c>
      <c r="G41" s="29">
        <f>+SUM(G26:G40)</f>
        <v>3963118.6072347099</v>
      </c>
      <c r="H41" s="29">
        <f>+SUM(H26:H40)</f>
        <v>4150201.4731092043</v>
      </c>
      <c r="I41" s="29">
        <f t="shared" si="6"/>
        <v>-187082.86587449443</v>
      </c>
      <c r="J41" t="s">
        <v>77</v>
      </c>
    </row>
    <row r="42" spans="2:10" ht="12.5" thickTop="1" x14ac:dyDescent="0.3">
      <c r="I42" s="28"/>
    </row>
  </sheetData>
  <pageMargins left="0.7" right="0.7" top="0.75" bottom="0.75" header="0.3" footer="0.3"/>
  <pageSetup scale="59" orientation="landscape" r:id="rId1"/>
  <headerFooter>
    <oddFooter>&amp;R&amp;"Times New Roman,Bold"&amp;12Rebuttal Exhibit HDM-2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149FB-38B5-4033-95D3-6F20CDD506E0}">
  <dimension ref="B2:F28"/>
  <sheetViews>
    <sheetView zoomScale="170" zoomScaleNormal="170" workbookViewId="0">
      <selection activeCell="D39" sqref="D39"/>
    </sheetView>
  </sheetViews>
  <sheetFormatPr defaultRowHeight="12" x14ac:dyDescent="0.3"/>
  <cols>
    <col min="1" max="1" width="2.5" customWidth="1"/>
    <col min="2" max="2" width="87.5" bestFit="1" customWidth="1"/>
    <col min="3" max="4" width="15" bestFit="1" customWidth="1"/>
    <col min="5" max="5" width="14" bestFit="1" customWidth="1"/>
    <col min="6" max="6" width="75.19921875" bestFit="1" customWidth="1"/>
  </cols>
  <sheetData>
    <row r="2" spans="2:6" x14ac:dyDescent="0.3">
      <c r="B2" t="s">
        <v>69</v>
      </c>
    </row>
    <row r="3" spans="2:6" x14ac:dyDescent="0.3">
      <c r="B3" t="s">
        <v>29</v>
      </c>
    </row>
    <row r="4" spans="2:6" x14ac:dyDescent="0.3">
      <c r="B4" t="s">
        <v>30</v>
      </c>
    </row>
    <row r="6" spans="2:6" x14ac:dyDescent="0.3">
      <c r="B6" s="25" t="s">
        <v>31</v>
      </c>
      <c r="C6" s="30" t="s">
        <v>45</v>
      </c>
      <c r="D6" s="30" t="s">
        <v>46</v>
      </c>
      <c r="E6" s="30" t="s">
        <v>51</v>
      </c>
    </row>
    <row r="7" spans="2:6" x14ac:dyDescent="0.3">
      <c r="B7" s="31" t="s">
        <v>70</v>
      </c>
      <c r="C7" s="32">
        <v>1003310.18</v>
      </c>
      <c r="D7" s="32">
        <v>1268330.76</v>
      </c>
      <c r="E7" s="34">
        <f>+C7-D7</f>
        <v>-265020.57999999996</v>
      </c>
      <c r="F7" t="s">
        <v>74</v>
      </c>
    </row>
    <row r="8" spans="2:6" x14ac:dyDescent="0.3">
      <c r="B8" s="26" t="s">
        <v>71</v>
      </c>
      <c r="C8" s="27">
        <v>-12535.680000000002</v>
      </c>
      <c r="D8" s="27">
        <v>-25796.76</v>
      </c>
      <c r="E8" s="28">
        <f t="shared" ref="E8:E18" si="0">+C8-D8</f>
        <v>13261.079999999996</v>
      </c>
    </row>
    <row r="9" spans="2:6" x14ac:dyDescent="0.3">
      <c r="B9" s="26" t="s">
        <v>34</v>
      </c>
      <c r="C9" s="27">
        <v>-155034.72999999998</v>
      </c>
      <c r="D9" s="27">
        <v>-119734.92</v>
      </c>
      <c r="E9" s="28">
        <f t="shared" si="0"/>
        <v>-35299.809999999983</v>
      </c>
    </row>
    <row r="10" spans="2:6" x14ac:dyDescent="0.3">
      <c r="B10" s="26" t="s">
        <v>35</v>
      </c>
      <c r="C10" s="27"/>
      <c r="D10" s="27">
        <v>0</v>
      </c>
      <c r="E10" s="28">
        <f t="shared" si="0"/>
        <v>0</v>
      </c>
    </row>
    <row r="11" spans="2:6" x14ac:dyDescent="0.3">
      <c r="B11" s="26" t="s">
        <v>36</v>
      </c>
      <c r="C11" s="27">
        <v>234.66</v>
      </c>
      <c r="D11" s="27">
        <v>0</v>
      </c>
      <c r="E11" s="28">
        <f t="shared" si="0"/>
        <v>234.66</v>
      </c>
    </row>
    <row r="12" spans="2:6" x14ac:dyDescent="0.3">
      <c r="B12" s="26" t="s">
        <v>72</v>
      </c>
      <c r="C12" s="27">
        <v>143382</v>
      </c>
      <c r="D12" s="27">
        <v>223610</v>
      </c>
      <c r="E12" s="28">
        <f t="shared" si="0"/>
        <v>-80228</v>
      </c>
    </row>
    <row r="13" spans="2:6" x14ac:dyDescent="0.3">
      <c r="B13" s="26" t="s">
        <v>37</v>
      </c>
      <c r="C13" s="27">
        <v>153099.88999999993</v>
      </c>
      <c r="D13" s="27">
        <v>-9935.2800000000861</v>
      </c>
      <c r="E13" s="28">
        <f t="shared" si="0"/>
        <v>163035.17000000001</v>
      </c>
    </row>
    <row r="14" spans="2:6" x14ac:dyDescent="0.3">
      <c r="B14" s="26" t="s">
        <v>40</v>
      </c>
      <c r="C14" s="27"/>
      <c r="D14" s="27">
        <v>0</v>
      </c>
      <c r="E14" s="28">
        <f t="shared" si="0"/>
        <v>0</v>
      </c>
    </row>
    <row r="15" spans="2:6" x14ac:dyDescent="0.3">
      <c r="B15" s="26" t="s">
        <v>41</v>
      </c>
      <c r="C15" s="27">
        <v>32810.6</v>
      </c>
      <c r="D15" s="27">
        <v>36783.359999999993</v>
      </c>
      <c r="E15" s="28">
        <f t="shared" si="0"/>
        <v>-3972.7599999999948</v>
      </c>
    </row>
    <row r="16" spans="2:6" x14ac:dyDescent="0.3">
      <c r="B16" s="26" t="s">
        <v>42</v>
      </c>
      <c r="C16" s="27">
        <v>45492.29</v>
      </c>
      <c r="D16" s="27">
        <v>53315.039999999986</v>
      </c>
      <c r="E16" s="28">
        <f t="shared" si="0"/>
        <v>-7822.7499999999854</v>
      </c>
    </row>
    <row r="17" spans="2:6" x14ac:dyDescent="0.3">
      <c r="B17" s="26" t="s">
        <v>73</v>
      </c>
      <c r="C17" s="27">
        <v>24054.98</v>
      </c>
      <c r="D17" s="27">
        <v>38885.279999999999</v>
      </c>
      <c r="E17" s="28">
        <f t="shared" si="0"/>
        <v>-14830.3</v>
      </c>
    </row>
    <row r="18" spans="2:6" ht="12.5" thickBot="1" x14ac:dyDescent="0.35">
      <c r="C18" s="29">
        <f>SUM(C7:C17)</f>
        <v>1234814.1900000002</v>
      </c>
      <c r="D18" s="29">
        <f>SUM(D7:D17)</f>
        <v>1465457.4800000002</v>
      </c>
      <c r="E18" s="29">
        <f t="shared" si="0"/>
        <v>-230643.29000000004</v>
      </c>
    </row>
    <row r="19" spans="2:6" ht="12.5" thickTop="1" x14ac:dyDescent="0.3"/>
    <row r="22" spans="2:6" x14ac:dyDescent="0.3">
      <c r="B22" s="35" t="s">
        <v>75</v>
      </c>
    </row>
    <row r="24" spans="2:6" x14ac:dyDescent="0.3">
      <c r="B24" s="35" t="s">
        <v>70</v>
      </c>
      <c r="C24" s="30" t="s">
        <v>45</v>
      </c>
      <c r="D24" s="30" t="s">
        <v>46</v>
      </c>
      <c r="E24" s="30" t="s">
        <v>51</v>
      </c>
    </row>
    <row r="25" spans="2:6" x14ac:dyDescent="0.3">
      <c r="B25" t="s">
        <v>56</v>
      </c>
      <c r="C25" s="27">
        <v>1003310.18</v>
      </c>
      <c r="D25" s="27">
        <v>1268330.76</v>
      </c>
      <c r="E25" s="27">
        <f>+C25-D25</f>
        <v>-265020.57999999996</v>
      </c>
      <c r="F25" t="s">
        <v>78</v>
      </c>
    </row>
    <row r="26" spans="2:6" x14ac:dyDescent="0.3">
      <c r="B26" t="s">
        <v>64</v>
      </c>
      <c r="C26" s="27">
        <v>139283.31</v>
      </c>
      <c r="D26" s="27"/>
      <c r="E26" s="27">
        <f>+C26-D26</f>
        <v>139283.31</v>
      </c>
    </row>
    <row r="27" spans="2:6" ht="12.5" thickBot="1" x14ac:dyDescent="0.35">
      <c r="C27" s="29">
        <f>+SUM(C25:C26)</f>
        <v>1142593.49</v>
      </c>
      <c r="D27" s="29">
        <f>+SUM(D25:D26)</f>
        <v>1268330.76</v>
      </c>
      <c r="E27" s="29">
        <f>+SUM(E25:E26)</f>
        <v>-125737.26999999996</v>
      </c>
      <c r="F27" s="28" t="s">
        <v>77</v>
      </c>
    </row>
    <row r="28" spans="2:6" ht="12.5" thickTop="1" x14ac:dyDescent="0.3"/>
  </sheetData>
  <pageMargins left="0.7" right="0.7" top="0.75" bottom="0.75" header="0.3" footer="0.3"/>
  <pageSetup scale="68" orientation="landscape" r:id="rId1"/>
  <headerFooter>
    <oddFooter>&amp;R&amp;"Times New Roman,Bold"&amp;12Rebuttal Exhibit HDM-2
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103853DF7894DB347713A7250CD66" ma:contentTypeVersion="71" ma:contentTypeDescription="Create a new document." ma:contentTypeScope="" ma:versionID="9e9e9aecc9497b4a3a259a1f9668c82b">
  <xsd:schema xmlns:xsd="http://www.w3.org/2001/XMLSchema" xmlns:xs="http://www.w3.org/2001/XMLSchema" xmlns:p="http://schemas.microsoft.com/office/2006/metadata/properties" xmlns:ns1="http://schemas.microsoft.com/sharepoint/v3" xmlns:ns2="54fcda00-7b58-44a7-b108-8bd10a8a08ba" targetNamespace="http://schemas.microsoft.com/office/2006/metadata/properties" ma:root="true" ma:fieldsID="3f131de501d1b4714f7781a87fcdd089" ns1:_="" ns2:_="">
    <xsd:import namespace="http://schemas.microsoft.com/sharepoint/v3"/>
    <xsd:import namespace="54fcda00-7b58-44a7-b108-8bd10a8a08ba"/>
    <xsd:element name="properties">
      <xsd:complexType>
        <xsd:sequence>
          <xsd:element name="documentManagement">
            <xsd:complexType>
              <xsd:all>
                <xsd:element ref="ns2:Company" minOccurs="0"/>
                <xsd:element ref="ns2:Year"/>
                <xsd:element ref="ns2:Document_x0020_Type"/>
                <xsd:element ref="ns2:Filing_x0020_Requirement" minOccurs="0"/>
                <xsd:element ref="ns2:Witness_x0020_Testimony" minOccurs="0"/>
                <xsd:element ref="ns2:Intervemprs" minOccurs="0"/>
                <xsd:element ref="ns2:Round" minOccurs="0"/>
                <xsd:element ref="ns2:Data_x0020_Request_x0020_Question_x0020_No_x002e_" minOccurs="0"/>
                <xsd:element ref="ns2:Tariff_x0020_Dev_x0020_Doc_x0020_Type" minOccurs="0"/>
                <xsd:element ref="ns2:Filed_x0020_Documents" minOccurs="0"/>
                <xsd:element ref="ns2:Department" minOccurs="0"/>
                <xsd:element ref="ns1:Form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19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cda00-7b58-44a7-b108-8bd10a8a08ba" elementFormDefault="qualified">
    <xsd:import namespace="http://schemas.microsoft.com/office/2006/documentManagement/types"/>
    <xsd:import namespace="http://schemas.microsoft.com/office/infopath/2007/PartnerControls"/>
    <xsd:element name="Company" ma:index="2" nillable="true" ma:displayName="Company" ma:internalName="Company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U"/>
                    <xsd:enumeration value="LGE"/>
                    <xsd:enumeration value="ODP"/>
                  </xsd:restriction>
                </xsd:simpleType>
              </xsd:element>
            </xsd:sequence>
          </xsd:extension>
        </xsd:complexContent>
      </xsd:complexType>
    </xsd:element>
    <xsd:element name="Year" ma:index="3" ma:displayName="Year" ma:default="2025" ma:format="Dropdown" ma:indexed="true" ma:internalName="Year" ma:readOnly="false">
      <xsd:simpleType>
        <xsd:restriction base="dms:Choice">
          <xsd:enumeration value="2025"/>
          <xsd:enumeration value="2024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</xsd:restriction>
      </xsd:simpleType>
    </xsd:element>
    <xsd:element name="Document_x0020_Type" ma:index="4" ma:displayName="Document Type" ma:format="Dropdown" ma:indexed="true" ma:internalName="Document_x0020_Type" ma:readOnly="false">
      <xsd:simpleType>
        <xsd:restriction base="dms:Choice">
          <xsd:enumeration value="General Information"/>
          <xsd:enumeration value="Application"/>
          <xsd:enumeration value="Development"/>
          <xsd:enumeration value="Orders"/>
          <xsd:enumeration value="Direct Testimony"/>
          <xsd:enumeration value="Rebuttal Testimony"/>
          <xsd:enumeration value="Stipulation Testimony"/>
          <xsd:enumeration value="Supplemental Testimony"/>
          <xsd:enumeration value="Supplemental Rebuttal Testimony"/>
          <xsd:enumeration value="Sur-Rebuttal Testimony"/>
          <xsd:enumeration value="Superseded Testimony"/>
          <xsd:enumeration value="Intervenor Direct Testimony"/>
          <xsd:enumeration value="Intervenor Supplemental Testimony"/>
          <xsd:enumeration value="Intervenor Data Requests Issued"/>
          <xsd:enumeration value="Intervenor Data Requests Responses"/>
          <xsd:enumeration value="Data Requests"/>
          <xsd:enumeration value="Notices"/>
          <xsd:enumeration value="eFile/Filed Docs"/>
          <xsd:enumeration value="Filing Requirements"/>
          <xsd:enumeration value="Tariff Development"/>
          <xsd:enumeration value="Witness Prep"/>
          <xsd:enumeration value="Public Hearings"/>
          <xsd:enumeration value="Superseded"/>
          <xsd:enumeration value="Rate Case NMS/QF Tariffs"/>
          <xsd:enumeration value="Pre-Pay Program"/>
          <xsd:enumeration value="Grandfathering"/>
          <xsd:enumeration value="Net Metering"/>
          <xsd:enumeration value="Pre-Pay – Research"/>
          <xsd:enumeration value="Data Centers"/>
          <xsd:enumeration value="Settlement"/>
          <xsd:enumeration value="Guidance Sheets"/>
        </xsd:restriction>
      </xsd:simpleType>
    </xsd:element>
    <xsd:element name="Filing_x0020_Requirement" ma:index="5" nillable="true" ma:displayName="Filing Requirement" ma:format="Dropdown" ma:internalName="Filing_x0020_Requirement" ma:readOnly="false">
      <xsd:simpleType>
        <xsd:restriction base="dms:Choice">
          <xsd:enumeration value="Filing Requirements - Draft Responses"/>
          <xsd:enumeration value="Tab 01-Sec 14(2) Attachment Only"/>
          <xsd:enumeration value="Tab 03-Sec 16(1)(b)(2) Attachment Only"/>
          <xsd:enumeration value="Tab 04-Sec 16(1)(b)(3) Attachment Only"/>
          <xsd:enumeration value="Tab 05-Sec 16(1)(b)(4) Attachment Only"/>
          <xsd:enumeration value="Tab 06-Sec 16(1)(b)(5) Attachment Only"/>
          <xsd:enumeration value="Tab 07-Sec 16(2) Attachment Only"/>
          <xsd:enumeration value="Tab 13-Sec 16(6)(f) Attachment Only"/>
          <xsd:enumeration value="Tab 15-Sec 16(7)(b) Attachment Only"/>
          <xsd:enumeration value="Tab 16-Sec 16(7)(c) Attachment Only"/>
          <xsd:enumeration value="Tab 17-Sec 16(7)(d) Attachment Only"/>
          <xsd:enumeration value="Tab 18-Sec 16(7)(e) Attachment Only"/>
          <xsd:enumeration value="Tab 19-Sec 16(7)(f) Attachment Only"/>
          <xsd:enumeration value="Tab 20-Sec 16(7)(g) Attachment Only"/>
          <xsd:enumeration value="Tab 22-Sec 16(7)(h)(1) Attachment Only"/>
          <xsd:enumeration value="Tab 23-Sec 16(7)(h)(2) Attachment Only"/>
          <xsd:enumeration value="Tab 24-Sec 16(7)(h)(3) Attachment Only"/>
          <xsd:enumeration value="Tab 25-Sec 16(7)(h)(4) Attachment Only"/>
          <xsd:enumeration value="Tab 28-Sec 16(7)(h)(7) Attachment Only"/>
          <xsd:enumeration value="Tab 29-Sec 16(7)(h)(8) Attachment Only"/>
          <xsd:enumeration value="Tab 30-Sec 16(7)(h)(9) Attachment Only"/>
          <xsd:enumeration value="Tab 31-Sec 16(7)(h)(10) Attachment Only"/>
          <xsd:enumeration value="Tab 32-Sec 16(7)(h)(11) Attachment Only"/>
          <xsd:enumeration value="Tab 33-Sec 16(7)(h)(12) Attachment Only"/>
          <xsd:enumeration value="Tab 39-Sec 16(7)(i) Attachment Only"/>
          <xsd:enumeration value="Tab 40-Sec 16(7)(j) Attachment Only"/>
          <xsd:enumeration value="Tab 41-Sec 16(7)(k) Attachment Only"/>
          <xsd:enumeration value="Tab 43-Sec 16(7)(m) Attachment Only"/>
          <xsd:enumeration value="Tab 44-Sec 16(7)(n) Attachment Only"/>
          <xsd:enumeration value="Tab 45-Sec 16(7)(o) Attachment Only"/>
          <xsd:enumeration value="Tab 46-Sec 16(7)(p) Attachment Only"/>
          <xsd:enumeration value="Tab 50-Sec 16(7)(t) Attachment Only"/>
          <xsd:enumeration value="Tab 51-Sec 16(7)(u) Attachment Only"/>
          <xsd:enumeration value="Tab 54-Sec 16(8)(a) Attachment Only"/>
          <xsd:enumeration value="Tab 55-Sec 16(8)(b Attachment Only"/>
          <xsd:enumeration value="Tab 56-Sec 16(8)(c) Attachment Only"/>
          <xsd:enumeration value="Tab 57-Sec 16(8)(d) Attachment Only"/>
          <xsd:enumeration value="Tab 58-Sec 16(8)(e) Attachment Only"/>
          <xsd:enumeration value="Tab 59-Sec 16(8)(f) Attachment Only"/>
          <xsd:enumeration value="Tab 60-Sec 16(8)(g) Attachment Only"/>
          <xsd:enumeration value="Tab 61-Sec 16(8)(h) Attachment Only"/>
          <xsd:enumeration value="Tab 62-Sec 16(8)(i) Attachment Only"/>
          <xsd:enumeration value="Tab 63-Sec 16(8)(j) Attachment Only"/>
          <xsd:enumeration value="Tab 64-Sec 16(8)(k) Attachment Only"/>
          <xsd:enumeration value="Tab 66-Sec 16(8)(m) Attachment Only"/>
          <xsd:enumeration value="Tab 67-Sec 16(8)(n) Attachment Only"/>
          <xsd:enumeration value="Filing Requirements - Guidance Sheets"/>
          <xsd:enumeration value="Filing Requirements - Witness/Preparer Assignments"/>
          <xsd:enumeration value="Filing Requirements - eFiled"/>
          <xsd:enumeration value="Exempt Schedules 10_13_20_23_33_44-48"/>
          <xsd:enumeration value="Schedule 01-5_8-29_40-Revenue Requirements"/>
          <xsd:enumeration value="Schedule 08-14,16-28-Revenue Requirements"/>
          <xsd:enumeration value="Schedule 01-5-Financial Data"/>
          <xsd:enumeration value="Schedule 06-Annual Reports"/>
          <xsd:enumeration value="Schedule 07-Comparative Financial Statements"/>
          <xsd:enumeration value="Schedule 15-Regulatory Assets"/>
          <xsd:enumeration value="Schedule 17-Lead/Lag Cash Working Capital Calc - ET"/>
          <xsd:enumeration value="Schedule 27-Lead/Lag Cash Working Capital Calc - Adj."/>
          <xsd:enumeration value="Schedule 29-Workpapers for Adjustments"/>
          <xsd:enumeration value="Schedule 30-Revenue and Expense Analysis"/>
          <xsd:enumeration value="Schedule 31-Advertising"/>
          <xsd:enumeration value="Schedule 32-Storm Damage"/>
          <xsd:enumeration value="Schedule 34-Misc Expenses"/>
          <xsd:enumeration value="Schedule 35-Affiliate Services"/>
          <xsd:enumeration value="Schedule 36-Income Taxes"/>
          <xsd:enumeration value="Schedule 37-Organization"/>
          <xsd:enumeration value="Schedule 38-Changes in Acctg Procedures"/>
          <xsd:enumeration value="Schedule 39-Out of Period"/>
          <xsd:enumeration value="Schedule 40-Cost of Service"/>
          <xsd:enumeration value="Schedule 41-Present and Proposed Tariffs"/>
          <xsd:enumeration value="Schedule 42-Present and Proposed Revenues"/>
          <xsd:enumeration value="Schedule 43-Sample Bills"/>
          <xsd:enumeration value="Schedule 49-Other"/>
          <xsd:enumeration value="Schedule 50-Other"/>
        </xsd:restriction>
      </xsd:simpleType>
    </xsd:element>
    <xsd:element name="Witness_x0020_Testimony" ma:index="6" nillable="true" ma:displayName="Witness" ma:format="Dropdown" ma:internalName="Witness_x0020_Testimony" ma:readOnly="false">
      <xsd:simpleType>
        <xsd:restriction base="dms:Choice">
          <xsd:enumeration value="Baryenbruch, Patrick L. (Baryenbruch &amp; Company, LLC)"/>
          <xsd:enumeration value="Bellar, Lonnie E."/>
          <xsd:enumeration value="Bevington, John"/>
          <xsd:enumeration value="Burgos, Julissa"/>
          <xsd:enumeration value="Clements, Chad E."/>
          <xsd:enumeration value="Conroy, Robert M."/>
          <xsd:enumeration value="Crockett, John R."/>
          <xsd:enumeration value="Dylan W. D'Ascendis (ScottMadden, Inc.)"/>
          <xsd:enumeration value="Fackler, Andrea M."/>
          <xsd:enumeration value="Garrett, Christopher M."/>
          <xsd:enumeration value="Hornung, Michael E."/>
          <xsd:enumeration value="Johnson, Daniel"/>
          <xsd:enumeration value="Lovekamp, Rick E."/>
          <xsd:enumeration value="McCombs, Drew T."/>
          <xsd:enumeration value="McFarland, Elizabeth J."/>
          <xsd:enumeration value="McKenzie, Adrien M. (FINCAP, Inc.)"/>
          <xsd:enumeration value="Metts, Heather D."/>
          <xsd:enumeration value="Montgomery, Shannon L."/>
          <xsd:enumeration value="Poplaski, Vincent"/>
          <xsd:enumeration value="Rahn, Derek"/>
          <xsd:enumeration value="Rieth, Tom C."/>
          <xsd:enumeration value="Saunders, Eileen L."/>
          <xsd:enumeration value="Schram, Charles R."/>
          <xsd:enumeration value="Sinclair, David S."/>
          <xsd:enumeration value="Spanos, John J. (Gannett Fleming)"/>
          <xsd:enumeration value="Waldrab, Peter W."/>
          <xsd:enumeration value="Wilson, Stuart"/>
          <xsd:enumeration value="z - eFiled/Filed"/>
          <xsd:enumeration value="Arbough, Daniel K."/>
          <xsd:enumeration value="Blake, Kent W."/>
          <xsd:enumeration value="Leichty, Douglas A."/>
          <xsd:enumeration value="Meiman, Greg J."/>
          <xsd:enumeration value="Murphy, J. Clay"/>
          <xsd:enumeration value="Seelye, Steve (The Prime Group)"/>
          <xsd:enumeration value="Straight, Scott"/>
          <xsd:enumeration value="Thompson, Paul W."/>
          <xsd:enumeration value="Wolfe, John K."/>
          <xsd:enumeration value="Lyons, Tim S. (ScottMadden Inc)"/>
        </xsd:restriction>
      </xsd:simpleType>
    </xsd:element>
    <xsd:element name="Intervemprs" ma:index="7" nillable="true" ma:displayName="Data Request Party" ma:format="Dropdown" ma:internalName="Intervemprs" ma:readOnly="false">
      <xsd:simpleType>
        <xsd:restriction base="dms:Choice">
          <xsd:enumeration value="0-Data Response Tracking Sheet"/>
          <xsd:enumeration value="KY Public Service Commission - PSC"/>
          <xsd:enumeration value="VA State Corporation Commission - VASCC"/>
          <xsd:enumeration value="Appalachian Voices"/>
          <xsd:enumeration value="Association of Community Ministries - ACM"/>
          <xsd:enumeration value="Attorney General/KY Industrial Utility Customers - AG/KIUC"/>
          <xsd:enumeration value="Attorney General - AG"/>
          <xsd:enumeration value="AT&amp;T"/>
          <xsd:enumeration value="Charter Communications - Charter"/>
          <xsd:enumeration value="Community Action Council - CAC"/>
          <xsd:enumeration value="East Kentucky Power Cooperative - EKPC"/>
          <xsd:enumeration value="JBS Swift &amp; Co - JBS"/>
          <xsd:enumeration value="KY Broadband and Cable Association - KBCA"/>
          <xsd:enumeration value="KY Cable Telecomm. Assn - KCTA"/>
          <xsd:enumeration value="KY Industrial Utility Customers - KIUC"/>
          <xsd:enumeration value="Kentucky League of Cities - KLC"/>
          <xsd:enumeration value="Kroger"/>
          <xsd:enumeration value="Kroger/Wal-Mart"/>
          <xsd:enumeration value="KY School Boards Assn - KSBA"/>
          <xsd:enumeration value="KY Solar Industries Assn - KSIA"/>
          <xsd:enumeration value="Lexington-Fayette Urban County Govt - LFUCG"/>
          <xsd:enumeration value="Louisville Metro Government - METRO"/>
          <xsd:enumeration value="Metro. Housing Coalition - MHC"/>
          <xsd:enumeration value="Metro Housing Coalition/Kentuckians for the Commonwealth/Kentucky Solar Energy Society - MHC/KFTC/KSES"/>
          <xsd:enumeration value="Mountain Association/Kentuckians for the Commonwealth/Kentucky Solar Energy Society - MA/KFTC/KSES"/>
          <xsd:enumeration value="Sierra Club - SC"/>
          <xsd:enumeration value="U.S. Dept. of Defense/Federal Executive Agencies - DOD/FEA"/>
          <xsd:enumeration value="U.S. Dept. of Defense -  US DOD"/>
          <xsd:enumeration value="Wal-Mart"/>
        </xsd:restriction>
      </xsd:simpleType>
    </xsd:element>
    <xsd:element name="Round" ma:index="8" nillable="true" ma:displayName="Data Request Round" ma:format="Dropdown" ma:internalName="Round" ma:readOnly="false">
      <xsd:simpleType>
        <xsd:restriction base="dms:Choice">
          <xsd:enumeration value="On-Site Requests"/>
          <xsd:enumeration value="DR01"/>
          <xsd:enumeration value="DR01 Attachments"/>
          <xsd:enumeration value="DR01 eFiled/Filed"/>
          <xsd:enumeration value="DR02"/>
          <xsd:enumeration value="DR02 Attachments"/>
          <xsd:enumeration value="DR02 eFiled/Filed"/>
          <xsd:enumeration value="DR03"/>
          <xsd:enumeration value="DR03 Attachments"/>
          <xsd:enumeration value="DR03 eFiled/Filed"/>
          <xsd:enumeration value="DR04"/>
          <xsd:enumeration value="DR04 Attachments"/>
          <xsd:enumeration value="DR04 eFiled/Filed"/>
          <xsd:enumeration value="DR05"/>
          <xsd:enumeration value="DR05 Attachments"/>
          <xsd:enumeration value="DR05 eFiled/Filed"/>
          <xsd:enumeration value="DR06"/>
          <xsd:enumeration value="DR06 Attachments"/>
          <xsd:enumeration value="DR06 eFiled/Filed"/>
          <xsd:enumeration value="DR07"/>
          <xsd:enumeration value="DR07 Attachments"/>
          <xsd:enumeration value="DR07 eFiled/Filed"/>
          <xsd:enumeration value="DR08"/>
          <xsd:enumeration value="DR08 Attachments"/>
          <xsd:enumeration value="DR08 eFiled/Filed"/>
          <xsd:enumeration value="DR09"/>
          <xsd:enumeration value="DR09 Attachments"/>
          <xsd:enumeration value="DR09 eFiled/Filed"/>
          <xsd:enumeration value="DR10"/>
          <xsd:enumeration value="DR10 Attachments"/>
          <xsd:enumeration value="DR10 eFiled/Filed"/>
          <xsd:enumeration value="DR11"/>
          <xsd:enumeration value="DR11 Attachments"/>
          <xsd:enumeration value="DR11 eFiled/Filed"/>
          <xsd:enumeration value="DR12"/>
          <xsd:enumeration value="DR12 Attachments"/>
          <xsd:enumeration value="DR12 eFiled/Filed"/>
          <xsd:enumeration value="DR13"/>
          <xsd:enumeration value="DR13 Attachments"/>
          <xsd:enumeration value="DR13 eFiled/Filed"/>
          <xsd:enumeration value="DR14"/>
          <xsd:enumeration value="DR14 Attachments"/>
          <xsd:enumeration value="DR14 eFiled/Filed"/>
          <xsd:enumeration value="Post Hearing DR01"/>
          <xsd:enumeration value="Post Hearing DR01 Attachments"/>
          <xsd:enumeration value="Post Hearing DR01 eFiled/Filed"/>
          <xsd:enumeration value="Post Hearing DR02"/>
          <xsd:enumeration value="Post Hearing DR02 Attachments"/>
          <xsd:enumeration value="Post Hearing DR02 eFiled/Filed"/>
          <xsd:enumeration value="PSC DR02/Intervenors DR01"/>
          <xsd:enumeration value="PSC DR03/Intervenors DR02"/>
          <xsd:enumeration value="PSC DR04"/>
          <xsd:enumeration value="PSC DR05/Intervenors DR03"/>
          <xsd:enumeration value="PSC DR06"/>
        </xsd:restriction>
      </xsd:simpleType>
    </xsd:element>
    <xsd:element name="Data_x0020_Request_x0020_Question_x0020_No_x002e_" ma:index="9" nillable="true" ma:displayName="Data Request Question No." ma:format="Dropdown" ma:internalName="Data_x0020_Request_x0020_Question_x0020_No_x002e_" ma:readOnly="false">
      <xsd:simpleType>
        <xsd:restriction base="dms:Choice">
          <xsd:enumeration value="001"/>
          <xsd:enumeration value="002"/>
          <xsd:enumeration value="003"/>
          <xsd:enumeration value="004"/>
          <xsd:enumeration value="005"/>
          <xsd:enumeration value="006"/>
          <xsd:enumeration value="007"/>
          <xsd:enumeration value="008"/>
          <xsd:enumeration value="009"/>
          <xsd:enumeration value="010"/>
          <xsd:enumeration value="011"/>
          <xsd:enumeration value="012"/>
          <xsd:enumeration value="013"/>
          <xsd:enumeration value="014"/>
          <xsd:enumeration value="015"/>
          <xsd:enumeration value="016"/>
          <xsd:enumeration value="017"/>
          <xsd:enumeration value="018"/>
          <xsd:enumeration value="019"/>
          <xsd:enumeration value="020"/>
          <xsd:enumeration value="021"/>
          <xsd:enumeration value="022"/>
          <xsd:enumeration value="023"/>
          <xsd:enumeration value="024"/>
          <xsd:enumeration value="025"/>
          <xsd:enumeration value="026"/>
          <xsd:enumeration value="027"/>
          <xsd:enumeration value="028"/>
          <xsd:enumeration value="029"/>
          <xsd:enumeration value="030"/>
          <xsd:enumeration value="031"/>
          <xsd:enumeration value="032"/>
          <xsd:enumeration value="033"/>
          <xsd:enumeration value="034"/>
          <xsd:enumeration value="035"/>
          <xsd:enumeration value="036"/>
          <xsd:enumeration value="037"/>
          <xsd:enumeration value="038"/>
          <xsd:enumeration value="039"/>
          <xsd:enumeration value="040"/>
          <xsd:enumeration value="041"/>
          <xsd:enumeration value="042"/>
          <xsd:enumeration value="043"/>
          <xsd:enumeration value="044"/>
          <xsd:enumeration value="045"/>
          <xsd:enumeration value="046"/>
          <xsd:enumeration value="047"/>
          <xsd:enumeration value="048"/>
          <xsd:enumeration value="049"/>
          <xsd:enumeration value="050"/>
          <xsd:enumeration value="051"/>
          <xsd:enumeration value="052"/>
          <xsd:enumeration value="053"/>
          <xsd:enumeration value="054"/>
          <xsd:enumeration value="055"/>
          <xsd:enumeration value="056"/>
          <xsd:enumeration value="057"/>
          <xsd:enumeration value="058"/>
          <xsd:enumeration value="059"/>
          <xsd:enumeration value="060"/>
          <xsd:enumeration value="061"/>
          <xsd:enumeration value="062"/>
          <xsd:enumeration value="063"/>
          <xsd:enumeration value="064"/>
          <xsd:enumeration value="065"/>
          <xsd:enumeration value="066"/>
          <xsd:enumeration value="067"/>
          <xsd:enumeration value="068"/>
          <xsd:enumeration value="069"/>
          <xsd:enumeration value="070"/>
          <xsd:enumeration value="071"/>
          <xsd:enumeration value="072"/>
          <xsd:enumeration value="073"/>
          <xsd:enumeration value="074"/>
          <xsd:enumeration value="075"/>
          <xsd:enumeration value="076"/>
          <xsd:enumeration value="077"/>
          <xsd:enumeration value="078"/>
          <xsd:enumeration value="079"/>
          <xsd:enumeration value="080"/>
          <xsd:enumeration value="081"/>
          <xsd:enumeration value="082"/>
          <xsd:enumeration value="083"/>
          <xsd:enumeration value="084"/>
          <xsd:enumeration value="085"/>
          <xsd:enumeration value="086"/>
          <xsd:enumeration value="087"/>
          <xsd:enumeration value="088"/>
          <xsd:enumeration value="089"/>
          <xsd:enumeration value="090"/>
          <xsd:enumeration value="091"/>
          <xsd:enumeration value="092"/>
          <xsd:enumeration value="093"/>
          <xsd:enumeration value="094"/>
          <xsd:enumeration value="095"/>
          <xsd:enumeration value="096"/>
          <xsd:enumeration value="097"/>
          <xsd:enumeration value="098"/>
          <xsd:enumeration value="099"/>
          <xsd:enumeration value="100"/>
          <xsd:enumeration value="101"/>
          <xsd:enumeration value="102"/>
          <xsd:enumeration value="103"/>
          <xsd:enumeration value="104"/>
          <xsd:enumeration value="105"/>
          <xsd:enumeration value="106"/>
          <xsd:enumeration value="107"/>
          <xsd:enumeration value="108"/>
          <xsd:enumeration value="109"/>
          <xsd:enumeration value="110"/>
          <xsd:enumeration value="111"/>
          <xsd:enumeration value="112"/>
          <xsd:enumeration value="113"/>
          <xsd:enumeration value="114"/>
          <xsd:enumeration value="115"/>
          <xsd:enumeration value="116"/>
          <xsd:enumeration value="117"/>
          <xsd:enumeration value="118"/>
          <xsd:enumeration value="119"/>
          <xsd:enumeration value="120"/>
          <xsd:enumeration value="121"/>
          <xsd:enumeration value="122"/>
          <xsd:enumeration value="123"/>
          <xsd:enumeration value="124"/>
          <xsd:enumeration value="125"/>
          <xsd:enumeration value="126"/>
          <xsd:enumeration value="127"/>
          <xsd:enumeration value="128"/>
          <xsd:enumeration value="129"/>
          <xsd:enumeration value="130"/>
          <xsd:enumeration value="131"/>
          <xsd:enumeration value="132"/>
          <xsd:enumeration value="133"/>
          <xsd:enumeration value="134"/>
          <xsd:enumeration value="135"/>
          <xsd:enumeration value="136"/>
          <xsd:enumeration value="137"/>
          <xsd:enumeration value="138"/>
          <xsd:enumeration value="139"/>
          <xsd:enumeration value="140"/>
          <xsd:enumeration value="141"/>
          <xsd:enumeration value="142"/>
          <xsd:enumeration value="143"/>
          <xsd:enumeration value="144"/>
          <xsd:enumeration value="145"/>
          <xsd:enumeration value="146"/>
          <xsd:enumeration value="147"/>
          <xsd:enumeration value="148"/>
          <xsd:enumeration value="149"/>
          <xsd:enumeration value="150"/>
          <xsd:enumeration value="151"/>
          <xsd:enumeration value="152"/>
          <xsd:enumeration value="153"/>
          <xsd:enumeration value="154"/>
          <xsd:enumeration value="155"/>
          <xsd:enumeration value="156"/>
          <xsd:enumeration value="157"/>
          <xsd:enumeration value="158"/>
          <xsd:enumeration value="159"/>
          <xsd:enumeration value="160"/>
          <xsd:enumeration value="161"/>
          <xsd:enumeration value="162"/>
          <xsd:enumeration value="163"/>
          <xsd:enumeration value="164"/>
          <xsd:enumeration value="165"/>
          <xsd:enumeration value="166"/>
          <xsd:enumeration value="167"/>
          <xsd:enumeration value="168"/>
          <xsd:enumeration value="169"/>
          <xsd:enumeration value="170"/>
          <xsd:enumeration value="171"/>
          <xsd:enumeration value="172"/>
          <xsd:enumeration value="173"/>
          <xsd:enumeration value="174"/>
          <xsd:enumeration value="175"/>
          <xsd:enumeration value="176"/>
          <xsd:enumeration value="177"/>
          <xsd:enumeration value="178"/>
          <xsd:enumeration value="179"/>
          <xsd:enumeration value="180"/>
          <xsd:enumeration value="181"/>
          <xsd:enumeration value="182"/>
          <xsd:enumeration value="183"/>
          <xsd:enumeration value="184"/>
          <xsd:enumeration value="185"/>
          <xsd:enumeration value="186"/>
          <xsd:enumeration value="187"/>
          <xsd:enumeration value="188"/>
          <xsd:enumeration value="189"/>
          <xsd:enumeration value="190"/>
          <xsd:enumeration value="191"/>
          <xsd:enumeration value="192"/>
          <xsd:enumeration value="193"/>
          <xsd:enumeration value="194"/>
          <xsd:enumeration value="195"/>
          <xsd:enumeration value="196"/>
          <xsd:enumeration value="197"/>
          <xsd:enumeration value="198"/>
          <xsd:enumeration value="199"/>
          <xsd:enumeration value="200"/>
          <xsd:enumeration value="201"/>
          <xsd:enumeration value="202"/>
          <xsd:enumeration value="203"/>
          <xsd:enumeration value="204"/>
          <xsd:enumeration value="205"/>
          <xsd:enumeration value="206"/>
          <xsd:enumeration value="207"/>
          <xsd:enumeration value="208"/>
          <xsd:enumeration value="209"/>
          <xsd:enumeration value="210"/>
          <xsd:enumeration value="211"/>
          <xsd:enumeration value="212"/>
          <xsd:enumeration value="213"/>
          <xsd:enumeration value="214"/>
          <xsd:enumeration value="215"/>
          <xsd:enumeration value="216"/>
          <xsd:enumeration value="217"/>
          <xsd:enumeration value="218"/>
          <xsd:enumeration value="219"/>
          <xsd:enumeration value="220"/>
          <xsd:enumeration value="221"/>
          <xsd:enumeration value="222"/>
          <xsd:enumeration value="223"/>
          <xsd:enumeration value="224"/>
          <xsd:enumeration value="225"/>
          <xsd:enumeration value="226"/>
          <xsd:enumeration value="227"/>
          <xsd:enumeration value="228"/>
          <xsd:enumeration value="229"/>
          <xsd:enumeration value="230"/>
          <xsd:enumeration value="231"/>
          <xsd:enumeration value="232"/>
          <xsd:enumeration value="233"/>
          <xsd:enumeration value="234"/>
          <xsd:enumeration value="235"/>
          <xsd:enumeration value="236"/>
          <xsd:enumeration value="237"/>
          <xsd:enumeration value="238"/>
          <xsd:enumeration value="239"/>
          <xsd:enumeration value="240"/>
          <xsd:enumeration value="241"/>
          <xsd:enumeration value="242"/>
          <xsd:enumeration value="243"/>
          <xsd:enumeration value="244"/>
          <xsd:enumeration value="245"/>
          <xsd:enumeration value="246"/>
          <xsd:enumeration value="247"/>
          <xsd:enumeration value="248"/>
          <xsd:enumeration value="249"/>
          <xsd:enumeration value="250"/>
          <xsd:enumeration value="251"/>
          <xsd:enumeration value="252"/>
          <xsd:enumeration value="253"/>
          <xsd:enumeration value="254"/>
          <xsd:enumeration value="255"/>
          <xsd:enumeration value="256"/>
          <xsd:enumeration value="257"/>
          <xsd:enumeration value="258"/>
          <xsd:enumeration value="259"/>
          <xsd:enumeration value="260"/>
          <xsd:enumeration value="261"/>
          <xsd:enumeration value="262"/>
          <xsd:enumeration value="263"/>
          <xsd:enumeration value="264"/>
          <xsd:enumeration value="265"/>
          <xsd:enumeration value="266"/>
          <xsd:enumeration value="267"/>
          <xsd:enumeration value="268"/>
          <xsd:enumeration value="269"/>
          <xsd:enumeration value="270"/>
          <xsd:enumeration value="271"/>
          <xsd:enumeration value="272"/>
          <xsd:enumeration value="273"/>
          <xsd:enumeration value="274"/>
          <xsd:enumeration value="275"/>
          <xsd:enumeration value="276"/>
          <xsd:enumeration value="277"/>
          <xsd:enumeration value="278"/>
          <xsd:enumeration value="279"/>
          <xsd:enumeration value="280"/>
          <xsd:enumeration value="281"/>
          <xsd:enumeration value="282"/>
          <xsd:enumeration value="283"/>
          <xsd:enumeration value="284"/>
          <xsd:enumeration value="285"/>
          <xsd:enumeration value="286"/>
          <xsd:enumeration value="287"/>
          <xsd:enumeration value="288"/>
          <xsd:enumeration value="289"/>
          <xsd:enumeration value="290"/>
          <xsd:enumeration value="291"/>
          <xsd:enumeration value="292"/>
          <xsd:enumeration value="293"/>
          <xsd:enumeration value="294"/>
          <xsd:enumeration value="295"/>
          <xsd:enumeration value="296"/>
          <xsd:enumeration value="297"/>
          <xsd:enumeration value="298"/>
          <xsd:enumeration value="299"/>
          <xsd:enumeration value="300"/>
          <xsd:enumeration value="301"/>
          <xsd:enumeration value="302"/>
          <xsd:enumeration value="303"/>
          <xsd:enumeration value="304"/>
          <xsd:enumeration value="305"/>
          <xsd:enumeration value="306"/>
          <xsd:enumeration value="307"/>
          <xsd:enumeration value="308"/>
          <xsd:enumeration value="309"/>
          <xsd:enumeration value="310"/>
          <xsd:enumeration value="311"/>
          <xsd:enumeration value="312"/>
          <xsd:enumeration value="313"/>
          <xsd:enumeration value="314"/>
          <xsd:enumeration value="315"/>
          <xsd:enumeration value="316"/>
          <xsd:enumeration value="317"/>
          <xsd:enumeration value="318"/>
          <xsd:enumeration value="319"/>
          <xsd:enumeration value="320"/>
          <xsd:enumeration value="321"/>
          <xsd:enumeration value="322"/>
          <xsd:enumeration value="323"/>
          <xsd:enumeration value="324"/>
          <xsd:enumeration value="325"/>
          <xsd:enumeration value="326"/>
          <xsd:enumeration value="327"/>
          <xsd:enumeration value="328"/>
          <xsd:enumeration value="329"/>
          <xsd:enumeration value="330"/>
          <xsd:enumeration value="331"/>
          <xsd:enumeration value="332"/>
          <xsd:enumeration value="333"/>
          <xsd:enumeration value="334"/>
          <xsd:enumeration value="335"/>
          <xsd:enumeration value="336"/>
          <xsd:enumeration value="337"/>
          <xsd:enumeration value="338"/>
          <xsd:enumeration value="339"/>
          <xsd:enumeration value="340"/>
          <xsd:enumeration value="341"/>
          <xsd:enumeration value="342"/>
          <xsd:enumeration value="343"/>
          <xsd:enumeration value="344"/>
          <xsd:enumeration value="345"/>
          <xsd:enumeration value="346"/>
          <xsd:enumeration value="347"/>
          <xsd:enumeration value="348"/>
          <xsd:enumeration value="349"/>
          <xsd:enumeration value="350"/>
          <xsd:enumeration value="351"/>
          <xsd:enumeration value="352"/>
          <xsd:enumeration value="353"/>
          <xsd:enumeration value="354"/>
          <xsd:enumeration value="355"/>
          <xsd:enumeration value="356"/>
          <xsd:enumeration value="357"/>
          <xsd:enumeration value="358"/>
          <xsd:enumeration value="359"/>
          <xsd:enumeration value="360"/>
          <xsd:enumeration value="361"/>
          <xsd:enumeration value="362"/>
          <xsd:enumeration value="363"/>
          <xsd:enumeration value="364"/>
          <xsd:enumeration value="365"/>
          <xsd:enumeration value="366"/>
          <xsd:enumeration value="367"/>
          <xsd:enumeration value="368"/>
          <xsd:enumeration value="369"/>
          <xsd:enumeration value="370"/>
          <xsd:enumeration value="371"/>
          <xsd:enumeration value="372"/>
          <xsd:enumeration value="373"/>
          <xsd:enumeration value="374"/>
          <xsd:enumeration value="375"/>
          <xsd:enumeration value="376"/>
          <xsd:enumeration value="377"/>
          <xsd:enumeration value="378"/>
          <xsd:enumeration value="379"/>
          <xsd:enumeration value="380"/>
          <xsd:enumeration value="381"/>
          <xsd:enumeration value="382"/>
          <xsd:enumeration value="383"/>
          <xsd:enumeration value="384"/>
          <xsd:enumeration value="385"/>
          <xsd:enumeration value="386"/>
          <xsd:enumeration value="387"/>
          <xsd:enumeration value="388"/>
          <xsd:enumeration value="389"/>
          <xsd:enumeration value="390"/>
          <xsd:enumeration value="391"/>
          <xsd:enumeration value="392"/>
          <xsd:enumeration value="393"/>
          <xsd:enumeration value="394"/>
          <xsd:enumeration value="395"/>
          <xsd:enumeration value="396"/>
          <xsd:enumeration value="397"/>
          <xsd:enumeration value="398"/>
          <xsd:enumeration value="399"/>
          <xsd:enumeration value="400"/>
          <xsd:enumeration value="401"/>
          <xsd:enumeration value="402"/>
          <xsd:enumeration value="403"/>
          <xsd:enumeration value="404"/>
          <xsd:enumeration value="405"/>
          <xsd:enumeration value="406"/>
          <xsd:enumeration value="407"/>
          <xsd:enumeration value="408"/>
          <xsd:enumeration value="409"/>
          <xsd:enumeration value="410"/>
          <xsd:enumeration value="411"/>
          <xsd:enumeration value="412"/>
          <xsd:enumeration value="413"/>
          <xsd:enumeration value="414"/>
          <xsd:enumeration value="415"/>
          <xsd:enumeration value="416"/>
          <xsd:enumeration value="417"/>
          <xsd:enumeration value="418"/>
          <xsd:enumeration value="419"/>
          <xsd:enumeration value="420"/>
          <xsd:enumeration value="421"/>
          <xsd:enumeration value="422"/>
          <xsd:enumeration value="423"/>
          <xsd:enumeration value="424"/>
          <xsd:enumeration value="425"/>
          <xsd:enumeration value="426"/>
          <xsd:enumeration value="427"/>
          <xsd:enumeration value="428"/>
          <xsd:enumeration value="429"/>
          <xsd:enumeration value="430"/>
          <xsd:enumeration value="431"/>
          <xsd:enumeration value="432"/>
          <xsd:enumeration value="433"/>
          <xsd:enumeration value="434"/>
          <xsd:enumeration value="435"/>
          <xsd:enumeration value="436"/>
          <xsd:enumeration value="437"/>
          <xsd:enumeration value="438"/>
          <xsd:enumeration value="439"/>
          <xsd:enumeration value="440"/>
          <xsd:enumeration value="441"/>
        </xsd:restriction>
      </xsd:simpleType>
    </xsd:element>
    <xsd:element name="Tariff_x0020_Dev_x0020_Doc_x0020_Type" ma:index="10" nillable="true" ma:displayName="Tariff Dev Doc Type" ma:format="Dropdown" ma:internalName="Tariff_x0020_Dev_x0020_Doc_x0020_Type">
      <xsd:simpleType>
        <xsd:restriction base="dms:Choice">
          <xsd:enumeration value="Rate Case Documents"/>
          <xsd:enumeration value="Pre-Pay Program"/>
          <xsd:enumeration value="Support"/>
        </xsd:restriction>
      </xsd:simpleType>
    </xsd:element>
    <xsd:element name="Filed_x0020_Documents" ma:index="11" nillable="true" ma:displayName="Filed Documents (Internal Use Only)" ma:format="Dropdown" ma:internalName="Filed_x0020_Documents" ma:readOnly="false">
      <xsd:simpleType>
        <xsd:restriction base="dms:Choice">
          <xsd:enumeration value="Application/Filing Requirements/Testimony"/>
          <xsd:enumeration value="PSC DR 01"/>
          <xsd:enumeration value="PSC DR 02/Intervenor DR 01"/>
          <xsd:enumeration value="PSC DR 03/Intervenor DR 02"/>
          <xsd:enumeration value="PSC DR 04"/>
          <xsd:enumeration value="PSC DR 05"/>
          <xsd:enumeration value="PSC DR 06"/>
          <xsd:enumeration value="PSC Post Hearing DR01"/>
          <xsd:enumeration value="PSC Post Hearing DR02"/>
          <xsd:enumeration value="VSCC DR01"/>
          <xsd:enumeration value="VSCC DR02"/>
          <xsd:enumeration value="VSCC DR03"/>
          <xsd:enumeration value="VSCC DR04"/>
          <xsd:enumeration value="VSCC DR05"/>
          <xsd:enumeration value="VSCC DR06"/>
          <xsd:enumeration value="VSCC DR07"/>
          <xsd:enumeration value="VSCC DR08"/>
          <xsd:enumeration value="VSCC DR09"/>
          <xsd:enumeration value="VSCC DR10"/>
          <xsd:enumeration value="VSCC DR11"/>
          <xsd:enumeration value="VSCC DR12"/>
          <xsd:enumeration value="VSCC DR13"/>
          <xsd:enumeration value="VSCC DR14"/>
          <xsd:enumeration value="Supplemental Testimony"/>
          <xsd:enumeration value="Rebuttal Testimony"/>
          <xsd:enumeration value="Settlement Agreement"/>
          <xsd:enumeration value="Stipulation Testimony"/>
          <xsd:enumeration value="Post Hearing Briefs"/>
        </xsd:restriction>
      </xsd:simpleType>
    </xsd:element>
    <xsd:element name="Department" ma:index="18" nillable="true" ma:displayName="Department/Purpose" ma:format="Dropdown" ma:internalName="Department" ma:readOnly="false">
      <xsd:simpleType>
        <xsd:restriction base="dms:Choice">
          <xsd:enumeration value="Billing Determinants"/>
          <xsd:enumeration value="Cost of Service"/>
          <xsd:enumeration value="Jurisdictional Separation Study"/>
          <xsd:enumeration value="Lead-Lag Study"/>
          <xsd:enumeration value="Revenue Requirement"/>
          <xsd:enumeration value="Testimony"/>
          <xsd:enumeration value="Errata"/>
          <xsd:enumeration value="Base Period Update - Jurisdictional Separation Study"/>
          <xsd:enumeration value="Base Period Update - Revenue Requirement"/>
          <xsd:enumeration value="Financial Planning &amp; Analysis"/>
          <xsd:enumeration value="Financial Planning &amp; Analysis - TEST FILES"/>
          <xsd:enumeration value="Financial Reporting"/>
          <xsd:enumeration value="Sales Analysis &amp; Forecasting"/>
          <xsd:enumeration value="State Regulation &amp; Rates"/>
          <xsd:enumeration value="Tax Accounting &amp; Complianc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3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4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any xmlns="54fcda00-7b58-44a7-b108-8bd10a8a08ba">
      <Value>KU</Value>
      <Value>LGE</Value>
    </Company>
    <Tariff_x0020_Dev_x0020_Doc_x0020_Type xmlns="54fcda00-7b58-44a7-b108-8bd10a8a08ba" xsi:nil="true"/>
    <Filing_x0020_Requirement xmlns="54fcda00-7b58-44a7-b108-8bd10a8a08ba" xsi:nil="true"/>
    <Round xmlns="54fcda00-7b58-44a7-b108-8bd10a8a08ba" xsi:nil="true"/>
    <FormData xmlns="http://schemas.microsoft.com/sharepoint/v3">&lt;?xml version="1.0" encoding="utf-8"?&gt;&lt;FormVariables&gt;&lt;Version /&gt;&lt;/FormVariables&gt;</FormData>
    <Data_x0020_Request_x0020_Question_x0020_No_x002e_ xmlns="54fcda00-7b58-44a7-b108-8bd10a8a08ba" xsi:nil="true"/>
    <Year xmlns="54fcda00-7b58-44a7-b108-8bd10a8a08ba">2025</Year>
    <Document_x0020_Type xmlns="54fcda00-7b58-44a7-b108-8bd10a8a08ba">Rebuttal Testimony</Document_x0020_Type>
    <Witness_x0020_Testimony xmlns="54fcda00-7b58-44a7-b108-8bd10a8a08ba">Metts, Heather D.</Witness_x0020_Testimony>
    <Intervemprs xmlns="54fcda00-7b58-44a7-b108-8bd10a8a08ba" xsi:nil="true"/>
    <Filed_x0020_Documents xmlns="54fcda00-7b58-44a7-b108-8bd10a8a08ba" xsi:nil="true"/>
    <Department xmlns="54fcda00-7b58-44a7-b108-8bd10a8a08ba" xsi:nil="true"/>
  </documentManagement>
</p:properties>
</file>

<file path=customXml/itemProps1.xml><?xml version="1.0" encoding="utf-8"?>
<ds:datastoreItem xmlns:ds="http://schemas.openxmlformats.org/officeDocument/2006/customXml" ds:itemID="{F8DE2512-DB25-4040-8484-58542BDAC999}"/>
</file>

<file path=customXml/itemProps2.xml><?xml version="1.0" encoding="utf-8"?>
<ds:datastoreItem xmlns:ds="http://schemas.openxmlformats.org/officeDocument/2006/customXml" ds:itemID="{7712FB6C-AA78-4A58-9CF0-30351C4DC5E6}"/>
</file>

<file path=customXml/itemProps3.xml><?xml version="1.0" encoding="utf-8"?>
<ds:datastoreItem xmlns:ds="http://schemas.openxmlformats.org/officeDocument/2006/customXml" ds:itemID="{C227295D-09B1-4BF2-8593-F67275DAA60B}"/>
</file>

<file path=customXml/itemProps4.xml><?xml version="1.0" encoding="utf-8"?>
<ds:datastoreItem xmlns:ds="http://schemas.openxmlformats.org/officeDocument/2006/customXml" ds:itemID="{70D35D93-68D2-4F9F-BFD4-E07861AD5F9C}"/>
</file>

<file path=customXml/itemProps5.xml><?xml version="1.0" encoding="utf-8"?>
<ds:datastoreItem xmlns:ds="http://schemas.openxmlformats.org/officeDocument/2006/customXml" ds:itemID="{C84F23F6-A3D3-4618-B44B-E776D5BEFC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LGE &amp; KU - Reagents</vt:lpstr>
      <vt:lpstr>Environmental Fees</vt:lpstr>
      <vt:lpstr>KU - Supplemental Contractor</vt:lpstr>
      <vt:lpstr>LGE - Supplemental Contractor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2025-09-26T15:07:56Z</dcterms:created>
  <dcterms:modified xsi:type="dcterms:W3CDTF">2025-09-26T15:18:42Z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0x0101002D0103853DF7894DB347713A7250CD66</vt:lpwstr>
  </property>
</Properties>
</file>