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B57ECC2-C8E2-4754-9523-8AED8625771A}" xr6:coauthVersionLast="47" xr6:coauthVersionMax="47" xr10:uidLastSave="{00000000-0000-0000-0000-000000000000}"/>
  <bookViews>
    <workbookView xWindow="-28920" yWindow="-120" windowWidth="29040" windowHeight="15840" tabRatio="917" xr2:uid="{595F5C44-918E-4895-AB69-1950E3FDC6A5}"/>
  </bookViews>
  <sheets>
    <sheet name="KU Exhibit CMG-5" sheetId="2" r:id="rId1"/>
    <sheet name="LGE Exhibit CMG-5" sheetId="7" r:id="rId2"/>
    <sheet name="KU and LGE Summary Rev Req " sheetId="6" r:id="rId3"/>
    <sheet name="KU-&gt;&gt;" sheetId="11" r:id="rId4"/>
    <sheet name="KU Prorata ADIT on Depr Change" sheetId="5" r:id="rId5"/>
    <sheet name="KU Depr Change - Excess Adj" sheetId="4" r:id="rId6"/>
    <sheet name="KU Kollen Exhibit Depr Summary" sheetId="1" r:id="rId7"/>
    <sheet name="LGE-&gt;&gt;" sheetId="12" r:id="rId8"/>
    <sheet name="LGE Prorata ADIT on Depr Change" sheetId="9" r:id="rId9"/>
    <sheet name="LGE Depr Change - Excess Adj" sheetId="10" r:id="rId10"/>
    <sheet name="LGE Kollen Exhibit Depr Summary" sheetId="8" r:id="rId11"/>
  </sheets>
  <definedNames>
    <definedName name="\\" localSheetId="2" hidden="1">#REF!</definedName>
    <definedName name="\\" localSheetId="5" hidden="1">#REF!</definedName>
    <definedName name="\\" localSheetId="4" hidden="1">#REF!</definedName>
    <definedName name="\\" localSheetId="9" hidden="1">#REF!</definedName>
    <definedName name="\\" localSheetId="8" hidden="1">#REF!</definedName>
    <definedName name="\\" hidden="1">#REF!</definedName>
    <definedName name="\\\" localSheetId="2" hidden="1">#REF!</definedName>
    <definedName name="\\\" localSheetId="5" hidden="1">#REF!</definedName>
    <definedName name="\\\" localSheetId="4" hidden="1">#REF!</definedName>
    <definedName name="\\\" localSheetId="9" hidden="1">#REF!</definedName>
    <definedName name="\\\" localSheetId="8" hidden="1">#REF!</definedName>
    <definedName name="\\\" hidden="1">#REF!</definedName>
    <definedName name="\\\\" localSheetId="2" hidden="1">#REF!</definedName>
    <definedName name="\\\\" localSheetId="5" hidden="1">#REF!</definedName>
    <definedName name="\\\\" localSheetId="4" hidden="1">#REF!</definedName>
    <definedName name="\\\\" localSheetId="9" hidden="1">#REF!</definedName>
    <definedName name="\\\\" localSheetId="8" hidden="1">#REF!</definedName>
    <definedName name="\\\\" hidden="1">#REF!</definedName>
    <definedName name="\C" localSheetId="5">#REF!</definedName>
    <definedName name="\C" localSheetId="9">#REF!</definedName>
    <definedName name="\C">#REF!</definedName>
    <definedName name="\E" localSheetId="5">#REF!</definedName>
    <definedName name="\E" localSheetId="9">#REF!</definedName>
    <definedName name="\E">#REF!</definedName>
    <definedName name="\P" localSheetId="5">#REF!</definedName>
    <definedName name="\P" localSheetId="9">#REF!</definedName>
    <definedName name="\P">#REF!</definedName>
    <definedName name="\R" localSheetId="5">#REF!</definedName>
    <definedName name="\R" localSheetId="9">#REF!</definedName>
    <definedName name="\R">#REF!</definedName>
    <definedName name="\S" localSheetId="5">#REF!</definedName>
    <definedName name="\S" localSheetId="9">#REF!</definedName>
    <definedName name="\S">#REF!</definedName>
    <definedName name="__123Graph_1" localSheetId="2" hidden="1">#REF!</definedName>
    <definedName name="__123Graph_1" localSheetId="5" hidden="1">#REF!</definedName>
    <definedName name="__123Graph_1" localSheetId="9" hidden="1">#REF!</definedName>
    <definedName name="__123Graph_1" hidden="1">#REF!</definedName>
    <definedName name="__123Graph_2" localSheetId="2" hidden="1">#REF!</definedName>
    <definedName name="__123Graph_2" localSheetId="5" hidden="1">#REF!</definedName>
    <definedName name="__123Graph_2" localSheetId="9" hidden="1">#REF!</definedName>
    <definedName name="__123Graph_2" hidden="1">#REF!</definedName>
    <definedName name="__123Graph_3" localSheetId="2" hidden="1">#REF!</definedName>
    <definedName name="__123Graph_3" localSheetId="5" hidden="1">#REF!</definedName>
    <definedName name="__123Graph_3" localSheetId="9" hidden="1">#REF!</definedName>
    <definedName name="__123Graph_3" hidden="1">#REF!</definedName>
    <definedName name="__123Graph_4" localSheetId="2" hidden="1">#REF!</definedName>
    <definedName name="__123Graph_4" localSheetId="5" hidden="1">#REF!</definedName>
    <definedName name="__123Graph_4" localSheetId="9" hidden="1">#REF!</definedName>
    <definedName name="__123Graph_4" hidden="1">#REF!</definedName>
    <definedName name="__123Graph_5" localSheetId="2" hidden="1">#REF!</definedName>
    <definedName name="__123Graph_5" localSheetId="5" hidden="1">#REF!</definedName>
    <definedName name="__123Graph_5" localSheetId="9" hidden="1">#REF!</definedName>
    <definedName name="__123Graph_5" hidden="1">#REF!</definedName>
    <definedName name="__123Graph_6" localSheetId="2" hidden="1">#REF!</definedName>
    <definedName name="__123Graph_6" localSheetId="5" hidden="1">#REF!</definedName>
    <definedName name="__123Graph_6" localSheetId="9" hidden="1">#REF!</definedName>
    <definedName name="__123Graph_6" hidden="1">#REF!</definedName>
    <definedName name="__123Graph_8" localSheetId="2" hidden="1">#REF!</definedName>
    <definedName name="__123Graph_8" localSheetId="5" hidden="1">#REF!</definedName>
    <definedName name="__123Graph_8" localSheetId="9" hidden="1">#REF!</definedName>
    <definedName name="__123Graph_8" hidden="1">#REF!</definedName>
    <definedName name="__123Graph_A" localSheetId="2" hidden="1">#REF!</definedName>
    <definedName name="__123Graph_A" localSheetId="5" hidden="1">#REF!</definedName>
    <definedName name="__123Graph_A" localSheetId="4" hidden="1">#REF!</definedName>
    <definedName name="__123Graph_A" localSheetId="9" hidden="1">#REF!</definedName>
    <definedName name="__123Graph_A" localSheetId="8" hidden="1">#REF!</definedName>
    <definedName name="__123Graph_A" hidden="1">#REF!</definedName>
    <definedName name="__123Graph_AGraph1" hidden="1">#REF!</definedName>
    <definedName name="__123Graph_AScreenCrv" hidden="1">#REF!</definedName>
    <definedName name="__123Graph_B" localSheetId="2" hidden="1">#REF!</definedName>
    <definedName name="__123Graph_B" localSheetId="5" hidden="1">#REF!</definedName>
    <definedName name="__123Graph_B" localSheetId="4" hidden="1">#REF!</definedName>
    <definedName name="__123Graph_B" localSheetId="9" hidden="1">#REF!</definedName>
    <definedName name="__123Graph_B" localSheetId="8" hidden="1">#REF!</definedName>
    <definedName name="__123Graph_B" hidden="1">#REF!</definedName>
    <definedName name="__123Graph_BGraph1" hidden="1">#REF!</definedName>
    <definedName name="__123Graph_BScreenCrv" hidden="1">#REF!</definedName>
    <definedName name="__123Graph_C" localSheetId="2" hidden="1">#REF!</definedName>
    <definedName name="__123Graph_C" localSheetId="5" hidden="1">#REF!</definedName>
    <definedName name="__123Graph_C" localSheetId="4" hidden="1">#REF!</definedName>
    <definedName name="__123Graph_C" localSheetId="9" hidden="1">#REF!</definedName>
    <definedName name="__123Graph_C" localSheetId="8" hidden="1">#REF!</definedName>
    <definedName name="__123Graph_C" hidden="1">#REF!</definedName>
    <definedName name="__123Graph_CGraph1" hidden="1">#REF!</definedName>
    <definedName name="__123Graph_CScreenCrv" hidden="1">#REF!</definedName>
    <definedName name="__123Graph_D" localSheetId="2" hidden="1">#REF!</definedName>
    <definedName name="__123Graph_D" localSheetId="5" hidden="1">#REF!</definedName>
    <definedName name="__123Graph_D" localSheetId="4" hidden="1">#REF!</definedName>
    <definedName name="__123Graph_D" localSheetId="9" hidden="1">#REF!</definedName>
    <definedName name="__123Graph_D" localSheetId="8" hidden="1">#REF!</definedName>
    <definedName name="__123Graph_D" hidden="1">#REF!</definedName>
    <definedName name="__123Graph_DGraph1" hidden="1">#REF!</definedName>
    <definedName name="__123Graph_E" localSheetId="2" hidden="1">#REF!</definedName>
    <definedName name="__123Graph_E" localSheetId="5" hidden="1">#REF!</definedName>
    <definedName name="__123Graph_E" localSheetId="4" hidden="1">#REF!</definedName>
    <definedName name="__123Graph_E" localSheetId="9" hidden="1">#REF!</definedName>
    <definedName name="__123Graph_E" localSheetId="8" hidden="1">#REF!</definedName>
    <definedName name="__123Graph_E" hidden="1">#REF!</definedName>
    <definedName name="__123Graph_EGraph1" hidden="1">#REF!</definedName>
    <definedName name="__123Graph_F" localSheetId="2" hidden="1">#REF!</definedName>
    <definedName name="__123Graph_F" localSheetId="5" hidden="1">#REF!</definedName>
    <definedName name="__123Graph_F" localSheetId="4" hidden="1">#REF!</definedName>
    <definedName name="__123Graph_F" localSheetId="9" hidden="1">#REF!</definedName>
    <definedName name="__123Graph_F" localSheetId="8" hidden="1">#REF!</definedName>
    <definedName name="__123Graph_F" hidden="1">#REF!</definedName>
    <definedName name="__123Graph_FGraph1" hidden="1">#REF!</definedName>
    <definedName name="__123Graph_X" localSheetId="2" hidden="1">#REF!</definedName>
    <definedName name="__123Graph_X" localSheetId="5" hidden="1">#REF!</definedName>
    <definedName name="__123Graph_X" localSheetId="4" hidden="1">#REF!</definedName>
    <definedName name="__123Graph_X" localSheetId="9" hidden="1">#REF!</definedName>
    <definedName name="__123Graph_X" localSheetId="8" hidden="1">#REF!</definedName>
    <definedName name="__123Graph_X" hidden="1">#REF!</definedName>
    <definedName name="__key3" hidden="1">#REF!</definedName>
    <definedName name="_000" localSheetId="5">#REF!</definedName>
    <definedName name="_000" localSheetId="9">#REF!</definedName>
    <definedName name="_000">#REF!</definedName>
    <definedName name="_2_6MO_ACT" localSheetId="5">#REF!</definedName>
    <definedName name="_2_6MO_ACT" localSheetId="9">#REF!</definedName>
    <definedName name="_2_6MO_ACT">#REF!</definedName>
    <definedName name="_3_6MO_ACT_UPIS" localSheetId="5">#REF!</definedName>
    <definedName name="_3_6MO_ACT_UPIS" localSheetId="9">#REF!</definedName>
    <definedName name="_3_6MO_ACT_UPIS">#REF!</definedName>
    <definedName name="_9_2000" localSheetId="5">#REF!</definedName>
    <definedName name="_9_2000" localSheetId="9">#REF!</definedName>
    <definedName name="_9_2000">#REF!</definedName>
    <definedName name="_9_2001" localSheetId="5">#REF!</definedName>
    <definedName name="_9_2001" localSheetId="9">#REF!</definedName>
    <definedName name="_9_2001">#REF!</definedName>
    <definedName name="_9_97">#REF!</definedName>
    <definedName name="_9_98">#REF!</definedName>
    <definedName name="_9_99" localSheetId="5">#REF!</definedName>
    <definedName name="_9_99" localSheetId="4">#REF!</definedName>
    <definedName name="_9_99" localSheetId="9">#REF!</definedName>
    <definedName name="_9_99" localSheetId="8">#REF!</definedName>
    <definedName name="_9_99">#REF!</definedName>
    <definedName name="_Dist_Bin" hidden="1">#REF!</definedName>
    <definedName name="_Dist_Values" hidden="1">#REF!</definedName>
    <definedName name="_Fill" localSheetId="2" hidden="1">#REF!</definedName>
    <definedName name="_Fill" localSheetId="5" hidden="1">#REF!</definedName>
    <definedName name="_Fill" localSheetId="4" hidden="1">#REF!</definedName>
    <definedName name="_Fill" localSheetId="9" hidden="1">#REF!</definedName>
    <definedName name="_Fill" localSheetId="8" hidden="1">#REF!</definedName>
    <definedName name="_Fill" hidden="1">#REF!</definedName>
    <definedName name="_Key1" localSheetId="2" hidden="1">#REF!</definedName>
    <definedName name="_Key1" localSheetId="5" hidden="1">#REF!</definedName>
    <definedName name="_Key1" localSheetId="4" hidden="1">#REF!</definedName>
    <definedName name="_Key1" localSheetId="9" hidden="1">#REF!</definedName>
    <definedName name="_Key1" localSheetId="8" hidden="1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Order1" localSheetId="2" hidden="1">0</definedName>
    <definedName name="_Order1" localSheetId="5" hidden="1">0</definedName>
    <definedName name="_Order1" localSheetId="4" hidden="1">0</definedName>
    <definedName name="_Order1" localSheetId="9" hidden="1">0</definedName>
    <definedName name="_Order1" localSheetId="8" hidden="1">0</definedName>
    <definedName name="_Order1" hidden="1">255</definedName>
    <definedName name="_Order2" hidden="1">0</definedName>
    <definedName name="_P" localSheetId="5">#REF!</definedName>
    <definedName name="_P" localSheetId="4">#REF!</definedName>
    <definedName name="_P" localSheetId="9">#REF!</definedName>
    <definedName name="_P" localSheetId="8">#REF!</definedName>
    <definedName name="_P">#REF!</definedName>
    <definedName name="_Sort" localSheetId="2" hidden="1">#REF!</definedName>
    <definedName name="_Sort" localSheetId="5" hidden="1">#REF!</definedName>
    <definedName name="_Sort" localSheetId="4" hidden="1">#REF!</definedName>
    <definedName name="_Sort" localSheetId="9" hidden="1">#REF!</definedName>
    <definedName name="_Sort" localSheetId="8" hidden="1">#REF!</definedName>
    <definedName name="_Sort" hidden="1">#REF!</definedName>
    <definedName name="A" localSheetId="5">#REF!</definedName>
    <definedName name="A" localSheetId="9">#REF!</definedName>
    <definedName name="A">#REF!</definedName>
    <definedName name="aa" localSheetId="10" hidden="1">{"FAC_SUMMARY",#N/A,FALSE,"Summaries"}</definedName>
    <definedName name="aa" hidden="1">{"FAC_SUMMARY",#N/A,FALSE,"Summaries"}</definedName>
    <definedName name="ACCUMRES" localSheetId="5">#REF!</definedName>
    <definedName name="ACCUMRES" localSheetId="9">#REF!</definedName>
    <definedName name="ACCUMRES">#REF!</definedName>
    <definedName name="ACTUAL">"'Vol_Revs'!R5C3:R5C14"</definedName>
    <definedName name="ahahahahaha" localSheetId="2" hidden="1">{"'Server Configuration'!$A$1:$DB$281"}</definedName>
    <definedName name="ahahahahaha" localSheetId="5" hidden="1">{"'Server Configuration'!$A$1:$DB$281"}</definedName>
    <definedName name="ahahahahaha" localSheetId="4" hidden="1">{"'Server Configuration'!$A$1:$DB$281"}</definedName>
    <definedName name="ahahahahaha" localSheetId="9" hidden="1">{"'Server Configuration'!$A$1:$DB$281"}</definedName>
    <definedName name="ahahahahaha" localSheetId="8" hidden="1">{"'Server Configuration'!$A$1:$DB$281"}</definedName>
    <definedName name="ahahahahaha" hidden="1">{"'Server Configuration'!$A$1:$DB$281"}</definedName>
    <definedName name="anscount" hidden="1">3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lank" localSheetId="10" hidden="1">{"ARK_JURIS_FUEL",#N/A,FALSE,"Ark_Fuel&amp;Rev"}</definedName>
    <definedName name="Blank" hidden="1">{"ARK_JURIS_FUEL",#N/A,FALSE,"Ark_Fuel&amp;Rev"}</definedName>
    <definedName name="blip" localSheetId="2" hidden="1">{"'Server Configuration'!$A$1:$DB$281"}</definedName>
    <definedName name="blip" localSheetId="5" hidden="1">{"'Server Configuration'!$A$1:$DB$281"}</definedName>
    <definedName name="blip" localSheetId="4" hidden="1">{"'Server Configuration'!$A$1:$DB$281"}</definedName>
    <definedName name="blip" localSheetId="9" hidden="1">{"'Server Configuration'!$A$1:$DB$281"}</definedName>
    <definedName name="blip" localSheetId="8" hidden="1">{"'Server Configuration'!$A$1:$DB$281"}</definedName>
    <definedName name="blip" hidden="1">{"'Server Configuration'!$A$1:$DB$281"}</definedName>
    <definedName name="BNE_MESSAGES_HIDDEN" hidden="1">#REF!</definedName>
    <definedName name="BudCol01" localSheetId="5">#REF!</definedName>
    <definedName name="BudCol01" localSheetId="9">#REF!</definedName>
    <definedName name="BudCol01">#REF!</definedName>
    <definedName name="BudCol02" localSheetId="5">#REF!</definedName>
    <definedName name="BudCol02" localSheetId="9">#REF!</definedName>
    <definedName name="BudCol02">#REF!</definedName>
    <definedName name="BudCol03" localSheetId="5">#REF!</definedName>
    <definedName name="BudCol03" localSheetId="9">#REF!</definedName>
    <definedName name="BudCol03">#REF!</definedName>
    <definedName name="BudCol04" localSheetId="5">#REF!</definedName>
    <definedName name="BudCol04" localSheetId="9">#REF!</definedName>
    <definedName name="BudCol04">#REF!</definedName>
    <definedName name="BudCol05" localSheetId="5">#REF!</definedName>
    <definedName name="BudCol05" localSheetId="9">#REF!</definedName>
    <definedName name="BudCol05">#REF!</definedName>
    <definedName name="BudCol06" localSheetId="5">#REF!</definedName>
    <definedName name="BudCol06" localSheetId="9">#REF!</definedName>
    <definedName name="BudCol06">#REF!</definedName>
    <definedName name="BudCol07" localSheetId="5">#REF!</definedName>
    <definedName name="BudCol07" localSheetId="9">#REF!</definedName>
    <definedName name="BudCol07">#REF!</definedName>
    <definedName name="BudCol08" localSheetId="5">#REF!</definedName>
    <definedName name="BudCol08" localSheetId="9">#REF!</definedName>
    <definedName name="BudCol08">#REF!</definedName>
    <definedName name="BudCol09" localSheetId="5">#REF!</definedName>
    <definedName name="BudCol09" localSheetId="9">#REF!</definedName>
    <definedName name="BudCol09">#REF!</definedName>
    <definedName name="BudCol10" localSheetId="5">#REF!</definedName>
    <definedName name="BudCol10" localSheetId="9">#REF!</definedName>
    <definedName name="BudCol10">#REF!</definedName>
    <definedName name="BudCol11" localSheetId="5">#REF!</definedName>
    <definedName name="BudCol11" localSheetId="9">#REF!</definedName>
    <definedName name="BudCol11">#REF!</definedName>
    <definedName name="BudCol12" localSheetId="5">#REF!</definedName>
    <definedName name="BudCol12" localSheetId="9">#REF!</definedName>
    <definedName name="BudCol12">#REF!</definedName>
    <definedName name="BudCol13" localSheetId="5">#REF!</definedName>
    <definedName name="BudCol13" localSheetId="9">#REF!</definedName>
    <definedName name="BudCol13">#REF!</definedName>
    <definedName name="BudCol14" localSheetId="5">#REF!</definedName>
    <definedName name="BudCol14" localSheetId="9">#REF!</definedName>
    <definedName name="BudCol14">#REF!</definedName>
    <definedName name="BudCol15" localSheetId="5">#REF!</definedName>
    <definedName name="BudCol15" localSheetId="9">#REF!</definedName>
    <definedName name="BudCol15">#REF!</definedName>
    <definedName name="BudCol16" localSheetId="5">#REF!</definedName>
    <definedName name="BudCol16" localSheetId="9">#REF!</definedName>
    <definedName name="BudCol16">#REF!</definedName>
    <definedName name="BudCol17" localSheetId="5">#REF!</definedName>
    <definedName name="BudCol17" localSheetId="9">#REF!</definedName>
    <definedName name="BudCol17">#REF!</definedName>
    <definedName name="BudCol18" localSheetId="5">#REF!</definedName>
    <definedName name="BudCol18" localSheetId="9">#REF!</definedName>
    <definedName name="BudCol18">#REF!</definedName>
    <definedName name="BudCol19" localSheetId="5">#REF!</definedName>
    <definedName name="BudCol19" localSheetId="9">#REF!</definedName>
    <definedName name="BudCol19">#REF!</definedName>
    <definedName name="BudCol20" localSheetId="5">#REF!</definedName>
    <definedName name="BudCol20" localSheetId="9">#REF!</definedName>
    <definedName name="BudCol20">#REF!</definedName>
    <definedName name="BudCol21" localSheetId="5">#REF!</definedName>
    <definedName name="BudCol21" localSheetId="9">#REF!</definedName>
    <definedName name="BudCol21">#REF!</definedName>
    <definedName name="BudCol22" localSheetId="5">#REF!</definedName>
    <definedName name="BudCol22" localSheetId="9">#REF!</definedName>
    <definedName name="BudCol22">#REF!</definedName>
    <definedName name="BudCol23" localSheetId="5">#REF!</definedName>
    <definedName name="BudCol23" localSheetId="9">#REF!</definedName>
    <definedName name="BudCol23">#REF!</definedName>
    <definedName name="BudCol24" localSheetId="5">#REF!</definedName>
    <definedName name="BudCol24" localSheetId="9">#REF!</definedName>
    <definedName name="BudCol24">#REF!</definedName>
    <definedName name="BudCol25" localSheetId="5">#REF!</definedName>
    <definedName name="BudCol25" localSheetId="9">#REF!</definedName>
    <definedName name="BudCol25">#REF!</definedName>
    <definedName name="BudColTmp" localSheetId="5">#REF!</definedName>
    <definedName name="BudColTmp" localSheetId="9">#REF!</definedName>
    <definedName name="BudColTmp">#REF!</definedName>
    <definedName name="case">#REF!</definedName>
    <definedName name="cen">#REF!</definedName>
    <definedName name="Choices_Wrapper" localSheetId="5">'KU Depr Change - Excess Adj'!Choices_Wrapper</definedName>
    <definedName name="Choices_Wrapper" localSheetId="4">'KU Prorata ADIT on Depr Change'!Choices_Wrapper</definedName>
    <definedName name="Choices_Wrapper" localSheetId="9">'LGE Depr Change - Excess Adj'!Choices_Wrapper</definedName>
    <definedName name="Choices_Wrapper" localSheetId="8">'LGE Prorata ADIT on Depr Change'!Choices_Wrapper</definedName>
    <definedName name="Choices_Wrapper">[0]!Choices_Wrapper</definedName>
    <definedName name="CM" localSheetId="5">#REF!</definedName>
    <definedName name="CM" localSheetId="4">#REF!</definedName>
    <definedName name="CM" localSheetId="9">#REF!</definedName>
    <definedName name="CM" localSheetId="8">#REF!</definedName>
    <definedName name="CM">#REF!</definedName>
    <definedName name="co">#REF!</definedName>
    <definedName name="ColumnAttributes1" localSheetId="5">#REF!</definedName>
    <definedName name="ColumnAttributes1" localSheetId="4">#REF!</definedName>
    <definedName name="ColumnAttributes1" localSheetId="9">#REF!</definedName>
    <definedName name="ColumnAttributes1" localSheetId="8">#REF!</definedName>
    <definedName name="ColumnAttributes1">#REF!</definedName>
    <definedName name="ColumnAttributes2" localSheetId="5">#REF!</definedName>
    <definedName name="ColumnAttributes2" localSheetId="4">#REF!</definedName>
    <definedName name="ColumnAttributes2" localSheetId="9">#REF!</definedName>
    <definedName name="ColumnAttributes2" localSheetId="8">#REF!</definedName>
    <definedName name="ColumnAttributes2">#REF!</definedName>
    <definedName name="ColumnAttributes3" localSheetId="5">#REF!</definedName>
    <definedName name="ColumnAttributes3" localSheetId="4">#REF!</definedName>
    <definedName name="ColumnAttributes3" localSheetId="9">#REF!</definedName>
    <definedName name="ColumnAttributes3" localSheetId="8">#REF!</definedName>
    <definedName name="ColumnAttributes3">#REF!</definedName>
    <definedName name="ColumnHeadings1" localSheetId="5">#REF!</definedName>
    <definedName name="ColumnHeadings1" localSheetId="9">#REF!</definedName>
    <definedName name="ColumnHeadings1">#REF!</definedName>
    <definedName name="ColumnHeadings2" localSheetId="5">#REF!</definedName>
    <definedName name="ColumnHeadings2" localSheetId="9">#REF!</definedName>
    <definedName name="ColumnHeadings2">#REF!</definedName>
    <definedName name="ColumnHeadings3" localSheetId="5">#REF!</definedName>
    <definedName name="ColumnHeadings3" localSheetId="9">#REF!</definedName>
    <definedName name="ColumnHeadings3">#REF!</definedName>
    <definedName name="Comp" localSheetId="5">'KU Depr Change - Excess Adj'!Comp</definedName>
    <definedName name="Comp" localSheetId="4">'KU Prorata ADIT on Depr Change'!Comp</definedName>
    <definedName name="Comp" localSheetId="9">'LGE Depr Change - Excess Adj'!Comp</definedName>
    <definedName name="Comp" localSheetId="8">'LGE Prorata ADIT on Depr Change'!Comp</definedName>
    <definedName name="Comp">[0]!Comp</definedName>
    <definedName name="COMPNAME">#REF!</definedName>
    <definedName name="crap" localSheetId="10" hidden="1">{#N/A,#N/A,TRUE,"Facility-Input";#N/A,#N/A,TRUE,"Graphs";#N/A,#N/A,TRUE,"TOTAL"}</definedName>
    <definedName name="crap" hidden="1">{#N/A,#N/A,TRUE,"Facility-Input";#N/A,#N/A,TRUE,"Graphs";#N/A,#N/A,TRUE,"TOTAL"}</definedName>
    <definedName name="CREDIT" localSheetId="5">#REF!</definedName>
    <definedName name="CREDIT" localSheetId="4">#REF!</definedName>
    <definedName name="CREDIT" localSheetId="9">#REF!</definedName>
    <definedName name="CREDIT" localSheetId="8">#REF!</definedName>
    <definedName name="CREDIT">#REF!</definedName>
    <definedName name="CurDateTime" localSheetId="4">#REF!</definedName>
    <definedName name="CurDateTime" localSheetId="8">#REF!</definedName>
    <definedName name="CurDateTime">#REF!</definedName>
    <definedName name="CurrMonth">#REF!</definedName>
    <definedName name="CWIP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1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DataCol_02">#REF!</definedName>
    <definedName name="DataCol_03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W" localSheetId="5">#REF!</definedName>
    <definedName name="DATAW" localSheetId="4">#REF!</definedName>
    <definedName name="DATAW" localSheetId="9">#REF!</definedName>
    <definedName name="DATAW" localSheetId="8">#REF!</definedName>
    <definedName name="DATAW">#REF!</definedName>
    <definedName name="DATE_TIME">#REF!</definedName>
    <definedName name="dateb">#REF!</definedName>
    <definedName name="datef">#REF!</definedName>
    <definedName name="DEBIT" localSheetId="5">#REF!</definedName>
    <definedName name="DEBIT" localSheetId="4">#REF!</definedName>
    <definedName name="DEBIT" localSheetId="9">#REF!</definedName>
    <definedName name="DEBIT" localSheetId="8">#REF!</definedName>
    <definedName name="DEBIT">#REF!</definedName>
    <definedName name="DEBT">#REF!</definedName>
    <definedName name="DEPR_DB" localSheetId="5">#REF!</definedName>
    <definedName name="DEPR_DB" localSheetId="4">#REF!</definedName>
    <definedName name="DEPR_DB" localSheetId="9">#REF!</definedName>
    <definedName name="DEPR_DB" localSheetId="8">#REF!</definedName>
    <definedName name="DEPR_DB">#REF!</definedName>
    <definedName name="DEPR_EXP" localSheetId="5">#REF!</definedName>
    <definedName name="DEPR_EXP" localSheetId="4">#REF!</definedName>
    <definedName name="DEPR_EXP" localSheetId="9">#REF!</definedName>
    <definedName name="DEPR_EXP" localSheetId="8">#REF!</definedName>
    <definedName name="DEPR_EXP">#REF!</definedName>
    <definedName name="Deprate" localSheetId="5">#REF!</definedName>
    <definedName name="Deprate" localSheetId="4">#REF!</definedName>
    <definedName name="Deprate" localSheetId="9">#REF!</definedName>
    <definedName name="Deprate" localSheetId="8">#REF!</definedName>
    <definedName name="Deprate">#REF!</definedName>
    <definedName name="distr" localSheetId="10" hidden="1">{"wp_h4.2",#N/A,FALSE,"WP_H4.2";"wp_h4.3",#N/A,FALSE,"WP_H4.3"}</definedName>
    <definedName name="distr" hidden="1">{"wp_h4.2",#N/A,FALSE,"WP_H4.2";"wp_h4.3",#N/A,FALSE,"WP_H4.3"}</definedName>
    <definedName name="DolUnitFactor">#REF!</definedName>
    <definedName name="DolUnitList">#REF!</definedName>
    <definedName name="EEEE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lecUnitFactor">#REF!</definedName>
    <definedName name="ElecUnitList">#REF!</definedName>
    <definedName name="EQUITY">#REF!</definedName>
    <definedName name="EV__CVPARAMS__" hidden="1">"% and $!$B$17:$C$38;"</definedName>
    <definedName name="EV__LASTREFTIME__" hidden="1">38727.409537037</definedName>
    <definedName name="EV__LOCKEDCVW__FINANCE" hidden="1">"TOT_EXP,ACTUAL,8,TOTFUNC,TOT_PROJ,2005.TOTAL,TOT_ACT,YTD,"</definedName>
    <definedName name="EV__LOCKSTATUS__" hidden="1">2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ExistingEstimates" localSheetId="5">#REF!</definedName>
    <definedName name="ExistingEstimates" localSheetId="4">#REF!</definedName>
    <definedName name="ExistingEstimates" localSheetId="9">#REF!</definedName>
    <definedName name="ExistingEstimates" localSheetId="8">#REF!</definedName>
    <definedName name="ExistingEstimates">#REF!</definedName>
    <definedName name="faf" hidden="1">#REF!</definedName>
    <definedName name="FEIN">#REF!</definedName>
    <definedName name="fl" hidden="1">#REF!</definedName>
    <definedName name="FORECAST">"'IFPSReport'!R5C3:R5C14"</definedName>
    <definedName name="Gas.calc" localSheetId="10" hidden="1">{"ARK_JURIS_FAC",#N/A,FALSE,"Ark_Fuel&amp;Rev"}</definedName>
    <definedName name="Gas.calc" hidden="1">{"ARK_JURIS_FAC",#N/A,FALSE,"Ark_Fuel&amp;Rev"}</definedName>
    <definedName name="GasUnitFactor">#REF!</definedName>
    <definedName name="GasUnitList">#REF!</definedName>
    <definedName name="GOD" localSheetId="10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10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10" hidden="1">{#N/A,#N/A,TRUE,"Facility-Input";#N/A,#N/A,TRUE,"Graphs";#N/A,#N/A,TRUE,"TOTAL"}</definedName>
    <definedName name="GOODBYE" hidden="1">{#N/A,#N/A,TRUE,"Facility-Input";#N/A,#N/A,TRUE,"Graphs";#N/A,#N/A,TRUE,"TOTAL"}</definedName>
    <definedName name="GpBookReserve" localSheetId="5">#REF!</definedName>
    <definedName name="GpBookReserve" localSheetId="4">#REF!</definedName>
    <definedName name="GpBookReserve" localSheetId="9">#REF!</definedName>
    <definedName name="GpBookReserve" localSheetId="8">#REF!</definedName>
    <definedName name="GpBookReserve">#REF!</definedName>
    <definedName name="GroupNumber" localSheetId="5">#REF!</definedName>
    <definedName name="GroupNumber" localSheetId="4">#REF!</definedName>
    <definedName name="GroupNumber" localSheetId="9">#REF!</definedName>
    <definedName name="GroupNumber" localSheetId="8">#REF!</definedName>
    <definedName name="GroupNumber">#REF!</definedName>
    <definedName name="haha" localSheetId="10" hidden="1">{"OMPA_FAC",#N/A,FALSE,"OMPA FAC"}</definedName>
    <definedName name="haha" hidden="1">{"OMPA_FAC",#N/A,FALSE,"OMPA FAC"}</definedName>
    <definedName name="hello" localSheetId="10" hidden="1">{#N/A,#N/A,TRUE,"Facility-Input";#N/A,#N/A,TRUE,"Graphs";#N/A,#N/A,TRUE,"TOTAL"}</definedName>
    <definedName name="hello" hidden="1">{#N/A,#N/A,TRUE,"Facility-Input";#N/A,#N/A,TRUE,"Graphs";#N/A,#N/A,TRUE,"TOTAL"}</definedName>
    <definedName name="HMMM" localSheetId="1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TML_CodePage" hidden="1">1252</definedName>
    <definedName name="HTML_Control" localSheetId="2" hidden="1">{"'Server Configuration'!$A$1:$DB$281"}</definedName>
    <definedName name="HTML_Control" localSheetId="5" hidden="1">{"'Server Configuration'!$A$1:$DB$281"}</definedName>
    <definedName name="HTML_Control" localSheetId="4" hidden="1">{"'Server Configuration'!$A$1:$DB$281"}</definedName>
    <definedName name="HTML_Control" localSheetId="9" hidden="1">{"'Server Configuration'!$A$1:$DB$281"}</definedName>
    <definedName name="HTML_Control" localSheetId="8" hidden="1">{"'Server Configuration'!$A$1:$DB$281"}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HTML1_1" hidden="1">"[MWHCUST.XLW]Intranet!$A$1:$I$42"</definedName>
    <definedName name="HTML1_10" hidden="1">""</definedName>
    <definedName name="HTML1_11" hidden="1">1</definedName>
    <definedName name="HTML1_12" hidden="1">"E:\Working\pages\Update\MwhCust.htm"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1</definedName>
    <definedName name="HTML1_8" hidden="1">"10/10/96"</definedName>
    <definedName name="HTML1_9" hidden="1">"LGE Energy Division User"</definedName>
    <definedName name="HTML2_1" hidden="1">"[MWHCUST.XLW]Intranet!$A$1:$I$40"</definedName>
    <definedName name="HTML2_10" hidden="1">""</definedName>
    <definedName name="HTML2_11" hidden="1">1</definedName>
    <definedName name="HTML2_12" hidden="1">"E:\Working\pages\Update\mwhcust.htm"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"10/10/96"</definedName>
    <definedName name="HTML2_9" hidden="1">"LGE Energy Division User"</definedName>
    <definedName name="HTML3_1" hidden="1">"[MWHCUST.XLW]Intranet!$A$1:$J$40"</definedName>
    <definedName name="HTML3_10" hidden="1">""</definedName>
    <definedName name="HTML3_11" hidden="1">1</definedName>
    <definedName name="HTML3_12" hidden="1">"E:\Working\pages\Update\MwhCust.htm"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1</definedName>
    <definedName name="HTML3_8" hidden="1">"10/10/96"</definedName>
    <definedName name="HTML3_9" hidden="1">"LGE Energy Division User"</definedName>
    <definedName name="HTMLCount" hidden="1">3</definedName>
    <definedName name="IDTable">#REF!</definedName>
    <definedName name="InputSec_01">#REF!</definedName>
    <definedName name="InputSec02">#REF!</definedName>
    <definedName name="InputSec05a">#REF!</definedName>
    <definedName name="InputSec05b">#REF!</definedName>
    <definedName name="InputSec05c">#REF!</definedName>
    <definedName name="InputSec05d">#REF!</definedName>
    <definedName name="InputSec05e">#REF!</definedName>
    <definedName name="InputSec05f">#REF!</definedName>
    <definedName name="InputSec05g">#REF!</definedName>
    <definedName name="InputSec05h">#REF!</definedName>
    <definedName name="InputSec06a">#REF!</definedName>
    <definedName name="InputSec06b">#REF!</definedName>
    <definedName name="InputSec06c">#REF!</definedName>
    <definedName name="InputSec06d">#REF!</definedName>
    <definedName name="InputSec06e">#REF!</definedName>
    <definedName name="InputSec07a">#REF!</definedName>
    <definedName name="InputSec07b">#REF!</definedName>
    <definedName name="InputSec07c">#REF!</definedName>
    <definedName name="InputSec07d">#REF!</definedName>
    <definedName name="InputSec07e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09c">#REF!</definedName>
    <definedName name="InputStartCell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43046.5300925926</definedName>
    <definedName name="IQ_QTD" hidden="1">750000</definedName>
    <definedName name="IQ_TODAY" hidden="1">0</definedName>
    <definedName name="IQ_YTDMONTH" hidden="1">130000</definedName>
    <definedName name="JE_Name_1">#REF!</definedName>
    <definedName name="JE_Name_2" localSheetId="5">#REF!</definedName>
    <definedName name="JE_Name_2" localSheetId="4">#REF!</definedName>
    <definedName name="JE_Name_2" localSheetId="9">#REF!</definedName>
    <definedName name="JE_Name_2" localSheetId="8">#REF!</definedName>
    <definedName name="JE_Name_2">#REF!</definedName>
    <definedName name="JESUS" localSheetId="10" hidden="1">{#N/A,#N/A,TRUE,"Facility-Input";#N/A,#N/A,TRUE,"Graphs";#N/A,#N/A,TRUE,"TOTAL"}</definedName>
    <definedName name="JESUS" hidden="1">{#N/A,#N/A,TRUE,"Facility-Input";#N/A,#N/A,TRUE,"Graphs";#N/A,#N/A,TRUE,"TOTAL"}</definedName>
    <definedName name="jijul" hidden="1">#REF!</definedName>
    <definedName name="K2_WBEVMODE" hidden="1">0</definedName>
    <definedName name="KWHCol01" localSheetId="5">#REF!</definedName>
    <definedName name="KWHCol01" localSheetId="4">#REF!</definedName>
    <definedName name="KWHCol01" localSheetId="9">#REF!</definedName>
    <definedName name="KWHCol01" localSheetId="8">#REF!</definedName>
    <definedName name="KWHCol01">#REF!</definedName>
    <definedName name="KWHCol02" localSheetId="5">#REF!</definedName>
    <definedName name="KWHCol02" localSheetId="4">#REF!</definedName>
    <definedName name="KWHCol02" localSheetId="9">#REF!</definedName>
    <definedName name="KWHCol02" localSheetId="8">#REF!</definedName>
    <definedName name="KWHCol02">#REF!</definedName>
    <definedName name="KWHCol03" localSheetId="5">#REF!</definedName>
    <definedName name="KWHCol03" localSheetId="9">#REF!</definedName>
    <definedName name="KWHCol03">#REF!</definedName>
    <definedName name="KWHCol04" localSheetId="5">#REF!</definedName>
    <definedName name="KWHCol04" localSheetId="9">#REF!</definedName>
    <definedName name="KWHCol04">#REF!</definedName>
    <definedName name="KWHCol05" localSheetId="5">#REF!</definedName>
    <definedName name="KWHCol05" localSheetId="9">#REF!</definedName>
    <definedName name="KWHCol05">#REF!</definedName>
    <definedName name="KWHCol06" localSheetId="5">#REF!</definedName>
    <definedName name="KWHCol06" localSheetId="9">#REF!</definedName>
    <definedName name="KWHCol06">#REF!</definedName>
    <definedName name="KWHCol07" localSheetId="5">#REF!</definedName>
    <definedName name="KWHCol07" localSheetId="9">#REF!</definedName>
    <definedName name="KWHCol07">#REF!</definedName>
    <definedName name="KWHCol08" localSheetId="5">#REF!</definedName>
    <definedName name="KWHCol08" localSheetId="9">#REF!</definedName>
    <definedName name="KWHCol08">#REF!</definedName>
    <definedName name="KWHCol09" localSheetId="5">#REF!</definedName>
    <definedName name="KWHCol09" localSheetId="9">#REF!</definedName>
    <definedName name="KWHCol09">#REF!</definedName>
    <definedName name="KWHCol10" localSheetId="5">#REF!</definedName>
    <definedName name="KWHCol10" localSheetId="9">#REF!</definedName>
    <definedName name="KWHCol10">#REF!</definedName>
    <definedName name="KWHCol11" localSheetId="5">#REF!</definedName>
    <definedName name="KWHCol11" localSheetId="9">#REF!</definedName>
    <definedName name="KWHCol11">#REF!</definedName>
    <definedName name="KWHCol12" localSheetId="5">#REF!</definedName>
    <definedName name="KWHCol12" localSheetId="9">#REF!</definedName>
    <definedName name="KWHCol12">#REF!</definedName>
    <definedName name="KWHCol13" localSheetId="5">#REF!</definedName>
    <definedName name="KWHCol13" localSheetId="9">#REF!</definedName>
    <definedName name="KWHCol13">#REF!</definedName>
    <definedName name="KWHCol14" localSheetId="5">#REF!</definedName>
    <definedName name="KWHCol14" localSheetId="9">#REF!</definedName>
    <definedName name="KWHCol14">#REF!</definedName>
    <definedName name="KWHCol15" localSheetId="5">#REF!</definedName>
    <definedName name="KWHCol15" localSheetId="9">#REF!</definedName>
    <definedName name="KWHCol15">#REF!</definedName>
    <definedName name="KWHCol16" localSheetId="5">#REF!</definedName>
    <definedName name="KWHCol16" localSheetId="9">#REF!</definedName>
    <definedName name="KWHCol16">#REF!</definedName>
    <definedName name="KWHCol17" localSheetId="5">#REF!</definedName>
    <definedName name="KWHCol17" localSheetId="9">#REF!</definedName>
    <definedName name="KWHCol17">#REF!</definedName>
    <definedName name="KWHCol18" localSheetId="5">#REF!</definedName>
    <definedName name="KWHCol18" localSheetId="9">#REF!</definedName>
    <definedName name="KWHCol18">#REF!</definedName>
    <definedName name="KWHCol19" localSheetId="5">#REF!</definedName>
    <definedName name="KWHCol19" localSheetId="9">#REF!</definedName>
    <definedName name="KWHCol19">#REF!</definedName>
    <definedName name="KWHCol20" localSheetId="5">#REF!</definedName>
    <definedName name="KWHCol20" localSheetId="9">#REF!</definedName>
    <definedName name="KWHCol20">#REF!</definedName>
    <definedName name="KWHCol21" localSheetId="5">#REF!</definedName>
    <definedName name="KWHCol21" localSheetId="9">#REF!</definedName>
    <definedName name="KWHCol21">#REF!</definedName>
    <definedName name="KWHCol22" localSheetId="5">#REF!</definedName>
    <definedName name="KWHCol22" localSheetId="9">#REF!</definedName>
    <definedName name="KWHCol22">#REF!</definedName>
    <definedName name="KWHCol23" localSheetId="5">#REF!</definedName>
    <definedName name="KWHCol23" localSheetId="9">#REF!</definedName>
    <definedName name="KWHCol23">#REF!</definedName>
    <definedName name="KWHCol24" localSheetId="5">#REF!</definedName>
    <definedName name="KWHCol24" localSheetId="9">#REF!</definedName>
    <definedName name="KWHCol24">#REF!</definedName>
    <definedName name="KWHCol25" localSheetId="5">#REF!</definedName>
    <definedName name="KWHCol25" localSheetId="9">#REF!</definedName>
    <definedName name="KWHCol25">#REF!</definedName>
    <definedName name="KWHColTmp" localSheetId="5">#REF!</definedName>
    <definedName name="KWHColTmp" localSheetId="9">#REF!</definedName>
    <definedName name="KWHColTmp">#REF!</definedName>
    <definedName name="LFMAR" localSheetId="5">#REF!</definedName>
    <definedName name="LFMAR" localSheetId="9">#REF!</definedName>
    <definedName name="LFMAR">#REF!</definedName>
    <definedName name="LIST" localSheetId="5">#REF!</definedName>
    <definedName name="LIST" localSheetId="9">#REF!</definedName>
    <definedName name="LIST">#REF!</definedName>
    <definedName name="LIST2" localSheetId="5">#REF!</definedName>
    <definedName name="LIST2" localSheetId="9">#REF!</definedName>
    <definedName name="LIST2">#REF!</definedName>
    <definedName name="NEWCOSTS" localSheetId="5">#REF!</definedName>
    <definedName name="NEWCOSTS" localSheetId="9">#REF!</definedName>
    <definedName name="NEWCOSTS">#REF!</definedName>
    <definedName name="NextReptPeriod">#REF!</definedName>
    <definedName name="Nicknames" hidden="1">#REF!</definedName>
    <definedName name="No." localSheetId="5">#REF!</definedName>
    <definedName name="No." localSheetId="4">#REF!</definedName>
    <definedName name="No." localSheetId="9">#REF!</definedName>
    <definedName name="No." localSheetId="8">#REF!</definedName>
    <definedName name="No.">#REF!</definedName>
    <definedName name="PAGE" localSheetId="5">#REF!</definedName>
    <definedName name="PAGE" localSheetId="4">#REF!</definedName>
    <definedName name="PAGE" localSheetId="9">#REF!</definedName>
    <definedName name="PAGE" localSheetId="8">#REF!</definedName>
    <definedName name="PAGE">#REF!</definedName>
    <definedName name="PAGE1" localSheetId="5">#REF!</definedName>
    <definedName name="PAGE1" localSheetId="4">#REF!</definedName>
    <definedName name="PAGE1" localSheetId="9">#REF!</definedName>
    <definedName name="PAGE1" localSheetId="8">#REF!</definedName>
    <definedName name="PAGE1">#REF!</definedName>
    <definedName name="PAGE10" localSheetId="5">#REF!</definedName>
    <definedName name="PAGE10" localSheetId="9">#REF!</definedName>
    <definedName name="PAGE10">#REF!</definedName>
    <definedName name="PAGE2" localSheetId="5">#REF!</definedName>
    <definedName name="PAGE2" localSheetId="9">#REF!</definedName>
    <definedName name="PAGE2">#REF!</definedName>
    <definedName name="PAGE3" localSheetId="5">#REF!</definedName>
    <definedName name="PAGE3" localSheetId="9">#REF!</definedName>
    <definedName name="PAGE3">#REF!</definedName>
    <definedName name="PAGE4" localSheetId="5">#REF!</definedName>
    <definedName name="PAGE4" localSheetId="9">#REF!</definedName>
    <definedName name="PAGE4">#REF!</definedName>
    <definedName name="PAGE7" localSheetId="5">#REF!</definedName>
    <definedName name="PAGE7" localSheetId="9">#REF!</definedName>
    <definedName name="PAGE7">#REF!</definedName>
    <definedName name="page8" localSheetId="5">#REF!</definedName>
    <definedName name="page8" localSheetId="9">#REF!</definedName>
    <definedName name="page8">#REF!</definedName>
    <definedName name="PAGE9" localSheetId="5">#REF!</definedName>
    <definedName name="PAGE9" localSheetId="9">#REF!</definedName>
    <definedName name="PAGE9">#REF!</definedName>
    <definedName name="PERIOD" localSheetId="5">#REF!</definedName>
    <definedName name="PERIOD" localSheetId="9">#REF!</definedName>
    <definedName name="PERIOD">#REF!</definedName>
    <definedName name="PopCache_GL_INTERFACE_REFERENCE7">#REF!</definedName>
    <definedName name="_xlnm.Print_Area" localSheetId="2">'KU and LGE Summary Rev Req '!$A$1:$Q$51</definedName>
    <definedName name="_xlnm.Print_Area" localSheetId="0">'KU Exhibit CMG-5'!$A$1:$F$37</definedName>
    <definedName name="_xlnm.Print_Area" localSheetId="1">'LGE Exhibit CMG-5'!$A$1:$F$37</definedName>
    <definedName name="Print_Area_MI" localSheetId="5">#REF!</definedName>
    <definedName name="Print_Area_MI" localSheetId="4">#REF!</definedName>
    <definedName name="Print_Area_MI" localSheetId="9">#REF!</definedName>
    <definedName name="Print_Area_MI" localSheetId="8">#REF!</definedName>
    <definedName name="Print_Area_MI">#REF!</definedName>
    <definedName name="PVA_ReportList">#REF!</definedName>
    <definedName name="PVA_ReportValue">#REF!</definedName>
    <definedName name="RBC_ReportList">#REF!</definedName>
    <definedName name="RBC_ReportValue">#REF!</definedName>
    <definedName name="RBCDtl_KUE" localSheetId="5">#REF!</definedName>
    <definedName name="RBCDtl_KUE" localSheetId="4">#REF!</definedName>
    <definedName name="RBCDtl_KUE" localSheetId="9">#REF!</definedName>
    <definedName name="RBCDtl_KUE" localSheetId="8">#REF!</definedName>
    <definedName name="RBCDtl_KUE">#REF!</definedName>
    <definedName name="RBCDtl_KUOD" localSheetId="5">#REF!</definedName>
    <definedName name="RBCDtl_KUOD" localSheetId="4">#REF!</definedName>
    <definedName name="RBCDtl_KUOD" localSheetId="9">#REF!</definedName>
    <definedName name="RBCDtl_KUOD" localSheetId="8">#REF!</definedName>
    <definedName name="RBCDtl_KUOD">#REF!</definedName>
    <definedName name="RBCDtl_LGEE" localSheetId="5">#REF!</definedName>
    <definedName name="RBCDtl_LGEE" localSheetId="4">#REF!</definedName>
    <definedName name="RBCDtl_LGEE" localSheetId="9">#REF!</definedName>
    <definedName name="RBCDtl_LGEE" localSheetId="8">#REF!</definedName>
    <definedName name="RBCDtl_LGEE">#REF!</definedName>
    <definedName name="RBCDtl_LGEG" localSheetId="5">#REF!</definedName>
    <definedName name="RBCDtl_LGEG" localSheetId="9">#REF!</definedName>
    <definedName name="RBCDtl_LGEG">#REF!</definedName>
    <definedName name="RBCDtl_ODPE" localSheetId="5">#REF!</definedName>
    <definedName name="RBCDtl_ODPE" localSheetId="9">#REF!</definedName>
    <definedName name="RBCDtl_ODPE">#REF!</definedName>
    <definedName name="RBCSum_KUOD">#REF!</definedName>
    <definedName name="recap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localSheetId="5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localSheetId="4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localSheetId="9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localSheetId="8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over" localSheetId="2">#REF!</definedName>
    <definedName name="Recover">#REF!</definedName>
    <definedName name="Report" localSheetId="5">#REF!</definedName>
    <definedName name="Report" localSheetId="4">#REF!</definedName>
    <definedName name="Report" localSheetId="9">#REF!</definedName>
    <definedName name="Report" localSheetId="8">#REF!</definedName>
    <definedName name="Report">#REF!</definedName>
    <definedName name="ReportTitle1" localSheetId="5">#REF!</definedName>
    <definedName name="ReportTitle1" localSheetId="4">#REF!</definedName>
    <definedName name="ReportTitle1" localSheetId="9">#REF!</definedName>
    <definedName name="ReportTitle1" localSheetId="8">#REF!</definedName>
    <definedName name="ReportTitle1">#REF!</definedName>
    <definedName name="ReportTitle2" localSheetId="5">#REF!</definedName>
    <definedName name="ReportTitle2" localSheetId="4">#REF!</definedName>
    <definedName name="ReportTitle2" localSheetId="9">#REF!</definedName>
    <definedName name="ReportTitle2" localSheetId="8">#REF!</definedName>
    <definedName name="ReportTitle2">#REF!</definedName>
    <definedName name="ReportTitle3" localSheetId="5">#REF!</definedName>
    <definedName name="ReportTitle3" localSheetId="9">#REF!</definedName>
    <definedName name="ReportTitle3">#REF!</definedName>
    <definedName name="RetiredUnitReserve" localSheetId="5">#REF!</definedName>
    <definedName name="RetiredUnitReserve" localSheetId="9">#REF!</definedName>
    <definedName name="RetiredUnitReserve">#REF!</definedName>
    <definedName name="ROE_avg" localSheetId="5">#REF!</definedName>
    <definedName name="ROE_avg" localSheetId="9">#REF!</definedName>
    <definedName name="ROE_avg">#REF!</definedName>
    <definedName name="ROE_yr_end" localSheetId="5">#REF!</definedName>
    <definedName name="ROE_yr_end" localSheetId="9">#REF!</definedName>
    <definedName name="ROE_yr_end">#REF!</definedName>
    <definedName name="RowDetails1" localSheetId="5">#REF!</definedName>
    <definedName name="RowDetails1" localSheetId="9">#REF!</definedName>
    <definedName name="RowDetails1">#REF!</definedName>
    <definedName name="RowDetails2" localSheetId="5">#REF!</definedName>
    <definedName name="RowDetails2" localSheetId="9">#REF!</definedName>
    <definedName name="RowDetails2">#REF!</definedName>
    <definedName name="RowDetails3" localSheetId="5">#REF!</definedName>
    <definedName name="RowDetails3" localSheetId="9">#REF!</definedName>
    <definedName name="RowDetails3">#REF!</definedName>
    <definedName name="RptgMonth">#REF!</definedName>
    <definedName name="RptgMonthList">#REF!</definedName>
    <definedName name="RptgMonthLYr">#REF!</definedName>
    <definedName name="SALES" localSheetId="5">#REF!</definedName>
    <definedName name="SALES" localSheetId="4">#REF!</definedName>
    <definedName name="SALES" localSheetId="9">#REF!</definedName>
    <definedName name="SALES" localSheetId="8">#REF!</definedName>
    <definedName name="SALES">#REF!</definedName>
    <definedName name="SEMIYTM" localSheetId="5">#REF!</definedName>
    <definedName name="SEMIYTM" localSheetId="4">#REF!</definedName>
    <definedName name="SEMIYTM" localSheetId="9">#REF!</definedName>
    <definedName name="SEMIYTM" localSheetId="8">#REF!</definedName>
    <definedName name="SEMIYTM">#REF!</definedName>
    <definedName name="SMK">#REF!</definedName>
    <definedName name="srg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upport" localSheetId="5">#REF!</definedName>
    <definedName name="Support" localSheetId="4">#REF!</definedName>
    <definedName name="Support" localSheetId="9">#REF!</definedName>
    <definedName name="Support" localSheetId="8">#REF!</definedName>
    <definedName name="Support">#REF!</definedName>
    <definedName name="TableName">"Dummy"</definedName>
    <definedName name="Temp" localSheetId="10" hidden="1">{"ARK_JURIS_FUEL",#N/A,FALSE,"Ark_Fuel&amp;Rev"}</definedName>
    <definedName name="Temp" hidden="1">{"ARK_JURIS_FUEL",#N/A,FALSE,"Ark_Fuel&amp;Rev"}</definedName>
    <definedName name="TempReptPeriod">#REF!</definedName>
    <definedName name="test" localSheetId="5">'KU Depr Change - Excess Adj'!test</definedName>
    <definedName name="test" localSheetId="4">'KU Prorata ADIT on Depr Change'!test</definedName>
    <definedName name="test" localSheetId="9">'LGE Depr Change - Excess Adj'!test</definedName>
    <definedName name="test" localSheetId="10" hidden="1">{"ARK_JURIS_FUEL",#N/A,FALSE,"Ark_Fuel&amp;Rev"}</definedName>
    <definedName name="test" localSheetId="8">'LGE Prorata ADIT on Depr Change'!test</definedName>
    <definedName name="test" hidden="1">{"ARK_JURIS_FUEL",#N/A,FALSE,"Ark_Fuel&amp;Rev"}</definedName>
    <definedName name="TextRefCopyRangeCount" hidden="1">8</definedName>
    <definedName name="tran" localSheetId="1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tt" localSheetId="5">#REF!</definedName>
    <definedName name="ttt" localSheetId="4">#REF!</definedName>
    <definedName name="ttt" localSheetId="9">#REF!</definedName>
    <definedName name="ttt" localSheetId="8">#REF!</definedName>
    <definedName name="ttt">#REF!</definedName>
    <definedName name="uncoll" localSheetId="5">#REF!</definedName>
    <definedName name="uncoll" localSheetId="4">#REF!</definedName>
    <definedName name="uncoll" localSheetId="9">#REF!</definedName>
    <definedName name="uncoll" localSheetId="8">#REF!</definedName>
    <definedName name="uncoll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titled" localSheetId="5">#REF!</definedName>
    <definedName name="Untitled" localSheetId="4">#REF!</definedName>
    <definedName name="Untitled" localSheetId="9">#REF!</definedName>
    <definedName name="Untitled" localSheetId="8">#REF!</definedName>
    <definedName name="Untitled">#REF!</definedName>
    <definedName name="UpdateDateTime" localSheetId="5">#REF!</definedName>
    <definedName name="UpdateDateTime" localSheetId="4">#REF!</definedName>
    <definedName name="UpdateDateTime" localSheetId="9">#REF!</definedName>
    <definedName name="UpdateDateTime" localSheetId="8">#REF!</definedName>
    <definedName name="UpdateDateTime">#REF!</definedName>
    <definedName name="UPIS" localSheetId="5">#REF!</definedName>
    <definedName name="UPIS" localSheetId="4">#REF!</definedName>
    <definedName name="UPIS" localSheetId="9">#REF!</definedName>
    <definedName name="UPIS" localSheetId="8">#REF!</definedName>
    <definedName name="UPIS">#REF!</definedName>
    <definedName name="wrn.All." localSheetId="10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RK._.JURIS._.FAC._.CALC." localSheetId="10" hidden="1">{"ARK_JURIS_FAC",#N/A,FALSE,"Ark_Fuel&amp;Rev"}</definedName>
    <definedName name="wrn.ARK._.JURIS._.FAC._.CALC." hidden="1">{"ARK_JURIS_FAC",#N/A,FALSE,"Ark_Fuel&amp;Rev"}</definedName>
    <definedName name="wrn.ARK._.JURIS._.FUEL._.COST." localSheetId="10" hidden="1">{"ARK_JURIS_FUEL",#N/A,FALSE,"Ark_Fuel&amp;Rev"}</definedName>
    <definedName name="wrn.ARK._.JURIS._.FUEL._.COST." hidden="1">{"ARK_JURIS_FUEL",#N/A,FALSE,"Ark_Fuel&amp;Rev"}</definedName>
    <definedName name="wrn.ATOKA._.FAC._.CALC." localSheetId="10" hidden="1">{"ATOKA_FAC",#N/A,FALSE,"Atoka"}</definedName>
    <definedName name="wrn.ATOKA._.FAC._.CALC." hidden="1">{"ATOKA_FAC",#N/A,FALSE,"Atoka"}</definedName>
    <definedName name="wrn.Cashflow.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localSheetId="5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localSheetId="4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localSheetId="9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localSheetId="8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ONOCO._.FAC." localSheetId="10" hidden="1">{"CONOCO_FAC",#N/A,FALSE,"Conoco FAC"}</definedName>
    <definedName name="wrn.CONOCO._.FAC." hidden="1">{"CONOCO_FAC",#N/A,FALSE,"Conoco FAC"}</definedName>
    <definedName name="wrn.FAC._.SUMMARY." localSheetId="10" hidden="1">{"FAC_SUMMARY",#N/A,FALSE,"Summaries"}</definedName>
    <definedName name="wrn.FAC._.SUMMARY." hidden="1">{"FAC_SUMMARY",#N/A,FALSE,"Summaries"}</definedName>
    <definedName name="wrn.FERC._.FAC._.CALC." localSheetId="10" hidden="1">{"FERC_FAC",#N/A,FALSE,"FERC_Fuel&amp;Rev"}</definedName>
    <definedName name="wrn.FERC._.FAC._.CALC." hidden="1">{"FERC_FAC",#N/A,FALSE,"FERC_Fuel&amp;Rev"}</definedName>
    <definedName name="wrn.FERC._.WEATHER._.and._.JURIS._.FUEL." localSheetId="10" hidden="1">{"FERC_WEATHER_AND_FUEL",#N/A,FALSE,"FERC_Fuel&amp;Rev"}</definedName>
    <definedName name="wrn.FERC._.WEATHER._.and._.JURIS._.FUEL." hidden="1">{"FERC_WEATHER_AND_FUEL",#N/A,FALSE,"FERC_Fuel&amp;Rev"}</definedName>
    <definedName name="wrn.go." localSheetId="10" hidden="1">{"wp_h4.2",#N/A,FALSE,"WP_H4.2";"wp_h4.3",#N/A,FALSE,"WP_H4.3"}</definedName>
    <definedName name="wrn.go." hidden="1">{"wp_h4.2",#N/A,FALSE,"WP_H4.2";"wp_h4.3",#N/A,FALSE,"WP_H4.3"}</definedName>
    <definedName name="wrn.MFR." localSheetId="1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iniSum." localSheetId="10" hidden="1">{#N/A,#N/A,TRUE,"Facility-Input";#N/A,#N/A,TRUE,"Graphs";#N/A,#N/A,TRUE,"TOTAL"}</definedName>
    <definedName name="wrn.MiniSum." hidden="1">{#N/A,#N/A,TRUE,"Facility-Input";#N/A,#N/A,TRUE,"Graphs";#N/A,#N/A,TRUE,"TOTAL"}</definedName>
    <definedName name="wrn.OK._.FUEL._.COMPARISON." localSheetId="1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10" hidden="1">{"OK_JURIS_FAC",#N/A,FALSE,"Ok_Fuel&amp;Rev"}</definedName>
    <definedName name="wrn.OK._.JURIS._.FAC._.CALCULATION." hidden="1">{"OK_JURIS_FAC",#N/A,FALSE,"Ok_Fuel&amp;Rev"}</definedName>
    <definedName name="wrn.OK._.JURIS._.FUEL._.COST." localSheetId="10" hidden="1">{"OK_JURIS_FUEL",#N/A,FALSE,"Ok_Fuel&amp;Rev"}</definedName>
    <definedName name="wrn.OK._.JURIS._.FUEL._.COST." hidden="1">{"OK_JURIS_FUEL",#N/A,FALSE,"Ok_Fuel&amp;Rev"}</definedName>
    <definedName name="wrn.OKLA._.PRO._.FORMA._.FUEL." localSheetId="10" hidden="1">{"OK_PRO_FORMA_FUEL",#N/A,FALSE,"Ok_Fuel&amp;Rev"}</definedName>
    <definedName name="wrn.OKLA._.PRO._.FORMA._.FUEL." hidden="1">{"OK_PRO_FORMA_FUEL",#N/A,FALSE,"Ok_Fuel&amp;Rev"}</definedName>
    <definedName name="wrn.OMPA._.FAC." localSheetId="10" hidden="1">{"OMPA_FAC",#N/A,FALSE,"OMPA FAC"}</definedName>
    <definedName name="wrn.OMPA._.FAC." hidden="1">{"OMPA_FAC",#N/A,FALSE,"OMPA FAC"}</definedName>
    <definedName name="wrn.Operating_Graphs_Stats." localSheetId="2" hidden="1">{#N/A,#N/A,TRUE,"Operating Graphs";#N/A,#N/A,TRUE,"Stats"}</definedName>
    <definedName name="wrn.Operating_Graphs_Stats." localSheetId="5" hidden="1">{#N/A,#N/A,TRUE,"Operating Graphs";#N/A,#N/A,TRUE,"Stats"}</definedName>
    <definedName name="wrn.Operating_Graphs_Stats." localSheetId="4" hidden="1">{#N/A,#N/A,TRUE,"Operating Graphs";#N/A,#N/A,TRUE,"Stats"}</definedName>
    <definedName name="wrn.Operating_Graphs_Stats." localSheetId="9" hidden="1">{#N/A,#N/A,TRUE,"Operating Graphs";#N/A,#N/A,TRUE,"Stats"}</definedName>
    <definedName name="wrn.Operating_Graphs_Stats." localSheetId="8" hidden="1">{#N/A,#N/A,TRUE,"Operating Graphs";#N/A,#N/A,TRUE,"Stats"}</definedName>
    <definedName name="wrn.Operating_Graphs_Stats." hidden="1">{#N/A,#N/A,TRUE,"Operating Graphs";#N/A,#N/A,TRUE,"Stats"}</definedName>
    <definedName name="wrn.OTHER._.DATA." localSheetId="10" hidden="1">{"OTHER_DATA",#N/A,FALSE,"Ok_Fuel&amp;Rev"}</definedName>
    <definedName name="wrn.OTHER._.DATA." hidden="1">{"OTHER_DATA",#N/A,FALSE,"Ok_Fuel&amp;Rev"}</definedName>
    <definedName name="wrn.print." localSheetId="1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2" hidden="1">{#N/A,#N/A,FALSE,"Summary";#N/A,#N/A,FALSE,"City Gate";#N/A,#N/A,FALSE,"Ind Trans";#N/A,#N/A,FALSE,"Electric Gen"}</definedName>
    <definedName name="wrn.Print._.All." localSheetId="5" hidden="1">{#N/A,#N/A,FALSE,"Summary";#N/A,#N/A,FALSE,"City Gate";#N/A,#N/A,FALSE,"Ind Trans";#N/A,#N/A,FALSE,"Electric Gen"}</definedName>
    <definedName name="wrn.Print._.All." localSheetId="4" hidden="1">{#N/A,#N/A,FALSE,"Summary";#N/A,#N/A,FALSE,"City Gate";#N/A,#N/A,FALSE,"Ind Trans";#N/A,#N/A,FALSE,"Electric Gen"}</definedName>
    <definedName name="wrn.Print._.All." localSheetId="9" hidden="1">{#N/A,#N/A,FALSE,"Summary";#N/A,#N/A,FALSE,"City Gate";#N/A,#N/A,FALSE,"Ind Trans";#N/A,#N/A,FALSE,"Electric Gen"}</definedName>
    <definedName name="wrn.Print._.All." localSheetId="10" hidden="1">{#N/A,#N/A,FALSE,"Summary";#N/A,#N/A,FALSE,"City Gate";#N/A,#N/A,FALSE,"Ind Trans";#N/A,#N/A,FALSE,"Electric Gen"}</definedName>
    <definedName name="wrn.Print._.All." localSheetId="8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b1." localSheetId="2" hidden="1">{#N/A,#N/A,FALSE,"B-1";#N/A,#N/A,FALSE,"B-1(P2)";#N/A,#N/A,FALSE,"B-1(P3)";#N/A,#N/A,FALSE,"B-1(P4)"}</definedName>
    <definedName name="wrn.printb1." localSheetId="5" hidden="1">{#N/A,#N/A,FALSE,"B-1";#N/A,#N/A,FALSE,"B-1(P2)";#N/A,#N/A,FALSE,"B-1(P3)";#N/A,#N/A,FALSE,"B-1(P4)"}</definedName>
    <definedName name="wrn.printb1." localSheetId="4" hidden="1">{#N/A,#N/A,FALSE,"B-1";#N/A,#N/A,FALSE,"B-1(P2)";#N/A,#N/A,FALSE,"B-1(P3)";#N/A,#N/A,FALSE,"B-1(P4)"}</definedName>
    <definedName name="wrn.printb1." localSheetId="9" hidden="1">{#N/A,#N/A,FALSE,"B-1";#N/A,#N/A,FALSE,"B-1(P2)";#N/A,#N/A,FALSE,"B-1(P3)";#N/A,#N/A,FALSE,"B-1(P4)"}</definedName>
    <definedName name="wrn.printb1." localSheetId="8" hidden="1">{#N/A,#N/A,FALSE,"B-1";#N/A,#N/A,FALSE,"B-1(P2)";#N/A,#N/A,FALSE,"B-1(P3)";#N/A,#N/A,FALSE,"B-1(P4)"}</definedName>
    <definedName name="wrn.printb1." hidden="1">{#N/A,#N/A,FALSE,"B-1";#N/A,#N/A,FALSE,"B-1(P2)";#N/A,#N/A,FALSE,"B-1(P3)";#N/A,#N/A,FALSE,"B-1(P4)"}</definedName>
    <definedName name="wrn.printb1.4." localSheetId="2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localSheetId="5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localSheetId="4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localSheetId="9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localSheetId="8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hidden="1">{"page1",#N/A,FALSE,"B-1_4";"page2",#N/A,FALSE,"B-1_4";"page3",#N/A,FALSE,"B-1_4";"page4",#N/A,FALSE,"B-1_4";"page5",#N/A,FALSE,"B-1_4";"page6",#N/A,FALSE,"B-1_4";"page7",#N/A,FALSE,"B-1_4";"page8",#N/A,FALSE,"B-1_4"}</definedName>
    <definedName name="wrn.Project._.A." localSheetId="1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Risk._.Reserves." localSheetId="10" hidden="1">{#N/A,#N/A,TRUE,"Reserves";#N/A,#N/A,TRUE,"Graphs"}</definedName>
    <definedName name="wrn.Risk._.Reserves." hidden="1">{#N/A,#N/A,TRUE,"Reserves";#N/A,#N/A,TRUE,"Graphs"}</definedName>
    <definedName name="wrn.Schedule._.J.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1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8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egment._.1." localSheetId="10" hidden="1">{#N/A,#N/A,TRUE,"Segment 1"}</definedName>
    <definedName name="wrn.Segment._.1." hidden="1">{#N/A,#N/A,TRUE,"Segment 1"}</definedName>
    <definedName name="wrn.Segment._.2." localSheetId="10" hidden="1">{#N/A,#N/A,TRUE,"Segment 2"}</definedName>
    <definedName name="wrn.Segment._.2." hidden="1">{#N/A,#N/A,TRUE,"Segment 2"}</definedName>
    <definedName name="wrn.Segment._.3." localSheetId="10" hidden="1">{#N/A,#N/A,TRUE,"Segment 3"}</definedName>
    <definedName name="wrn.Segment._.3." hidden="1">{#N/A,#N/A,TRUE,"Segment 3"}</definedName>
    <definedName name="wrn.Segment._.4." localSheetId="10" hidden="1">{#N/A,#N/A,TRUE,"Segment 4"}</definedName>
    <definedName name="wrn.Segment._.4." hidden="1">{#N/A,#N/A,TRUE,"Segment 4"}</definedName>
    <definedName name="wrn.Segment._.5." localSheetId="10" hidden="1">{#N/A,#N/A,TRUE,"Segment 5"}</definedName>
    <definedName name="wrn.Segment._.5." hidden="1">{#N/A,#N/A,TRUE,"Segment 5"}</definedName>
    <definedName name="wrn.Snapshot." localSheetId="10" hidden="1">{#N/A,#N/A,TRUE,"Facility-Input";#N/A,#N/A,TRUE,"Graphs"}</definedName>
    <definedName name="wrn.Snapshot." hidden="1">{#N/A,#N/A,TRUE,"Facility-Input";#N/A,#N/A,TRUE,"Graphs"}</definedName>
    <definedName name="wrn.SPA._.FAC." localSheetId="10" hidden="1">{"SPA_FAC",#N/A,FALSE,"OMPA SPA FAC"}</definedName>
    <definedName name="wrn.SPA._.FAC." hidden="1">{"SPA_FAC",#N/A,FALSE,"OMPA SPA FAC"}</definedName>
    <definedName name="wrn.SUP.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1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otal._.Report." localSheetId="1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10" hidden="1">{#N/A,#N/A,TRUE,"TOTAL";#N/A,#N/A,TRUE,"Total Pipes"}</definedName>
    <definedName name="wrn.Totals." hidden="1">{#N/A,#N/A,TRUE,"TOTAL";#N/A,#N/A,TRUE,"Total Pipes"}</definedName>
    <definedName name="wrn.WEATHER._.AND._.YR._.END._.CUST._.ADJ." localSheetId="10" hidden="1">{"WEATHER_CUSTOMERS",#N/A,FALSE,"Ok_Fuel&amp;Rev"}</definedName>
    <definedName name="wrn.WEATHER._.AND._.YR._.END._.CUST._.ADJ." hidden="1">{"WEATHER_CUSTOMERS",#N/A,FALSE,"Ok_Fuel&amp;Rev"}</definedName>
    <definedName name="wrn.Wkp._.Capital._.Structure." localSheetId="2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5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4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9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8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2" hidden="1">{"Wkp ComEquity",#N/A,FALSE,"Cap Struct WPs"}</definedName>
    <definedName name="wrn.Wkp._.ComEquity." localSheetId="5" hidden="1">{"Wkp ComEquity",#N/A,FALSE,"Cap Struct WPs"}</definedName>
    <definedName name="wrn.Wkp._.ComEquity." localSheetId="4" hidden="1">{"Wkp ComEquity",#N/A,FALSE,"Cap Struct WPs"}</definedName>
    <definedName name="wrn.Wkp._.ComEquity." localSheetId="9" hidden="1">{"Wkp ComEquity",#N/A,FALSE,"Cap Struct WPs"}</definedName>
    <definedName name="wrn.Wkp._.ComEquity." localSheetId="8" hidden="1">{"Wkp ComEquity",#N/A,FALSE,"Cap Struct WPs"}</definedName>
    <definedName name="wrn.Wkp._.ComEquity." hidden="1">{"Wkp ComEquity",#N/A,FALSE,"Cap Struct WPs"}</definedName>
    <definedName name="wrn.Wkp._.JDITC." localSheetId="2" hidden="1">{"Wkp JDITC",#N/A,FALSE,"Cap Struct WPs"}</definedName>
    <definedName name="wrn.Wkp._.JDITC." localSheetId="5" hidden="1">{"Wkp JDITC",#N/A,FALSE,"Cap Struct WPs"}</definedName>
    <definedName name="wrn.Wkp._.JDITC." localSheetId="4" hidden="1">{"Wkp JDITC",#N/A,FALSE,"Cap Struct WPs"}</definedName>
    <definedName name="wrn.Wkp._.JDITC." localSheetId="9" hidden="1">{"Wkp JDITC",#N/A,FALSE,"Cap Struct WPs"}</definedName>
    <definedName name="wrn.Wkp._.JDITC." localSheetId="8" hidden="1">{"Wkp JDITC",#N/A,FALSE,"Cap Struct WPs"}</definedName>
    <definedName name="wrn.Wkp._.JDITC." hidden="1">{"Wkp JDITC",#N/A,FALSE,"Cap Struct WPs"}</definedName>
    <definedName name="wrn.Wkp._.LTerm._.Debt." localSheetId="2" hidden="1">{"Wkp LTerm Debt",#N/A,FALSE,"Cap Struct WPs"}</definedName>
    <definedName name="wrn.Wkp._.LTerm._.Debt." localSheetId="5" hidden="1">{"Wkp LTerm Debt",#N/A,FALSE,"Cap Struct WPs"}</definedName>
    <definedName name="wrn.Wkp._.LTerm._.Debt." localSheetId="4" hidden="1">{"Wkp LTerm Debt",#N/A,FALSE,"Cap Struct WPs"}</definedName>
    <definedName name="wrn.Wkp._.LTerm._.Debt." localSheetId="9" hidden="1">{"Wkp LTerm Debt",#N/A,FALSE,"Cap Struct WPs"}</definedName>
    <definedName name="wrn.Wkp._.LTerm._.Debt." localSheetId="8" hidden="1">{"Wkp LTerm Debt",#N/A,FALSE,"Cap Struct WPs"}</definedName>
    <definedName name="wrn.Wkp._.LTerm._.Debt." hidden="1">{"Wkp LTerm Debt",#N/A,FALSE,"Cap Struct WPs"}</definedName>
    <definedName name="wrn.Wkp._.LTerm._.Debt._.13Mo._.Avg." localSheetId="2" hidden="1">{"Wkp LTerm Debt 13MoAvg",#N/A,FALSE,"Cap Struct WPs"}</definedName>
    <definedName name="wrn.Wkp._.LTerm._.Debt._.13Mo._.Avg." localSheetId="5" hidden="1">{"Wkp LTerm Debt 13MoAvg",#N/A,FALSE,"Cap Struct WPs"}</definedName>
    <definedName name="wrn.Wkp._.LTerm._.Debt._.13Mo._.Avg." localSheetId="4" hidden="1">{"Wkp LTerm Debt 13MoAvg",#N/A,FALSE,"Cap Struct WPs"}</definedName>
    <definedName name="wrn.Wkp._.LTerm._.Debt._.13Mo._.Avg." localSheetId="9" hidden="1">{"Wkp LTerm Debt 13MoAvg",#N/A,FALSE,"Cap Struct WPs"}</definedName>
    <definedName name="wrn.Wkp._.LTerm._.Debt._.13Mo._.Avg." localSheetId="8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2" hidden="1">{"Wkp Lterm Debt Amort",#N/A,FALSE,"Cap Struct WPs"}</definedName>
    <definedName name="wrn.Wkp._.LTerm._.Debt._.Amort." localSheetId="5" hidden="1">{"Wkp Lterm Debt Amort",#N/A,FALSE,"Cap Struct WPs"}</definedName>
    <definedName name="wrn.Wkp._.LTerm._.Debt._.Amort." localSheetId="4" hidden="1">{"Wkp Lterm Debt Amort",#N/A,FALSE,"Cap Struct WPs"}</definedName>
    <definedName name="wrn.Wkp._.LTerm._.Debt._.Amort." localSheetId="9" hidden="1">{"Wkp Lterm Debt Amort",#N/A,FALSE,"Cap Struct WPs"}</definedName>
    <definedName name="wrn.Wkp._.LTerm._.Debt._.Amort." localSheetId="8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2" hidden="1">{"Wkp LTerm Debt Int",#N/A,FALSE,"Cap Struct WPs"}</definedName>
    <definedName name="wrn.Wkp._.LTerm._.Debt._.Int." localSheetId="5" hidden="1">{"Wkp LTerm Debt Int",#N/A,FALSE,"Cap Struct WPs"}</definedName>
    <definedName name="wrn.Wkp._.LTerm._.Debt._.Int." localSheetId="4" hidden="1">{"Wkp LTerm Debt Int",#N/A,FALSE,"Cap Struct WPs"}</definedName>
    <definedName name="wrn.Wkp._.LTerm._.Debt._.Int." localSheetId="9" hidden="1">{"Wkp LTerm Debt Int",#N/A,FALSE,"Cap Struct WPs"}</definedName>
    <definedName name="wrn.Wkp._.LTerm._.Debt._.Int." localSheetId="8" hidden="1">{"Wkp LTerm Debt Int",#N/A,FALSE,"Cap Struct WPs"}</definedName>
    <definedName name="wrn.Wkp._.LTerm._.Debt._.Int." hidden="1">{"Wkp LTerm Debt Int",#N/A,FALSE,"Cap Struct WPs"}</definedName>
    <definedName name="wrn.Wkp._.PreStock." localSheetId="2" hidden="1">{"Wkp PreStock",#N/A,FALSE,"Cap Struct WPs"}</definedName>
    <definedName name="wrn.Wkp._.PreStock." localSheetId="5" hidden="1">{"Wkp PreStock",#N/A,FALSE,"Cap Struct WPs"}</definedName>
    <definedName name="wrn.Wkp._.PreStock." localSheetId="4" hidden="1">{"Wkp PreStock",#N/A,FALSE,"Cap Struct WPs"}</definedName>
    <definedName name="wrn.Wkp._.PreStock." localSheetId="9" hidden="1">{"Wkp PreStock",#N/A,FALSE,"Cap Struct WPs"}</definedName>
    <definedName name="wrn.Wkp._.PreStock." localSheetId="8" hidden="1">{"Wkp PreStock",#N/A,FALSE,"Cap Struct WPs"}</definedName>
    <definedName name="wrn.Wkp._.PreStock." hidden="1">{"Wkp PreStock",#N/A,FALSE,"Cap Struct WPs"}</definedName>
    <definedName name="wrn.Wkp._.PreStock._.13MoAvg." localSheetId="2" hidden="1">{"Wkp PreStock 13MoAvg",#N/A,FALSE,"Cap Struct WPs"}</definedName>
    <definedName name="wrn.Wkp._.PreStock._.13MoAvg." localSheetId="5" hidden="1">{"Wkp PreStock 13MoAvg",#N/A,FALSE,"Cap Struct WPs"}</definedName>
    <definedName name="wrn.Wkp._.PreStock._.13MoAvg." localSheetId="4" hidden="1">{"Wkp PreStock 13MoAvg",#N/A,FALSE,"Cap Struct WPs"}</definedName>
    <definedName name="wrn.Wkp._.PreStock._.13MoAvg." localSheetId="9" hidden="1">{"Wkp PreStock 13MoAvg",#N/A,FALSE,"Cap Struct WPs"}</definedName>
    <definedName name="wrn.Wkp._.PreStock._.13MoAvg." localSheetId="8" hidden="1">{"Wkp PreStock 13MoAvg",#N/A,FALSE,"Cap Struct WPs"}</definedName>
    <definedName name="wrn.Wkp._.PreStock._.13MoAvg." hidden="1">{"Wkp PreStock 13MoAvg",#N/A,FALSE,"Cap Struct WPs"}</definedName>
    <definedName name="wrn.Wkp._.PreStock._.Amort." localSheetId="2" hidden="1">{"Wkp PreStock Amort",#N/A,FALSE,"Cap Struct WPs"}</definedName>
    <definedName name="wrn.Wkp._.PreStock._.Amort." localSheetId="5" hidden="1">{"Wkp PreStock Amort",#N/A,FALSE,"Cap Struct WPs"}</definedName>
    <definedName name="wrn.Wkp._.PreStock._.Amort." localSheetId="4" hidden="1">{"Wkp PreStock Amort",#N/A,FALSE,"Cap Struct WPs"}</definedName>
    <definedName name="wrn.Wkp._.PreStock._.Amort." localSheetId="9" hidden="1">{"Wkp PreStock Amort",#N/A,FALSE,"Cap Struct WPs"}</definedName>
    <definedName name="wrn.Wkp._.PreStock._.Amort." localSheetId="8" hidden="1">{"Wkp PreStock Amort",#N/A,FALSE,"Cap Struct WPs"}</definedName>
    <definedName name="wrn.Wkp._.PreStock._.Amort." hidden="1">{"Wkp PreStock Amort",#N/A,FALSE,"Cap Struct WPs"}</definedName>
    <definedName name="wrn.Wkp._.PreStock._.Dividend." localSheetId="2" hidden="1">{"Wkp PreStock Dividend",#N/A,FALSE,"Cap Struct WPs"}</definedName>
    <definedName name="wrn.Wkp._.PreStock._.Dividend." localSheetId="5" hidden="1">{"Wkp PreStock Dividend",#N/A,FALSE,"Cap Struct WPs"}</definedName>
    <definedName name="wrn.Wkp._.PreStock._.Dividend." localSheetId="4" hidden="1">{"Wkp PreStock Dividend",#N/A,FALSE,"Cap Struct WPs"}</definedName>
    <definedName name="wrn.Wkp._.PreStock._.Dividend." localSheetId="9" hidden="1">{"Wkp PreStock Dividend",#N/A,FALSE,"Cap Struct WPs"}</definedName>
    <definedName name="wrn.Wkp._.PreStock._.Dividend." localSheetId="8" hidden="1">{"Wkp PreStock Dividend",#N/A,FALSE,"Cap Struct WPs"}</definedName>
    <definedName name="wrn.Wkp._.PreStock._.Dividend." hidden="1">{"Wkp PreStock Dividend",#N/A,FALSE,"Cap Struct WPs"}</definedName>
    <definedName name="wrn.Wkp._.STerm._.Debt." localSheetId="2" hidden="1">{"Wkp STerm Debt",#N/A,FALSE,"Cap Struct WPs"}</definedName>
    <definedName name="wrn.Wkp._.STerm._.Debt." localSheetId="5" hidden="1">{"Wkp STerm Debt",#N/A,FALSE,"Cap Struct WPs"}</definedName>
    <definedName name="wrn.Wkp._.STerm._.Debt." localSheetId="4" hidden="1">{"Wkp STerm Debt",#N/A,FALSE,"Cap Struct WPs"}</definedName>
    <definedName name="wrn.Wkp._.STerm._.Debt." localSheetId="9" hidden="1">{"Wkp STerm Debt",#N/A,FALSE,"Cap Struct WPs"}</definedName>
    <definedName name="wrn.Wkp._.STerm._.Debt." localSheetId="8" hidden="1">{"Wkp STerm Debt",#N/A,FALSE,"Cap Struct WPs"}</definedName>
    <definedName name="wrn.Wkp._.STerm._.Debt." hidden="1">{"Wkp STerm Debt",#N/A,FALSE,"Cap Struct WPs"}</definedName>
    <definedName name="wrn.Wkp._.Unamort._.Debt._.Exp." localSheetId="2" hidden="1">{"Wkp Unamort Debt Exp",#N/A,FALSE,"Cap Struct WPs"}</definedName>
    <definedName name="wrn.Wkp._.Unamort._.Debt._.Exp." localSheetId="5" hidden="1">{"Wkp Unamort Debt Exp",#N/A,FALSE,"Cap Struct WPs"}</definedName>
    <definedName name="wrn.Wkp._.Unamort._.Debt._.Exp." localSheetId="4" hidden="1">{"Wkp Unamort Debt Exp",#N/A,FALSE,"Cap Struct WPs"}</definedName>
    <definedName name="wrn.Wkp._.Unamort._.Debt._.Exp." localSheetId="9" hidden="1">{"Wkp Unamort Debt Exp",#N/A,FALSE,"Cap Struct WPs"}</definedName>
    <definedName name="wrn.Wkp._.Unamort._.Debt._.Exp." localSheetId="8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2" hidden="1">{"Wkp Unamort PreStock Exp",#N/A,FALSE,"Cap Struct WPs"}</definedName>
    <definedName name="wrn.Wkp._.Unamort._.PreStock._.Exp." localSheetId="5" hidden="1">{"Wkp Unamort PreStock Exp",#N/A,FALSE,"Cap Struct WPs"}</definedName>
    <definedName name="wrn.Wkp._.Unamort._.PreStock._.Exp." localSheetId="4" hidden="1">{"Wkp Unamort PreStock Exp",#N/A,FALSE,"Cap Struct WPs"}</definedName>
    <definedName name="wrn.Wkp._.Unamort._.PreStock._.Exp." localSheetId="9" hidden="1">{"Wkp Unamort PreStock Exp",#N/A,FALSE,"Cap Struct WPs"}</definedName>
    <definedName name="wrn.Wkp._.Unamort._.PreStock._.Exp." localSheetId="8" hidden="1">{"Wkp Unamort PreStock Exp",#N/A,FALSE,"Cap Struct WPs"}</definedName>
    <definedName name="wrn.Wkp._.Unamort._.PreStock._.Exp." hidden="1">{"Wkp Unamort PreStock Exp",#N/A,FALSE,"Cap Struct WPs"}</definedName>
    <definedName name="XALLDOMESTIC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8</definedName>
    <definedName name="XRefCopy13" hidden="1">#REF!</definedName>
    <definedName name="XRefCopy13Row" hidden="1">#REF!</definedName>
    <definedName name="XRefCopy19" hidden="1">#REF!</definedName>
    <definedName name="XRefCopy19Row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3" hidden="1">#REF!</definedName>
    <definedName name="XRefCopy3Row" hidden="1">#REF!</definedName>
    <definedName name="XRefCopy4" hidden="1">#REF!</definedName>
    <definedName name="XRefCopy5" hidden="1">#REF!</definedName>
    <definedName name="XRefCopy7" hidden="1">#REF!</definedName>
    <definedName name="XRefCopy7Row" hidden="1">#REF!</definedName>
    <definedName name="XRefCopyRangeCount" hidden="1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9" hidden="1">#REF!</definedName>
    <definedName name="XRefPaste9Row" hidden="1">#REF!</definedName>
    <definedName name="XRefPasteRangeCount" hidden="1">4</definedName>
    <definedName name="yikes" localSheetId="2" hidden="1">{#N/A,#N/A,FALSE,"Summary";#N/A,#N/A,FALSE,"City Gate";#N/A,#N/A,FALSE,"Ind Trans";#N/A,#N/A,FALSE,"Electric Gen"}</definedName>
    <definedName name="yikes" localSheetId="5" hidden="1">{#N/A,#N/A,FALSE,"Summary";#N/A,#N/A,FALSE,"City Gate";#N/A,#N/A,FALSE,"Ind Trans";#N/A,#N/A,FALSE,"Electric Gen"}</definedName>
    <definedName name="yikes" localSheetId="4" hidden="1">{#N/A,#N/A,FALSE,"Summary";#N/A,#N/A,FALSE,"City Gate";#N/A,#N/A,FALSE,"Ind Trans";#N/A,#N/A,FALSE,"Electric Gen"}</definedName>
    <definedName name="yikes" localSheetId="9" hidden="1">{#N/A,#N/A,FALSE,"Summary";#N/A,#N/A,FALSE,"City Gate";#N/A,#N/A,FALSE,"Ind Trans";#N/A,#N/A,FALSE,"Electric Gen"}</definedName>
    <definedName name="yikes" localSheetId="8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8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TD" localSheetId="5">#REF!</definedName>
    <definedName name="YTD" localSheetId="4">#REF!</definedName>
    <definedName name="YTD" localSheetId="9">#REF!</definedName>
    <definedName name="YTD" localSheetId="8">#REF!</definedName>
    <definedName name="Y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J55" i="6" l="1"/>
  <c r="L55" i="6"/>
  <c r="N55" i="6"/>
  <c r="J57" i="6"/>
  <c r="L57" i="6"/>
  <c r="N57" i="6"/>
  <c r="E25" i="7"/>
  <c r="E16" i="2" l="1"/>
  <c r="E25" i="2"/>
  <c r="D32" i="7" l="1"/>
  <c r="D31" i="7"/>
  <c r="D22" i="7"/>
  <c r="D14" i="7"/>
  <c r="E21" i="10" l="1"/>
  <c r="E9" i="10"/>
  <c r="F20" i="9"/>
  <c r="E18" i="7"/>
  <c r="E16" i="7"/>
  <c r="E8" i="7"/>
  <c r="E7" i="7"/>
  <c r="C104" i="8"/>
  <c r="C93" i="8"/>
  <c r="C90" i="8"/>
  <c r="E12" i="7" s="1"/>
  <c r="C78" i="8"/>
  <c r="C67" i="8"/>
  <c r="C52" i="8"/>
  <c r="C41" i="8"/>
  <c r="C38" i="8"/>
  <c r="C12" i="8"/>
  <c r="F8" i="9" l="1"/>
  <c r="F10" i="9" s="1"/>
  <c r="F15" i="9" s="1"/>
  <c r="C60" i="8"/>
  <c r="C64" i="8" s="1"/>
  <c r="C23" i="10"/>
  <c r="E16" i="10"/>
  <c r="E18" i="10" s="1"/>
  <c r="D22" i="9"/>
  <c r="F17" i="9"/>
  <c r="C69" i="8"/>
  <c r="C72" i="8"/>
  <c r="C95" i="8"/>
  <c r="C98" i="8"/>
  <c r="C20" i="8"/>
  <c r="C17" i="8"/>
  <c r="C43" i="8"/>
  <c r="C46" i="8"/>
  <c r="E23" i="10" l="1"/>
  <c r="C25" i="10"/>
  <c r="F22" i="9"/>
  <c r="D24" i="9"/>
  <c r="C24" i="8"/>
  <c r="C28" i="8" s="1"/>
  <c r="C30" i="8" s="1"/>
  <c r="C22" i="8"/>
  <c r="C100" i="8"/>
  <c r="C102" i="8" s="1"/>
  <c r="C106" i="8" s="1"/>
  <c r="C108" i="8" s="1"/>
  <c r="C48" i="8"/>
  <c r="C50" i="8" s="1"/>
  <c r="C54" i="8" s="1"/>
  <c r="C56" i="8" s="1"/>
  <c r="C74" i="8"/>
  <c r="C76" i="8" s="1"/>
  <c r="C80" i="8" s="1"/>
  <c r="C82" i="8" s="1"/>
  <c r="C27" i="10" l="1"/>
  <c r="E25" i="10"/>
  <c r="D26" i="9"/>
  <c r="F24" i="9"/>
  <c r="C29" i="10" l="1"/>
  <c r="E29" i="10" s="1"/>
  <c r="E27" i="10"/>
  <c r="D28" i="9"/>
  <c r="F28" i="9" s="1"/>
  <c r="F26" i="9"/>
  <c r="F30" i="9" s="1"/>
  <c r="D13" i="7" s="1"/>
  <c r="D30" i="9"/>
  <c r="E31" i="10" l="1"/>
  <c r="D33" i="7" l="1"/>
  <c r="F25" i="7"/>
  <c r="F22" i="7"/>
  <c r="F18" i="7"/>
  <c r="E23" i="7"/>
  <c r="F14" i="7"/>
  <c r="E13" i="7"/>
  <c r="E15" i="7" s="1"/>
  <c r="E17" i="7" s="1"/>
  <c r="E19" i="7" s="1"/>
  <c r="E9" i="7"/>
  <c r="F8" i="7"/>
  <c r="D8" i="7"/>
  <c r="D7" i="7"/>
  <c r="D23" i="7" l="1"/>
  <c r="D24" i="7" s="1"/>
  <c r="D26" i="7" s="1"/>
  <c r="E24" i="7"/>
  <c r="E26" i="7" s="1"/>
  <c r="F23" i="7"/>
  <c r="F24" i="7" s="1"/>
  <c r="F26" i="7" s="1"/>
  <c r="F7" i="7"/>
  <c r="F9" i="7" s="1"/>
  <c r="D9" i="7"/>
  <c r="E28" i="7"/>
  <c r="F16" i="7"/>
  <c r="D12" i="7"/>
  <c r="D18" i="7"/>
  <c r="D16" i="7"/>
  <c r="D32" i="2"/>
  <c r="D31" i="2"/>
  <c r="F25" i="2"/>
  <c r="F8" i="5"/>
  <c r="E21" i="4"/>
  <c r="F12" i="7" l="1"/>
  <c r="E9" i="4"/>
  <c r="E16" i="4" l="1"/>
  <c r="E18" i="4" s="1"/>
  <c r="C23" i="4"/>
  <c r="D22" i="2"/>
  <c r="F22" i="2" s="1"/>
  <c r="E12" i="2"/>
  <c r="D12" i="2" s="1"/>
  <c r="F12" i="2" s="1"/>
  <c r="C25" i="4" l="1"/>
  <c r="E23" i="4"/>
  <c r="C100" i="1"/>
  <c r="E7" i="2"/>
  <c r="D7" i="2" s="1"/>
  <c r="F7" i="2" s="1"/>
  <c r="E18" i="2"/>
  <c r="E8" i="2"/>
  <c r="F10" i="5"/>
  <c r="F15" i="5" s="1"/>
  <c r="F20" i="5"/>
  <c r="E24" i="2"/>
  <c r="E26" i="2" s="1"/>
  <c r="D24" i="2"/>
  <c r="D26" i="2" s="1"/>
  <c r="C106" i="1"/>
  <c r="C95" i="1"/>
  <c r="C92" i="1"/>
  <c r="C80" i="1"/>
  <c r="C69" i="1"/>
  <c r="C64" i="1"/>
  <c r="C54" i="1"/>
  <c r="C43" i="1"/>
  <c r="C38" i="1"/>
  <c r="C40" i="1"/>
  <c r="C62" i="1"/>
  <c r="C66" i="1" s="1"/>
  <c r="F8" i="2" l="1"/>
  <c r="D8" i="2"/>
  <c r="D9" i="2"/>
  <c r="F18" i="2"/>
  <c r="D18" i="2"/>
  <c r="E25" i="4"/>
  <c r="C27" i="4"/>
  <c r="D24" i="5"/>
  <c r="F22" i="5"/>
  <c r="D33" i="2"/>
  <c r="E9" i="2"/>
  <c r="E13" i="2" s="1"/>
  <c r="F17" i="5"/>
  <c r="F24" i="2"/>
  <c r="F26" i="2" s="1"/>
  <c r="C102" i="1"/>
  <c r="C104" i="1"/>
  <c r="C108" i="1" s="1"/>
  <c r="C48" i="1"/>
  <c r="C45" i="1"/>
  <c r="C71" i="1"/>
  <c r="C74" i="1"/>
  <c r="C14" i="1"/>
  <c r="C97" i="1"/>
  <c r="E27" i="4" l="1"/>
  <c r="C29" i="4"/>
  <c r="E29" i="4" s="1"/>
  <c r="D26" i="5"/>
  <c r="F24" i="5"/>
  <c r="E15" i="2"/>
  <c r="E17" i="2" s="1"/>
  <c r="E19" i="2" s="1"/>
  <c r="F9" i="2"/>
  <c r="C110" i="1"/>
  <c r="C22" i="1"/>
  <c r="C19" i="1"/>
  <c r="C50" i="1"/>
  <c r="C52" i="1"/>
  <c r="C56" i="1" s="1"/>
  <c r="C58" i="1" s="1"/>
  <c r="C78" i="1"/>
  <c r="C82" i="1" s="1"/>
  <c r="C84" i="1" s="1"/>
  <c r="C76" i="1"/>
  <c r="E31" i="4" l="1"/>
  <c r="D14" i="2" s="1"/>
  <c r="F14" i="2" s="1"/>
  <c r="D28" i="5"/>
  <c r="F26" i="5"/>
  <c r="D30" i="5"/>
  <c r="E28" i="2"/>
  <c r="C24" i="1"/>
  <c r="C26" i="1" s="1"/>
  <c r="C30" i="1" s="1"/>
  <c r="C32" i="1" s="1"/>
  <c r="F28" i="5" l="1"/>
  <c r="F30" i="5" s="1"/>
  <c r="D13" i="2" l="1"/>
  <c r="F13" i="7" l="1"/>
  <c r="F15" i="7" s="1"/>
  <c r="F17" i="7" s="1"/>
  <c r="D15" i="7"/>
  <c r="D17" i="7" s="1"/>
  <c r="D19" i="7" s="1"/>
  <c r="D28" i="7" s="1"/>
  <c r="D35" i="7" s="1"/>
  <c r="D15" i="2"/>
  <c r="D17" i="2" s="1"/>
  <c r="F13" i="2"/>
  <c r="F15" i="2" s="1"/>
  <c r="D19" i="2" l="1"/>
  <c r="D28" i="2" s="1"/>
  <c r="D35" i="2" s="1"/>
  <c r="F17" i="2"/>
  <c r="F19" i="2" s="1"/>
  <c r="F28" i="2" s="1"/>
  <c r="F19" i="7"/>
  <c r="F28" i="7" s="1"/>
</calcChain>
</file>

<file path=xl/sharedStrings.xml><?xml version="1.0" encoding="utf-8"?>
<sst xmlns="http://schemas.openxmlformats.org/spreadsheetml/2006/main" count="362" uniqueCount="142">
  <si>
    <t>Kentucky Utilities Company</t>
  </si>
  <si>
    <t>AG-KIUC Adjustment to Reduce Depreciation Expense</t>
  </si>
  <si>
    <t>Case No. 2025-00113</t>
  </si>
  <si>
    <t>For the Test Year Ended December 31, 2026</t>
  </si>
  <si>
    <t>$ Millions</t>
  </si>
  <si>
    <t>Note: No Changes were made to the as-filed depreciation amounts for EWB Unit 3, which were unchanged by Company</t>
  </si>
  <si>
    <t>AG-KIUC Adjustment #1 (A)</t>
  </si>
  <si>
    <t>AG-KIUC Total Company Reduction to Remove Terminal Net Salvage on Thermal Units</t>
  </si>
  <si>
    <t>KY Jurisdiction Allocation % - Forecast Test Year for Depreciation C-2.1 F (Revised)</t>
  </si>
  <si>
    <t>AG-KIUC Recommended Reduction in Depreciation Expense (Not Grossed Up)</t>
  </si>
  <si>
    <t xml:space="preserve">      To Remove Terminal Net Salvage on Thermal Units</t>
  </si>
  <si>
    <t>Expense Gross-Up Factor</t>
  </si>
  <si>
    <t>AG-KIUC Recommended Reduction in Depreciation Expense Grossed Up</t>
  </si>
  <si>
    <t>Change in Accumulated Depreciation (Incr to Rate Base)</t>
  </si>
  <si>
    <t>Change in ADIT (Decr to Rate Base)</t>
  </si>
  <si>
    <t>Change in Rate Base</t>
  </si>
  <si>
    <t>As Filed Grossed Up Rate of Return</t>
  </si>
  <si>
    <t>Return on Rate Base Change</t>
  </si>
  <si>
    <t>Total Base Rate Change to Remove Terminal Net Salvage on Thermal Units</t>
  </si>
  <si>
    <t>AG-KIUC Adjustment #1 (B)</t>
  </si>
  <si>
    <t>AG-KIUC Total Company Reduction to Remove Terminal Net Salvage on Remaining Units</t>
  </si>
  <si>
    <t xml:space="preserve">      To Remove Terminal Net Salvage on Remaining Units</t>
  </si>
  <si>
    <t>Total Base Rate Change to Remove Terminal Net Salvage on Remaining Units</t>
  </si>
  <si>
    <t>AG-KIUC Combined Total Adjustment #1</t>
  </si>
  <si>
    <t>AG-KIUC Total Company Reduction to Remove Terminal Net Salvage</t>
  </si>
  <si>
    <t xml:space="preserve">      To Remove Terminal Net Salvage</t>
  </si>
  <si>
    <t>Total Base Rate Change to Remove Terminal Net Salvage</t>
  </si>
  <si>
    <t>AG-KIUC Adjustment #2</t>
  </si>
  <si>
    <t>AG-KIUC Total Company Reduction to Extend Service Life Spans on Certain Units</t>
  </si>
  <si>
    <t>KY Jurisdiction Allocation % - Forecast Test Year for Depreciation</t>
  </si>
  <si>
    <t xml:space="preserve">      To Extend Service Life Spans on Certain Units</t>
  </si>
  <si>
    <t>Total Base Rate Change to Extend Service Life Spans on Certain Units</t>
  </si>
  <si>
    <t>$ millions</t>
  </si>
  <si>
    <t>Difference</t>
  </si>
  <si>
    <t>Intervenor Adjustment to Book Depreciation Expense (KY Jurisdictional)</t>
  </si>
  <si>
    <t>Capitalization/Rate Base</t>
  </si>
  <si>
    <r>
      <t>Accumulated Depreciation</t>
    </r>
    <r>
      <rPr>
        <sz val="11"/>
        <rFont val="Calibri"/>
        <family val="2"/>
        <scheme val="minor"/>
      </rPr>
      <t xml:space="preserve"> - Simple Avg.</t>
    </r>
  </si>
  <si>
    <r>
      <t xml:space="preserve">ADIT Change @ Statutory 24.95% -  </t>
    </r>
    <r>
      <rPr>
        <sz val="11"/>
        <color rgb="FFFF0000"/>
        <rFont val="Calibri"/>
        <family val="2"/>
        <scheme val="minor"/>
      </rPr>
      <t>Prorata</t>
    </r>
  </si>
  <si>
    <r>
      <t xml:space="preserve">Reg Liab Change - Excess ADIT Amort. - </t>
    </r>
    <r>
      <rPr>
        <sz val="11"/>
        <color rgb="FFFF0000"/>
        <rFont val="Calibri"/>
        <family val="2"/>
        <scheme val="minor"/>
      </rPr>
      <t>Prorata</t>
    </r>
  </si>
  <si>
    <t>Total Company Capitalization Adjustment</t>
  </si>
  <si>
    <t>Kentucky Jurisdictional Factor</t>
  </si>
  <si>
    <t>KY Jurisdictional Capitalization Adjustment</t>
  </si>
  <si>
    <t>Grossed-Up Rate of Return</t>
  </si>
  <si>
    <t>Capitalization/Rate Base Revenue Requirement Adjustment</t>
  </si>
  <si>
    <t>Net Operating Income</t>
  </si>
  <si>
    <t>Excess ADIT Amortization Adjustment</t>
  </si>
  <si>
    <t>Kentucky Jurisdictional Factor (ARAM Excess)</t>
  </si>
  <si>
    <t>KY Jurisdictional Excess ADIT Amortization Adjustment</t>
  </si>
  <si>
    <t>Gross-up Factor</t>
  </si>
  <si>
    <t>Excess ADIT Revenue Requirement Adjustment</t>
  </si>
  <si>
    <t>Total Revenue Requirement Adjustment</t>
  </si>
  <si>
    <t>AG-KIUC Kollen Depreciation Adjustments</t>
  </si>
  <si>
    <t>Louisville Gas and Electric Company</t>
  </si>
  <si>
    <t>Intervenor Adjustment to Book Depreciation Expense</t>
  </si>
  <si>
    <t>Kentucky Utilities Company - Total Company</t>
  </si>
  <si>
    <t>Excess Deferred Tax Analysis</t>
  </si>
  <si>
    <t>$ dollars</t>
  </si>
  <si>
    <t>ARAM Excess</t>
  </si>
  <si>
    <t>Deferred Tax</t>
  </si>
  <si>
    <t>As-Filed</t>
  </si>
  <si>
    <t>Remove Depr Incr</t>
  </si>
  <si>
    <t>Prorata ADIT Calculation</t>
  </si>
  <si>
    <t>Decrease in Accumulated Deferred Taxes for the forward year</t>
  </si>
  <si>
    <t>Quarterly Decrease</t>
  </si>
  <si>
    <t>Proration</t>
  </si>
  <si>
    <t>1/365</t>
  </si>
  <si>
    <t>ADIT on Book Depreciation Change</t>
  </si>
  <si>
    <t>Intervenor Adjustment to Book Depreciation Expense (Total Company)</t>
  </si>
  <si>
    <t>Statutory Federal and State Income Tax Rate</t>
  </si>
  <si>
    <t>ADIT Change</t>
  </si>
  <si>
    <t>Kentucky Utilities Company and Louisville Gas &amp; Electric Company</t>
  </si>
  <si>
    <t>Summary of Revenue Requirement Adjustments-Jurisdictional Electric and Gas Operations</t>
  </si>
  <si>
    <t>Recommended by AG-KIUC</t>
  </si>
  <si>
    <t>Case Nos. 2025-00113 and 2025-00114</t>
  </si>
  <si>
    <t>($ Millions)</t>
  </si>
  <si>
    <t>LG&amp;E</t>
  </si>
  <si>
    <t>KU</t>
  </si>
  <si>
    <t>Electric</t>
  </si>
  <si>
    <t>Gas</t>
  </si>
  <si>
    <t>AG-KIUC</t>
  </si>
  <si>
    <t>Amount</t>
  </si>
  <si>
    <t>Witness</t>
  </si>
  <si>
    <t>Base Rate Increase Requested by Companies - Original Application</t>
  </si>
  <si>
    <t xml:space="preserve">   August 25, 2025 Revision - Change in Revenue Deficiency</t>
  </si>
  <si>
    <t>Base Rate Increase Requested by Companies - Assuming August 25, 2025 Revision</t>
  </si>
  <si>
    <t>AG and KIUC Rate Base Issues</t>
  </si>
  <si>
    <t xml:space="preserve">   Utilize Rate Base Instead of Capitalization to Reflect Return On Component for Base Rates</t>
  </si>
  <si>
    <t>Kollen</t>
  </si>
  <si>
    <t xml:space="preserve">   Remove Generation and Transmission CWIP from Rate Base</t>
  </si>
  <si>
    <t xml:space="preserve">   Modify CWC to Exclude Non-Cash Depr/Amort and Deferred Income Taxes</t>
  </si>
  <si>
    <t xml:space="preserve">   Modify CWC to Exclude Non-Cash Coal Expense</t>
  </si>
  <si>
    <t xml:space="preserve">   Exclude Non-Cash Pension and OPEB Related Asset and Liability Amounts, Net of ADIT</t>
  </si>
  <si>
    <t xml:space="preserve">   Exclude All Account 184 Pension Clearing Account Amounts</t>
  </si>
  <si>
    <t xml:space="preserve">   Adjust A/D and ADIT for Depreciation Expense Reductions-Terminal Net Salvage-Thermal</t>
  </si>
  <si>
    <t xml:space="preserve">   Adjust A/D and ADIT for Depreciation Expense Reductions-Terminal Net Salvage-Other</t>
  </si>
  <si>
    <t xml:space="preserve">   Adjust A/D and ADIT for Depreciation Expense Reductions-Extend Life Spans</t>
  </si>
  <si>
    <t>AG and KIUC Operating Income Issues</t>
  </si>
  <si>
    <t xml:space="preserve">   Reduce Payroll and Related Expenses Due to Excessive O&amp;M Expense Ratio</t>
  </si>
  <si>
    <t>Futral</t>
  </si>
  <si>
    <t xml:space="preserve">   Reduce Storm Damage Expense</t>
  </si>
  <si>
    <t xml:space="preserve">   Reduce Vegetation Management Expense</t>
  </si>
  <si>
    <t xml:space="preserve">   Remove 401K Matching Costs for Employees Who Also Participate in Defined Benefit Plan </t>
  </si>
  <si>
    <t xml:space="preserve">   Reduce Pension Expenses to 2024 Levels</t>
  </si>
  <si>
    <t xml:space="preserve">   Reduce OPEB and Post-Employment Benefit Expenses to 2024 Levels</t>
  </si>
  <si>
    <t xml:space="preserve">   Reduce Miscellaneous Steam Power Expenses in Account 506</t>
  </si>
  <si>
    <t xml:space="preserve">   Reduce Miscellaneous Transmission Expenses in Account 566</t>
  </si>
  <si>
    <t xml:space="preserve">   Reduce Maintenance of Mains in Account 863</t>
  </si>
  <si>
    <t xml:space="preserve">   Remove Long-Term Incentive Plan Expense Paid in the Form of Restricted Stock</t>
  </si>
  <si>
    <t xml:space="preserve">   Remove EEI, AGA and Related Dues </t>
  </si>
  <si>
    <t xml:space="preserve">   Reduce Depreciation Expense to Remove Terminal Net Salvage - Thermal Units</t>
  </si>
  <si>
    <t xml:space="preserve">   Reduce Depreciation Expense to Remove Terminal Net Salvage - All Other Units</t>
  </si>
  <si>
    <t xml:space="preserve">   Reduce Depreciation Expense to Extend Life Spans</t>
  </si>
  <si>
    <t>AG and KIUC Cost of Capital Issues</t>
  </si>
  <si>
    <t xml:space="preserve">   Reduce LTD Rate to Reflect Actual August 2025 Issuance of $700 Million at 5.85%</t>
  </si>
  <si>
    <t>Baudino</t>
  </si>
  <si>
    <t xml:space="preserve">   Reduce Return on Equity from 10.95% to 9.60%</t>
  </si>
  <si>
    <t>Total AG and KIUC Adjustments to Company Base Rate Request</t>
  </si>
  <si>
    <t>Maximum Increase in Base Rates After AG and KIUC Adjustments</t>
  </si>
  <si>
    <t>Check</t>
  </si>
  <si>
    <t>Reduce Depreciation Expense to Extend Life Spans</t>
  </si>
  <si>
    <t>Forecasted Test Year Ended December 31, 2026</t>
  </si>
  <si>
    <t>Depreciation Adjustment</t>
  </si>
  <si>
    <t>Projected Accumulated Deferred Taxes at December 31, 2025</t>
  </si>
  <si>
    <t>Projected Accumulated Deferred Taxes at December 31, 2026</t>
  </si>
  <si>
    <t>Balance December 31, 2025</t>
  </si>
  <si>
    <t>January 1- March 31, 2026</t>
  </si>
  <si>
    <t>275/365</t>
  </si>
  <si>
    <t>April 1- June 30, 2026</t>
  </si>
  <si>
    <t>185/365</t>
  </si>
  <si>
    <t>July 1- September 30, 2026</t>
  </si>
  <si>
    <t>93/365</t>
  </si>
  <si>
    <t>October 1- December 31, 2026</t>
  </si>
  <si>
    <t>Pro rata Balance December 31, 2026</t>
  </si>
  <si>
    <t>Adjust A/D and ADIT for Depreciation Expense Reductions-Extend Life Spans</t>
  </si>
  <si>
    <t>Case No. 2025-00114</t>
  </si>
  <si>
    <t>Forecasted Test Period ending 12/31/2026</t>
  </si>
  <si>
    <t>Intervenor Adjustment to Book Depreciation Expense (Excl. ECR)</t>
  </si>
  <si>
    <t>Note: ARAM Excess impact above was calculated on the base depreciation adjustment  (i.e., non-ECR).</t>
  </si>
  <si>
    <t>Company Depreciation Adjustments</t>
  </si>
  <si>
    <t>Louisville Gas and Electric - ELECTRIC</t>
  </si>
  <si>
    <t>Louisville Gas and Electric Company - ELECTRIC</t>
  </si>
  <si>
    <t>Louisvlle Gas and Electric Company -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</si>
</sst>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%"/>
    <numFmt numFmtId="166" formatCode="_(* #,##0.00000_);_(* \(#,##0.00000\);_(* &quot;-&quot;??_);_(@_)"/>
    <numFmt numFmtId="167" formatCode="_(&quot;$&quot;* #,##0.000_);_(&quot;$&quot;* \(#,##0.000\);_(&quot;$&quot;* &quot;-&quot;??_);_(@_)"/>
    <numFmt numFmtId="168" formatCode="_(* #,##0.000000_);_(* \(#,##0.000000\);_(* &quot;-&quot;??_);_(@_)"/>
    <numFmt numFmtId="169" formatCode="_(* #,##0.000_);_(* \(#,##0.000\);_(* &quot;-&quot;???_);_(@_)"/>
    <numFmt numFmtId="170" formatCode="_(* #,##0_);_(* \(#,##0\);_(* &quot;-&quot;??_);_(@_)"/>
    <numFmt numFmtId="171" formatCode="_(&quot;$&quot;* #,##0_);_(&quot;$&quot;* \(#,##0\);_(&quot;$&quot;* &quot;-&quot;??_);_(@_)"/>
    <numFmt numFmtId="172" formatCode="0.00000000"/>
    <numFmt numFmtId="173" formatCode="0.000"/>
    <numFmt numFmtId="174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4"/>
    <xf numFmtId="0" fontId="4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4" fillId="0" borderId="0" xfId="4" applyFont="1"/>
    <xf numFmtId="0" fontId="5" fillId="0" borderId="0" xfId="4" applyFont="1"/>
    <xf numFmtId="164" fontId="6" fillId="0" borderId="0" xfId="5" applyNumberFormat="1" applyFont="1" applyFill="1" applyBorder="1"/>
    <xf numFmtId="0" fontId="5" fillId="0" borderId="0" xfId="4" quotePrefix="1" applyFont="1"/>
    <xf numFmtId="165" fontId="6" fillId="0" borderId="1" xfId="6" applyNumberFormat="1" applyFont="1" applyFill="1" applyBorder="1"/>
    <xf numFmtId="0" fontId="1" fillId="0" borderId="0" xfId="4" quotePrefix="1"/>
    <xf numFmtId="0" fontId="6" fillId="0" borderId="0" xfId="4" applyFont="1"/>
    <xf numFmtId="164" fontId="6" fillId="0" borderId="2" xfId="5" applyNumberFormat="1" applyFont="1" applyFill="1" applyBorder="1"/>
    <xf numFmtId="166" fontId="6" fillId="0" borderId="0" xfId="5" applyNumberFormat="1" applyFont="1" applyFill="1" applyBorder="1"/>
    <xf numFmtId="164" fontId="6" fillId="0" borderId="1" xfId="4" applyNumberFormat="1" applyFont="1" applyBorder="1"/>
    <xf numFmtId="164" fontId="6" fillId="0" borderId="0" xfId="4" applyNumberFormat="1" applyFont="1"/>
    <xf numFmtId="10" fontId="6" fillId="0" borderId="1" xfId="4" applyNumberFormat="1" applyFont="1" applyBorder="1"/>
    <xf numFmtId="0" fontId="3" fillId="0" borderId="0" xfId="0" applyFont="1"/>
    <xf numFmtId="164" fontId="0" fillId="0" borderId="0" xfId="1" applyNumberFormat="1" applyFont="1"/>
    <xf numFmtId="0" fontId="7" fillId="0" borderId="0" xfId="0" applyFont="1"/>
    <xf numFmtId="164" fontId="8" fillId="0" borderId="0" xfId="1" applyNumberFormat="1" applyFont="1" applyAlignment="1">
      <alignment horizontal="center" wrapText="1"/>
    </xf>
    <xf numFmtId="164" fontId="7" fillId="0" borderId="0" xfId="1" applyNumberFormat="1" applyFont="1"/>
    <xf numFmtId="167" fontId="0" fillId="0" borderId="0" xfId="2" applyNumberFormat="1" applyFont="1"/>
    <xf numFmtId="167" fontId="7" fillId="0" borderId="0" xfId="2" applyNumberFormat="1" applyFont="1"/>
    <xf numFmtId="168" fontId="0" fillId="0" borderId="1" xfId="1" applyNumberFormat="1" applyFont="1" applyFill="1" applyBorder="1"/>
    <xf numFmtId="168" fontId="7" fillId="0" borderId="1" xfId="1" applyNumberFormat="1" applyFont="1" applyFill="1" applyBorder="1"/>
    <xf numFmtId="0" fontId="9" fillId="0" borderId="0" xfId="0" applyFont="1"/>
    <xf numFmtId="164" fontId="0" fillId="0" borderId="0" xfId="1" applyNumberFormat="1" applyFont="1" applyBorder="1"/>
    <xf numFmtId="164" fontId="7" fillId="0" borderId="0" xfId="1" applyNumberFormat="1" applyFont="1" applyBorder="1"/>
    <xf numFmtId="164" fontId="0" fillId="0" borderId="3" xfId="1" applyNumberFormat="1" applyFont="1" applyBorder="1"/>
    <xf numFmtId="164" fontId="7" fillId="0" borderId="3" xfId="1" applyNumberFormat="1" applyFont="1" applyBorder="1"/>
    <xf numFmtId="10" fontId="0" fillId="0" borderId="1" xfId="3" applyNumberFormat="1" applyFont="1" applyFill="1" applyBorder="1"/>
    <xf numFmtId="10" fontId="7" fillId="0" borderId="1" xfId="3" applyNumberFormat="1" applyFont="1" applyFill="1" applyBorder="1"/>
    <xf numFmtId="167" fontId="3" fillId="0" borderId="4" xfId="2" applyNumberFormat="1" applyFont="1" applyBorder="1"/>
    <xf numFmtId="167" fontId="8" fillId="0" borderId="4" xfId="2" applyNumberFormat="1" applyFont="1" applyBorder="1"/>
    <xf numFmtId="164" fontId="1" fillId="0" borderId="0" xfId="1" applyNumberFormat="1" applyFont="1"/>
    <xf numFmtId="164" fontId="1" fillId="0" borderId="0" xfId="1" applyNumberFormat="1" applyFont="1" applyFill="1"/>
    <xf numFmtId="164" fontId="7" fillId="0" borderId="0" xfId="1" applyNumberFormat="1" applyFont="1" applyFill="1"/>
    <xf numFmtId="167" fontId="1" fillId="0" borderId="0" xfId="2" applyNumberFormat="1" applyFont="1" applyFill="1"/>
    <xf numFmtId="167" fontId="7" fillId="0" borderId="0" xfId="2" applyNumberFormat="1" applyFont="1" applyFill="1" applyBorder="1"/>
    <xf numFmtId="164" fontId="1" fillId="0" borderId="1" xfId="1" applyNumberFormat="1" applyFont="1" applyFill="1" applyBorder="1"/>
    <xf numFmtId="164" fontId="7" fillId="0" borderId="0" xfId="1" applyNumberFormat="1" applyFont="1" applyFill="1" applyBorder="1"/>
    <xf numFmtId="167" fontId="7" fillId="0" borderId="0" xfId="2" applyNumberFormat="1" applyFont="1" applyBorder="1"/>
    <xf numFmtId="167" fontId="8" fillId="0" borderId="0" xfId="2" applyNumberFormat="1" applyFont="1" applyBorder="1"/>
    <xf numFmtId="169" fontId="7" fillId="0" borderId="0" xfId="0" applyNumberFormat="1" applyFont="1"/>
    <xf numFmtId="43" fontId="3" fillId="0" borderId="0" xfId="1" applyFont="1"/>
    <xf numFmtId="43" fontId="1" fillId="0" borderId="0" xfId="1" applyFont="1"/>
    <xf numFmtId="170" fontId="1" fillId="0" borderId="0" xfId="1" applyNumberFormat="1" applyFont="1" applyAlignment="1">
      <alignment horizontal="center"/>
    </xf>
    <xf numFmtId="170" fontId="1" fillId="0" borderId="0" xfId="1" applyNumberFormat="1" applyFont="1"/>
    <xf numFmtId="0" fontId="1" fillId="0" borderId="0" xfId="0" applyFont="1"/>
    <xf numFmtId="43" fontId="0" fillId="0" borderId="0" xfId="1" applyFont="1"/>
    <xf numFmtId="170" fontId="1" fillId="0" borderId="0" xfId="1" quotePrefix="1" applyNumberFormat="1" applyFont="1" applyBorder="1" applyAlignment="1">
      <alignment horizontal="center"/>
    </xf>
    <xf numFmtId="170" fontId="1" fillId="0" borderId="0" xfId="1" applyNumberFormat="1" applyFont="1" applyBorder="1"/>
    <xf numFmtId="170" fontId="1" fillId="0" borderId="0" xfId="1" applyNumberFormat="1" applyFont="1" applyBorder="1" applyAlignment="1">
      <alignment horizontal="center"/>
    </xf>
    <xf numFmtId="170" fontId="10" fillId="0" borderId="0" xfId="1" applyNumberFormat="1" applyFont="1" applyBorder="1" applyAlignment="1">
      <alignment horizontal="center"/>
    </xf>
    <xf numFmtId="43" fontId="7" fillId="0" borderId="0" xfId="1" applyFont="1"/>
    <xf numFmtId="0" fontId="12" fillId="0" borderId="0" xfId="7" applyFont="1"/>
    <xf numFmtId="43" fontId="1" fillId="0" borderId="0" xfId="0" applyNumberFormat="1" applyFont="1"/>
    <xf numFmtId="37" fontId="12" fillId="0" borderId="0" xfId="7" applyNumberFormat="1" applyFont="1" applyAlignment="1">
      <alignment horizontal="center"/>
    </xf>
    <xf numFmtId="43" fontId="7" fillId="0" borderId="0" xfId="1" applyFont="1" applyAlignment="1">
      <alignment horizontal="left"/>
    </xf>
    <xf numFmtId="0" fontId="12" fillId="0" borderId="0" xfId="7" applyFont="1" applyAlignment="1">
      <alignment horizontal="center"/>
    </xf>
    <xf numFmtId="171" fontId="7" fillId="0" borderId="0" xfId="8" applyNumberFormat="1" applyFont="1" applyAlignment="1">
      <alignment horizontal="right"/>
    </xf>
    <xf numFmtId="43" fontId="12" fillId="0" borderId="0" xfId="1" applyFont="1" applyAlignment="1">
      <alignment horizontal="left"/>
    </xf>
    <xf numFmtId="37" fontId="7" fillId="0" borderId="0" xfId="7" applyNumberFormat="1" applyFont="1" applyAlignment="1">
      <alignment horizontal="right"/>
    </xf>
    <xf numFmtId="37" fontId="7" fillId="0" borderId="1" xfId="7" applyNumberFormat="1" applyFont="1" applyBorder="1" applyAlignment="1">
      <alignment horizontal="right"/>
    </xf>
    <xf numFmtId="171" fontId="1" fillId="0" borderId="2" xfId="8" applyNumberFormat="1" applyFont="1" applyBorder="1" applyAlignment="1">
      <alignment horizontal="right"/>
    </xf>
    <xf numFmtId="43" fontId="7" fillId="0" borderId="0" xfId="1" quotePrefix="1" applyFont="1" applyAlignment="1">
      <alignment horizontal="left"/>
    </xf>
    <xf numFmtId="0" fontId="7" fillId="0" borderId="0" xfId="7" applyFont="1"/>
    <xf numFmtId="171" fontId="1" fillId="0" borderId="0" xfId="8" applyNumberFormat="1" applyFont="1" applyAlignment="1">
      <alignment horizontal="right"/>
    </xf>
    <xf numFmtId="37" fontId="7" fillId="0" borderId="0" xfId="7" quotePrefix="1" applyNumberFormat="1" applyFont="1" applyAlignment="1">
      <alignment horizontal="center"/>
    </xf>
    <xf numFmtId="43" fontId="3" fillId="0" borderId="0" xfId="1" applyFont="1" applyBorder="1"/>
    <xf numFmtId="43" fontId="1" fillId="0" borderId="0" xfId="1" applyFont="1" applyBorder="1"/>
    <xf numFmtId="10" fontId="1" fillId="0" borderId="1" xfId="3" applyNumberFormat="1" applyFont="1" applyBorder="1"/>
    <xf numFmtId="0" fontId="13" fillId="0" borderId="5" xfId="9" applyFont="1" applyBorder="1"/>
    <xf numFmtId="0" fontId="13" fillId="0" borderId="7" xfId="9" applyFont="1" applyBorder="1"/>
    <xf numFmtId="0" fontId="5" fillId="0" borderId="0" xfId="9"/>
    <xf numFmtId="0" fontId="13" fillId="0" borderId="8" xfId="9" applyFont="1" applyBorder="1"/>
    <xf numFmtId="0" fontId="13" fillId="0" borderId="9" xfId="9" applyFont="1" applyBorder="1"/>
    <xf numFmtId="0" fontId="14" fillId="0" borderId="0" xfId="9" quotePrefix="1" applyFont="1" applyAlignment="1">
      <alignment horizontal="center"/>
    </xf>
    <xf numFmtId="0" fontId="13" fillId="0" borderId="0" xfId="9" applyFont="1"/>
    <xf numFmtId="0" fontId="14" fillId="0" borderId="0" xfId="9" applyFont="1"/>
    <xf numFmtId="0" fontId="14" fillId="0" borderId="0" xfId="9" applyFont="1" applyAlignment="1">
      <alignment horizontal="center"/>
    </xf>
    <xf numFmtId="0" fontId="5" fillId="0" borderId="0" xfId="9" applyAlignment="1">
      <alignment horizontal="center"/>
    </xf>
    <xf numFmtId="0" fontId="14" fillId="0" borderId="1" xfId="9" applyFont="1" applyBorder="1" applyAlignment="1">
      <alignment horizontal="center"/>
    </xf>
    <xf numFmtId="0" fontId="13" fillId="0" borderId="0" xfId="9" applyFont="1" applyAlignment="1">
      <alignment horizontal="center"/>
    </xf>
    <xf numFmtId="0" fontId="14" fillId="0" borderId="0" xfId="9" applyFont="1" applyAlignment="1">
      <alignment horizontal="left"/>
    </xf>
    <xf numFmtId="164" fontId="13" fillId="0" borderId="0" xfId="5" applyNumberFormat="1" applyFont="1" applyFill="1" applyBorder="1" applyAlignment="1" applyProtection="1">
      <alignment horizontal="center"/>
      <protection locked="0"/>
    </xf>
    <xf numFmtId="164" fontId="13" fillId="0" borderId="0" xfId="9" applyNumberFormat="1" applyFont="1"/>
    <xf numFmtId="0" fontId="13" fillId="0" borderId="0" xfId="9" quotePrefix="1" applyFont="1" applyAlignment="1">
      <alignment horizontal="left"/>
    </xf>
    <xf numFmtId="164" fontId="13" fillId="0" borderId="1" xfId="5" applyNumberFormat="1" applyFont="1" applyFill="1" applyBorder="1" applyAlignment="1" applyProtection="1">
      <alignment horizontal="center"/>
      <protection locked="0"/>
    </xf>
    <xf numFmtId="164" fontId="13" fillId="0" borderId="1" xfId="9" applyNumberFormat="1" applyFont="1" applyBorder="1"/>
    <xf numFmtId="0" fontId="13" fillId="0" borderId="0" xfId="9" applyFont="1" applyAlignment="1">
      <alignment horizontal="left"/>
    </xf>
    <xf numFmtId="164" fontId="13" fillId="0" borderId="0" xfId="5" applyNumberFormat="1" applyFont="1"/>
    <xf numFmtId="0" fontId="13" fillId="0" borderId="0" xfId="9" quotePrefix="1" applyFont="1"/>
    <xf numFmtId="164" fontId="13" fillId="0" borderId="0" xfId="5" applyNumberFormat="1" applyFont="1" applyFill="1"/>
    <xf numFmtId="164" fontId="13" fillId="0" borderId="0" xfId="5" applyNumberFormat="1" applyFont="1" applyFill="1" applyBorder="1"/>
    <xf numFmtId="164" fontId="0" fillId="0" borderId="0" xfId="5" applyNumberFormat="1" applyFont="1" applyBorder="1"/>
    <xf numFmtId="172" fontId="5" fillId="0" borderId="0" xfId="9" applyNumberFormat="1"/>
    <xf numFmtId="164" fontId="13" fillId="0" borderId="1" xfId="5" applyNumberFormat="1" applyFont="1" applyBorder="1"/>
    <xf numFmtId="0" fontId="14" fillId="0" borderId="0" xfId="9" quotePrefix="1" applyFont="1" applyAlignment="1">
      <alignment horizontal="left"/>
    </xf>
    <xf numFmtId="164" fontId="13" fillId="0" borderId="0" xfId="5" applyNumberFormat="1" applyFont="1" applyBorder="1"/>
    <xf numFmtId="164" fontId="5" fillId="0" borderId="0" xfId="9" applyNumberFormat="1"/>
    <xf numFmtId="173" fontId="13" fillId="0" borderId="0" xfId="9" applyNumberFormat="1" applyFont="1"/>
    <xf numFmtId="164" fontId="0" fillId="0" borderId="0" xfId="5" applyNumberFormat="1" applyFont="1" applyFill="1"/>
    <xf numFmtId="164" fontId="0" fillId="0" borderId="0" xfId="5" applyNumberFormat="1" applyFont="1"/>
    <xf numFmtId="164" fontId="13" fillId="0" borderId="2" xfId="5" applyNumberFormat="1" applyFont="1" applyFill="1" applyBorder="1" applyAlignment="1" applyProtection="1">
      <alignment horizontal="center"/>
      <protection locked="0"/>
    </xf>
    <xf numFmtId="164" fontId="13" fillId="0" borderId="2" xfId="5" applyNumberFormat="1" applyFont="1" applyBorder="1"/>
    <xf numFmtId="173" fontId="13" fillId="0" borderId="2" xfId="9" applyNumberFormat="1" applyFont="1" applyBorder="1"/>
    <xf numFmtId="43" fontId="5" fillId="0" borderId="0" xfId="9" applyNumberFormat="1"/>
    <xf numFmtId="174" fontId="5" fillId="0" borderId="0" xfId="9" applyNumberFormat="1"/>
    <xf numFmtId="0" fontId="13" fillId="0" borderId="10" xfId="9" applyFont="1" applyBorder="1"/>
    <xf numFmtId="0" fontId="13" fillId="0" borderId="11" xfId="9" applyFont="1" applyBorder="1"/>
    <xf numFmtId="164" fontId="13" fillId="0" borderId="11" xfId="5" applyNumberFormat="1" applyFont="1" applyFill="1" applyBorder="1" applyAlignment="1">
      <alignment horizontal="center"/>
    </xf>
    <xf numFmtId="0" fontId="13" fillId="0" borderId="12" xfId="9" applyFont="1" applyBorder="1"/>
    <xf numFmtId="164" fontId="5" fillId="0" borderId="0" xfId="5" applyNumberFormat="1" applyFill="1"/>
    <xf numFmtId="164" fontId="5" fillId="0" borderId="0" xfId="5" applyNumberFormat="1"/>
    <xf numFmtId="0" fontId="7" fillId="0" borderId="0" xfId="0" applyFont="1" applyBorder="1" applyAlignment="1"/>
    <xf numFmtId="0" fontId="1" fillId="0" borderId="0" xfId="0" applyFont="1" applyBorder="1"/>
    <xf numFmtId="0" fontId="13" fillId="0" borderId="0" xfId="9" applyFont="1" applyFill="1"/>
    <xf numFmtId="10" fontId="5" fillId="0" borderId="2" xfId="10" applyNumberFormat="1" applyFont="1" applyFill="1" applyBorder="1"/>
    <xf numFmtId="10" fontId="7" fillId="2" borderId="1" xfId="3" applyNumberFormat="1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5" fillId="0" borderId="0" xfId="9" applyFill="1"/>
    <xf numFmtId="0" fontId="5" fillId="0" borderId="0" xfId="9" applyFill="1" applyAlignment="1">
      <alignment horizontal="center"/>
    </xf>
    <xf numFmtId="0" fontId="13" fillId="3" borderId="0" xfId="9" applyFont="1" applyFill="1"/>
    <xf numFmtId="164" fontId="13" fillId="3" borderId="0" xfId="5" applyNumberFormat="1" applyFont="1" applyFill="1" applyBorder="1" applyAlignment="1" applyProtection="1">
      <alignment horizontal="center"/>
      <protection locked="0"/>
    </xf>
    <xf numFmtId="164" fontId="13" fillId="3" borderId="0" xfId="5" applyNumberFormat="1" applyFont="1" applyFill="1"/>
    <xf numFmtId="0" fontId="13" fillId="3" borderId="0" xfId="9" quotePrefix="1" applyFont="1" applyFill="1"/>
    <xf numFmtId="164" fontId="13" fillId="3" borderId="0" xfId="5" applyNumberFormat="1" applyFont="1" applyFill="1" applyBorder="1"/>
    <xf numFmtId="0" fontId="14" fillId="0" borderId="0" xfId="9" quotePrefix="1" applyFont="1" applyAlignment="1">
      <alignment horizontal="center"/>
    </xf>
    <xf numFmtId="0" fontId="14" fillId="0" borderId="6" xfId="9" applyFont="1" applyBorder="1" applyAlignment="1">
      <alignment horizontal="center"/>
    </xf>
    <xf numFmtId="0" fontId="14" fillId="0" borderId="0" xfId="9" applyFont="1" applyAlignment="1">
      <alignment horizontal="center"/>
    </xf>
    <xf numFmtId="43" fontId="11" fillId="0" borderId="0" xfId="1" applyFont="1" applyAlignment="1">
      <alignment horizontal="left"/>
    </xf>
    <xf numFmtId="0" fontId="4" fillId="0" borderId="0" xfId="4" applyFont="1" applyAlignment="1">
      <alignment horizontal="center"/>
    </xf>
  </cellXfs>
  <cellStyles count="11">
    <cellStyle name="Comma" xfId="1" builtinId="3"/>
    <cellStyle name="Comma 2 2" xfId="5" xr:uid="{4A4D2DD5-6097-45D4-92A6-290FDF42220E}"/>
    <cellStyle name="Currency" xfId="2" builtinId="4"/>
    <cellStyle name="Currency 2" xfId="8" xr:uid="{D524BA20-2558-4668-8095-2C4C9F03EEF2}"/>
    <cellStyle name="Normal" xfId="0" builtinId="0"/>
    <cellStyle name="Normal 10" xfId="9" xr:uid="{C2AEA48D-C154-42F5-B0A1-1C2AAEFAB413}"/>
    <cellStyle name="Normal 2" xfId="4" xr:uid="{92FCBC6D-5015-409D-8E5D-0306DDE67BE2}"/>
    <cellStyle name="Normal 3" xfId="7" xr:uid="{9B898CF9-E255-4F86-A70A-198A208360D5}"/>
    <cellStyle name="Percent" xfId="3" builtinId="5"/>
    <cellStyle name="Percent 10" xfId="10" xr:uid="{C63DDCFB-7C5B-4DCC-ABAE-76FA6F16DDA5}"/>
    <cellStyle name="Percent 2" xfId="6" xr:uid="{25838EAF-B175-4353-BE3E-84CB0ED56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4C86-BE58-487A-9F69-AF774C808014}">
  <sheetPr>
    <pageSetUpPr fitToPage="1"/>
  </sheetPr>
  <dimension ref="A1:F36"/>
  <sheetViews>
    <sheetView tabSelected="1" zoomScaleNormal="100" workbookViewId="0">
      <selection activeCell="H18" sqref="H18"/>
    </sheetView>
  </sheetViews>
  <sheetFormatPr defaultRowHeight="15" x14ac:dyDescent="0.25"/>
  <cols>
    <col min="1" max="2" width="2.85546875" customWidth="1"/>
    <col min="3" max="3" width="70.5703125" customWidth="1"/>
    <col min="4" max="4" width="17.42578125" style="17" customWidth="1"/>
    <col min="5" max="6" width="17.28515625" style="18" customWidth="1"/>
  </cols>
  <sheetData>
    <row r="1" spans="1:6" x14ac:dyDescent="0.25">
      <c r="A1" s="16" t="s">
        <v>0</v>
      </c>
    </row>
    <row r="2" spans="1:6" x14ac:dyDescent="0.25">
      <c r="A2" t="s">
        <v>119</v>
      </c>
    </row>
    <row r="3" spans="1:6" x14ac:dyDescent="0.25">
      <c r="A3" t="s">
        <v>120</v>
      </c>
    </row>
    <row r="4" spans="1:6" x14ac:dyDescent="0.25">
      <c r="A4" t="s">
        <v>32</v>
      </c>
      <c r="E4" s="115"/>
      <c r="F4" s="115"/>
    </row>
    <row r="5" spans="1:6" ht="45" x14ac:dyDescent="0.25">
      <c r="D5" s="19" t="s">
        <v>138</v>
      </c>
      <c r="E5" s="19" t="s">
        <v>51</v>
      </c>
      <c r="F5" s="19" t="s">
        <v>33</v>
      </c>
    </row>
    <row r="6" spans="1:6" x14ac:dyDescent="0.25">
      <c r="B6" s="16"/>
      <c r="E6" s="20"/>
      <c r="F6" s="20"/>
    </row>
    <row r="7" spans="1:6" x14ac:dyDescent="0.25">
      <c r="B7" t="s">
        <v>34</v>
      </c>
      <c r="D7" s="21">
        <f>+E7</f>
        <v>-36.697192827397977</v>
      </c>
      <c r="E7" s="22">
        <f>+'KU Kollen Exhibit Depr Summary'!C92</f>
        <v>-36.697192827397977</v>
      </c>
      <c r="F7" s="22">
        <f>+D7-E7</f>
        <v>0</v>
      </c>
    </row>
    <row r="8" spans="1:6" x14ac:dyDescent="0.25">
      <c r="B8" t="s">
        <v>11</v>
      </c>
      <c r="D8" s="23">
        <f>+E8</f>
        <v>1.0042338499112256</v>
      </c>
      <c r="E8" s="24">
        <f>+'KU Kollen Exhibit Depr Summary'!C95</f>
        <v>1.0042338499112256</v>
      </c>
      <c r="F8" s="24">
        <f>+E8</f>
        <v>1.0042338499112256</v>
      </c>
    </row>
    <row r="9" spans="1:6" x14ac:dyDescent="0.25">
      <c r="B9" s="16" t="s">
        <v>12</v>
      </c>
      <c r="D9" s="17">
        <f>+D7*D8</f>
        <v>-36.852563233992484</v>
      </c>
      <c r="E9" s="20">
        <f t="shared" ref="E9:F9" si="0">+E7*E8</f>
        <v>-36.852563233992484</v>
      </c>
      <c r="F9" s="20">
        <f t="shared" si="0"/>
        <v>0</v>
      </c>
    </row>
    <row r="10" spans="1:6" x14ac:dyDescent="0.25">
      <c r="B10" s="16"/>
      <c r="E10" s="20"/>
      <c r="F10" s="20"/>
    </row>
    <row r="11" spans="1:6" x14ac:dyDescent="0.25">
      <c r="B11" s="25" t="s">
        <v>35</v>
      </c>
      <c r="E11" s="20"/>
      <c r="F11" s="20"/>
    </row>
    <row r="12" spans="1:6" x14ac:dyDescent="0.25">
      <c r="B12" s="25"/>
      <c r="C12" t="s">
        <v>36</v>
      </c>
      <c r="D12" s="17">
        <f>+E12</f>
        <v>19.512358354999929</v>
      </c>
      <c r="E12" s="20">
        <f>-'KU Kollen Exhibit Depr Summary'!C88/2</f>
        <v>19.512358354999929</v>
      </c>
      <c r="F12" s="20">
        <f t="shared" ref="F12:F14" si="1">+D12-E12</f>
        <v>0</v>
      </c>
    </row>
    <row r="13" spans="1:6" x14ac:dyDescent="0.25">
      <c r="B13" s="25"/>
      <c r="C13" t="s">
        <v>37</v>
      </c>
      <c r="D13" s="17">
        <f>'KU Prorata ADIT on Depr Change'!F30/1000000</f>
        <v>-3.68126</v>
      </c>
      <c r="E13" s="20">
        <f>-E12*0.2495</f>
        <v>-4.8683334095724824</v>
      </c>
      <c r="F13" s="20">
        <f t="shared" si="1"/>
        <v>1.1870734095724824</v>
      </c>
    </row>
    <row r="14" spans="1:6" x14ac:dyDescent="0.25">
      <c r="B14" s="16"/>
      <c r="C14" t="s">
        <v>38</v>
      </c>
      <c r="D14" s="26">
        <f>+'KU Depr Change - Excess Adj'!E31/1000000</f>
        <v>-1.10683</v>
      </c>
      <c r="E14" s="27">
        <v>0</v>
      </c>
      <c r="F14" s="27">
        <f t="shared" si="1"/>
        <v>-1.10683</v>
      </c>
    </row>
    <row r="15" spans="1:6" x14ac:dyDescent="0.25">
      <c r="B15" s="16"/>
      <c r="C15" t="s">
        <v>39</v>
      </c>
      <c r="D15" s="28">
        <f>SUM(D12:D14)</f>
        <v>14.724268354999928</v>
      </c>
      <c r="E15" s="29">
        <f t="shared" ref="E15:F15" si="2">SUM(E12:E14)</f>
        <v>14.644024945427446</v>
      </c>
      <c r="F15" s="29">
        <f t="shared" si="2"/>
        <v>8.0243409572482438E-2</v>
      </c>
    </row>
    <row r="16" spans="1:6" x14ac:dyDescent="0.25">
      <c r="B16" s="16"/>
      <c r="C16" t="s">
        <v>40</v>
      </c>
      <c r="D16" s="30">
        <v>0.9325</v>
      </c>
      <c r="E16" s="31">
        <f>+'KU Kollen Exhibit Depr Summary'!C90</f>
        <v>0.94035769945754744</v>
      </c>
      <c r="F16" s="119"/>
    </row>
    <row r="17" spans="2:6" x14ac:dyDescent="0.25">
      <c r="B17" s="16"/>
      <c r="C17" t="s">
        <v>41</v>
      </c>
      <c r="D17" s="17">
        <f>+D15*D16</f>
        <v>13.730380241037434</v>
      </c>
      <c r="E17" s="20">
        <f t="shared" ref="E17" si="3">+E15*E16</f>
        <v>13.77062160848109</v>
      </c>
      <c r="F17" s="20">
        <f t="shared" ref="F17" si="4">+D17-E17</f>
        <v>-4.0241367443655918E-2</v>
      </c>
    </row>
    <row r="18" spans="2:6" x14ac:dyDescent="0.25">
      <c r="B18" s="16"/>
      <c r="C18" t="s">
        <v>42</v>
      </c>
      <c r="D18" s="30">
        <f>+E18</f>
        <v>0.10061355463084112</v>
      </c>
      <c r="E18" s="31">
        <f>+'KU Kollen Exhibit Depr Summary'!C106</f>
        <v>0.10061355463084112</v>
      </c>
      <c r="F18" s="31">
        <f>+E18</f>
        <v>0.10061355463084112</v>
      </c>
    </row>
    <row r="19" spans="2:6" x14ac:dyDescent="0.25">
      <c r="B19" s="16" t="s">
        <v>43</v>
      </c>
      <c r="D19" s="17">
        <f>ROUND(+D17*D18,3)</f>
        <v>1.381</v>
      </c>
      <c r="E19" s="20">
        <f t="shared" ref="E19" si="5">ROUND(+E17*E18,3)</f>
        <v>1.3859999999999999</v>
      </c>
      <c r="F19" s="36">
        <f>ROUND(+F17*F18,3)-0.001</f>
        <v>-5.0000000000000001E-3</v>
      </c>
    </row>
    <row r="20" spans="2:6" x14ac:dyDescent="0.25">
      <c r="B20" s="16"/>
      <c r="F20" s="20"/>
    </row>
    <row r="21" spans="2:6" x14ac:dyDescent="0.25">
      <c r="B21" s="25" t="s">
        <v>44</v>
      </c>
      <c r="E21" s="20"/>
      <c r="F21" s="20"/>
    </row>
    <row r="22" spans="2:6" x14ac:dyDescent="0.25">
      <c r="B22" s="16"/>
      <c r="C22" t="s">
        <v>45</v>
      </c>
      <c r="D22" s="17">
        <f>-'KU Depr Change - Excess Adj'!E9/1000000</f>
        <v>2.9169160492232704</v>
      </c>
      <c r="E22" s="20">
        <v>0</v>
      </c>
      <c r="F22" s="20">
        <f t="shared" ref="F22" si="6">+D22-E22</f>
        <v>2.9169160492232704</v>
      </c>
    </row>
    <row r="23" spans="2:6" x14ac:dyDescent="0.25">
      <c r="B23" s="16"/>
      <c r="C23" t="s">
        <v>46</v>
      </c>
      <c r="D23" s="30">
        <v>0.93577979336302297</v>
      </c>
      <c r="E23" s="31">
        <v>0.93577979336302297</v>
      </c>
      <c r="F23" s="31">
        <v>0.93577979336302297</v>
      </c>
    </row>
    <row r="24" spans="2:6" x14ac:dyDescent="0.25">
      <c r="B24" s="16"/>
      <c r="C24" t="s">
        <v>47</v>
      </c>
      <c r="D24" s="17">
        <f>+D22*D23</f>
        <v>2.7295910977994375</v>
      </c>
      <c r="E24" s="20">
        <f t="shared" ref="E24:F24" si="7">+E22*E23</f>
        <v>0</v>
      </c>
      <c r="F24" s="20">
        <f t="shared" si="7"/>
        <v>2.7295910977994375</v>
      </c>
    </row>
    <row r="25" spans="2:6" x14ac:dyDescent="0.25">
      <c r="B25" s="16"/>
      <c r="C25" t="s">
        <v>48</v>
      </c>
      <c r="D25" s="23">
        <v>1.3380860000000001</v>
      </c>
      <c r="E25" s="24">
        <f>+D25</f>
        <v>1.3380860000000001</v>
      </c>
      <c r="F25" s="24">
        <f>+E25</f>
        <v>1.3380860000000001</v>
      </c>
    </row>
    <row r="26" spans="2:6" x14ac:dyDescent="0.25">
      <c r="B26" s="16" t="s">
        <v>49</v>
      </c>
      <c r="D26" s="17">
        <f>ROUND(+D24*D25,3)</f>
        <v>3.6520000000000001</v>
      </c>
      <c r="E26" s="20">
        <f t="shared" ref="E26:F26" si="8">ROUND(+E24*E25,3)</f>
        <v>0</v>
      </c>
      <c r="F26" s="20">
        <f t="shared" si="8"/>
        <v>3.6520000000000001</v>
      </c>
    </row>
    <row r="27" spans="2:6" x14ac:dyDescent="0.25">
      <c r="B27" s="16"/>
      <c r="E27" s="20"/>
      <c r="F27" s="20"/>
    </row>
    <row r="28" spans="2:6" ht="15.75" thickBot="1" x14ac:dyDescent="0.3">
      <c r="B28" s="16" t="s">
        <v>50</v>
      </c>
      <c r="D28" s="32">
        <f>SUM(D9,D19,D26)</f>
        <v>-31.819563233992483</v>
      </c>
      <c r="E28" s="33">
        <f t="shared" ref="E28:F28" si="9">SUM(E9,E19,E26)</f>
        <v>-35.466563233992481</v>
      </c>
      <c r="F28" s="33">
        <f t="shared" si="9"/>
        <v>3.6470000000000002</v>
      </c>
    </row>
    <row r="29" spans="2:6" x14ac:dyDescent="0.25">
      <c r="D29" s="34"/>
      <c r="F29" s="20"/>
    </row>
    <row r="30" spans="2:6" x14ac:dyDescent="0.25">
      <c r="B30" s="25" t="s">
        <v>51</v>
      </c>
      <c r="D30" s="35"/>
      <c r="E30" s="36"/>
      <c r="F30" s="36"/>
    </row>
    <row r="31" spans="2:6" x14ac:dyDescent="0.25">
      <c r="C31" t="s">
        <v>119</v>
      </c>
      <c r="D31" s="37">
        <f>+'KU and LGE Summary Rev Req '!J42</f>
        <v>-36.852563233992484</v>
      </c>
      <c r="E31" s="38"/>
      <c r="F31" s="38"/>
    </row>
    <row r="32" spans="2:6" x14ac:dyDescent="0.25">
      <c r="C32" t="s">
        <v>133</v>
      </c>
      <c r="D32" s="39">
        <f>+'KU and LGE Summary Rev Req '!J26</f>
        <v>1.3855111895055543</v>
      </c>
      <c r="E32" s="40"/>
      <c r="F32" s="40"/>
    </row>
    <row r="33" spans="2:6" x14ac:dyDescent="0.25">
      <c r="B33" s="16" t="s">
        <v>50</v>
      </c>
      <c r="D33" s="35">
        <f>SUM(D31:D32)</f>
        <v>-35.467052044486927</v>
      </c>
      <c r="E33" s="40"/>
      <c r="F33" s="40"/>
    </row>
    <row r="34" spans="2:6" x14ac:dyDescent="0.25">
      <c r="D34" s="34"/>
      <c r="E34" s="27"/>
      <c r="F34" s="27"/>
    </row>
    <row r="35" spans="2:6" ht="15.75" thickBot="1" x14ac:dyDescent="0.3">
      <c r="B35" s="16" t="s">
        <v>33</v>
      </c>
      <c r="D35" s="32">
        <f>+D28-D33</f>
        <v>3.6474888104944441</v>
      </c>
      <c r="E35" s="41"/>
      <c r="F35" s="42"/>
    </row>
    <row r="36" spans="2:6" x14ac:dyDescent="0.25">
      <c r="F36" s="43"/>
    </row>
  </sheetData>
  <pageMargins left="0.7" right="0.7" top="0.75" bottom="1" header="0.3" footer="0.3"/>
  <pageSetup scale="85" orientation="landscape" r:id="rId1"/>
  <headerFooter>
    <oddFooter>&amp;R&amp;"Times New Roman,Bold"&amp;12Rebuttal Exhibit CMG-5
Page 1 of 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304E-1ADE-4660-9BDA-1B25007A6A75}">
  <sheetPr>
    <pageSetUpPr fitToPage="1"/>
  </sheetPr>
  <dimension ref="A1:E34"/>
  <sheetViews>
    <sheetView zoomScale="90" zoomScaleNormal="90" workbookViewId="0">
      <selection activeCell="I32" sqref="I32"/>
    </sheetView>
  </sheetViews>
  <sheetFormatPr defaultRowHeight="15" x14ac:dyDescent="0.25"/>
  <cols>
    <col min="1" max="1" width="12.28515625" style="45" customWidth="1"/>
    <col min="2" max="2" width="29.5703125" style="45" customWidth="1"/>
    <col min="3" max="3" width="18.7109375" style="46" customWidth="1"/>
    <col min="4" max="5" width="18.7109375" style="47" customWidth="1"/>
    <col min="6" max="16384" width="9.140625" style="48"/>
  </cols>
  <sheetData>
    <row r="1" spans="1:5" x14ac:dyDescent="0.25">
      <c r="A1" s="44" t="s">
        <v>141</v>
      </c>
    </row>
    <row r="2" spans="1:5" x14ac:dyDescent="0.25">
      <c r="A2" s="44" t="s">
        <v>55</v>
      </c>
      <c r="B2" s="44"/>
    </row>
    <row r="3" spans="1:5" x14ac:dyDescent="0.25">
      <c r="A3" s="44" t="s">
        <v>121</v>
      </c>
      <c r="B3" s="44"/>
    </row>
    <row r="4" spans="1:5" x14ac:dyDescent="0.25">
      <c r="A4" s="49" t="s">
        <v>56</v>
      </c>
    </row>
    <row r="6" spans="1:5" x14ac:dyDescent="0.25">
      <c r="C6" s="50" t="s">
        <v>57</v>
      </c>
      <c r="D6" s="50" t="s">
        <v>57</v>
      </c>
      <c r="E6" s="51"/>
    </row>
    <row r="7" spans="1:5" x14ac:dyDescent="0.25">
      <c r="C7" s="52" t="s">
        <v>58</v>
      </c>
      <c r="D7" s="52" t="s">
        <v>58</v>
      </c>
      <c r="E7" s="51"/>
    </row>
    <row r="8" spans="1:5" ht="17.25" x14ac:dyDescent="0.4">
      <c r="C8" s="53" t="s">
        <v>59</v>
      </c>
      <c r="D8" s="53" t="s">
        <v>60</v>
      </c>
      <c r="E8" s="53" t="s">
        <v>33</v>
      </c>
    </row>
    <row r="9" spans="1:5" s="116" customFormat="1" x14ac:dyDescent="0.25">
      <c r="A9" s="70" t="s">
        <v>135</v>
      </c>
      <c r="B9" s="70"/>
      <c r="C9" s="52">
        <v>12588993.591761723</v>
      </c>
      <c r="D9" s="52">
        <v>12305713.428481977</v>
      </c>
      <c r="E9" s="52">
        <f>+D9-C9</f>
        <v>-283280.16327974573</v>
      </c>
    </row>
    <row r="10" spans="1:5" x14ac:dyDescent="0.25">
      <c r="C10" s="52"/>
      <c r="D10" s="52"/>
      <c r="E10" s="51"/>
    </row>
    <row r="11" spans="1:5" x14ac:dyDescent="0.25">
      <c r="C11" s="52"/>
      <c r="D11" s="52"/>
      <c r="E11" s="51"/>
    </row>
    <row r="12" spans="1:5" ht="17.25" x14ac:dyDescent="0.4">
      <c r="A12" s="132" t="s">
        <v>61</v>
      </c>
      <c r="B12" s="132"/>
      <c r="C12" s="52"/>
      <c r="D12" s="52"/>
      <c r="E12" s="51"/>
    </row>
    <row r="13" spans="1:5" x14ac:dyDescent="0.25">
      <c r="A13" s="54"/>
      <c r="B13" s="47"/>
      <c r="C13" s="55"/>
      <c r="D13" s="56"/>
      <c r="E13" s="57"/>
    </row>
    <row r="14" spans="1:5" x14ac:dyDescent="0.25">
      <c r="A14" s="58" t="s">
        <v>122</v>
      </c>
      <c r="B14" s="47"/>
      <c r="C14" s="55"/>
      <c r="D14" s="59"/>
      <c r="E14" s="60">
        <v>0</v>
      </c>
    </row>
    <row r="15" spans="1:5" x14ac:dyDescent="0.25">
      <c r="A15" s="61"/>
      <c r="B15" s="47"/>
      <c r="C15" s="55"/>
      <c r="D15" s="59"/>
      <c r="E15" s="62"/>
    </row>
    <row r="16" spans="1:5" x14ac:dyDescent="0.25">
      <c r="A16" s="58" t="s">
        <v>123</v>
      </c>
      <c r="B16" s="47"/>
      <c r="C16" s="55"/>
      <c r="D16" s="59"/>
      <c r="E16" s="63">
        <f>+E14+E9</f>
        <v>-283280.16327974573</v>
      </c>
    </row>
    <row r="17" spans="1:5" x14ac:dyDescent="0.25">
      <c r="A17" s="61"/>
      <c r="B17" s="47"/>
      <c r="C17" s="55"/>
      <c r="D17" s="59"/>
      <c r="E17" s="62"/>
    </row>
    <row r="18" spans="1:5" ht="15.75" thickBot="1" x14ac:dyDescent="0.3">
      <c r="A18" s="58" t="s">
        <v>62</v>
      </c>
      <c r="B18" s="47"/>
      <c r="C18" s="55"/>
      <c r="D18" s="59"/>
      <c r="E18" s="64">
        <f>+E16-E14</f>
        <v>-283280.16327974573</v>
      </c>
    </row>
    <row r="19" spans="1:5" ht="15.75" thickTop="1" x14ac:dyDescent="0.25">
      <c r="A19" s="58"/>
      <c r="B19" s="47"/>
      <c r="C19" s="55"/>
      <c r="D19" s="59"/>
      <c r="E19" s="62"/>
    </row>
    <row r="20" spans="1:5" x14ac:dyDescent="0.25">
      <c r="A20" s="58"/>
      <c r="B20" s="47"/>
      <c r="C20" s="59" t="s">
        <v>63</v>
      </c>
      <c r="D20" s="59" t="s">
        <v>64</v>
      </c>
      <c r="E20" s="62"/>
    </row>
    <row r="21" spans="1:5" x14ac:dyDescent="0.25">
      <c r="A21" s="65" t="s">
        <v>124</v>
      </c>
      <c r="B21" s="47"/>
      <c r="C21" s="66"/>
      <c r="D21" s="66"/>
      <c r="E21" s="67">
        <f>+E14</f>
        <v>0</v>
      </c>
    </row>
    <row r="22" spans="1:5" x14ac:dyDescent="0.25">
      <c r="A22" s="65"/>
      <c r="B22" s="47"/>
      <c r="C22" s="66"/>
      <c r="D22" s="66"/>
      <c r="E22" s="67"/>
    </row>
    <row r="23" spans="1:5" x14ac:dyDescent="0.25">
      <c r="A23" s="65" t="s">
        <v>125</v>
      </c>
      <c r="B23" s="47"/>
      <c r="C23" s="67">
        <f>+E9/4</f>
        <v>-70820.040819936432</v>
      </c>
      <c r="D23" s="68" t="s">
        <v>126</v>
      </c>
      <c r="E23" s="62">
        <f>ROUND(C23*275/365,0)</f>
        <v>-53358</v>
      </c>
    </row>
    <row r="24" spans="1:5" x14ac:dyDescent="0.25">
      <c r="A24" s="65"/>
      <c r="B24" s="47"/>
      <c r="C24" s="67"/>
      <c r="D24" s="68"/>
      <c r="E24" s="62"/>
    </row>
    <row r="25" spans="1:5" x14ac:dyDescent="0.25">
      <c r="A25" s="65" t="s">
        <v>127</v>
      </c>
      <c r="B25" s="47"/>
      <c r="C25" s="62">
        <f>+C23</f>
        <v>-70820.040819936432</v>
      </c>
      <c r="D25" s="68" t="s">
        <v>128</v>
      </c>
      <c r="E25" s="62">
        <f>ROUND(C25*185/365,0)</f>
        <v>-35895</v>
      </c>
    </row>
    <row r="26" spans="1:5" x14ac:dyDescent="0.25">
      <c r="A26" s="65"/>
      <c r="B26" s="47"/>
      <c r="C26" s="62"/>
      <c r="D26" s="68"/>
      <c r="E26" s="62"/>
    </row>
    <row r="27" spans="1:5" x14ac:dyDescent="0.25">
      <c r="A27" s="65" t="s">
        <v>129</v>
      </c>
      <c r="B27" s="47"/>
      <c r="C27" s="62">
        <f>+C25</f>
        <v>-70820.040819936432</v>
      </c>
      <c r="D27" s="68" t="s">
        <v>130</v>
      </c>
      <c r="E27" s="62">
        <f>ROUND(C27*93/365,0)</f>
        <v>-18045</v>
      </c>
    </row>
    <row r="28" spans="1:5" x14ac:dyDescent="0.25">
      <c r="A28" s="65"/>
      <c r="B28" s="47"/>
      <c r="C28" s="62"/>
      <c r="D28" s="68"/>
      <c r="E28" s="62"/>
    </row>
    <row r="29" spans="1:5" x14ac:dyDescent="0.25">
      <c r="A29" s="65" t="s">
        <v>131</v>
      </c>
      <c r="B29" s="47"/>
      <c r="C29" s="62">
        <f>+C27</f>
        <v>-70820.040819936432</v>
      </c>
      <c r="D29" s="68" t="s">
        <v>65</v>
      </c>
      <c r="E29" s="63">
        <f>ROUND(C29*1/365,0)</f>
        <v>-194</v>
      </c>
    </row>
    <row r="30" spans="1:5" x14ac:dyDescent="0.25">
      <c r="A30" s="54"/>
      <c r="B30" s="47"/>
      <c r="C30" s="62"/>
      <c r="D30" s="62"/>
      <c r="E30" s="57"/>
    </row>
    <row r="31" spans="1:5" ht="15.75" thickBot="1" x14ac:dyDescent="0.3">
      <c r="A31" s="58" t="s">
        <v>132</v>
      </c>
      <c r="B31" s="47"/>
      <c r="D31" s="59"/>
      <c r="E31" s="64">
        <f>SUM(E21:E30)</f>
        <v>-107492</v>
      </c>
    </row>
    <row r="32" spans="1:5" ht="15.75" thickTop="1" x14ac:dyDescent="0.25"/>
    <row r="34" spans="1:1" x14ac:dyDescent="0.25">
      <c r="A34" s="45" t="s">
        <v>137</v>
      </c>
    </row>
  </sheetData>
  <mergeCells count="1">
    <mergeCell ref="A12:B12"/>
  </mergeCells>
  <pageMargins left="0.7" right="0.7" top="0.75" bottom="0.75" header="0.3" footer="0.3"/>
  <pageSetup scale="56" orientation="landscape" r:id="rId1"/>
  <headerFooter>
    <oddFooter>&amp;L_x000D_&amp;1#&amp;"Calibri"&amp;14&amp;K000000 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E502-10AD-43FC-A883-CE6C0EAB0C05}">
  <dimension ref="A1:C109"/>
  <sheetViews>
    <sheetView workbookViewId="0">
      <selection activeCell="F15" sqref="F15"/>
    </sheetView>
  </sheetViews>
  <sheetFormatPr defaultRowHeight="15" x14ac:dyDescent="0.25"/>
  <cols>
    <col min="1" max="2" width="39.85546875" style="1" customWidth="1"/>
    <col min="3" max="3" width="17.85546875" style="1" customWidth="1"/>
    <col min="4" max="16384" width="9.140625" style="1"/>
  </cols>
  <sheetData>
    <row r="1" spans="1:3" x14ac:dyDescent="0.25">
      <c r="A1" s="133" t="s">
        <v>52</v>
      </c>
      <c r="B1" s="133"/>
      <c r="C1" s="133"/>
    </row>
    <row r="2" spans="1:3" x14ac:dyDescent="0.25">
      <c r="A2" s="133" t="s">
        <v>1</v>
      </c>
      <c r="B2" s="133"/>
      <c r="C2" s="133"/>
    </row>
    <row r="3" spans="1:3" x14ac:dyDescent="0.25">
      <c r="A3" s="133" t="s">
        <v>134</v>
      </c>
      <c r="B3" s="133"/>
      <c r="C3" s="133"/>
    </row>
    <row r="4" spans="1:3" x14ac:dyDescent="0.25">
      <c r="A4" s="133" t="s">
        <v>3</v>
      </c>
      <c r="B4" s="133"/>
      <c r="C4" s="133"/>
    </row>
    <row r="5" spans="1:3" x14ac:dyDescent="0.25">
      <c r="A5" s="133" t="s">
        <v>4</v>
      </c>
      <c r="B5" s="133"/>
      <c r="C5" s="133"/>
    </row>
    <row r="7" spans="1:3" x14ac:dyDescent="0.25">
      <c r="A7" s="4" t="s">
        <v>6</v>
      </c>
    </row>
    <row r="8" spans="1:3" x14ac:dyDescent="0.25">
      <c r="A8" s="5" t="s">
        <v>7</v>
      </c>
      <c r="C8" s="6">
        <v>-5.3014850100001096</v>
      </c>
    </row>
    <row r="9" spans="1:3" x14ac:dyDescent="0.25">
      <c r="A9" s="7"/>
      <c r="C9" s="6"/>
    </row>
    <row r="10" spans="1:3" x14ac:dyDescent="0.25">
      <c r="A10" s="7" t="s">
        <v>29</v>
      </c>
      <c r="C10" s="8">
        <v>1</v>
      </c>
    </row>
    <row r="11" spans="1:3" x14ac:dyDescent="0.25">
      <c r="A11" s="9"/>
      <c r="C11" s="10"/>
    </row>
    <row r="12" spans="1:3" ht="15.75" thickBot="1" x14ac:dyDescent="0.3">
      <c r="A12" s="7" t="s">
        <v>9</v>
      </c>
      <c r="C12" s="11">
        <f>C8*C10</f>
        <v>-5.3014850100001096</v>
      </c>
    </row>
    <row r="13" spans="1:3" ht="15.75" thickTop="1" x14ac:dyDescent="0.25">
      <c r="A13" s="7" t="s">
        <v>10</v>
      </c>
      <c r="C13" s="6"/>
    </row>
    <row r="14" spans="1:3" x14ac:dyDescent="0.25">
      <c r="A14" s="7"/>
      <c r="C14" s="6"/>
    </row>
    <row r="15" spans="1:3" x14ac:dyDescent="0.25">
      <c r="A15" s="7" t="s">
        <v>11</v>
      </c>
      <c r="C15" s="12">
        <v>1.0039596167283769</v>
      </c>
    </row>
    <row r="16" spans="1:3" x14ac:dyDescent="0.25">
      <c r="A16" s="7"/>
      <c r="C16" s="6"/>
    </row>
    <row r="17" spans="1:3" ht="15.75" thickBot="1" x14ac:dyDescent="0.3">
      <c r="A17" s="7" t="s">
        <v>12</v>
      </c>
      <c r="C17" s="11">
        <f>C12*C15</f>
        <v>-5.322476858730945</v>
      </c>
    </row>
    <row r="18" spans="1:3" ht="15.75" thickTop="1" x14ac:dyDescent="0.25">
      <c r="A18" s="7" t="s">
        <v>10</v>
      </c>
      <c r="C18" s="6"/>
    </row>
    <row r="19" spans="1:3" x14ac:dyDescent="0.25">
      <c r="A19" s="9"/>
      <c r="C19" s="10"/>
    </row>
    <row r="20" spans="1:3" x14ac:dyDescent="0.25">
      <c r="A20" s="7" t="s">
        <v>13</v>
      </c>
      <c r="C20" s="6">
        <f>-C12/2</f>
        <v>2.6507425050000548</v>
      </c>
    </row>
    <row r="21" spans="1:3" x14ac:dyDescent="0.25">
      <c r="A21" s="9"/>
      <c r="C21" s="10"/>
    </row>
    <row r="22" spans="1:3" x14ac:dyDescent="0.25">
      <c r="A22" s="7" t="s">
        <v>14</v>
      </c>
      <c r="C22" s="13">
        <f>-C20*0.2495</f>
        <v>-0.66136025499751372</v>
      </c>
    </row>
    <row r="23" spans="1:3" x14ac:dyDescent="0.25">
      <c r="A23" s="9"/>
      <c r="C23" s="10"/>
    </row>
    <row r="24" spans="1:3" x14ac:dyDescent="0.25">
      <c r="A24" s="7" t="s">
        <v>15</v>
      </c>
      <c r="C24" s="14">
        <f>SUM(C20:C22)</f>
        <v>1.9893822500025411</v>
      </c>
    </row>
    <row r="25" spans="1:3" x14ac:dyDescent="0.25">
      <c r="A25" s="9"/>
      <c r="C25" s="10"/>
    </row>
    <row r="26" spans="1:3" ht="15.75" thickBot="1" x14ac:dyDescent="0.3">
      <c r="A26" s="7" t="s">
        <v>16</v>
      </c>
      <c r="C26" s="118">
        <v>0.10093071010005825</v>
      </c>
    </row>
    <row r="27" spans="1:3" ht="15.75" thickTop="1" x14ac:dyDescent="0.25">
      <c r="A27" s="9"/>
      <c r="C27" s="10"/>
    </row>
    <row r="28" spans="1:3" x14ac:dyDescent="0.25">
      <c r="A28" s="5" t="s">
        <v>17</v>
      </c>
      <c r="C28" s="6">
        <f>C24*C26</f>
        <v>0.20078976315320807</v>
      </c>
    </row>
    <row r="29" spans="1:3" x14ac:dyDescent="0.25">
      <c r="A29" s="5"/>
      <c r="C29" s="6"/>
    </row>
    <row r="30" spans="1:3" ht="15.75" thickBot="1" x14ac:dyDescent="0.3">
      <c r="A30" s="5" t="s">
        <v>18</v>
      </c>
      <c r="C30" s="11">
        <f>C17+C28</f>
        <v>-5.1216870955777374</v>
      </c>
    </row>
    <row r="31" spans="1:3" ht="15.75" thickTop="1" x14ac:dyDescent="0.25">
      <c r="A31" s="4"/>
      <c r="C31" s="10"/>
    </row>
    <row r="32" spans="1:3" x14ac:dyDescent="0.25">
      <c r="A32" s="4"/>
      <c r="C32" s="10"/>
    </row>
    <row r="33" spans="1:3" x14ac:dyDescent="0.25">
      <c r="A33" s="4" t="s">
        <v>19</v>
      </c>
    </row>
    <row r="34" spans="1:3" x14ac:dyDescent="0.25">
      <c r="A34" s="5" t="s">
        <v>20</v>
      </c>
      <c r="C34" s="6">
        <v>-9.6251989999949938E-2</v>
      </c>
    </row>
    <row r="35" spans="1:3" x14ac:dyDescent="0.25">
      <c r="A35" s="7"/>
      <c r="C35" s="6"/>
    </row>
    <row r="36" spans="1:3" x14ac:dyDescent="0.25">
      <c r="A36" s="7" t="s">
        <v>29</v>
      </c>
      <c r="C36" s="8">
        <v>1</v>
      </c>
    </row>
    <row r="37" spans="1:3" x14ac:dyDescent="0.25">
      <c r="A37" s="9"/>
      <c r="C37" s="10"/>
    </row>
    <row r="38" spans="1:3" ht="15.75" thickBot="1" x14ac:dyDescent="0.3">
      <c r="A38" s="7" t="s">
        <v>9</v>
      </c>
      <c r="C38" s="11">
        <f>C34*C36</f>
        <v>-9.6251989999949938E-2</v>
      </c>
    </row>
    <row r="39" spans="1:3" ht="15.75" thickTop="1" x14ac:dyDescent="0.25">
      <c r="A39" s="7" t="s">
        <v>21</v>
      </c>
      <c r="C39" s="6"/>
    </row>
    <row r="40" spans="1:3" x14ac:dyDescent="0.25">
      <c r="A40" s="7"/>
      <c r="C40" s="6"/>
    </row>
    <row r="41" spans="1:3" x14ac:dyDescent="0.25">
      <c r="A41" s="7" t="s">
        <v>11</v>
      </c>
      <c r="C41" s="12">
        <f>C15</f>
        <v>1.0039596167283769</v>
      </c>
    </row>
    <row r="42" spans="1:3" x14ac:dyDescent="0.25">
      <c r="A42" s="7"/>
      <c r="C42" s="6"/>
    </row>
    <row r="43" spans="1:3" ht="15.75" thickBot="1" x14ac:dyDescent="0.3">
      <c r="A43" s="7" t="s">
        <v>12</v>
      </c>
      <c r="C43" s="11">
        <f>C38*C41</f>
        <v>-9.6633110989693308E-2</v>
      </c>
    </row>
    <row r="44" spans="1:3" ht="15.75" thickTop="1" x14ac:dyDescent="0.25">
      <c r="A44" s="7" t="s">
        <v>21</v>
      </c>
      <c r="C44" s="6"/>
    </row>
    <row r="45" spans="1:3" x14ac:dyDescent="0.25">
      <c r="A45" s="9"/>
      <c r="C45" s="10"/>
    </row>
    <row r="46" spans="1:3" x14ac:dyDescent="0.25">
      <c r="A46" s="7" t="s">
        <v>13</v>
      </c>
      <c r="C46" s="6">
        <f>-C38/2</f>
        <v>4.8125994999974969E-2</v>
      </c>
    </row>
    <row r="47" spans="1:3" x14ac:dyDescent="0.25">
      <c r="A47" s="9"/>
      <c r="C47" s="10"/>
    </row>
    <row r="48" spans="1:3" x14ac:dyDescent="0.25">
      <c r="A48" s="7" t="s">
        <v>14</v>
      </c>
      <c r="C48" s="13">
        <f>-C46*0.2495</f>
        <v>-1.2007435752493755E-2</v>
      </c>
    </row>
    <row r="49" spans="1:3" x14ac:dyDescent="0.25">
      <c r="A49" s="9"/>
      <c r="C49" s="10"/>
    </row>
    <row r="50" spans="1:3" x14ac:dyDescent="0.25">
      <c r="A50" s="7" t="s">
        <v>15</v>
      </c>
      <c r="C50" s="14">
        <f>SUM(C46:C48)</f>
        <v>3.6118559247481211E-2</v>
      </c>
    </row>
    <row r="51" spans="1:3" x14ac:dyDescent="0.25">
      <c r="A51" s="9"/>
      <c r="C51" s="10"/>
    </row>
    <row r="52" spans="1:3" x14ac:dyDescent="0.25">
      <c r="A52" s="7" t="s">
        <v>16</v>
      </c>
      <c r="C52" s="15">
        <f>C26</f>
        <v>0.10093071010005825</v>
      </c>
    </row>
    <row r="53" spans="1:3" x14ac:dyDescent="0.25">
      <c r="A53" s="9"/>
      <c r="C53" s="10"/>
    </row>
    <row r="54" spans="1:3" x14ac:dyDescent="0.25">
      <c r="A54" s="5" t="s">
        <v>17</v>
      </c>
      <c r="C54" s="6">
        <f>C50*C52</f>
        <v>3.6454718326393038E-3</v>
      </c>
    </row>
    <row r="55" spans="1:3" x14ac:dyDescent="0.25">
      <c r="A55" s="5"/>
      <c r="C55" s="6"/>
    </row>
    <row r="56" spans="1:3" ht="15.75" thickBot="1" x14ac:dyDescent="0.3">
      <c r="A56" s="5" t="s">
        <v>22</v>
      </c>
      <c r="C56" s="11">
        <f>C43+C54</f>
        <v>-9.2987639157054006E-2</v>
      </c>
    </row>
    <row r="57" spans="1:3" ht="15.75" thickTop="1" x14ac:dyDescent="0.25">
      <c r="C57" s="10"/>
    </row>
    <row r="59" spans="1:3" x14ac:dyDescent="0.25">
      <c r="A59" s="4" t="s">
        <v>23</v>
      </c>
    </row>
    <row r="60" spans="1:3" x14ac:dyDescent="0.25">
      <c r="A60" s="5" t="s">
        <v>24</v>
      </c>
      <c r="C60" s="6">
        <f>C8+C34</f>
        <v>-5.3977370000000597</v>
      </c>
    </row>
    <row r="61" spans="1:3" x14ac:dyDescent="0.25">
      <c r="A61" s="7"/>
      <c r="C61" s="6"/>
    </row>
    <row r="62" spans="1:3" x14ac:dyDescent="0.25">
      <c r="A62" s="7" t="s">
        <v>29</v>
      </c>
      <c r="C62" s="8">
        <v>0.94035769945754744</v>
      </c>
    </row>
    <row r="63" spans="1:3" x14ac:dyDescent="0.25">
      <c r="A63" s="9"/>
      <c r="C63" s="10"/>
    </row>
    <row r="64" spans="1:3" ht="15.75" thickBot="1" x14ac:dyDescent="0.3">
      <c r="A64" s="7" t="s">
        <v>9</v>
      </c>
      <c r="C64" s="11">
        <f>C60*C62</f>
        <v>-5.0758035475969399</v>
      </c>
    </row>
    <row r="65" spans="1:3" ht="15.75" thickTop="1" x14ac:dyDescent="0.25">
      <c r="A65" s="7" t="s">
        <v>25</v>
      </c>
      <c r="C65" s="6"/>
    </row>
    <row r="66" spans="1:3" x14ac:dyDescent="0.25">
      <c r="A66" s="7"/>
      <c r="C66" s="6"/>
    </row>
    <row r="67" spans="1:3" x14ac:dyDescent="0.25">
      <c r="A67" s="7" t="s">
        <v>11</v>
      </c>
      <c r="C67" s="12">
        <f>C15</f>
        <v>1.0039596167283769</v>
      </c>
    </row>
    <row r="68" spans="1:3" x14ac:dyDescent="0.25">
      <c r="A68" s="7"/>
      <c r="C68" s="6"/>
    </row>
    <row r="69" spans="1:3" ht="15.75" thickBot="1" x14ac:dyDescent="0.3">
      <c r="A69" s="7" t="s">
        <v>12</v>
      </c>
      <c r="C69" s="11">
        <f>C64*C67</f>
        <v>-5.0959017842339591</v>
      </c>
    </row>
    <row r="70" spans="1:3" ht="15.75" thickTop="1" x14ac:dyDescent="0.25">
      <c r="A70" s="7" t="s">
        <v>25</v>
      </c>
      <c r="C70" s="6"/>
    </row>
    <row r="71" spans="1:3" x14ac:dyDescent="0.25">
      <c r="A71" s="9"/>
      <c r="C71" s="10"/>
    </row>
    <row r="72" spans="1:3" x14ac:dyDescent="0.25">
      <c r="A72" s="7" t="s">
        <v>13</v>
      </c>
      <c r="C72" s="6">
        <f>-C64/2</f>
        <v>2.5379017737984699</v>
      </c>
    </row>
    <row r="73" spans="1:3" x14ac:dyDescent="0.25">
      <c r="A73" s="9"/>
      <c r="C73" s="10"/>
    </row>
    <row r="74" spans="1:3" x14ac:dyDescent="0.25">
      <c r="A74" s="7" t="s">
        <v>14</v>
      </c>
      <c r="C74" s="13">
        <f>-C72*0.2495</f>
        <v>-0.63320649256271822</v>
      </c>
    </row>
    <row r="75" spans="1:3" x14ac:dyDescent="0.25">
      <c r="A75" s="9"/>
      <c r="C75" s="10"/>
    </row>
    <row r="76" spans="1:3" x14ac:dyDescent="0.25">
      <c r="A76" s="7" t="s">
        <v>15</v>
      </c>
      <c r="C76" s="14">
        <f>SUM(C72:C74)</f>
        <v>1.9046952812357518</v>
      </c>
    </row>
    <row r="77" spans="1:3" x14ac:dyDescent="0.25">
      <c r="A77" s="9"/>
      <c r="C77" s="10"/>
    </row>
    <row r="78" spans="1:3" x14ac:dyDescent="0.25">
      <c r="A78" s="7" t="s">
        <v>16</v>
      </c>
      <c r="C78" s="15">
        <f>C26</f>
        <v>0.10093071010005825</v>
      </c>
    </row>
    <row r="79" spans="1:3" x14ac:dyDescent="0.25">
      <c r="A79" s="9"/>
      <c r="C79" s="10"/>
    </row>
    <row r="80" spans="1:3" x14ac:dyDescent="0.25">
      <c r="A80" s="5" t="s">
        <v>17</v>
      </c>
      <c r="C80" s="6">
        <f>C76*C78</f>
        <v>0.19224224725935457</v>
      </c>
    </row>
    <row r="81" spans="1:3" x14ac:dyDescent="0.25">
      <c r="A81" s="5"/>
      <c r="C81" s="6"/>
    </row>
    <row r="82" spans="1:3" ht="15.75" thickBot="1" x14ac:dyDescent="0.3">
      <c r="A82" s="5" t="s">
        <v>26</v>
      </c>
      <c r="C82" s="11">
        <f>C69+C80</f>
        <v>-4.9036595369746045</v>
      </c>
    </row>
    <row r="83" spans="1:3" ht="15.75" thickTop="1" x14ac:dyDescent="0.25"/>
    <row r="85" spans="1:3" x14ac:dyDescent="0.25">
      <c r="A85" s="4" t="s">
        <v>27</v>
      </c>
    </row>
    <row r="86" spans="1:3" x14ac:dyDescent="0.25">
      <c r="A86" s="5" t="s">
        <v>28</v>
      </c>
      <c r="C86" s="6">
        <v>-2.9347584000000357</v>
      </c>
    </row>
    <row r="87" spans="1:3" x14ac:dyDescent="0.25">
      <c r="A87" s="7"/>
      <c r="C87" s="6"/>
    </row>
    <row r="88" spans="1:3" x14ac:dyDescent="0.25">
      <c r="A88" s="7" t="s">
        <v>29</v>
      </c>
      <c r="C88" s="8">
        <v>1</v>
      </c>
    </row>
    <row r="89" spans="1:3" x14ac:dyDescent="0.25">
      <c r="A89" s="9"/>
      <c r="C89" s="10"/>
    </row>
    <row r="90" spans="1:3" ht="15.75" thickBot="1" x14ac:dyDescent="0.3">
      <c r="A90" s="7" t="s">
        <v>9</v>
      </c>
      <c r="C90" s="11">
        <f>C86*C88</f>
        <v>-2.9347584000000357</v>
      </c>
    </row>
    <row r="91" spans="1:3" ht="15.75" thickTop="1" x14ac:dyDescent="0.25">
      <c r="A91" s="7" t="s">
        <v>30</v>
      </c>
      <c r="C91" s="6"/>
    </row>
    <row r="92" spans="1:3" x14ac:dyDescent="0.25">
      <c r="A92" s="7"/>
      <c r="C92" s="6"/>
    </row>
    <row r="93" spans="1:3" x14ac:dyDescent="0.25">
      <c r="A93" s="7" t="s">
        <v>11</v>
      </c>
      <c r="C93" s="12">
        <f>C15</f>
        <v>1.0039596167283769</v>
      </c>
    </row>
    <row r="94" spans="1:3" x14ac:dyDescent="0.25">
      <c r="A94" s="7"/>
      <c r="C94" s="6"/>
    </row>
    <row r="95" spans="1:3" ht="15.75" thickBot="1" x14ac:dyDescent="0.3">
      <c r="A95" s="7" t="s">
        <v>12</v>
      </c>
      <c r="C95" s="11">
        <f>C90*C93</f>
        <v>-2.9463789184544202</v>
      </c>
    </row>
    <row r="96" spans="1:3" ht="15.75" thickTop="1" x14ac:dyDescent="0.25">
      <c r="A96" s="7" t="s">
        <v>30</v>
      </c>
      <c r="C96" s="6"/>
    </row>
    <row r="97" spans="1:3" x14ac:dyDescent="0.25">
      <c r="A97" s="9"/>
      <c r="C97" s="10"/>
    </row>
    <row r="98" spans="1:3" x14ac:dyDescent="0.25">
      <c r="A98" s="7" t="s">
        <v>13</v>
      </c>
      <c r="C98" s="6">
        <f>-C90/2</f>
        <v>1.4673792000000179</v>
      </c>
    </row>
    <row r="99" spans="1:3" x14ac:dyDescent="0.25">
      <c r="A99" s="9"/>
      <c r="C99" s="10"/>
    </row>
    <row r="100" spans="1:3" x14ac:dyDescent="0.25">
      <c r="A100" s="7" t="s">
        <v>14</v>
      </c>
      <c r="C100" s="13">
        <f>-C98*0.2495</f>
        <v>-0.36611111040000444</v>
      </c>
    </row>
    <row r="101" spans="1:3" x14ac:dyDescent="0.25">
      <c r="A101" s="9"/>
      <c r="C101" s="10"/>
    </row>
    <row r="102" spans="1:3" x14ac:dyDescent="0.25">
      <c r="A102" s="7" t="s">
        <v>15</v>
      </c>
      <c r="C102" s="14">
        <f>SUM(C98:C100)</f>
        <v>1.1012680896000133</v>
      </c>
    </row>
    <row r="103" spans="1:3" x14ac:dyDescent="0.25">
      <c r="A103" s="9"/>
      <c r="C103" s="10"/>
    </row>
    <row r="104" spans="1:3" x14ac:dyDescent="0.25">
      <c r="A104" s="7" t="s">
        <v>16</v>
      </c>
      <c r="C104" s="15">
        <f>C26</f>
        <v>0.10093071010005825</v>
      </c>
    </row>
    <row r="105" spans="1:3" x14ac:dyDescent="0.25">
      <c r="A105" s="9"/>
      <c r="C105" s="10"/>
    </row>
    <row r="106" spans="1:3" x14ac:dyDescent="0.25">
      <c r="A106" s="5" t="s">
        <v>17</v>
      </c>
      <c r="C106" s="6">
        <f>C102*C104</f>
        <v>0.11115177029386392</v>
      </c>
    </row>
    <row r="107" spans="1:3" x14ac:dyDescent="0.25">
      <c r="A107" s="5"/>
      <c r="C107" s="6"/>
    </row>
    <row r="108" spans="1:3" ht="15.75" thickBot="1" x14ac:dyDescent="0.3">
      <c r="A108" s="5" t="s">
        <v>31</v>
      </c>
      <c r="C108" s="11">
        <f>C95+C106</f>
        <v>-2.8352271481605564</v>
      </c>
    </row>
    <row r="109" spans="1:3" ht="15.75" thickTop="1" x14ac:dyDescent="0.25"/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headerFooter>
    <oddFooter>&amp;L_x000D_&amp;1#&amp;"Calibri"&amp;14&amp;K000000 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C078-838F-4658-97BE-3A1AB5F6C603}">
  <sheetPr>
    <pageSetUpPr fitToPage="1"/>
  </sheetPr>
  <dimension ref="A1:F36"/>
  <sheetViews>
    <sheetView zoomScaleNormal="100" workbookViewId="0">
      <selection activeCell="I21" sqref="I21"/>
    </sheetView>
  </sheetViews>
  <sheetFormatPr defaultRowHeight="15" x14ac:dyDescent="0.25"/>
  <cols>
    <col min="1" max="2" width="2.85546875" customWidth="1"/>
    <col min="3" max="3" width="70.5703125" customWidth="1"/>
    <col min="4" max="4" width="17.42578125" style="17" customWidth="1"/>
    <col min="5" max="6" width="17.28515625" style="18" customWidth="1"/>
  </cols>
  <sheetData>
    <row r="1" spans="1:6" x14ac:dyDescent="0.25">
      <c r="A1" s="16" t="s">
        <v>139</v>
      </c>
    </row>
    <row r="2" spans="1:6" x14ac:dyDescent="0.25">
      <c r="A2" t="s">
        <v>119</v>
      </c>
    </row>
    <row r="3" spans="1:6" x14ac:dyDescent="0.25">
      <c r="A3" t="s">
        <v>120</v>
      </c>
    </row>
    <row r="4" spans="1:6" x14ac:dyDescent="0.25">
      <c r="A4" t="s">
        <v>32</v>
      </c>
      <c r="E4" s="115"/>
      <c r="F4" s="115"/>
    </row>
    <row r="5" spans="1:6" ht="45" x14ac:dyDescent="0.25">
      <c r="D5" s="19" t="s">
        <v>138</v>
      </c>
      <c r="E5" s="19" t="s">
        <v>51</v>
      </c>
      <c r="F5" s="19" t="s">
        <v>33</v>
      </c>
    </row>
    <row r="6" spans="1:6" x14ac:dyDescent="0.25">
      <c r="B6" s="16"/>
      <c r="E6" s="20"/>
      <c r="F6" s="20"/>
    </row>
    <row r="7" spans="1:6" x14ac:dyDescent="0.25">
      <c r="B7" t="s">
        <v>53</v>
      </c>
      <c r="D7" s="21">
        <f>+E7</f>
        <v>-2.9347584000000357</v>
      </c>
      <c r="E7" s="22">
        <f>+'LGE Kollen Exhibit Depr Summary'!C90</f>
        <v>-2.9347584000000357</v>
      </c>
      <c r="F7" s="22">
        <f>+D7-E7</f>
        <v>0</v>
      </c>
    </row>
    <row r="8" spans="1:6" x14ac:dyDescent="0.25">
      <c r="B8" t="s">
        <v>11</v>
      </c>
      <c r="D8" s="23">
        <f>+E8</f>
        <v>1.0039596167283769</v>
      </c>
      <c r="E8" s="24">
        <f>+'LGE Kollen Exhibit Depr Summary'!C93</f>
        <v>1.0039596167283769</v>
      </c>
      <c r="F8" s="24">
        <f>+E8</f>
        <v>1.0039596167283769</v>
      </c>
    </row>
    <row r="9" spans="1:6" x14ac:dyDescent="0.25">
      <c r="B9" s="16" t="s">
        <v>12</v>
      </c>
      <c r="D9" s="17">
        <f>+D7*D8</f>
        <v>-2.9463789184544202</v>
      </c>
      <c r="E9" s="20">
        <f t="shared" ref="E9:F9" si="0">+E7*E8</f>
        <v>-2.9463789184544202</v>
      </c>
      <c r="F9" s="20">
        <f t="shared" si="0"/>
        <v>0</v>
      </c>
    </row>
    <row r="10" spans="1:6" x14ac:dyDescent="0.25">
      <c r="B10" s="16"/>
      <c r="E10" s="20"/>
      <c r="F10" s="20"/>
    </row>
    <row r="11" spans="1:6" x14ac:dyDescent="0.25">
      <c r="B11" s="25" t="s">
        <v>35</v>
      </c>
      <c r="E11" s="20"/>
      <c r="F11" s="20"/>
    </row>
    <row r="12" spans="1:6" x14ac:dyDescent="0.25">
      <c r="B12" s="25"/>
      <c r="C12" t="s">
        <v>36</v>
      </c>
      <c r="D12" s="17">
        <f>+E12</f>
        <v>1.4673792000000179</v>
      </c>
      <c r="E12" s="20">
        <f>-'LGE Kollen Exhibit Depr Summary'!C90/2</f>
        <v>1.4673792000000179</v>
      </c>
      <c r="F12" s="20">
        <f t="shared" ref="F12:F14" si="1">+D12-E12</f>
        <v>0</v>
      </c>
    </row>
    <row r="13" spans="1:6" x14ac:dyDescent="0.25">
      <c r="B13" s="25"/>
      <c r="C13" t="s">
        <v>37</v>
      </c>
      <c r="D13" s="17">
        <f>+'LGE Prorata ADIT on Depr Change'!F30/1000000</f>
        <v>-0.27684199999999998</v>
      </c>
      <c r="E13" s="20">
        <f>-E12*0.2495</f>
        <v>-0.36611111040000444</v>
      </c>
      <c r="F13" s="20">
        <f t="shared" si="1"/>
        <v>8.9269110400004459E-2</v>
      </c>
    </row>
    <row r="14" spans="1:6" x14ac:dyDescent="0.25">
      <c r="B14" s="16"/>
      <c r="C14" t="s">
        <v>38</v>
      </c>
      <c r="D14" s="26">
        <f>+'LGE Depr Change - Excess Adj'!E31/1000000</f>
        <v>-0.107492</v>
      </c>
      <c r="E14" s="27">
        <v>0</v>
      </c>
      <c r="F14" s="27">
        <f t="shared" si="1"/>
        <v>-0.107492</v>
      </c>
    </row>
    <row r="15" spans="1:6" x14ac:dyDescent="0.25">
      <c r="B15" s="16"/>
      <c r="C15" t="s">
        <v>39</v>
      </c>
      <c r="D15" s="28">
        <f>SUM(D12:D14)</f>
        <v>1.0830452000000179</v>
      </c>
      <c r="E15" s="29">
        <f t="shared" ref="E15:F15" si="2">SUM(E12:E14)</f>
        <v>1.1012680896000133</v>
      </c>
      <c r="F15" s="29">
        <f t="shared" si="2"/>
        <v>-1.8222889599995545E-2</v>
      </c>
    </row>
    <row r="16" spans="1:6" x14ac:dyDescent="0.25">
      <c r="B16" s="16"/>
      <c r="C16" t="s">
        <v>40</v>
      </c>
      <c r="D16" s="30">
        <f>+E16</f>
        <v>1</v>
      </c>
      <c r="E16" s="31">
        <f>+'LGE Kollen Exhibit Depr Summary'!C88</f>
        <v>1</v>
      </c>
      <c r="F16" s="31">
        <f>+E16</f>
        <v>1</v>
      </c>
    </row>
    <row r="17" spans="2:6" x14ac:dyDescent="0.25">
      <c r="B17" s="16"/>
      <c r="C17" t="s">
        <v>41</v>
      </c>
      <c r="D17" s="17">
        <f>+D15*D16</f>
        <v>1.0830452000000179</v>
      </c>
      <c r="E17" s="20">
        <f t="shared" ref="E17:F17" si="3">+E15*E16</f>
        <v>1.1012680896000133</v>
      </c>
      <c r="F17" s="20">
        <f t="shared" si="3"/>
        <v>-1.8222889599995545E-2</v>
      </c>
    </row>
    <row r="18" spans="2:6" x14ac:dyDescent="0.25">
      <c r="B18" s="16"/>
      <c r="C18" t="s">
        <v>42</v>
      </c>
      <c r="D18" s="30">
        <f>+E18</f>
        <v>0.10093071010005825</v>
      </c>
      <c r="E18" s="31">
        <f>+'LGE Kollen Exhibit Depr Summary'!C104</f>
        <v>0.10093071010005825</v>
      </c>
      <c r="F18" s="31">
        <f>+E18</f>
        <v>0.10093071010005825</v>
      </c>
    </row>
    <row r="19" spans="2:6" x14ac:dyDescent="0.25">
      <c r="B19" s="16" t="s">
        <v>43</v>
      </c>
      <c r="D19" s="17">
        <f>ROUND(+D17*D18,3)</f>
        <v>0.109</v>
      </c>
      <c r="E19" s="20">
        <f t="shared" ref="E19" si="4">ROUND(+E17*E18,3)</f>
        <v>0.111</v>
      </c>
      <c r="F19" s="36">
        <f>ROUND(+F17*F18,3)</f>
        <v>-2E-3</v>
      </c>
    </row>
    <row r="20" spans="2:6" x14ac:dyDescent="0.25">
      <c r="B20" s="16"/>
      <c r="F20" s="20"/>
    </row>
    <row r="21" spans="2:6" x14ac:dyDescent="0.25">
      <c r="B21" s="25" t="s">
        <v>44</v>
      </c>
      <c r="E21" s="20"/>
      <c r="F21" s="20"/>
    </row>
    <row r="22" spans="2:6" x14ac:dyDescent="0.25">
      <c r="B22" s="16"/>
      <c r="C22" t="s">
        <v>45</v>
      </c>
      <c r="D22" s="17">
        <f>-'LGE Depr Change - Excess Adj'!E9/1000000</f>
        <v>0.2832801632797457</v>
      </c>
      <c r="E22" s="20">
        <v>0</v>
      </c>
      <c r="F22" s="20">
        <f t="shared" ref="F22" si="5">+D22-E22</f>
        <v>0.2832801632797457</v>
      </c>
    </row>
    <row r="23" spans="2:6" x14ac:dyDescent="0.25">
      <c r="B23" s="16"/>
      <c r="C23" t="s">
        <v>46</v>
      </c>
      <c r="D23" s="30">
        <f>+E23</f>
        <v>1</v>
      </c>
      <c r="E23" s="31">
        <f>+E16</f>
        <v>1</v>
      </c>
      <c r="F23" s="31">
        <f>+E23</f>
        <v>1</v>
      </c>
    </row>
    <row r="24" spans="2:6" x14ac:dyDescent="0.25">
      <c r="B24" s="16"/>
      <c r="C24" t="s">
        <v>47</v>
      </c>
      <c r="D24" s="17">
        <f>+D22*D23</f>
        <v>0.2832801632797457</v>
      </c>
      <c r="E24" s="20">
        <f t="shared" ref="E24:F24" si="6">+E22*E23</f>
        <v>0</v>
      </c>
      <c r="F24" s="20">
        <f t="shared" si="6"/>
        <v>0.2832801632797457</v>
      </c>
    </row>
    <row r="25" spans="2:6" x14ac:dyDescent="0.25">
      <c r="B25" s="16"/>
      <c r="C25" t="s">
        <v>48</v>
      </c>
      <c r="D25" s="23">
        <v>1.3377209999999999</v>
      </c>
      <c r="E25" s="24">
        <f>+D25</f>
        <v>1.3377209999999999</v>
      </c>
      <c r="F25" s="24">
        <f>+E25</f>
        <v>1.3377209999999999</v>
      </c>
    </row>
    <row r="26" spans="2:6" x14ac:dyDescent="0.25">
      <c r="B26" s="16" t="s">
        <v>49</v>
      </c>
      <c r="D26" s="17">
        <f>ROUND(+D24*D25,3)</f>
        <v>0.379</v>
      </c>
      <c r="E26" s="20">
        <f t="shared" ref="E26:F26" si="7">ROUND(+E24*E25,3)</f>
        <v>0</v>
      </c>
      <c r="F26" s="20">
        <f t="shared" si="7"/>
        <v>0.379</v>
      </c>
    </row>
    <row r="27" spans="2:6" x14ac:dyDescent="0.25">
      <c r="B27" s="16"/>
      <c r="E27" s="20"/>
      <c r="F27" s="20"/>
    </row>
    <row r="28" spans="2:6" ht="15.75" thickBot="1" x14ac:dyDescent="0.3">
      <c r="B28" s="16" t="s">
        <v>50</v>
      </c>
      <c r="D28" s="32">
        <f>SUM(D9,D19,D26)</f>
        <v>-2.4583789184544202</v>
      </c>
      <c r="E28" s="33">
        <f t="shared" ref="E28:F28" si="8">SUM(E9,E19,E26)</f>
        <v>-2.83537891845442</v>
      </c>
      <c r="F28" s="33">
        <f t="shared" si="8"/>
        <v>0.377</v>
      </c>
    </row>
    <row r="29" spans="2:6" x14ac:dyDescent="0.25">
      <c r="D29" s="34"/>
      <c r="F29" s="20"/>
    </row>
    <row r="30" spans="2:6" x14ac:dyDescent="0.25">
      <c r="B30" s="25" t="s">
        <v>51</v>
      </c>
      <c r="D30" s="35"/>
      <c r="E30" s="36"/>
      <c r="F30" s="36"/>
    </row>
    <row r="31" spans="2:6" x14ac:dyDescent="0.25">
      <c r="C31" t="s">
        <v>119</v>
      </c>
      <c r="D31" s="37">
        <f>+'KU and LGE Summary Rev Req '!L42</f>
        <v>-2.9463789184544202</v>
      </c>
      <c r="E31" s="38"/>
      <c r="F31" s="38"/>
    </row>
    <row r="32" spans="2:6" x14ac:dyDescent="0.25">
      <c r="C32" t="s">
        <v>133</v>
      </c>
      <c r="D32" s="39">
        <f>+'KU and LGE Summary Rev Req '!L26</f>
        <v>0.11115177029386418</v>
      </c>
      <c r="E32" s="40"/>
      <c r="F32" s="40"/>
    </row>
    <row r="33" spans="2:6" x14ac:dyDescent="0.25">
      <c r="B33" s="16" t="s">
        <v>50</v>
      </c>
      <c r="D33" s="35">
        <f>SUM(D31:D32)</f>
        <v>-2.835227148160556</v>
      </c>
      <c r="E33" s="40"/>
      <c r="F33" s="40"/>
    </row>
    <row r="34" spans="2:6" x14ac:dyDescent="0.25">
      <c r="D34" s="34"/>
      <c r="E34" s="27"/>
      <c r="F34" s="27"/>
    </row>
    <row r="35" spans="2:6" ht="15.75" thickBot="1" x14ac:dyDescent="0.3">
      <c r="B35" s="16" t="s">
        <v>33</v>
      </c>
      <c r="D35" s="32">
        <f>+D28-D33</f>
        <v>0.37684822970613574</v>
      </c>
      <c r="E35" s="41"/>
      <c r="F35" s="42"/>
    </row>
    <row r="36" spans="2:6" x14ac:dyDescent="0.25">
      <c r="F36" s="43"/>
    </row>
  </sheetData>
  <pageMargins left="0.7" right="0.7" top="0.75" bottom="1" header="0.3" footer="0.3"/>
  <pageSetup scale="85" orientation="landscape" r:id="rId1"/>
  <headerFooter>
    <oddFooter>&amp;R&amp;"Times New Roman,Bold"&amp;12Rebuttal Exhibit CMG-5
Page 2 of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F37D-E7F5-4749-94D7-43438CB14B16}">
  <sheetPr>
    <pageSetUpPr fitToPage="1"/>
  </sheetPr>
  <dimension ref="A1:Y58"/>
  <sheetViews>
    <sheetView showGridLines="0" workbookViewId="0">
      <selection activeCell="T54" sqref="T54"/>
    </sheetView>
  </sheetViews>
  <sheetFormatPr defaultColWidth="9.140625" defaultRowHeight="12.75" x14ac:dyDescent="0.2"/>
  <cols>
    <col min="1" max="1" width="1.28515625" style="74" customWidth="1"/>
    <col min="2" max="8" width="9.7109375" style="74" customWidth="1"/>
    <col min="9" max="9" width="15.5703125" style="74" customWidth="1"/>
    <col min="10" max="10" width="10.5703125" style="74" customWidth="1"/>
    <col min="11" max="11" width="2.28515625" style="74" customWidth="1"/>
    <col min="12" max="12" width="10.5703125" style="74" customWidth="1"/>
    <col min="13" max="13" width="2.28515625" style="74" customWidth="1"/>
    <col min="14" max="14" width="10.5703125" style="74" customWidth="1"/>
    <col min="15" max="15" width="1.85546875" style="74" customWidth="1"/>
    <col min="16" max="16" width="9.140625" style="74" customWidth="1"/>
    <col min="17" max="17" width="1.28515625" style="74" customWidth="1"/>
    <col min="18" max="23" width="9.140625" style="74"/>
    <col min="24" max="24" width="9.140625" style="74" customWidth="1"/>
    <col min="25" max="16384" width="9.140625" style="74"/>
  </cols>
  <sheetData>
    <row r="1" spans="1:18" ht="15.75" x14ac:dyDescent="0.25">
      <c r="A1" s="72"/>
      <c r="B1" s="130" t="s">
        <v>70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73"/>
    </row>
    <row r="2" spans="1:18" ht="15.75" x14ac:dyDescent="0.25">
      <c r="A2" s="75"/>
      <c r="B2" s="131" t="s">
        <v>71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76"/>
    </row>
    <row r="3" spans="1:18" ht="15.75" x14ac:dyDescent="0.25">
      <c r="A3" s="75"/>
      <c r="B3" s="131" t="s">
        <v>72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76"/>
    </row>
    <row r="4" spans="1:18" ht="15.75" x14ac:dyDescent="0.25">
      <c r="A4" s="75"/>
      <c r="B4" s="131" t="s">
        <v>73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76"/>
    </row>
    <row r="5" spans="1:18" ht="15.75" x14ac:dyDescent="0.25">
      <c r="A5" s="75"/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76"/>
    </row>
    <row r="6" spans="1:18" ht="15.75" x14ac:dyDescent="0.25">
      <c r="A6" s="75"/>
      <c r="B6" s="129" t="s">
        <v>74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76"/>
    </row>
    <row r="7" spans="1:18" ht="15.75" x14ac:dyDescent="0.25">
      <c r="A7" s="75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6"/>
    </row>
    <row r="8" spans="1:18" ht="15.75" x14ac:dyDescent="0.25">
      <c r="A8" s="75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6"/>
    </row>
    <row r="9" spans="1:18" ht="15.75" x14ac:dyDescent="0.25">
      <c r="A9" s="75"/>
      <c r="B9" s="78"/>
      <c r="C9" s="78"/>
      <c r="D9" s="78"/>
      <c r="E9" s="78"/>
      <c r="F9" s="78"/>
      <c r="G9" s="78"/>
      <c r="H9" s="78"/>
      <c r="I9" s="78"/>
      <c r="J9" s="79"/>
      <c r="K9" s="79"/>
      <c r="L9" s="80" t="s">
        <v>75</v>
      </c>
      <c r="M9" s="79"/>
      <c r="N9" s="80" t="s">
        <v>75</v>
      </c>
      <c r="O9" s="80"/>
      <c r="P9" s="80"/>
      <c r="Q9" s="76"/>
      <c r="R9" s="81"/>
    </row>
    <row r="10" spans="1:18" ht="15.75" x14ac:dyDescent="0.25">
      <c r="A10" s="75"/>
      <c r="B10" s="78"/>
      <c r="C10" s="78"/>
      <c r="D10" s="78"/>
      <c r="E10" s="78"/>
      <c r="F10" s="78"/>
      <c r="G10" s="78"/>
      <c r="H10" s="78"/>
      <c r="I10" s="78"/>
      <c r="J10" s="80" t="s">
        <v>76</v>
      </c>
      <c r="K10" s="79"/>
      <c r="L10" s="80" t="s">
        <v>77</v>
      </c>
      <c r="M10" s="79"/>
      <c r="N10" s="80" t="s">
        <v>78</v>
      </c>
      <c r="O10" s="80"/>
      <c r="P10" s="80" t="s">
        <v>79</v>
      </c>
      <c r="Q10" s="76"/>
      <c r="R10" s="81"/>
    </row>
    <row r="11" spans="1:18" ht="15.75" x14ac:dyDescent="0.25">
      <c r="A11" s="75"/>
      <c r="B11" s="78"/>
      <c r="C11" s="78"/>
      <c r="D11" s="78"/>
      <c r="E11" s="78"/>
      <c r="F11" s="78"/>
      <c r="G11" s="78"/>
      <c r="H11" s="78"/>
      <c r="I11" s="78"/>
      <c r="J11" s="82" t="s">
        <v>80</v>
      </c>
      <c r="K11" s="79"/>
      <c r="L11" s="82" t="s">
        <v>80</v>
      </c>
      <c r="M11" s="79"/>
      <c r="N11" s="82" t="s">
        <v>80</v>
      </c>
      <c r="O11" s="80"/>
      <c r="P11" s="82" t="s">
        <v>81</v>
      </c>
      <c r="Q11" s="76"/>
      <c r="R11" s="81"/>
    </row>
    <row r="12" spans="1:18" ht="15.75" x14ac:dyDescent="0.25">
      <c r="A12" s="75"/>
      <c r="B12" s="78"/>
      <c r="C12" s="78"/>
      <c r="D12" s="78"/>
      <c r="E12" s="78"/>
      <c r="F12" s="78"/>
      <c r="G12" s="78"/>
      <c r="H12" s="78"/>
      <c r="I12" s="78"/>
      <c r="J12" s="83"/>
      <c r="K12" s="78"/>
      <c r="L12" s="83"/>
      <c r="M12" s="78"/>
      <c r="N12" s="83"/>
      <c r="O12" s="83"/>
      <c r="P12" s="83"/>
      <c r="Q12" s="76"/>
    </row>
    <row r="13" spans="1:18" ht="15.75" x14ac:dyDescent="0.25">
      <c r="A13" s="75"/>
      <c r="B13" s="84" t="s">
        <v>82</v>
      </c>
      <c r="C13" s="78"/>
      <c r="D13" s="78"/>
      <c r="E13" s="78"/>
      <c r="F13" s="78"/>
      <c r="G13" s="78"/>
      <c r="H13" s="78"/>
      <c r="I13" s="78"/>
      <c r="J13" s="85">
        <v>226.121847</v>
      </c>
      <c r="K13" s="78"/>
      <c r="L13" s="86">
        <v>104.895261</v>
      </c>
      <c r="M13" s="78"/>
      <c r="N13" s="86">
        <v>59.493564999999997</v>
      </c>
      <c r="O13" s="86"/>
      <c r="P13" s="86"/>
      <c r="Q13" s="76"/>
    </row>
    <row r="14" spans="1:18" ht="15.75" x14ac:dyDescent="0.25">
      <c r="A14" s="75"/>
      <c r="B14" s="87" t="s">
        <v>83</v>
      </c>
      <c r="C14" s="78"/>
      <c r="D14" s="78"/>
      <c r="E14" s="78"/>
      <c r="F14" s="78"/>
      <c r="G14" s="78"/>
      <c r="H14" s="78"/>
      <c r="I14" s="78"/>
      <c r="J14" s="88">
        <v>-6.2021670000000029</v>
      </c>
      <c r="K14" s="78"/>
      <c r="L14" s="89">
        <v>1.9286519999999996</v>
      </c>
      <c r="M14" s="78"/>
      <c r="N14" s="89">
        <v>0.75388199999999728</v>
      </c>
      <c r="O14" s="86"/>
      <c r="P14" s="86"/>
      <c r="Q14" s="76"/>
    </row>
    <row r="15" spans="1:18" ht="15.75" x14ac:dyDescent="0.25">
      <c r="A15" s="75"/>
      <c r="B15" s="84" t="s">
        <v>84</v>
      </c>
      <c r="C15" s="78"/>
      <c r="D15" s="78"/>
      <c r="E15" s="78"/>
      <c r="F15" s="78"/>
      <c r="G15" s="78"/>
      <c r="H15" s="78"/>
      <c r="I15" s="78"/>
      <c r="J15" s="85">
        <v>219.91968</v>
      </c>
      <c r="K15" s="78"/>
      <c r="L15" s="85">
        <v>106.823913</v>
      </c>
      <c r="M15" s="78"/>
      <c r="N15" s="85">
        <v>60.247446999999994</v>
      </c>
      <c r="O15" s="86"/>
      <c r="P15" s="86"/>
      <c r="Q15" s="76"/>
    </row>
    <row r="16" spans="1:18" ht="15.75" x14ac:dyDescent="0.25">
      <c r="A16" s="75"/>
      <c r="B16" s="90"/>
      <c r="C16" s="78"/>
      <c r="D16" s="78"/>
      <c r="E16" s="78"/>
      <c r="F16" s="78"/>
      <c r="G16" s="78"/>
      <c r="H16" s="78"/>
      <c r="I16" s="78"/>
      <c r="J16" s="85"/>
      <c r="K16" s="78"/>
      <c r="L16" s="85"/>
      <c r="M16" s="78"/>
      <c r="N16" s="85"/>
      <c r="O16" s="85"/>
      <c r="P16" s="85"/>
      <c r="Q16" s="76"/>
    </row>
    <row r="17" spans="1:25" ht="15.75" x14ac:dyDescent="0.25">
      <c r="A17" s="75"/>
      <c r="B17" s="79" t="s">
        <v>85</v>
      </c>
      <c r="C17" s="78"/>
      <c r="D17" s="78"/>
      <c r="E17" s="78"/>
      <c r="F17" s="78"/>
      <c r="G17" s="78"/>
      <c r="H17" s="78"/>
      <c r="I17" s="78"/>
      <c r="J17" s="85"/>
      <c r="K17" s="78"/>
      <c r="L17" s="85"/>
      <c r="M17" s="78"/>
      <c r="N17" s="85"/>
      <c r="O17" s="85"/>
      <c r="P17" s="85"/>
      <c r="Q17" s="76"/>
      <c r="X17" s="81"/>
      <c r="Y17" s="81"/>
    </row>
    <row r="18" spans="1:25" ht="15.75" x14ac:dyDescent="0.25">
      <c r="A18" s="75"/>
      <c r="B18" s="78" t="s">
        <v>86</v>
      </c>
      <c r="C18" s="78"/>
      <c r="D18" s="78"/>
      <c r="E18" s="78"/>
      <c r="F18" s="78"/>
      <c r="G18" s="78"/>
      <c r="H18" s="78"/>
      <c r="I18" s="78"/>
      <c r="J18" s="85">
        <v>-9.062317901214243</v>
      </c>
      <c r="K18" s="78"/>
      <c r="L18" s="91">
        <v>0.54537596317365156</v>
      </c>
      <c r="M18" s="91"/>
      <c r="N18" s="85">
        <v>-4.6471679256742062</v>
      </c>
      <c r="O18" s="85"/>
      <c r="P18" s="85" t="s">
        <v>87</v>
      </c>
      <c r="Q18" s="76"/>
      <c r="X18" s="81"/>
      <c r="Y18" s="81"/>
    </row>
    <row r="19" spans="1:25" ht="15.75" x14ac:dyDescent="0.25">
      <c r="A19" s="75"/>
      <c r="B19" s="78" t="s">
        <v>88</v>
      </c>
      <c r="C19" s="78"/>
      <c r="D19" s="78"/>
      <c r="E19" s="78"/>
      <c r="F19" s="78"/>
      <c r="G19" s="78"/>
      <c r="H19" s="78"/>
      <c r="I19" s="78"/>
      <c r="J19" s="85">
        <v>-25.037989438158665</v>
      </c>
      <c r="K19" s="78"/>
      <c r="L19" s="91">
        <v>-11.257981170014885</v>
      </c>
      <c r="M19" s="91"/>
      <c r="N19" s="85">
        <v>-3.3606183952588884</v>
      </c>
      <c r="O19" s="85"/>
      <c r="P19" s="85" t="s">
        <v>87</v>
      </c>
      <c r="Q19" s="76"/>
      <c r="X19" s="81"/>
      <c r="Y19" s="81"/>
    </row>
    <row r="20" spans="1:25" ht="15.75" x14ac:dyDescent="0.25">
      <c r="A20" s="75"/>
      <c r="B20" s="78" t="s">
        <v>89</v>
      </c>
      <c r="C20" s="78"/>
      <c r="D20" s="78"/>
      <c r="E20" s="78"/>
      <c r="F20" s="78"/>
      <c r="G20" s="78"/>
      <c r="H20" s="78"/>
      <c r="I20" s="78"/>
      <c r="J20" s="85">
        <v>-5.5124281366578192</v>
      </c>
      <c r="K20" s="78"/>
      <c r="L20" s="91">
        <v>-3.5893687530252829</v>
      </c>
      <c r="M20" s="91"/>
      <c r="N20" s="85">
        <v>-0.87337640926478988</v>
      </c>
      <c r="O20" s="85"/>
      <c r="P20" s="85" t="s">
        <v>87</v>
      </c>
      <c r="Q20" s="76"/>
      <c r="X20" s="81"/>
      <c r="Y20" s="81"/>
    </row>
    <row r="21" spans="1:25" ht="15.75" x14ac:dyDescent="0.25">
      <c r="A21" s="75"/>
      <c r="B21" s="78" t="s">
        <v>90</v>
      </c>
      <c r="C21" s="78"/>
      <c r="D21" s="78"/>
      <c r="E21" s="78"/>
      <c r="F21" s="78"/>
      <c r="G21" s="78"/>
      <c r="H21" s="78"/>
      <c r="I21" s="78"/>
      <c r="J21" s="85">
        <v>-0.85057575051690215</v>
      </c>
      <c r="K21" s="78"/>
      <c r="L21" s="91">
        <v>-0.5806830751416957</v>
      </c>
      <c r="M21" s="91"/>
      <c r="N21" s="85">
        <v>0</v>
      </c>
      <c r="O21" s="85"/>
      <c r="P21" s="85" t="s">
        <v>87</v>
      </c>
      <c r="Q21" s="76"/>
      <c r="X21" s="81"/>
      <c r="Y21" s="81"/>
    </row>
    <row r="22" spans="1:25" ht="15.75" x14ac:dyDescent="0.25">
      <c r="A22" s="75"/>
      <c r="B22" s="78" t="s">
        <v>91</v>
      </c>
      <c r="C22" s="78"/>
      <c r="D22" s="78"/>
      <c r="E22" s="78"/>
      <c r="F22" s="78"/>
      <c r="G22" s="78"/>
      <c r="H22" s="78"/>
      <c r="I22" s="78"/>
      <c r="J22" s="85">
        <v>-10.922902874261602</v>
      </c>
      <c r="K22" s="78"/>
      <c r="L22" s="91">
        <v>-9.9442627325142059</v>
      </c>
      <c r="M22" s="91"/>
      <c r="N22" s="85">
        <v>-5.6164031329169584</v>
      </c>
      <c r="O22" s="85"/>
      <c r="P22" s="85" t="s">
        <v>87</v>
      </c>
      <c r="Q22" s="76"/>
      <c r="X22" s="81"/>
      <c r="Y22" s="81"/>
    </row>
    <row r="23" spans="1:25" ht="15.75" x14ac:dyDescent="0.25">
      <c r="A23" s="75"/>
      <c r="B23" s="78" t="s">
        <v>92</v>
      </c>
      <c r="C23" s="78"/>
      <c r="D23" s="78"/>
      <c r="E23" s="78"/>
      <c r="F23" s="78"/>
      <c r="G23" s="78"/>
      <c r="H23" s="78"/>
      <c r="I23" s="78"/>
      <c r="J23" s="85">
        <v>-0.20957310423186515</v>
      </c>
      <c r="K23" s="78"/>
      <c r="L23" s="91">
        <v>0</v>
      </c>
      <c r="M23" s="91"/>
      <c r="N23" s="85">
        <v>-0.14353749913098673</v>
      </c>
      <c r="O23" s="85"/>
      <c r="P23" s="85" t="s">
        <v>87</v>
      </c>
      <c r="Q23" s="76"/>
      <c r="X23" s="81"/>
      <c r="Y23" s="81"/>
    </row>
    <row r="24" spans="1:25" ht="15.75" x14ac:dyDescent="0.25">
      <c r="A24" s="75"/>
      <c r="B24" s="78" t="s">
        <v>93</v>
      </c>
      <c r="C24" s="78"/>
      <c r="D24" s="78"/>
      <c r="E24" s="78"/>
      <c r="F24" s="78"/>
      <c r="G24" s="78"/>
      <c r="H24" s="78"/>
      <c r="I24" s="78"/>
      <c r="J24" s="85">
        <v>0.5434234146957474</v>
      </c>
      <c r="K24" s="78"/>
      <c r="L24" s="91">
        <v>0.20078976315320751</v>
      </c>
      <c r="M24" s="91"/>
      <c r="N24" s="85">
        <v>0</v>
      </c>
      <c r="O24" s="85"/>
      <c r="P24" s="85" t="s">
        <v>87</v>
      </c>
      <c r="Q24" s="76"/>
      <c r="X24" s="81"/>
      <c r="Y24" s="81"/>
    </row>
    <row r="25" spans="1:25" ht="15.75" x14ac:dyDescent="0.25">
      <c r="A25" s="75"/>
      <c r="B25" s="78" t="s">
        <v>94</v>
      </c>
      <c r="C25" s="78"/>
      <c r="D25" s="78"/>
      <c r="E25" s="78"/>
      <c r="F25" s="78"/>
      <c r="G25" s="78"/>
      <c r="H25" s="78"/>
      <c r="I25" s="78"/>
      <c r="J25" s="85">
        <v>1.5504664855856176E-3</v>
      </c>
      <c r="K25" s="78"/>
      <c r="L25" s="91">
        <v>3.6454718326393021E-3</v>
      </c>
      <c r="M25" s="91"/>
      <c r="N25" s="85">
        <v>0</v>
      </c>
      <c r="O25" s="85"/>
      <c r="P25" s="85" t="s">
        <v>87</v>
      </c>
      <c r="Q25" s="76"/>
      <c r="X25" s="81"/>
      <c r="Y25" s="81"/>
    </row>
    <row r="26" spans="1:25" s="122" customFormat="1" ht="15.75" x14ac:dyDescent="0.25">
      <c r="A26" s="120"/>
      <c r="B26" s="124" t="s">
        <v>95</v>
      </c>
      <c r="C26" s="124"/>
      <c r="D26" s="124"/>
      <c r="E26" s="124"/>
      <c r="F26" s="124"/>
      <c r="G26" s="124"/>
      <c r="H26" s="124"/>
      <c r="I26" s="124"/>
      <c r="J26" s="125">
        <v>1.3855111895055543</v>
      </c>
      <c r="K26" s="124"/>
      <c r="L26" s="126">
        <v>0.11115177029386418</v>
      </c>
      <c r="M26" s="126"/>
      <c r="N26" s="125">
        <v>0</v>
      </c>
      <c r="O26" s="125"/>
      <c r="P26" s="125" t="s">
        <v>87</v>
      </c>
      <c r="Q26" s="121"/>
      <c r="X26" s="123"/>
      <c r="Y26" s="123"/>
    </row>
    <row r="27" spans="1:25" ht="15.75" x14ac:dyDescent="0.25">
      <c r="A27" s="75"/>
      <c r="B27" s="78"/>
      <c r="C27" s="78"/>
      <c r="D27" s="78"/>
      <c r="E27" s="78"/>
      <c r="F27" s="78"/>
      <c r="G27" s="78"/>
      <c r="H27" s="117"/>
      <c r="I27" s="78"/>
      <c r="J27" s="85"/>
      <c r="K27" s="78"/>
      <c r="L27" s="91"/>
      <c r="M27" s="91"/>
      <c r="N27" s="85"/>
      <c r="O27" s="85"/>
      <c r="P27" s="85"/>
      <c r="Q27" s="76"/>
      <c r="X27" s="81"/>
      <c r="Y27" s="81"/>
    </row>
    <row r="28" spans="1:25" ht="15.75" x14ac:dyDescent="0.25">
      <c r="A28" s="75"/>
      <c r="B28" s="79" t="s">
        <v>96</v>
      </c>
      <c r="C28" s="78"/>
      <c r="D28" s="78"/>
      <c r="E28" s="78"/>
      <c r="F28" s="78"/>
      <c r="G28" s="78"/>
      <c r="H28" s="78"/>
      <c r="I28" s="78"/>
      <c r="J28" s="85"/>
      <c r="K28" s="78"/>
      <c r="L28" s="91"/>
      <c r="M28" s="91"/>
      <c r="N28" s="85"/>
      <c r="O28" s="85"/>
      <c r="P28" s="85"/>
      <c r="Q28" s="76"/>
      <c r="X28" s="81"/>
      <c r="Y28" s="81"/>
    </row>
    <row r="29" spans="1:25" ht="15.75" x14ac:dyDescent="0.25">
      <c r="A29" s="75"/>
      <c r="B29" s="92" t="s">
        <v>97</v>
      </c>
      <c r="C29" s="78"/>
      <c r="D29" s="78"/>
      <c r="E29" s="78"/>
      <c r="F29" s="78"/>
      <c r="G29" s="78"/>
      <c r="H29" s="78"/>
      <c r="I29" s="78"/>
      <c r="J29" s="85">
        <v>-9.7120731650735745</v>
      </c>
      <c r="K29" s="78"/>
      <c r="L29" s="91">
        <v>-2.2889543602744782</v>
      </c>
      <c r="M29" s="91"/>
      <c r="N29" s="85">
        <v>-1.1646830340181709</v>
      </c>
      <c r="O29" s="85"/>
      <c r="P29" s="85" t="s">
        <v>98</v>
      </c>
      <c r="Q29" s="76"/>
      <c r="X29" s="81"/>
      <c r="Y29" s="81"/>
    </row>
    <row r="30" spans="1:25" ht="15.75" x14ac:dyDescent="0.25">
      <c r="A30" s="75"/>
      <c r="B30" s="87" t="s">
        <v>99</v>
      </c>
      <c r="C30" s="78"/>
      <c r="D30" s="78"/>
      <c r="E30" s="78"/>
      <c r="F30" s="78"/>
      <c r="G30" s="78"/>
      <c r="H30" s="78"/>
      <c r="I30" s="78"/>
      <c r="J30" s="85">
        <v>-6.0820024022980865</v>
      </c>
      <c r="K30" s="78"/>
      <c r="L30" s="91">
        <v>-6.9621015284281222</v>
      </c>
      <c r="M30" s="91"/>
      <c r="N30" s="85">
        <v>0</v>
      </c>
      <c r="O30" s="85"/>
      <c r="P30" s="85" t="s">
        <v>87</v>
      </c>
      <c r="Q30" s="76"/>
      <c r="X30" s="81"/>
      <c r="Y30" s="81"/>
    </row>
    <row r="31" spans="1:25" ht="15.75" x14ac:dyDescent="0.25">
      <c r="A31" s="75"/>
      <c r="B31" s="87" t="s">
        <v>100</v>
      </c>
      <c r="C31" s="78"/>
      <c r="D31" s="78"/>
      <c r="E31" s="78"/>
      <c r="F31" s="78"/>
      <c r="G31" s="78"/>
      <c r="H31" s="78"/>
      <c r="I31" s="78"/>
      <c r="J31" s="85">
        <v>-8.8161552635999278</v>
      </c>
      <c r="K31" s="78"/>
      <c r="L31" s="91">
        <v>-4.7992361875235936</v>
      </c>
      <c r="M31" s="91"/>
      <c r="N31" s="85">
        <v>0</v>
      </c>
      <c r="O31" s="85"/>
      <c r="P31" s="85" t="s">
        <v>87</v>
      </c>
      <c r="Q31" s="76"/>
      <c r="X31" s="81"/>
      <c r="Y31" s="81"/>
    </row>
    <row r="32" spans="1:25" ht="15.75" x14ac:dyDescent="0.25">
      <c r="A32" s="75"/>
      <c r="B32" s="78" t="s">
        <v>101</v>
      </c>
      <c r="C32" s="78"/>
      <c r="D32" s="78"/>
      <c r="E32" s="78"/>
      <c r="F32" s="78"/>
      <c r="G32" s="78"/>
      <c r="H32" s="78"/>
      <c r="I32" s="78"/>
      <c r="J32" s="85">
        <v>-0.93702851220746652</v>
      </c>
      <c r="K32" s="78"/>
      <c r="L32" s="91">
        <v>-0.65692591581196247</v>
      </c>
      <c r="M32" s="91"/>
      <c r="N32" s="85">
        <v>-0.32458415992675116</v>
      </c>
      <c r="O32" s="85"/>
      <c r="P32" s="85" t="s">
        <v>87</v>
      </c>
      <c r="Q32" s="76"/>
      <c r="X32" s="81"/>
      <c r="Y32" s="81"/>
    </row>
    <row r="33" spans="1:25" ht="15.75" x14ac:dyDescent="0.25">
      <c r="A33" s="75"/>
      <c r="B33" s="87" t="s">
        <v>102</v>
      </c>
      <c r="C33" s="78"/>
      <c r="D33" s="78"/>
      <c r="E33" s="78"/>
      <c r="F33" s="78"/>
      <c r="G33" s="78"/>
      <c r="H33" s="78"/>
      <c r="I33" s="78"/>
      <c r="J33" s="85">
        <v>-5.329709531498402</v>
      </c>
      <c r="K33" s="78"/>
      <c r="L33" s="91">
        <v>-3.2375037146505821</v>
      </c>
      <c r="M33" s="91"/>
      <c r="N33" s="85">
        <v>-1.8662715750921637</v>
      </c>
      <c r="O33" s="85"/>
      <c r="P33" s="85" t="s">
        <v>87</v>
      </c>
      <c r="Q33" s="76"/>
      <c r="X33" s="81"/>
      <c r="Y33" s="81"/>
    </row>
    <row r="34" spans="1:25" ht="15.75" x14ac:dyDescent="0.25">
      <c r="A34" s="75"/>
      <c r="B34" s="87" t="s">
        <v>103</v>
      </c>
      <c r="C34" s="78"/>
      <c r="D34" s="78"/>
      <c r="E34" s="78"/>
      <c r="F34" s="78"/>
      <c r="G34" s="78"/>
      <c r="H34" s="78"/>
      <c r="I34" s="78"/>
      <c r="J34" s="93">
        <v>-0.53199545884781441</v>
      </c>
      <c r="K34" s="78"/>
      <c r="L34" s="91">
        <v>-0.66306412490863986</v>
      </c>
      <c r="M34" s="91"/>
      <c r="N34" s="85">
        <v>-0.11336109616326791</v>
      </c>
      <c r="O34" s="85"/>
      <c r="P34" s="85" t="s">
        <v>87</v>
      </c>
      <c r="Q34" s="76"/>
      <c r="X34" s="81"/>
      <c r="Y34" s="81"/>
    </row>
    <row r="35" spans="1:25" ht="15.75" x14ac:dyDescent="0.25">
      <c r="A35" s="75"/>
      <c r="B35" s="78" t="s">
        <v>104</v>
      </c>
      <c r="C35" s="78"/>
      <c r="D35" s="78"/>
      <c r="E35" s="78"/>
      <c r="F35" s="78"/>
      <c r="G35" s="78"/>
      <c r="H35" s="78"/>
      <c r="I35" s="78"/>
      <c r="J35" s="85">
        <v>-3.2145534784862035</v>
      </c>
      <c r="K35" s="78"/>
      <c r="L35" s="91">
        <v>-1.5519217513473147</v>
      </c>
      <c r="M35" s="91"/>
      <c r="N35" s="85">
        <v>0</v>
      </c>
      <c r="O35" s="85"/>
      <c r="P35" s="85" t="s">
        <v>98</v>
      </c>
      <c r="Q35" s="76"/>
      <c r="X35" s="81"/>
      <c r="Y35" s="81"/>
    </row>
    <row r="36" spans="1:25" ht="15.75" x14ac:dyDescent="0.25">
      <c r="A36" s="75"/>
      <c r="B36" s="78" t="s">
        <v>105</v>
      </c>
      <c r="C36" s="78"/>
      <c r="D36" s="78"/>
      <c r="E36" s="78"/>
      <c r="F36" s="78"/>
      <c r="G36" s="78"/>
      <c r="H36" s="78"/>
      <c r="I36" s="78"/>
      <c r="J36" s="85">
        <v>-2.4660487520976075</v>
      </c>
      <c r="K36" s="78"/>
      <c r="L36" s="91">
        <v>-0.78894854835470818</v>
      </c>
      <c r="M36" s="91"/>
      <c r="N36" s="85">
        <v>0</v>
      </c>
      <c r="O36" s="85"/>
      <c r="P36" s="85" t="s">
        <v>98</v>
      </c>
      <c r="Q36" s="76"/>
      <c r="X36" s="81"/>
      <c r="Y36" s="81"/>
    </row>
    <row r="37" spans="1:25" ht="15.75" x14ac:dyDescent="0.25">
      <c r="A37" s="75"/>
      <c r="B37" s="78" t="s">
        <v>106</v>
      </c>
      <c r="C37" s="78"/>
      <c r="D37" s="78"/>
      <c r="E37" s="78"/>
      <c r="F37" s="78"/>
      <c r="G37" s="78"/>
      <c r="H37" s="78"/>
      <c r="I37" s="78"/>
      <c r="J37" s="85">
        <v>0</v>
      </c>
      <c r="K37" s="78"/>
      <c r="L37" s="91">
        <v>0</v>
      </c>
      <c r="M37" s="91"/>
      <c r="N37" s="85">
        <v>-2.6168812959975272</v>
      </c>
      <c r="O37" s="85"/>
      <c r="P37" s="85" t="s">
        <v>98</v>
      </c>
      <c r="Q37" s="76"/>
      <c r="X37" s="81"/>
      <c r="Y37" s="81"/>
    </row>
    <row r="38" spans="1:25" ht="15.75" x14ac:dyDescent="0.25">
      <c r="A38" s="75"/>
      <c r="B38" s="78" t="s">
        <v>107</v>
      </c>
      <c r="C38" s="78"/>
      <c r="D38" s="78"/>
      <c r="E38" s="78"/>
      <c r="F38" s="78"/>
      <c r="G38" s="78"/>
      <c r="H38" s="78"/>
      <c r="I38" s="78"/>
      <c r="J38" s="85">
        <v>-1.9113396642033134</v>
      </c>
      <c r="K38" s="94"/>
      <c r="L38" s="91">
        <v>-1.3386797529456176</v>
      </c>
      <c r="M38" s="78"/>
      <c r="N38" s="85">
        <v>-0.49512778398001722</v>
      </c>
      <c r="O38" s="85"/>
      <c r="P38" s="85" t="s">
        <v>98</v>
      </c>
      <c r="Q38" s="76"/>
      <c r="T38" s="95"/>
      <c r="X38" s="96"/>
    </row>
    <row r="39" spans="1:25" ht="15.75" x14ac:dyDescent="0.25">
      <c r="A39" s="75"/>
      <c r="B39" s="78" t="s">
        <v>108</v>
      </c>
      <c r="C39" s="78"/>
      <c r="D39" s="78"/>
      <c r="E39" s="78"/>
      <c r="F39" s="78"/>
      <c r="G39" s="78"/>
      <c r="H39" s="78"/>
      <c r="I39" s="78"/>
      <c r="J39" s="85">
        <v>-0.53344299566974362</v>
      </c>
      <c r="K39" s="94"/>
      <c r="L39" s="91">
        <v>-0.3825186535696789</v>
      </c>
      <c r="M39" s="78"/>
      <c r="N39" s="85">
        <v>-0.26140096540756746</v>
      </c>
      <c r="O39" s="85"/>
      <c r="P39" s="85" t="s">
        <v>98</v>
      </c>
      <c r="Q39" s="76"/>
      <c r="T39" s="95"/>
      <c r="X39" s="96"/>
    </row>
    <row r="40" spans="1:25" ht="15.75" x14ac:dyDescent="0.25">
      <c r="A40" s="75"/>
      <c r="B40" s="92" t="s">
        <v>109</v>
      </c>
      <c r="C40" s="78"/>
      <c r="D40" s="78"/>
      <c r="E40" s="78"/>
      <c r="F40" s="78"/>
      <c r="G40" s="78"/>
      <c r="H40" s="78"/>
      <c r="I40" s="78"/>
      <c r="J40" s="85">
        <v>-14.454264898469731</v>
      </c>
      <c r="K40" s="94"/>
      <c r="L40" s="91">
        <v>-5.322476858730945</v>
      </c>
      <c r="M40" s="78"/>
      <c r="N40" s="85">
        <v>0</v>
      </c>
      <c r="O40" s="85"/>
      <c r="P40" s="85" t="s">
        <v>87</v>
      </c>
      <c r="Q40" s="76"/>
      <c r="T40" s="95"/>
      <c r="X40" s="96"/>
    </row>
    <row r="41" spans="1:25" ht="15.75" x14ac:dyDescent="0.25">
      <c r="A41" s="75"/>
      <c r="B41" s="92" t="s">
        <v>110</v>
      </c>
      <c r="C41" s="78"/>
      <c r="D41" s="78"/>
      <c r="E41" s="78"/>
      <c r="F41" s="78"/>
      <c r="G41" s="78"/>
      <c r="H41" s="78"/>
      <c r="I41" s="78"/>
      <c r="J41" s="85">
        <v>-4.1240131898625285E-2</v>
      </c>
      <c r="K41" s="94"/>
      <c r="L41" s="91">
        <v>-9.6633110989693308E-2</v>
      </c>
      <c r="M41" s="78"/>
      <c r="N41" s="85">
        <v>0</v>
      </c>
      <c r="O41" s="85"/>
      <c r="P41" s="85" t="s">
        <v>87</v>
      </c>
      <c r="Q41" s="76"/>
      <c r="T41" s="95"/>
      <c r="X41" s="96"/>
    </row>
    <row r="42" spans="1:25" ht="15.75" x14ac:dyDescent="0.25">
      <c r="A42" s="75"/>
      <c r="B42" s="127" t="s">
        <v>111</v>
      </c>
      <c r="C42" s="124"/>
      <c r="D42" s="124"/>
      <c r="E42" s="124"/>
      <c r="F42" s="124"/>
      <c r="G42" s="124"/>
      <c r="H42" s="124"/>
      <c r="I42" s="124"/>
      <c r="J42" s="125">
        <v>-36.852563233992484</v>
      </c>
      <c r="K42" s="128"/>
      <c r="L42" s="126">
        <v>-2.9463789184544202</v>
      </c>
      <c r="M42" s="124"/>
      <c r="N42" s="125">
        <v>0</v>
      </c>
      <c r="O42" s="125"/>
      <c r="P42" s="125" t="s">
        <v>87</v>
      </c>
      <c r="Q42" s="76"/>
      <c r="T42" s="95"/>
      <c r="X42" s="96"/>
    </row>
    <row r="43" spans="1:25" ht="15.75" x14ac:dyDescent="0.25">
      <c r="A43" s="75"/>
      <c r="B43" s="78"/>
      <c r="C43" s="78"/>
      <c r="D43" s="78"/>
      <c r="E43" s="78"/>
      <c r="F43" s="78"/>
      <c r="G43" s="78"/>
      <c r="H43" s="78"/>
      <c r="I43" s="78"/>
      <c r="J43" s="85"/>
      <c r="K43" s="94"/>
      <c r="L43" s="91"/>
      <c r="M43" s="78"/>
      <c r="N43" s="85"/>
      <c r="O43" s="85"/>
      <c r="P43" s="85"/>
      <c r="Q43" s="76"/>
      <c r="T43" s="95"/>
      <c r="X43" s="96"/>
    </row>
    <row r="44" spans="1:25" ht="15.75" x14ac:dyDescent="0.25">
      <c r="A44" s="75"/>
      <c r="B44" s="79" t="s">
        <v>112</v>
      </c>
      <c r="C44" s="78"/>
      <c r="D44" s="78"/>
      <c r="E44" s="78"/>
      <c r="F44" s="78"/>
      <c r="G44" s="78"/>
      <c r="H44" s="78"/>
      <c r="I44" s="78"/>
      <c r="J44" s="85"/>
      <c r="K44" s="94"/>
      <c r="L44" s="91"/>
      <c r="M44" s="78"/>
      <c r="N44" s="85"/>
      <c r="O44" s="85"/>
      <c r="P44" s="85"/>
      <c r="Q44" s="76"/>
      <c r="T44" s="95"/>
      <c r="X44" s="96"/>
    </row>
    <row r="45" spans="1:25" ht="15.75" x14ac:dyDescent="0.25">
      <c r="A45" s="75"/>
      <c r="B45" s="78" t="s">
        <v>113</v>
      </c>
      <c r="C45" s="78"/>
      <c r="D45" s="78"/>
      <c r="E45" s="78"/>
      <c r="F45" s="78"/>
      <c r="G45" s="78"/>
      <c r="H45" s="78"/>
      <c r="I45" s="78"/>
      <c r="J45" s="85">
        <v>-4.4427204986687201</v>
      </c>
      <c r="K45" s="94"/>
      <c r="L45" s="91">
        <v>-3.4412141464238637</v>
      </c>
      <c r="M45" s="78"/>
      <c r="N45" s="85">
        <v>-1.2498372944670313</v>
      </c>
      <c r="O45" s="85"/>
      <c r="P45" s="85" t="s">
        <v>114</v>
      </c>
      <c r="Q45" s="76"/>
      <c r="T45" s="95"/>
      <c r="X45" s="96"/>
    </row>
    <row r="46" spans="1:25" ht="15.75" x14ac:dyDescent="0.25">
      <c r="A46" s="75"/>
      <c r="B46" s="78" t="s">
        <v>115</v>
      </c>
      <c r="C46" s="78"/>
      <c r="D46" s="78"/>
      <c r="E46" s="78"/>
      <c r="F46" s="78"/>
      <c r="G46" s="78"/>
      <c r="H46" s="78"/>
      <c r="I46" s="78"/>
      <c r="J46" s="88">
        <v>-54.298023463039968</v>
      </c>
      <c r="K46" s="94"/>
      <c r="L46" s="97">
        <v>-33.461246716491274</v>
      </c>
      <c r="M46" s="78"/>
      <c r="N46" s="88">
        <v>-12.153011200739749</v>
      </c>
      <c r="O46" s="85"/>
      <c r="P46" s="85" t="s">
        <v>114</v>
      </c>
      <c r="Q46" s="76"/>
      <c r="T46" s="95"/>
      <c r="X46" s="96"/>
    </row>
    <row r="47" spans="1:25" ht="15.75" x14ac:dyDescent="0.25">
      <c r="A47" s="75"/>
      <c r="B47" s="78"/>
      <c r="C47" s="78"/>
      <c r="D47" s="78"/>
      <c r="E47" s="78"/>
      <c r="F47" s="78"/>
      <c r="G47" s="78"/>
      <c r="H47" s="78"/>
      <c r="I47" s="78"/>
      <c r="J47" s="85"/>
      <c r="K47" s="94"/>
      <c r="L47" s="93"/>
      <c r="M47" s="93"/>
      <c r="N47" s="85"/>
      <c r="O47" s="85"/>
      <c r="P47" s="85"/>
      <c r="Q47" s="76"/>
      <c r="T47" s="95"/>
      <c r="X47" s="96"/>
    </row>
    <row r="48" spans="1:25" ht="15.75" x14ac:dyDescent="0.25">
      <c r="A48" s="75"/>
      <c r="B48" s="98" t="s">
        <v>116</v>
      </c>
      <c r="C48" s="78"/>
      <c r="D48" s="78"/>
      <c r="E48" s="78"/>
      <c r="F48" s="78"/>
      <c r="G48" s="78"/>
      <c r="H48" s="78"/>
      <c r="I48" s="78"/>
      <c r="J48" s="85">
        <v>-199.28846358440586</v>
      </c>
      <c r="K48" s="94"/>
      <c r="L48" s="99">
        <v>-92.449137051147588</v>
      </c>
      <c r="M48" s="93"/>
      <c r="N48" s="91">
        <v>-34.886261768038075</v>
      </c>
      <c r="O48" s="85"/>
      <c r="P48" s="85"/>
      <c r="Q48" s="76"/>
      <c r="T48" s="95"/>
      <c r="V48" s="100"/>
      <c r="X48" s="96"/>
    </row>
    <row r="49" spans="1:24" ht="15.75" x14ac:dyDescent="0.25">
      <c r="A49" s="75"/>
      <c r="B49" s="98"/>
      <c r="C49" s="78"/>
      <c r="D49" s="78"/>
      <c r="E49" s="78"/>
      <c r="F49" s="78"/>
      <c r="G49" s="78"/>
      <c r="H49" s="78"/>
      <c r="I49" s="78"/>
      <c r="J49" s="85"/>
      <c r="K49" s="94"/>
      <c r="L49" s="99"/>
      <c r="M49" s="93"/>
      <c r="N49" s="101"/>
      <c r="O49" s="93"/>
      <c r="P49" s="93"/>
      <c r="Q49" s="76"/>
      <c r="T49" s="95"/>
      <c r="U49" s="102"/>
      <c r="V49" s="102"/>
      <c r="W49" s="103"/>
      <c r="X49" s="96"/>
    </row>
    <row r="50" spans="1:24" ht="16.5" thickBot="1" x14ac:dyDescent="0.3">
      <c r="A50" s="75"/>
      <c r="B50" s="79" t="s">
        <v>117</v>
      </c>
      <c r="C50" s="78"/>
      <c r="D50" s="78"/>
      <c r="E50" s="78"/>
      <c r="F50" s="78"/>
      <c r="G50" s="78"/>
      <c r="H50" s="78"/>
      <c r="I50" s="78"/>
      <c r="J50" s="104">
        <v>20.631216415594139</v>
      </c>
      <c r="K50" s="94"/>
      <c r="L50" s="105">
        <v>14.374775948852417</v>
      </c>
      <c r="M50" s="93"/>
      <c r="N50" s="106">
        <v>25.361185231961919</v>
      </c>
      <c r="O50" s="85"/>
      <c r="P50" s="85"/>
      <c r="Q50" s="76"/>
      <c r="T50" s="95"/>
      <c r="U50" s="107"/>
      <c r="V50" s="108"/>
      <c r="W50" s="103"/>
      <c r="X50" s="96"/>
    </row>
    <row r="51" spans="1:24" ht="5.25" customHeight="1" thickTop="1" thickBot="1" x14ac:dyDescent="0.3">
      <c r="A51" s="109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1"/>
      <c r="M51" s="110"/>
      <c r="N51" s="111"/>
      <c r="O51" s="111"/>
      <c r="P51" s="111"/>
      <c r="Q51" s="112"/>
    </row>
    <row r="52" spans="1:24" x14ac:dyDescent="0.2">
      <c r="N52" s="113"/>
      <c r="O52" s="113"/>
      <c r="P52" s="113"/>
    </row>
    <row r="53" spans="1:24" x14ac:dyDescent="0.2">
      <c r="N53" s="113"/>
      <c r="O53" s="113"/>
      <c r="P53" s="113"/>
    </row>
    <row r="54" spans="1:24" x14ac:dyDescent="0.2">
      <c r="J54" s="100"/>
      <c r="L54" s="100"/>
      <c r="N54" s="100"/>
      <c r="O54" s="100"/>
      <c r="P54" s="100"/>
    </row>
    <row r="55" spans="1:24" x14ac:dyDescent="0.2">
      <c r="H55" s="74" t="s">
        <v>118</v>
      </c>
      <c r="J55" s="100">
        <f>SUM(J18:J46)</f>
        <v>-199.28846358440586</v>
      </c>
      <c r="L55" s="100">
        <f>SUM(L18:L46)</f>
        <v>-92.449137051147588</v>
      </c>
      <c r="N55" s="100">
        <f>SUM(N18:N46)</f>
        <v>-34.886261768038075</v>
      </c>
      <c r="O55" s="113"/>
      <c r="P55" s="113"/>
    </row>
    <row r="56" spans="1:24" x14ac:dyDescent="0.2">
      <c r="O56" s="114"/>
      <c r="P56" s="114"/>
    </row>
    <row r="57" spans="1:24" x14ac:dyDescent="0.2">
      <c r="J57" s="100">
        <f>SUM(J13:J46)</f>
        <v>240.55089641559414</v>
      </c>
      <c r="L57" s="100">
        <f>SUM(L13:L46)</f>
        <v>121.19868894885238</v>
      </c>
      <c r="N57" s="100">
        <f>SUM(N13:N46)</f>
        <v>85.608632231961877</v>
      </c>
      <c r="O57" s="114"/>
      <c r="P57" s="114"/>
    </row>
    <row r="58" spans="1:24" x14ac:dyDescent="0.2">
      <c r="N58" s="114"/>
      <c r="O58" s="114"/>
      <c r="P58" s="114"/>
    </row>
  </sheetData>
  <mergeCells count="6">
    <mergeCell ref="B6:P6"/>
    <mergeCell ref="B1:P1"/>
    <mergeCell ref="B2:P2"/>
    <mergeCell ref="B3:P3"/>
    <mergeCell ref="B4:P4"/>
    <mergeCell ref="B5:P5"/>
  </mergeCells>
  <pageMargins left="0.4" right="0.25" top="1" bottom="1" header="0.5" footer="0.5"/>
  <pageSetup scale="76" orientation="portrait" r:id="rId1"/>
  <headerFooter alignWithMargins="0">
    <oddFooter>&amp;L_x000D_&amp;1#&amp;"Calibri"&amp;14&amp;K000000 Business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125B-0717-4987-B236-E64DD362A322}">
  <dimension ref="A1"/>
  <sheetViews>
    <sheetView workbookViewId="0">
      <selection activeCell="L29" sqref="L29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BCFF-66DF-405B-8EA8-46F306699CC0}">
  <sheetPr>
    <pageSetUpPr fitToPage="1"/>
  </sheetPr>
  <dimension ref="A1:F31"/>
  <sheetViews>
    <sheetView zoomScaleNormal="100" zoomScaleSheetLayoutView="100" workbookViewId="0">
      <selection activeCell="I31" sqref="I31"/>
    </sheetView>
  </sheetViews>
  <sheetFormatPr defaultRowHeight="15" x14ac:dyDescent="0.25"/>
  <cols>
    <col min="1" max="1" width="12.28515625" style="45" customWidth="1"/>
    <col min="2" max="2" width="23.28515625" style="70" customWidth="1"/>
    <col min="3" max="3" width="6.7109375" style="48" customWidth="1"/>
    <col min="4" max="4" width="18.28515625" style="48" bestFit="1" customWidth="1"/>
    <col min="5" max="5" width="15.7109375" style="48" customWidth="1"/>
    <col min="6" max="6" width="15" style="48" customWidth="1"/>
    <col min="7" max="16384" width="9.140625" style="48"/>
  </cols>
  <sheetData>
    <row r="1" spans="1:6" x14ac:dyDescent="0.25">
      <c r="A1" s="44" t="s">
        <v>54</v>
      </c>
      <c r="B1" s="69"/>
    </row>
    <row r="2" spans="1:6" x14ac:dyDescent="0.25">
      <c r="A2" s="44" t="s">
        <v>66</v>
      </c>
      <c r="B2" s="69"/>
    </row>
    <row r="3" spans="1:6" x14ac:dyDescent="0.25">
      <c r="A3" s="49" t="s">
        <v>56</v>
      </c>
    </row>
    <row r="5" spans="1:6" x14ac:dyDescent="0.25">
      <c r="D5" s="46"/>
      <c r="E5" s="47"/>
      <c r="F5" s="51"/>
    </row>
    <row r="6" spans="1:6" ht="17.25" x14ac:dyDescent="0.4">
      <c r="A6" s="132" t="s">
        <v>61</v>
      </c>
      <c r="B6" s="132"/>
      <c r="D6" s="52"/>
      <c r="E6" s="52"/>
      <c r="F6" s="51"/>
    </row>
    <row r="7" spans="1:6" x14ac:dyDescent="0.25">
      <c r="A7" s="54"/>
      <c r="B7" s="51"/>
    </row>
    <row r="8" spans="1:6" x14ac:dyDescent="0.25">
      <c r="A8" s="54" t="s">
        <v>136</v>
      </c>
      <c r="B8" s="51"/>
      <c r="F8" s="47">
        <f>+'KU Kollen Exhibit Depr Summary'!C88*1000000</f>
        <v>-39024716.709999859</v>
      </c>
    </row>
    <row r="9" spans="1:6" x14ac:dyDescent="0.25">
      <c r="A9" s="54" t="s">
        <v>68</v>
      </c>
      <c r="B9" s="51"/>
      <c r="F9" s="71">
        <v>0.2495</v>
      </c>
    </row>
    <row r="10" spans="1:6" x14ac:dyDescent="0.25">
      <c r="A10" s="54" t="s">
        <v>69</v>
      </c>
      <c r="B10" s="51"/>
      <c r="F10" s="47">
        <f>+F8*F9</f>
        <v>-9736666.8191449642</v>
      </c>
    </row>
    <row r="11" spans="1:6" x14ac:dyDescent="0.25">
      <c r="A11" s="54"/>
      <c r="B11" s="51"/>
    </row>
    <row r="12" spans="1:6" x14ac:dyDescent="0.25">
      <c r="A12" s="54"/>
      <c r="B12" s="51"/>
    </row>
    <row r="13" spans="1:6" x14ac:dyDescent="0.25">
      <c r="A13" s="58" t="s">
        <v>122</v>
      </c>
      <c r="B13" s="51"/>
      <c r="D13" s="55"/>
      <c r="E13" s="59"/>
      <c r="F13" s="60">
        <v>0</v>
      </c>
    </row>
    <row r="14" spans="1:6" x14ac:dyDescent="0.25">
      <c r="A14" s="61"/>
      <c r="B14" s="51"/>
      <c r="D14" s="55"/>
      <c r="E14" s="59"/>
      <c r="F14" s="62"/>
    </row>
    <row r="15" spans="1:6" x14ac:dyDescent="0.25">
      <c r="A15" s="58" t="s">
        <v>123</v>
      </c>
      <c r="B15" s="51"/>
      <c r="D15" s="55"/>
      <c r="E15" s="59"/>
      <c r="F15" s="63">
        <f>+F10</f>
        <v>-9736666.8191449642</v>
      </c>
    </row>
    <row r="16" spans="1:6" x14ac:dyDescent="0.25">
      <c r="A16" s="61"/>
      <c r="B16" s="51"/>
      <c r="D16" s="55"/>
      <c r="E16" s="59"/>
      <c r="F16" s="62"/>
    </row>
    <row r="17" spans="1:6" ht="15.75" thickBot="1" x14ac:dyDescent="0.3">
      <c r="A17" s="58" t="s">
        <v>62</v>
      </c>
      <c r="B17" s="51"/>
      <c r="D17" s="55"/>
      <c r="E17" s="59"/>
      <c r="F17" s="64">
        <f>+F15-F13</f>
        <v>-9736666.8191449642</v>
      </c>
    </row>
    <row r="18" spans="1:6" ht="15.75" thickTop="1" x14ac:dyDescent="0.25">
      <c r="A18" s="58"/>
      <c r="B18" s="51"/>
      <c r="D18" s="55"/>
      <c r="E18" s="59"/>
      <c r="F18" s="62"/>
    </row>
    <row r="19" spans="1:6" x14ac:dyDescent="0.25">
      <c r="A19" s="58"/>
      <c r="B19" s="51"/>
      <c r="D19" s="59" t="s">
        <v>63</v>
      </c>
      <c r="E19" s="59" t="s">
        <v>64</v>
      </c>
      <c r="F19" s="62"/>
    </row>
    <row r="20" spans="1:6" x14ac:dyDescent="0.25">
      <c r="A20" s="65" t="s">
        <v>124</v>
      </c>
      <c r="B20" s="51"/>
      <c r="D20" s="66"/>
      <c r="E20" s="66"/>
      <c r="F20" s="67">
        <f>+F13</f>
        <v>0</v>
      </c>
    </row>
    <row r="21" spans="1:6" x14ac:dyDescent="0.25">
      <c r="A21" s="65"/>
      <c r="B21" s="51"/>
      <c r="D21" s="66"/>
      <c r="E21" s="66"/>
      <c r="F21" s="67"/>
    </row>
    <row r="22" spans="1:6" x14ac:dyDescent="0.25">
      <c r="A22" s="65" t="s">
        <v>125</v>
      </c>
      <c r="B22" s="51"/>
      <c r="D22" s="67">
        <f>+F15/4</f>
        <v>-2434166.7047862411</v>
      </c>
      <c r="E22" s="68" t="s">
        <v>126</v>
      </c>
      <c r="F22" s="62">
        <f>ROUND(D22*275/365,0)</f>
        <v>-1833961</v>
      </c>
    </row>
    <row r="23" spans="1:6" x14ac:dyDescent="0.25">
      <c r="A23" s="65"/>
      <c r="B23" s="51"/>
      <c r="D23" s="67"/>
      <c r="E23" s="68"/>
      <c r="F23" s="62"/>
    </row>
    <row r="24" spans="1:6" x14ac:dyDescent="0.25">
      <c r="A24" s="65" t="s">
        <v>127</v>
      </c>
      <c r="B24" s="51"/>
      <c r="D24" s="62">
        <f>+D22</f>
        <v>-2434166.7047862411</v>
      </c>
      <c r="E24" s="68" t="s">
        <v>128</v>
      </c>
      <c r="F24" s="62">
        <f>ROUND(D24*183/365,0)</f>
        <v>-1220418</v>
      </c>
    </row>
    <row r="25" spans="1:6" x14ac:dyDescent="0.25">
      <c r="A25" s="65"/>
      <c r="B25" s="51"/>
      <c r="D25" s="62"/>
      <c r="E25" s="68"/>
      <c r="F25" s="62"/>
    </row>
    <row r="26" spans="1:6" x14ac:dyDescent="0.25">
      <c r="A26" s="65" t="s">
        <v>129</v>
      </c>
      <c r="B26" s="51"/>
      <c r="D26" s="62">
        <f>+D24</f>
        <v>-2434166.7047862411</v>
      </c>
      <c r="E26" s="68" t="s">
        <v>130</v>
      </c>
      <c r="F26" s="62">
        <f>ROUND(D26*93/365,0)</f>
        <v>-620212</v>
      </c>
    </row>
    <row r="27" spans="1:6" x14ac:dyDescent="0.25">
      <c r="A27" s="65"/>
      <c r="B27" s="51"/>
      <c r="D27" s="62"/>
      <c r="E27" s="68"/>
      <c r="F27" s="62"/>
    </row>
    <row r="28" spans="1:6" x14ac:dyDescent="0.25">
      <c r="A28" s="65" t="s">
        <v>131</v>
      </c>
      <c r="B28" s="51"/>
      <c r="D28" s="62">
        <f>+D26</f>
        <v>-2434166.7047862411</v>
      </c>
      <c r="E28" s="68" t="s">
        <v>65</v>
      </c>
      <c r="F28" s="63">
        <f>ROUND(D28*1/365,0)</f>
        <v>-6669</v>
      </c>
    </row>
    <row r="29" spans="1:6" x14ac:dyDescent="0.25">
      <c r="A29" s="54"/>
      <c r="B29" s="51"/>
      <c r="D29" s="62"/>
      <c r="E29" s="62"/>
      <c r="F29" s="57"/>
    </row>
    <row r="30" spans="1:6" ht="15.75" thickBot="1" x14ac:dyDescent="0.3">
      <c r="A30" s="58" t="s">
        <v>132</v>
      </c>
      <c r="B30" s="51"/>
      <c r="D30" s="46">
        <f>SUM(D22:D29)-F17</f>
        <v>0</v>
      </c>
      <c r="E30" s="59"/>
      <c r="F30" s="64">
        <f>SUM(F20:F29)</f>
        <v>-3681260</v>
      </c>
    </row>
    <row r="31" spans="1:6" ht="15.75" thickTop="1" x14ac:dyDescent="0.25"/>
  </sheetData>
  <mergeCells count="1">
    <mergeCell ref="A6:B6"/>
  </mergeCells>
  <pageMargins left="0.7" right="0.7" top="0.75" bottom="0.75" header="0.3" footer="0.3"/>
  <pageSetup orientation="landscape" horizontalDpi="90" verticalDpi="90" r:id="rId1"/>
  <headerFooter>
    <oddFooter>&amp;L_x000D_&amp;1#&amp;"Calibri"&amp;14&amp;K000000 Confidential&amp;R&amp;"Times New Roman,Bold"&amp;12Case No. 2020-00350
Attachment to Response to Kroger-2 Question No. 7
Page &amp;P of &amp;N
Blake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3006-0DC9-401A-AD10-E3985D8AE623}">
  <sheetPr>
    <pageSetUpPr fitToPage="1"/>
  </sheetPr>
  <dimension ref="A1:E34"/>
  <sheetViews>
    <sheetView zoomScale="90" zoomScaleNormal="90" workbookViewId="0">
      <selection activeCell="A34" sqref="A34"/>
    </sheetView>
  </sheetViews>
  <sheetFormatPr defaultRowHeight="15" x14ac:dyDescent="0.25"/>
  <cols>
    <col min="1" max="1" width="12.28515625" style="45" customWidth="1"/>
    <col min="2" max="2" width="26.28515625" style="45" customWidth="1"/>
    <col min="3" max="3" width="18.7109375" style="46" customWidth="1"/>
    <col min="4" max="5" width="18.7109375" style="47" customWidth="1"/>
    <col min="6" max="16384" width="9.140625" style="48"/>
  </cols>
  <sheetData>
    <row r="1" spans="1:5" x14ac:dyDescent="0.25">
      <c r="A1" s="44" t="s">
        <v>54</v>
      </c>
    </row>
    <row r="2" spans="1:5" x14ac:dyDescent="0.25">
      <c r="A2" s="44" t="s">
        <v>55</v>
      </c>
      <c r="B2" s="44"/>
    </row>
    <row r="3" spans="1:5" x14ac:dyDescent="0.25">
      <c r="A3" s="44" t="s">
        <v>121</v>
      </c>
      <c r="B3" s="44"/>
    </row>
    <row r="4" spans="1:5" x14ac:dyDescent="0.25">
      <c r="A4" s="49" t="s">
        <v>56</v>
      </c>
    </row>
    <row r="6" spans="1:5" x14ac:dyDescent="0.25">
      <c r="C6" s="50" t="s">
        <v>57</v>
      </c>
      <c r="D6" s="50" t="s">
        <v>57</v>
      </c>
      <c r="E6" s="51"/>
    </row>
    <row r="7" spans="1:5" x14ac:dyDescent="0.25">
      <c r="C7" s="52" t="s">
        <v>58</v>
      </c>
      <c r="D7" s="52" t="s">
        <v>58</v>
      </c>
      <c r="E7" s="51"/>
    </row>
    <row r="8" spans="1:5" ht="17.25" x14ac:dyDescent="0.4">
      <c r="C8" s="53" t="s">
        <v>59</v>
      </c>
      <c r="D8" s="53" t="s">
        <v>60</v>
      </c>
      <c r="E8" s="53" t="s">
        <v>33</v>
      </c>
    </row>
    <row r="9" spans="1:5" s="116" customFormat="1" x14ac:dyDescent="0.25">
      <c r="A9" s="70" t="s">
        <v>135</v>
      </c>
      <c r="B9" s="70"/>
      <c r="C9" s="52">
        <v>18847876.600721404</v>
      </c>
      <c r="D9" s="52">
        <v>15930960.551498134</v>
      </c>
      <c r="E9" s="52">
        <f>+D9-C9</f>
        <v>-2916916.0492232703</v>
      </c>
    </row>
    <row r="10" spans="1:5" x14ac:dyDescent="0.25">
      <c r="C10" s="52"/>
      <c r="D10" s="52"/>
      <c r="E10" s="51"/>
    </row>
    <row r="11" spans="1:5" x14ac:dyDescent="0.25">
      <c r="C11" s="52"/>
      <c r="D11" s="52"/>
      <c r="E11" s="51"/>
    </row>
    <row r="12" spans="1:5" ht="17.25" x14ac:dyDescent="0.4">
      <c r="A12" s="132" t="s">
        <v>61</v>
      </c>
      <c r="B12" s="132"/>
      <c r="C12" s="52"/>
      <c r="D12" s="52"/>
      <c r="E12" s="51"/>
    </row>
    <row r="13" spans="1:5" x14ac:dyDescent="0.25">
      <c r="A13" s="54"/>
      <c r="B13" s="47"/>
      <c r="C13" s="55"/>
      <c r="D13" s="56"/>
      <c r="E13" s="57"/>
    </row>
    <row r="14" spans="1:5" x14ac:dyDescent="0.25">
      <c r="A14" s="58" t="s">
        <v>122</v>
      </c>
      <c r="B14" s="47"/>
      <c r="C14" s="55"/>
      <c r="D14" s="59"/>
      <c r="E14" s="60">
        <v>0</v>
      </c>
    </row>
    <row r="15" spans="1:5" x14ac:dyDescent="0.25">
      <c r="A15" s="61"/>
      <c r="B15" s="47"/>
      <c r="C15" s="55"/>
      <c r="D15" s="59"/>
      <c r="E15" s="62"/>
    </row>
    <row r="16" spans="1:5" x14ac:dyDescent="0.25">
      <c r="A16" s="58" t="s">
        <v>123</v>
      </c>
      <c r="B16" s="47"/>
      <c r="C16" s="55"/>
      <c r="D16" s="59"/>
      <c r="E16" s="63">
        <f>+E14+E9</f>
        <v>-2916916.0492232703</v>
      </c>
    </row>
    <row r="17" spans="1:5" x14ac:dyDescent="0.25">
      <c r="A17" s="61"/>
      <c r="B17" s="47"/>
      <c r="C17" s="55"/>
      <c r="D17" s="59"/>
      <c r="E17" s="62"/>
    </row>
    <row r="18" spans="1:5" ht="15.75" thickBot="1" x14ac:dyDescent="0.3">
      <c r="A18" s="58" t="s">
        <v>62</v>
      </c>
      <c r="B18" s="47"/>
      <c r="C18" s="55"/>
      <c r="D18" s="59"/>
      <c r="E18" s="64">
        <f>+E16-E14</f>
        <v>-2916916.0492232703</v>
      </c>
    </row>
    <row r="19" spans="1:5" ht="15.75" thickTop="1" x14ac:dyDescent="0.25">
      <c r="A19" s="58"/>
      <c r="B19" s="47"/>
      <c r="C19" s="55"/>
      <c r="D19" s="59"/>
      <c r="E19" s="62"/>
    </row>
    <row r="20" spans="1:5" x14ac:dyDescent="0.25">
      <c r="A20" s="58"/>
      <c r="B20" s="47"/>
      <c r="C20" s="59" t="s">
        <v>63</v>
      </c>
      <c r="D20" s="59" t="s">
        <v>64</v>
      </c>
      <c r="E20" s="62"/>
    </row>
    <row r="21" spans="1:5" x14ac:dyDescent="0.25">
      <c r="A21" s="65" t="s">
        <v>124</v>
      </c>
      <c r="B21" s="47"/>
      <c r="C21" s="66"/>
      <c r="D21" s="66"/>
      <c r="E21" s="67">
        <f>+E14</f>
        <v>0</v>
      </c>
    </row>
    <row r="22" spans="1:5" x14ac:dyDescent="0.25">
      <c r="A22" s="65"/>
      <c r="B22" s="47"/>
      <c r="C22" s="66"/>
      <c r="D22" s="66"/>
      <c r="E22" s="67"/>
    </row>
    <row r="23" spans="1:5" x14ac:dyDescent="0.25">
      <c r="A23" s="65" t="s">
        <v>125</v>
      </c>
      <c r="B23" s="47"/>
      <c r="C23" s="67">
        <f>+E9/4</f>
        <v>-729229.01230581757</v>
      </c>
      <c r="D23" s="68" t="s">
        <v>126</v>
      </c>
      <c r="E23" s="62">
        <f>ROUND(C23*275/365,0)</f>
        <v>-549419</v>
      </c>
    </row>
    <row r="24" spans="1:5" x14ac:dyDescent="0.25">
      <c r="A24" s="65"/>
      <c r="B24" s="47"/>
      <c r="C24" s="67"/>
      <c r="D24" s="68"/>
      <c r="E24" s="62"/>
    </row>
    <row r="25" spans="1:5" x14ac:dyDescent="0.25">
      <c r="A25" s="65" t="s">
        <v>127</v>
      </c>
      <c r="B25" s="47"/>
      <c r="C25" s="62">
        <f>+C23</f>
        <v>-729229.01230581757</v>
      </c>
      <c r="D25" s="68" t="s">
        <v>128</v>
      </c>
      <c r="E25" s="62">
        <f>ROUND(C25*185/365,0)</f>
        <v>-369609</v>
      </c>
    </row>
    <row r="26" spans="1:5" x14ac:dyDescent="0.25">
      <c r="A26" s="65"/>
      <c r="B26" s="47"/>
      <c r="C26" s="62"/>
      <c r="D26" s="68"/>
      <c r="E26" s="62"/>
    </row>
    <row r="27" spans="1:5" x14ac:dyDescent="0.25">
      <c r="A27" s="65" t="s">
        <v>129</v>
      </c>
      <c r="B27" s="47"/>
      <c r="C27" s="62">
        <f>+C25</f>
        <v>-729229.01230581757</v>
      </c>
      <c r="D27" s="68" t="s">
        <v>130</v>
      </c>
      <c r="E27" s="62">
        <f>ROUND(C27*93/365,0)</f>
        <v>-185804</v>
      </c>
    </row>
    <row r="28" spans="1:5" x14ac:dyDescent="0.25">
      <c r="A28" s="65"/>
      <c r="B28" s="47"/>
      <c r="C28" s="62"/>
      <c r="D28" s="68"/>
      <c r="E28" s="62"/>
    </row>
    <row r="29" spans="1:5" x14ac:dyDescent="0.25">
      <c r="A29" s="65" t="s">
        <v>131</v>
      </c>
      <c r="B29" s="47"/>
      <c r="C29" s="62">
        <f>+C27</f>
        <v>-729229.01230581757</v>
      </c>
      <c r="D29" s="68" t="s">
        <v>65</v>
      </c>
      <c r="E29" s="63">
        <f>ROUND(C29*1/365,0)</f>
        <v>-1998</v>
      </c>
    </row>
    <row r="30" spans="1:5" x14ac:dyDescent="0.25">
      <c r="A30" s="54"/>
      <c r="B30" s="47"/>
      <c r="C30" s="62"/>
      <c r="D30" s="62"/>
      <c r="E30" s="57"/>
    </row>
    <row r="31" spans="1:5" ht="15.75" thickBot="1" x14ac:dyDescent="0.3">
      <c r="A31" s="58" t="s">
        <v>132</v>
      </c>
      <c r="B31" s="47"/>
      <c r="D31" s="59"/>
      <c r="E31" s="64">
        <f>SUM(E21:E30)</f>
        <v>-1106830</v>
      </c>
    </row>
    <row r="32" spans="1:5" ht="15.75" thickTop="1" x14ac:dyDescent="0.25"/>
    <row r="34" spans="1:1" x14ac:dyDescent="0.25">
      <c r="A34" s="45" t="s">
        <v>137</v>
      </c>
    </row>
  </sheetData>
  <mergeCells count="1">
    <mergeCell ref="A12:B12"/>
  </mergeCells>
  <pageMargins left="0.7" right="0.7" top="0.75" bottom="0.75" header="0.3" footer="0.3"/>
  <pageSetup scale="56" orientation="landscape" r:id="rId1"/>
  <headerFooter>
    <oddFooter>&amp;L_x000D_&amp;1#&amp;"Calibri"&amp;14&amp;K000000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3F40-24F1-44A4-AF43-A097790DF8FE}">
  <dimension ref="A1:C111"/>
  <sheetViews>
    <sheetView workbookViewId="0">
      <selection activeCell="F23" sqref="F23"/>
    </sheetView>
  </sheetViews>
  <sheetFormatPr defaultRowHeight="15" x14ac:dyDescent="0.25"/>
  <cols>
    <col min="1" max="1" width="42.28515625" style="1" customWidth="1"/>
    <col min="2" max="2" width="39.85546875" style="1" customWidth="1"/>
    <col min="3" max="3" width="17.85546875" style="1" customWidth="1"/>
    <col min="4" max="16384" width="9.140625" style="1"/>
  </cols>
  <sheetData>
    <row r="1" spans="1:3" x14ac:dyDescent="0.25">
      <c r="A1" s="133" t="s">
        <v>0</v>
      </c>
      <c r="B1" s="133"/>
      <c r="C1" s="133"/>
    </row>
    <row r="2" spans="1:3" x14ac:dyDescent="0.25">
      <c r="A2" s="133" t="s">
        <v>1</v>
      </c>
      <c r="B2" s="133"/>
      <c r="C2" s="133"/>
    </row>
    <row r="3" spans="1:3" x14ac:dyDescent="0.25">
      <c r="A3" s="133" t="s">
        <v>2</v>
      </c>
      <c r="B3" s="133"/>
      <c r="C3" s="133"/>
    </row>
    <row r="4" spans="1:3" x14ac:dyDescent="0.25">
      <c r="A4" s="133" t="s">
        <v>3</v>
      </c>
      <c r="B4" s="133"/>
      <c r="C4" s="133"/>
    </row>
    <row r="5" spans="1:3" x14ac:dyDescent="0.25">
      <c r="A5" s="133" t="s">
        <v>4</v>
      </c>
      <c r="B5" s="133"/>
      <c r="C5" s="133"/>
    </row>
    <row r="6" spans="1:3" x14ac:dyDescent="0.25">
      <c r="A6" s="2"/>
      <c r="B6" s="2"/>
      <c r="C6" s="2"/>
    </row>
    <row r="7" spans="1:3" x14ac:dyDescent="0.25">
      <c r="A7" s="3" t="s">
        <v>5</v>
      </c>
      <c r="B7" s="2"/>
      <c r="C7" s="2"/>
    </row>
    <row r="9" spans="1:3" x14ac:dyDescent="0.25">
      <c r="A9" s="4" t="s">
        <v>6</v>
      </c>
    </row>
    <row r="10" spans="1:3" x14ac:dyDescent="0.25">
      <c r="A10" s="5" t="s">
        <v>7</v>
      </c>
      <c r="C10" s="6">
        <v>-15.355665620000064</v>
      </c>
    </row>
    <row r="11" spans="1:3" x14ac:dyDescent="0.25">
      <c r="A11" s="7"/>
      <c r="C11" s="6"/>
    </row>
    <row r="12" spans="1:3" x14ac:dyDescent="0.25">
      <c r="A12" s="7" t="s">
        <v>8</v>
      </c>
      <c r="C12" s="8">
        <v>0.93732997799269124</v>
      </c>
    </row>
    <row r="13" spans="1:3" x14ac:dyDescent="0.25">
      <c r="A13" s="9"/>
      <c r="C13" s="10"/>
    </row>
    <row r="14" spans="1:3" ht="15.75" thickBot="1" x14ac:dyDescent="0.3">
      <c r="A14" s="7" t="s">
        <v>9</v>
      </c>
      <c r="C14" s="11">
        <f>C10*C12</f>
        <v>-14.393325717657785</v>
      </c>
    </row>
    <row r="15" spans="1:3" ht="15.75" thickTop="1" x14ac:dyDescent="0.25">
      <c r="A15" s="7" t="s">
        <v>10</v>
      </c>
      <c r="C15" s="6"/>
    </row>
    <row r="16" spans="1:3" x14ac:dyDescent="0.25">
      <c r="A16" s="7"/>
      <c r="C16" s="6"/>
    </row>
    <row r="17" spans="1:3" x14ac:dyDescent="0.25">
      <c r="A17" s="7" t="s">
        <v>11</v>
      </c>
      <c r="C17" s="12">
        <v>1.0042338499112256</v>
      </c>
    </row>
    <row r="18" spans="1:3" x14ac:dyDescent="0.25">
      <c r="A18" s="7"/>
      <c r="C18" s="6"/>
    </row>
    <row r="19" spans="1:3" ht="15.75" thickBot="1" x14ac:dyDescent="0.3">
      <c r="A19" s="7" t="s">
        <v>12</v>
      </c>
      <c r="C19" s="11">
        <f>C14*C17</f>
        <v>-14.454264898469731</v>
      </c>
    </row>
    <row r="20" spans="1:3" ht="15.75" thickTop="1" x14ac:dyDescent="0.25">
      <c r="A20" s="7" t="s">
        <v>10</v>
      </c>
      <c r="C20" s="6"/>
    </row>
    <row r="21" spans="1:3" x14ac:dyDescent="0.25">
      <c r="A21" s="9"/>
      <c r="C21" s="10"/>
    </row>
    <row r="22" spans="1:3" x14ac:dyDescent="0.25">
      <c r="A22" s="7" t="s">
        <v>13</v>
      </c>
      <c r="C22" s="6">
        <f>-C14/2</f>
        <v>7.1966628588288923</v>
      </c>
    </row>
    <row r="23" spans="1:3" x14ac:dyDescent="0.25">
      <c r="A23" s="9"/>
      <c r="C23" s="10"/>
    </row>
    <row r="24" spans="1:3" x14ac:dyDescent="0.25">
      <c r="A24" s="7" t="s">
        <v>14</v>
      </c>
      <c r="C24" s="13">
        <f>-C22*0.2495</f>
        <v>-1.7955673832778087</v>
      </c>
    </row>
    <row r="25" spans="1:3" x14ac:dyDescent="0.25">
      <c r="A25" s="9"/>
      <c r="C25" s="10"/>
    </row>
    <row r="26" spans="1:3" x14ac:dyDescent="0.25">
      <c r="A26" s="7" t="s">
        <v>15</v>
      </c>
      <c r="C26" s="14">
        <f>SUM(C22:C24)</f>
        <v>5.4010954755510836</v>
      </c>
    </row>
    <row r="27" spans="1:3" x14ac:dyDescent="0.25">
      <c r="A27" s="9"/>
      <c r="C27" s="10"/>
    </row>
    <row r="28" spans="1:3" x14ac:dyDescent="0.25">
      <c r="A28" s="7" t="s">
        <v>16</v>
      </c>
      <c r="C28" s="15">
        <v>0.10061355463084112</v>
      </c>
    </row>
    <row r="29" spans="1:3" x14ac:dyDescent="0.25">
      <c r="A29" s="9"/>
      <c r="C29" s="10"/>
    </row>
    <row r="30" spans="1:3" x14ac:dyDescent="0.25">
      <c r="A30" s="5" t="s">
        <v>17</v>
      </c>
      <c r="C30" s="6">
        <f>C26*C28</f>
        <v>0.54342341469574773</v>
      </c>
    </row>
    <row r="31" spans="1:3" x14ac:dyDescent="0.25">
      <c r="A31" s="5"/>
      <c r="C31" s="6"/>
    </row>
    <row r="32" spans="1:3" ht="15.75" thickBot="1" x14ac:dyDescent="0.3">
      <c r="A32" s="5" t="s">
        <v>18</v>
      </c>
      <c r="C32" s="11">
        <f>C19+C30</f>
        <v>-13.910841483773982</v>
      </c>
    </row>
    <row r="33" spans="1:3" ht="15.75" thickTop="1" x14ac:dyDescent="0.25">
      <c r="A33" s="4"/>
      <c r="C33" s="10"/>
    </row>
    <row r="34" spans="1:3" x14ac:dyDescent="0.25">
      <c r="A34" s="4"/>
      <c r="C34" s="10"/>
    </row>
    <row r="35" spans="1:3" x14ac:dyDescent="0.25">
      <c r="A35" s="4" t="s">
        <v>19</v>
      </c>
    </row>
    <row r="36" spans="1:3" x14ac:dyDescent="0.25">
      <c r="A36" s="5" t="s">
        <v>20</v>
      </c>
      <c r="C36" s="6">
        <v>-4.3811959999918937E-2</v>
      </c>
    </row>
    <row r="37" spans="1:3" x14ac:dyDescent="0.25">
      <c r="A37" s="7"/>
      <c r="C37" s="6"/>
    </row>
    <row r="38" spans="1:3" x14ac:dyDescent="0.25">
      <c r="A38" s="7" t="s">
        <v>8</v>
      </c>
      <c r="C38" s="8">
        <f>C12</f>
        <v>0.93732997799269124</v>
      </c>
    </row>
    <row r="39" spans="1:3" x14ac:dyDescent="0.25">
      <c r="A39" s="9"/>
      <c r="C39" s="10"/>
    </row>
    <row r="40" spans="1:3" ht="15.75" thickBot="1" x14ac:dyDescent="0.3">
      <c r="A40" s="7" t="s">
        <v>9</v>
      </c>
      <c r="C40" s="11">
        <f>C36*C38</f>
        <v>-4.1066263502540688E-2</v>
      </c>
    </row>
    <row r="41" spans="1:3" ht="15.75" thickTop="1" x14ac:dyDescent="0.25">
      <c r="A41" s="7" t="s">
        <v>21</v>
      </c>
      <c r="C41" s="6"/>
    </row>
    <row r="42" spans="1:3" x14ac:dyDescent="0.25">
      <c r="A42" s="7"/>
      <c r="C42" s="6"/>
    </row>
    <row r="43" spans="1:3" x14ac:dyDescent="0.25">
      <c r="A43" s="7" t="s">
        <v>11</v>
      </c>
      <c r="C43" s="12">
        <f>C17</f>
        <v>1.0042338499112256</v>
      </c>
    </row>
    <row r="44" spans="1:3" x14ac:dyDescent="0.25">
      <c r="A44" s="7"/>
      <c r="C44" s="6"/>
    </row>
    <row r="45" spans="1:3" ht="15.75" thickBot="1" x14ac:dyDescent="0.3">
      <c r="A45" s="7" t="s">
        <v>12</v>
      </c>
      <c r="C45" s="11">
        <f>C40*C43</f>
        <v>-4.1240131898625285E-2</v>
      </c>
    </row>
    <row r="46" spans="1:3" ht="15.75" thickTop="1" x14ac:dyDescent="0.25">
      <c r="A46" s="7" t="s">
        <v>21</v>
      </c>
      <c r="C46" s="6"/>
    </row>
    <row r="47" spans="1:3" x14ac:dyDescent="0.25">
      <c r="A47" s="9"/>
      <c r="C47" s="10"/>
    </row>
    <row r="48" spans="1:3" x14ac:dyDescent="0.25">
      <c r="A48" s="7" t="s">
        <v>13</v>
      </c>
      <c r="C48" s="6">
        <f>-C40/2</f>
        <v>2.0533131751270344E-2</v>
      </c>
    </row>
    <row r="49" spans="1:3" x14ac:dyDescent="0.25">
      <c r="A49" s="9"/>
      <c r="C49" s="10"/>
    </row>
    <row r="50" spans="1:3" x14ac:dyDescent="0.25">
      <c r="A50" s="7" t="s">
        <v>14</v>
      </c>
      <c r="C50" s="13">
        <f>-C48*0.2495</f>
        <v>-5.1230163719419505E-3</v>
      </c>
    </row>
    <row r="51" spans="1:3" x14ac:dyDescent="0.25">
      <c r="A51" s="9"/>
      <c r="C51" s="10"/>
    </row>
    <row r="52" spans="1:3" x14ac:dyDescent="0.25">
      <c r="A52" s="7" t="s">
        <v>15</v>
      </c>
      <c r="C52" s="14">
        <f>SUM(C48:C50)</f>
        <v>1.5410115379328394E-2</v>
      </c>
    </row>
    <row r="53" spans="1:3" x14ac:dyDescent="0.25">
      <c r="A53" s="9"/>
      <c r="C53" s="10"/>
    </row>
    <row r="54" spans="1:3" x14ac:dyDescent="0.25">
      <c r="A54" s="7" t="s">
        <v>16</v>
      </c>
      <c r="C54" s="15">
        <f>C28</f>
        <v>0.10061355463084112</v>
      </c>
    </row>
    <row r="55" spans="1:3" x14ac:dyDescent="0.25">
      <c r="A55" s="9"/>
      <c r="C55" s="10"/>
    </row>
    <row r="56" spans="1:3" x14ac:dyDescent="0.25">
      <c r="A56" s="5" t="s">
        <v>17</v>
      </c>
      <c r="C56" s="6">
        <f>C52*C54</f>
        <v>1.5504664855856224E-3</v>
      </c>
    </row>
    <row r="57" spans="1:3" x14ac:dyDescent="0.25">
      <c r="A57" s="5"/>
      <c r="C57" s="6"/>
    </row>
    <row r="58" spans="1:3" ht="15.75" thickBot="1" x14ac:dyDescent="0.3">
      <c r="A58" s="5" t="s">
        <v>22</v>
      </c>
      <c r="C58" s="11">
        <f>C45+C56</f>
        <v>-3.9689665413039664E-2</v>
      </c>
    </row>
    <row r="59" spans="1:3" ht="15.75" thickTop="1" x14ac:dyDescent="0.25">
      <c r="C59" s="10"/>
    </row>
    <row r="61" spans="1:3" x14ac:dyDescent="0.25">
      <c r="A61" s="4" t="s">
        <v>23</v>
      </c>
    </row>
    <row r="62" spans="1:3" x14ac:dyDescent="0.25">
      <c r="A62" s="5" t="s">
        <v>24</v>
      </c>
      <c r="C62" s="6">
        <f>C10+C36</f>
        <v>-15.399477579999983</v>
      </c>
    </row>
    <row r="63" spans="1:3" x14ac:dyDescent="0.25">
      <c r="A63" s="7"/>
      <c r="C63" s="6"/>
    </row>
    <row r="64" spans="1:3" x14ac:dyDescent="0.25">
      <c r="A64" s="7" t="s">
        <v>8</v>
      </c>
      <c r="C64" s="8">
        <f>C12</f>
        <v>0.93732997799269124</v>
      </c>
    </row>
    <row r="65" spans="1:3" x14ac:dyDescent="0.25">
      <c r="A65" s="9"/>
      <c r="C65" s="10"/>
    </row>
    <row r="66" spans="1:3" ht="15.75" thickBot="1" x14ac:dyDescent="0.3">
      <c r="A66" s="7" t="s">
        <v>9</v>
      </c>
      <c r="C66" s="11">
        <f>C62*C64</f>
        <v>-14.434391981160326</v>
      </c>
    </row>
    <row r="67" spans="1:3" ht="15.75" thickTop="1" x14ac:dyDescent="0.25">
      <c r="A67" s="7" t="s">
        <v>25</v>
      </c>
      <c r="C67" s="6"/>
    </row>
    <row r="68" spans="1:3" x14ac:dyDescent="0.25">
      <c r="A68" s="7"/>
      <c r="C68" s="6"/>
    </row>
    <row r="69" spans="1:3" x14ac:dyDescent="0.25">
      <c r="A69" s="7" t="s">
        <v>11</v>
      </c>
      <c r="C69" s="12">
        <f>C17</f>
        <v>1.0042338499112256</v>
      </c>
    </row>
    <row r="70" spans="1:3" x14ac:dyDescent="0.25">
      <c r="A70" s="7"/>
      <c r="C70" s="6"/>
    </row>
    <row r="71" spans="1:3" ht="15.75" thickBot="1" x14ac:dyDescent="0.3">
      <c r="A71" s="7" t="s">
        <v>12</v>
      </c>
      <c r="C71" s="11">
        <f>C66*C69</f>
        <v>-14.495505030368356</v>
      </c>
    </row>
    <row r="72" spans="1:3" ht="15.75" thickTop="1" x14ac:dyDescent="0.25">
      <c r="A72" s="7" t="s">
        <v>25</v>
      </c>
      <c r="C72" s="6"/>
    </row>
    <row r="73" spans="1:3" x14ac:dyDescent="0.25">
      <c r="A73" s="9"/>
      <c r="C73" s="10"/>
    </row>
    <row r="74" spans="1:3" x14ac:dyDescent="0.25">
      <c r="A74" s="7" t="s">
        <v>13</v>
      </c>
      <c r="C74" s="6">
        <f>-C66/2</f>
        <v>7.217195990580163</v>
      </c>
    </row>
    <row r="75" spans="1:3" x14ac:dyDescent="0.25">
      <c r="A75" s="9"/>
      <c r="C75" s="10"/>
    </row>
    <row r="76" spans="1:3" x14ac:dyDescent="0.25">
      <c r="A76" s="7" t="s">
        <v>14</v>
      </c>
      <c r="C76" s="13">
        <f>-C74*0.2495</f>
        <v>-1.8006903996497508</v>
      </c>
    </row>
    <row r="77" spans="1:3" x14ac:dyDescent="0.25">
      <c r="A77" s="9"/>
      <c r="C77" s="10"/>
    </row>
    <row r="78" spans="1:3" x14ac:dyDescent="0.25">
      <c r="A78" s="7" t="s">
        <v>15</v>
      </c>
      <c r="C78" s="14">
        <f>SUM(C74:C76)</f>
        <v>5.4165055909304121</v>
      </c>
    </row>
    <row r="79" spans="1:3" x14ac:dyDescent="0.25">
      <c r="A79" s="9"/>
      <c r="C79" s="10"/>
    </row>
    <row r="80" spans="1:3" x14ac:dyDescent="0.25">
      <c r="A80" s="7" t="s">
        <v>16</v>
      </c>
      <c r="C80" s="15">
        <f>C28</f>
        <v>0.10061355463084112</v>
      </c>
    </row>
    <row r="81" spans="1:3" x14ac:dyDescent="0.25">
      <c r="A81" s="9"/>
      <c r="C81" s="10"/>
    </row>
    <row r="82" spans="1:3" x14ac:dyDescent="0.25">
      <c r="A82" s="5" t="s">
        <v>17</v>
      </c>
      <c r="C82" s="6">
        <f>C78*C80</f>
        <v>0.54497388118133339</v>
      </c>
    </row>
    <row r="83" spans="1:3" x14ac:dyDescent="0.25">
      <c r="A83" s="5"/>
      <c r="C83" s="6"/>
    </row>
    <row r="84" spans="1:3" ht="15.75" thickBot="1" x14ac:dyDescent="0.3">
      <c r="A84" s="5" t="s">
        <v>26</v>
      </c>
      <c r="C84" s="11">
        <f>C71+C82</f>
        <v>-13.950531149187023</v>
      </c>
    </row>
    <row r="85" spans="1:3" ht="15.75" thickTop="1" x14ac:dyDescent="0.25"/>
    <row r="87" spans="1:3" x14ac:dyDescent="0.25">
      <c r="A87" s="4" t="s">
        <v>27</v>
      </c>
    </row>
    <row r="88" spans="1:3" x14ac:dyDescent="0.25">
      <c r="A88" s="5" t="s">
        <v>28</v>
      </c>
      <c r="C88" s="6">
        <v>-39.024716709999858</v>
      </c>
    </row>
    <row r="89" spans="1:3" x14ac:dyDescent="0.25">
      <c r="A89" s="7"/>
      <c r="C89" s="6"/>
    </row>
    <row r="90" spans="1:3" x14ac:dyDescent="0.25">
      <c r="A90" s="7" t="s">
        <v>29</v>
      </c>
      <c r="C90" s="8">
        <v>0.94035769945754744</v>
      </c>
    </row>
    <row r="91" spans="1:3" x14ac:dyDescent="0.25">
      <c r="A91" s="9"/>
      <c r="C91" s="10"/>
    </row>
    <row r="92" spans="1:3" ht="15.75" thickBot="1" x14ac:dyDescent="0.3">
      <c r="A92" s="7" t="s">
        <v>9</v>
      </c>
      <c r="C92" s="11">
        <f>C88*C90</f>
        <v>-36.697192827397977</v>
      </c>
    </row>
    <row r="93" spans="1:3" ht="15.75" thickTop="1" x14ac:dyDescent="0.25">
      <c r="A93" s="7" t="s">
        <v>30</v>
      </c>
      <c r="C93" s="6"/>
    </row>
    <row r="94" spans="1:3" x14ac:dyDescent="0.25">
      <c r="A94" s="7"/>
      <c r="C94" s="6"/>
    </row>
    <row r="95" spans="1:3" x14ac:dyDescent="0.25">
      <c r="A95" s="7" t="s">
        <v>11</v>
      </c>
      <c r="C95" s="12">
        <f>C17</f>
        <v>1.0042338499112256</v>
      </c>
    </row>
    <row r="96" spans="1:3" x14ac:dyDescent="0.25">
      <c r="A96" s="7"/>
      <c r="C96" s="6"/>
    </row>
    <row r="97" spans="1:3" ht="15.75" thickBot="1" x14ac:dyDescent="0.3">
      <c r="A97" s="7" t="s">
        <v>12</v>
      </c>
      <c r="C97" s="11">
        <f>C92*C95</f>
        <v>-36.852563233992484</v>
      </c>
    </row>
    <row r="98" spans="1:3" ht="15.75" thickTop="1" x14ac:dyDescent="0.25">
      <c r="A98" s="7" t="s">
        <v>30</v>
      </c>
      <c r="C98" s="6"/>
    </row>
    <row r="99" spans="1:3" x14ac:dyDescent="0.25">
      <c r="A99" s="9"/>
      <c r="C99" s="10"/>
    </row>
    <row r="100" spans="1:3" x14ac:dyDescent="0.25">
      <c r="A100" s="7" t="s">
        <v>13</v>
      </c>
      <c r="C100" s="6">
        <f>-C92/2</f>
        <v>18.348596413698989</v>
      </c>
    </row>
    <row r="101" spans="1:3" x14ac:dyDescent="0.25">
      <c r="A101" s="9"/>
      <c r="C101" s="10"/>
    </row>
    <row r="102" spans="1:3" x14ac:dyDescent="0.25">
      <c r="A102" s="7" t="s">
        <v>14</v>
      </c>
      <c r="C102" s="13">
        <f>-C100*0.2495</f>
        <v>-4.5779748052178979</v>
      </c>
    </row>
    <row r="103" spans="1:3" x14ac:dyDescent="0.25">
      <c r="A103" s="9"/>
      <c r="C103" s="10"/>
    </row>
    <row r="104" spans="1:3" x14ac:dyDescent="0.25">
      <c r="A104" s="7" t="s">
        <v>15</v>
      </c>
      <c r="C104" s="14">
        <f>SUM(C100:C102)</f>
        <v>13.77062160848109</v>
      </c>
    </row>
    <row r="105" spans="1:3" x14ac:dyDescent="0.25">
      <c r="A105" s="9"/>
      <c r="C105" s="10"/>
    </row>
    <row r="106" spans="1:3" x14ac:dyDescent="0.25">
      <c r="A106" s="7" t="s">
        <v>16</v>
      </c>
      <c r="C106" s="15">
        <f>C28</f>
        <v>0.10061355463084112</v>
      </c>
    </row>
    <row r="107" spans="1:3" x14ac:dyDescent="0.25">
      <c r="A107" s="9"/>
      <c r="C107" s="10"/>
    </row>
    <row r="108" spans="1:3" x14ac:dyDescent="0.25">
      <c r="A108" s="5" t="s">
        <v>17</v>
      </c>
      <c r="C108" s="6">
        <f>C104*C106</f>
        <v>1.3855111895055534</v>
      </c>
    </row>
    <row r="109" spans="1:3" x14ac:dyDescent="0.25">
      <c r="A109" s="5"/>
      <c r="C109" s="6"/>
    </row>
    <row r="110" spans="1:3" ht="15.75" thickBot="1" x14ac:dyDescent="0.3">
      <c r="A110" s="5" t="s">
        <v>31</v>
      </c>
      <c r="C110" s="11">
        <f>C97+C108</f>
        <v>-35.467052044486934</v>
      </c>
    </row>
    <row r="111" spans="1:3" ht="15.75" thickTop="1" x14ac:dyDescent="0.25"/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headerFooter>
    <oddFooter>&amp;L_x000D_&amp;1#&amp;"Calibri"&amp;14&amp;K000000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F4E8-6F25-45C2-BC72-FA950E5CD5C3}">
  <dimension ref="A1"/>
  <sheetViews>
    <sheetView workbookViewId="0">
      <selection activeCell="Z35" sqref="Z35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F820-9B1B-42C4-A736-25D1A4705F25}">
  <sheetPr>
    <pageSetUpPr fitToPage="1"/>
  </sheetPr>
  <dimension ref="A1:F31"/>
  <sheetViews>
    <sheetView zoomScaleNormal="100" zoomScaleSheetLayoutView="100" workbookViewId="0">
      <selection activeCell="J30" sqref="J30"/>
    </sheetView>
  </sheetViews>
  <sheetFormatPr defaultRowHeight="15" x14ac:dyDescent="0.25"/>
  <cols>
    <col min="1" max="1" width="12.28515625" style="45" customWidth="1"/>
    <col min="2" max="2" width="23.28515625" style="70" customWidth="1"/>
    <col min="3" max="3" width="6.7109375" style="48" customWidth="1"/>
    <col min="4" max="4" width="18.28515625" style="48" bestFit="1" customWidth="1"/>
    <col min="5" max="5" width="15.7109375" style="48" customWidth="1"/>
    <col min="6" max="6" width="15" style="48" customWidth="1"/>
    <col min="7" max="16384" width="9.140625" style="48"/>
  </cols>
  <sheetData>
    <row r="1" spans="1:6" x14ac:dyDescent="0.25">
      <c r="A1" s="44" t="s">
        <v>140</v>
      </c>
      <c r="B1" s="69"/>
    </row>
    <row r="2" spans="1:6" x14ac:dyDescent="0.25">
      <c r="A2" s="44" t="s">
        <v>66</v>
      </c>
      <c r="B2" s="69"/>
    </row>
    <row r="3" spans="1:6" x14ac:dyDescent="0.25">
      <c r="A3" s="49" t="s">
        <v>56</v>
      </c>
    </row>
    <row r="5" spans="1:6" x14ac:dyDescent="0.25">
      <c r="D5" s="46"/>
      <c r="E5" s="47"/>
      <c r="F5" s="51"/>
    </row>
    <row r="6" spans="1:6" ht="17.25" x14ac:dyDescent="0.4">
      <c r="A6" s="132" t="s">
        <v>61</v>
      </c>
      <c r="B6" s="132"/>
      <c r="D6" s="52"/>
      <c r="E6" s="52"/>
      <c r="F6" s="51"/>
    </row>
    <row r="7" spans="1:6" x14ac:dyDescent="0.25">
      <c r="A7" s="54"/>
      <c r="B7" s="51"/>
    </row>
    <row r="8" spans="1:6" x14ac:dyDescent="0.25">
      <c r="A8" s="54" t="s">
        <v>67</v>
      </c>
      <c r="B8" s="51"/>
      <c r="F8" s="47">
        <f>+'LGE Kollen Exhibit Depr Summary'!C86*1000000</f>
        <v>-2934758.4000000358</v>
      </c>
    </row>
    <row r="9" spans="1:6" x14ac:dyDescent="0.25">
      <c r="A9" s="54" t="s">
        <v>68</v>
      </c>
      <c r="B9" s="51"/>
      <c r="F9" s="71">
        <v>0.2495</v>
      </c>
    </row>
    <row r="10" spans="1:6" x14ac:dyDescent="0.25">
      <c r="A10" s="54" t="s">
        <v>69</v>
      </c>
      <c r="B10" s="51"/>
      <c r="F10" s="47">
        <f>+F8*F9</f>
        <v>-732222.22080000897</v>
      </c>
    </row>
    <row r="11" spans="1:6" x14ac:dyDescent="0.25">
      <c r="A11" s="54"/>
      <c r="B11" s="51"/>
    </row>
    <row r="12" spans="1:6" x14ac:dyDescent="0.25">
      <c r="A12" s="54"/>
      <c r="B12" s="51"/>
    </row>
    <row r="13" spans="1:6" x14ac:dyDescent="0.25">
      <c r="A13" s="58" t="s">
        <v>122</v>
      </c>
      <c r="B13" s="51"/>
      <c r="D13" s="55"/>
      <c r="E13" s="59"/>
      <c r="F13" s="60">
        <v>0</v>
      </c>
    </row>
    <row r="14" spans="1:6" x14ac:dyDescent="0.25">
      <c r="A14" s="61"/>
      <c r="B14" s="51"/>
      <c r="D14" s="55"/>
      <c r="E14" s="59"/>
      <c r="F14" s="62"/>
    </row>
    <row r="15" spans="1:6" x14ac:dyDescent="0.25">
      <c r="A15" s="58" t="s">
        <v>123</v>
      </c>
      <c r="B15" s="51"/>
      <c r="D15" s="55"/>
      <c r="E15" s="59"/>
      <c r="F15" s="63">
        <f>+F10</f>
        <v>-732222.22080000897</v>
      </c>
    </row>
    <row r="16" spans="1:6" x14ac:dyDescent="0.25">
      <c r="A16" s="61"/>
      <c r="B16" s="51"/>
      <c r="D16" s="55"/>
      <c r="E16" s="59"/>
      <c r="F16" s="62"/>
    </row>
    <row r="17" spans="1:6" ht="15.75" thickBot="1" x14ac:dyDescent="0.3">
      <c r="A17" s="58" t="s">
        <v>62</v>
      </c>
      <c r="B17" s="51"/>
      <c r="D17" s="55"/>
      <c r="E17" s="59"/>
      <c r="F17" s="64">
        <f>+F15-F13</f>
        <v>-732222.22080000897</v>
      </c>
    </row>
    <row r="18" spans="1:6" ht="15.75" thickTop="1" x14ac:dyDescent="0.25">
      <c r="A18" s="58"/>
      <c r="B18" s="51"/>
      <c r="D18" s="55"/>
      <c r="E18" s="59"/>
      <c r="F18" s="62"/>
    </row>
    <row r="19" spans="1:6" x14ac:dyDescent="0.25">
      <c r="A19" s="58"/>
      <c r="B19" s="51"/>
      <c r="D19" s="59" t="s">
        <v>63</v>
      </c>
      <c r="E19" s="59" t="s">
        <v>64</v>
      </c>
      <c r="F19" s="62"/>
    </row>
    <row r="20" spans="1:6" x14ac:dyDescent="0.25">
      <c r="A20" s="65" t="s">
        <v>124</v>
      </c>
      <c r="B20" s="51"/>
      <c r="D20" s="66"/>
      <c r="E20" s="66"/>
      <c r="F20" s="67">
        <f>+F13</f>
        <v>0</v>
      </c>
    </row>
    <row r="21" spans="1:6" x14ac:dyDescent="0.25">
      <c r="A21" s="65"/>
      <c r="B21" s="51"/>
      <c r="D21" s="66"/>
      <c r="E21" s="66"/>
      <c r="F21" s="67"/>
    </row>
    <row r="22" spans="1:6" x14ac:dyDescent="0.25">
      <c r="A22" s="65" t="s">
        <v>125</v>
      </c>
      <c r="B22" s="51"/>
      <c r="D22" s="67">
        <f>+F15/4</f>
        <v>-183055.55520000224</v>
      </c>
      <c r="E22" s="68" t="s">
        <v>126</v>
      </c>
      <c r="F22" s="62">
        <f>ROUND(D22*275/365,0)</f>
        <v>-137919</v>
      </c>
    </row>
    <row r="23" spans="1:6" x14ac:dyDescent="0.25">
      <c r="A23" s="65"/>
      <c r="B23" s="51"/>
      <c r="D23" s="67"/>
      <c r="E23" s="68"/>
      <c r="F23" s="62"/>
    </row>
    <row r="24" spans="1:6" x14ac:dyDescent="0.25">
      <c r="A24" s="65" t="s">
        <v>127</v>
      </c>
      <c r="B24" s="51"/>
      <c r="D24" s="62">
        <f>+D22</f>
        <v>-183055.55520000224</v>
      </c>
      <c r="E24" s="68" t="s">
        <v>128</v>
      </c>
      <c r="F24" s="62">
        <f>ROUND(D24*183/365,0)</f>
        <v>-91779</v>
      </c>
    </row>
    <row r="25" spans="1:6" x14ac:dyDescent="0.25">
      <c r="A25" s="65"/>
      <c r="B25" s="51"/>
      <c r="D25" s="62"/>
      <c r="E25" s="68"/>
      <c r="F25" s="62"/>
    </row>
    <row r="26" spans="1:6" x14ac:dyDescent="0.25">
      <c r="A26" s="65" t="s">
        <v>129</v>
      </c>
      <c r="B26" s="51"/>
      <c r="D26" s="62">
        <f>+D24</f>
        <v>-183055.55520000224</v>
      </c>
      <c r="E26" s="68" t="s">
        <v>130</v>
      </c>
      <c r="F26" s="62">
        <f>ROUND(D26*93/365,0)</f>
        <v>-46642</v>
      </c>
    </row>
    <row r="27" spans="1:6" x14ac:dyDescent="0.25">
      <c r="A27" s="65"/>
      <c r="B27" s="51"/>
      <c r="D27" s="62"/>
      <c r="E27" s="68"/>
      <c r="F27" s="62"/>
    </row>
    <row r="28" spans="1:6" x14ac:dyDescent="0.25">
      <c r="A28" s="65" t="s">
        <v>131</v>
      </c>
      <c r="B28" s="51"/>
      <c r="D28" s="62">
        <f>+D26</f>
        <v>-183055.55520000224</v>
      </c>
      <c r="E28" s="68" t="s">
        <v>65</v>
      </c>
      <c r="F28" s="63">
        <f>ROUND(D28*1/365,0)</f>
        <v>-502</v>
      </c>
    </row>
    <row r="29" spans="1:6" x14ac:dyDescent="0.25">
      <c r="A29" s="54"/>
      <c r="B29" s="51"/>
      <c r="D29" s="62"/>
      <c r="E29" s="62"/>
      <c r="F29" s="57"/>
    </row>
    <row r="30" spans="1:6" ht="15.75" thickBot="1" x14ac:dyDescent="0.3">
      <c r="A30" s="58" t="s">
        <v>132</v>
      </c>
      <c r="B30" s="51"/>
      <c r="D30" s="46">
        <f>SUM(D22:D29)-F17</f>
        <v>0</v>
      </c>
      <c r="E30" s="59"/>
      <c r="F30" s="64">
        <f>SUM(F20:F29)</f>
        <v>-276842</v>
      </c>
    </row>
    <row r="31" spans="1:6" ht="15.75" thickTop="1" x14ac:dyDescent="0.25"/>
  </sheetData>
  <mergeCells count="1">
    <mergeCell ref="A6:B6"/>
  </mergeCells>
  <pageMargins left="0.7" right="0.7" top="0.75" bottom="0.75" header="0.3" footer="0.3"/>
  <pageSetup orientation="landscape" horizontalDpi="90" verticalDpi="90" r:id="rId1"/>
  <headerFooter>
    <oddFooter>&amp;L_x000D_&amp;1#&amp;"Calibri"&amp;14&amp;K000000 Confidential&amp;R&amp;"Times New Roman,Bold"&amp;12Case No. 2020-00350
Attachment to Response to Kroger-2 Question No. 7
Page &amp;P of &amp;N
Blake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 xsi:nil="true"/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 xsi:nil="true"/>
    <Year xmlns="54fcda00-7b58-44a7-b108-8bd10a8a08ba">2025</Year>
    <Document_x0020_Type xmlns="54fcda00-7b58-44a7-b108-8bd10a8a08ba">Rebuttal Testimony</Document_x0020_Type>
    <Witness_x0020_Testimony xmlns="54fcda00-7b58-44a7-b108-8bd10a8a08ba">Garrett, Christopher M.</Witness_x0020_Testimony>
    <Intervemprs xmlns="54fcda00-7b58-44a7-b108-8bd10a8a08ba" xsi:nil="true"/>
    <Filed_x0020_Documents xmlns="54fcda00-7b58-44a7-b108-8bd10a8a08ba" xsi:nil="true"/>
    <Depart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92AB57A7-C8CE-4B15-B246-8D36603F8618}"/>
</file>

<file path=customXml/itemProps2.xml><?xml version="1.0" encoding="utf-8"?>
<ds:datastoreItem xmlns:ds="http://schemas.openxmlformats.org/officeDocument/2006/customXml" ds:itemID="{A0DBA755-8A2D-4D7A-A490-B56B7729703F}"/>
</file>

<file path=customXml/itemProps3.xml><?xml version="1.0" encoding="utf-8"?>
<ds:datastoreItem xmlns:ds="http://schemas.openxmlformats.org/officeDocument/2006/customXml" ds:itemID="{319D7ACF-17E3-47BF-86E1-3443DB7F9CF3}"/>
</file>

<file path=customXml/itemProps4.xml><?xml version="1.0" encoding="utf-8"?>
<ds:datastoreItem xmlns:ds="http://schemas.openxmlformats.org/officeDocument/2006/customXml" ds:itemID="{20DFFAC9-762A-4FB4-8D05-A5DC81008D51}"/>
</file>

<file path=customXml/itemProps5.xml><?xml version="1.0" encoding="utf-8"?>
<ds:datastoreItem xmlns:ds="http://schemas.openxmlformats.org/officeDocument/2006/customXml" ds:itemID="{BF1A2FA9-49EB-4FEB-9A52-F523BBDCA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KU Exhibit CMG-5</vt:lpstr>
      <vt:lpstr>LGE Exhibit CMG-5</vt:lpstr>
      <vt:lpstr>KU and LGE Summary Rev Req </vt:lpstr>
      <vt:lpstr>KU-&gt;&gt;</vt:lpstr>
      <vt:lpstr>KU Prorata ADIT on Depr Change</vt:lpstr>
      <vt:lpstr>KU Depr Change - Excess Adj</vt:lpstr>
      <vt:lpstr>KU Kollen Exhibit Depr Summary</vt:lpstr>
      <vt:lpstr>LGE-&gt;&gt;</vt:lpstr>
      <vt:lpstr>LGE Prorata ADIT on Depr Change</vt:lpstr>
      <vt:lpstr>LGE Depr Change - Excess Adj</vt:lpstr>
      <vt:lpstr>LGE Kollen Exhibit Depr Summary</vt:lpstr>
      <vt:lpstr>'KU and LGE Summary Rev Req '!Print_Area</vt:lpstr>
      <vt:lpstr>'KU Exhibit CMG-5'!Print_Area</vt:lpstr>
      <vt:lpstr>'LGE Exhibit CMG-5'!Print_Area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2025-09-21T21:12:53Z</dcterms:created>
  <dcterms:modified xsi:type="dcterms:W3CDTF">2025-09-21T21:13:24Z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0x0101002D0103853DF7894DB347713A7250CD66</vt:lpwstr>
  </property>
</Properties>
</file>