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C:\LBH\11853\"/>
    </mc:Choice>
  </mc:AlternateContent>
  <xr:revisionPtr revIDLastSave="0" documentId="8_{D0075DE2-B96E-40B3-BE0F-9FD4C7148257}" xr6:coauthVersionLast="47" xr6:coauthVersionMax="47" xr10:uidLastSave="{00000000-0000-0000-0000-000000000000}"/>
  <bookViews>
    <workbookView xWindow="28680" yWindow="-120" windowWidth="29040" windowHeight="15840" xr2:uid="{DC92017F-015D-46E2-ADA5-5616DA280357}"/>
  </bookViews>
  <sheets>
    <sheet name="Summary" sheetId="24" r:id="rId1"/>
    <sheet name="R" sheetId="8" r:id="rId2"/>
    <sheet name="R - TOD" sheetId="9" r:id="rId3"/>
    <sheet name="NM" sheetId="10" r:id="rId4"/>
    <sheet name="ETS" sheetId="11" r:id="rId5"/>
    <sheet name="C &lt;50kW" sheetId="12" r:id="rId6"/>
    <sheet name="C &gt;50kW" sheetId="13" r:id="rId7"/>
    <sheet name="C Primary" sheetId="14" r:id="rId8"/>
    <sheet name="E" sheetId="15" r:id="rId9"/>
    <sheet name="LPC-2" sheetId="16" r:id="rId10"/>
    <sheet name="D" sheetId="17" r:id="rId11"/>
    <sheet name="LPE-4" sheetId="18" r:id="rId12"/>
    <sheet name="C - TOD" sheetId="19" r:id="rId13"/>
    <sheet name="SL" sheetId="20" r:id="rId14"/>
    <sheet name="Expense Rate" sheetId="22" r:id="rId15"/>
    <sheet name="Test Year Usage" sheetId="26" r:id="rId1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NM!$A$1:$M$47</definedName>
    <definedName name="_xlnm.Print_Area" localSheetId="1">'R'!$A$1:$M$48</definedName>
    <definedName name="_xlnm.Print_Area" localSheetId="2">'R - TOD'!$A$1:$M$32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24" l="1"/>
  <c r="AB23" i="24" s="1"/>
  <c r="T22" i="24"/>
  <c r="AB22" i="24" s="1"/>
  <c r="L16" i="20"/>
  <c r="L17" i="20" s="1"/>
  <c r="L19" i="20" s="1"/>
  <c r="T21" i="24"/>
  <c r="AB21" i="24" s="1"/>
  <c r="L24" i="19"/>
  <c r="L25" i="19" s="1"/>
  <c r="L27" i="19" s="1"/>
  <c r="T20" i="24"/>
  <c r="AB20" i="24" s="1"/>
  <c r="L27" i="18"/>
  <c r="L28" i="18" s="1"/>
  <c r="L30" i="18" s="1"/>
  <c r="T19" i="24"/>
  <c r="AB19" i="24" s="1"/>
  <c r="L24" i="17"/>
  <c r="L25" i="17" s="1"/>
  <c r="L27" i="17" s="1"/>
  <c r="T18" i="24"/>
  <c r="AB18" i="24" s="1"/>
  <c r="L24" i="16"/>
  <c r="L25" i="16" s="1"/>
  <c r="L27" i="16" s="1"/>
  <c r="T17" i="24"/>
  <c r="L24" i="15"/>
  <c r="L25" i="15" s="1"/>
  <c r="L27" i="15" s="1"/>
  <c r="T16" i="24"/>
  <c r="AB16" i="24" s="1"/>
  <c r="L24" i="14"/>
  <c r="L25" i="14" s="1"/>
  <c r="L27" i="14" s="1"/>
  <c r="T15" i="24"/>
  <c r="AB15" i="24" s="1"/>
  <c r="L24" i="13"/>
  <c r="L25" i="13" s="1"/>
  <c r="L27" i="13" s="1"/>
  <c r="T14" i="24"/>
  <c r="AB14" i="24" s="1"/>
  <c r="L23" i="12"/>
  <c r="L24" i="12" s="1"/>
  <c r="L26" i="12" s="1"/>
  <c r="T13" i="24"/>
  <c r="AB13" i="24" s="1"/>
  <c r="L23" i="11"/>
  <c r="L24" i="11" s="1"/>
  <c r="L26" i="11" s="1"/>
  <c r="T12" i="24"/>
  <c r="L23" i="10"/>
  <c r="L24" i="10" s="1"/>
  <c r="L26" i="10" s="1"/>
  <c r="T11" i="24"/>
  <c r="L24" i="9"/>
  <c r="L25" i="9" s="1"/>
  <c r="L27" i="9" s="1"/>
  <c r="T10" i="24"/>
  <c r="AB10" i="24" s="1"/>
  <c r="L23" i="8"/>
  <c r="L24" i="8" s="1"/>
  <c r="L26" i="8" s="1"/>
  <c r="AB17" i="24"/>
  <c r="AB12" i="24"/>
  <c r="T25" i="24" l="1"/>
  <c r="T26" i="24" s="1"/>
  <c r="AB11" i="24"/>
  <c r="AB25" i="24" s="1"/>
  <c r="AB26" i="24" s="1"/>
  <c r="L22" i="24"/>
  <c r="L21" i="24"/>
  <c r="L20" i="24"/>
  <c r="L19" i="24"/>
  <c r="L18" i="24"/>
  <c r="L17" i="24"/>
  <c r="L16" i="24"/>
  <c r="L15" i="24"/>
  <c r="L14" i="24"/>
  <c r="L13" i="24"/>
  <c r="L12" i="24"/>
  <c r="L11" i="24"/>
  <c r="L14" i="20"/>
  <c r="L21" i="19"/>
  <c r="L22" i="19" s="1"/>
  <c r="L20" i="19"/>
  <c r="L19" i="19"/>
  <c r="L25" i="18"/>
  <c r="L24" i="18"/>
  <c r="L23" i="18"/>
  <c r="L22" i="18"/>
  <c r="L21" i="18"/>
  <c r="L21" i="17"/>
  <c r="L20" i="17"/>
  <c r="L19" i="17"/>
  <c r="L22" i="17" s="1"/>
  <c r="L21" i="16"/>
  <c r="L20" i="16"/>
  <c r="L19" i="16"/>
  <c r="L22" i="16" s="1"/>
  <c r="L21" i="15"/>
  <c r="L20" i="15"/>
  <c r="L19" i="15"/>
  <c r="L22" i="15" s="1"/>
  <c r="L21" i="14"/>
  <c r="L20" i="14"/>
  <c r="L19" i="14"/>
  <c r="L22" i="14" s="1"/>
  <c r="L21" i="13"/>
  <c r="L20" i="13"/>
  <c r="L19" i="13"/>
  <c r="L22" i="13" s="1"/>
  <c r="L20" i="12"/>
  <c r="L19" i="12"/>
  <c r="L21" i="12" s="1"/>
  <c r="L20" i="11"/>
  <c r="L19" i="11"/>
  <c r="L21" i="11" s="1"/>
  <c r="L20" i="10"/>
  <c r="L19" i="10"/>
  <c r="L21" i="10" s="1"/>
  <c r="L21" i="9"/>
  <c r="L20" i="9"/>
  <c r="L19" i="9"/>
  <c r="L10" i="24"/>
  <c r="L22" i="9" l="1"/>
  <c r="L20" i="8" l="1"/>
  <c r="L19" i="8"/>
  <c r="L21" i="8" s="1"/>
  <c r="L12" i="8"/>
  <c r="L11" i="8"/>
  <c r="L25" i="24"/>
  <c r="P36" i="24"/>
  <c r="H36" i="24"/>
  <c r="R22" i="24"/>
  <c r="P22" i="24"/>
  <c r="N22" i="24"/>
  <c r="J22" i="24"/>
  <c r="H22" i="24"/>
  <c r="F22" i="24"/>
  <c r="J14" i="20"/>
  <c r="H14" i="20"/>
  <c r="J17" i="20"/>
  <c r="H17" i="20"/>
  <c r="F16" i="20"/>
  <c r="J16" i="20"/>
  <c r="H16" i="20"/>
  <c r="B25" i="20"/>
  <c r="H23" i="20"/>
  <c r="H25" i="20" s="1"/>
  <c r="R21" i="24"/>
  <c r="P21" i="24"/>
  <c r="N21" i="24"/>
  <c r="J21" i="24"/>
  <c r="H21" i="24"/>
  <c r="F21" i="24"/>
  <c r="F24" i="19"/>
  <c r="F25" i="19" s="1"/>
  <c r="H24" i="19"/>
  <c r="H25" i="19" s="1"/>
  <c r="J24" i="19"/>
  <c r="J25" i="19" s="1"/>
  <c r="J21" i="19"/>
  <c r="H21" i="19"/>
  <c r="F21" i="19"/>
  <c r="J20" i="19"/>
  <c r="H20" i="19"/>
  <c r="F20" i="19"/>
  <c r="J19" i="19"/>
  <c r="J22" i="19" s="1"/>
  <c r="H19" i="19"/>
  <c r="H22" i="19" s="1"/>
  <c r="F19" i="19"/>
  <c r="F22" i="19" s="1"/>
  <c r="B10" i="19"/>
  <c r="B11" i="19" s="1"/>
  <c r="B14" i="19" s="1"/>
  <c r="B15" i="19" s="1"/>
  <c r="B16" i="19" s="1"/>
  <c r="B19" i="19" s="1"/>
  <c r="B20" i="19" s="1"/>
  <c r="B21" i="19" s="1"/>
  <c r="B22" i="19" s="1"/>
  <c r="B24" i="19" s="1"/>
  <c r="B25" i="19" s="1"/>
  <c r="B27" i="19" s="1"/>
  <c r="R20" i="24"/>
  <c r="P20" i="24"/>
  <c r="N20" i="24"/>
  <c r="J20" i="24"/>
  <c r="H20" i="24"/>
  <c r="F20" i="24"/>
  <c r="F27" i="18"/>
  <c r="J27" i="18"/>
  <c r="J28" i="18" s="1"/>
  <c r="J30" i="18" s="1"/>
  <c r="H27" i="18"/>
  <c r="J25" i="18"/>
  <c r="J24" i="18"/>
  <c r="J23" i="18"/>
  <c r="J22" i="18"/>
  <c r="J21" i="18"/>
  <c r="H28" i="18"/>
  <c r="H24" i="18"/>
  <c r="H23" i="18"/>
  <c r="H22" i="18"/>
  <c r="H21" i="18"/>
  <c r="R19" i="24"/>
  <c r="P19" i="24"/>
  <c r="N19" i="24"/>
  <c r="J19" i="24"/>
  <c r="H19" i="24"/>
  <c r="F19" i="24"/>
  <c r="F24" i="17"/>
  <c r="F25" i="17" s="1"/>
  <c r="H24" i="17"/>
  <c r="H25" i="17" s="1"/>
  <c r="J24" i="17"/>
  <c r="J25" i="17" s="1"/>
  <c r="J21" i="17"/>
  <c r="H21" i="17"/>
  <c r="F21" i="17"/>
  <c r="J20" i="17"/>
  <c r="H20" i="17"/>
  <c r="F20" i="17"/>
  <c r="J19" i="17"/>
  <c r="J22" i="17" s="1"/>
  <c r="H19" i="17"/>
  <c r="H22" i="17" s="1"/>
  <c r="F19" i="17"/>
  <c r="F22" i="17" s="1"/>
  <c r="B10" i="17"/>
  <c r="B11" i="17" s="1"/>
  <c r="B14" i="17" s="1"/>
  <c r="B15" i="17" s="1"/>
  <c r="B16" i="17" s="1"/>
  <c r="B19" i="17" s="1"/>
  <c r="B20" i="17" s="1"/>
  <c r="B21" i="17" s="1"/>
  <c r="B22" i="17" s="1"/>
  <c r="B24" i="17" s="1"/>
  <c r="B25" i="17" s="1"/>
  <c r="B27" i="17" s="1"/>
  <c r="R18" i="24"/>
  <c r="P18" i="24"/>
  <c r="N18" i="24"/>
  <c r="J18" i="24"/>
  <c r="H18" i="24"/>
  <c r="F18" i="24"/>
  <c r="F24" i="16"/>
  <c r="F25" i="16" s="1"/>
  <c r="J24" i="16"/>
  <c r="J25" i="16" s="1"/>
  <c r="H24" i="16"/>
  <c r="H25" i="16" s="1"/>
  <c r="J21" i="16"/>
  <c r="H21" i="16"/>
  <c r="F21" i="16"/>
  <c r="J20" i="16"/>
  <c r="H20" i="16"/>
  <c r="F20" i="16"/>
  <c r="J19" i="16"/>
  <c r="H19" i="16"/>
  <c r="H22" i="16" s="1"/>
  <c r="F19" i="16"/>
  <c r="B10" i="16"/>
  <c r="B11" i="16" s="1"/>
  <c r="B14" i="16" s="1"/>
  <c r="B15" i="16" s="1"/>
  <c r="B16" i="16" s="1"/>
  <c r="B19" i="16" s="1"/>
  <c r="B20" i="16" s="1"/>
  <c r="B21" i="16" s="1"/>
  <c r="B22" i="16" s="1"/>
  <c r="B24" i="16" s="1"/>
  <c r="B25" i="16" s="1"/>
  <c r="B27" i="16" s="1"/>
  <c r="R17" i="24"/>
  <c r="P17" i="24"/>
  <c r="N17" i="24"/>
  <c r="J17" i="24"/>
  <c r="H17" i="24"/>
  <c r="F17" i="24"/>
  <c r="F24" i="15"/>
  <c r="H24" i="15"/>
  <c r="H25" i="15" s="1"/>
  <c r="J24" i="15"/>
  <c r="J25" i="15" s="1"/>
  <c r="F25" i="15"/>
  <c r="J21" i="15"/>
  <c r="H21" i="15"/>
  <c r="F21" i="15"/>
  <c r="J20" i="15"/>
  <c r="H20" i="15"/>
  <c r="F20" i="15"/>
  <c r="J19" i="15"/>
  <c r="H19" i="15"/>
  <c r="F19" i="15"/>
  <c r="B10" i="15"/>
  <c r="B11" i="15" s="1"/>
  <c r="B14" i="15" s="1"/>
  <c r="B15" i="15" s="1"/>
  <c r="B16" i="15" s="1"/>
  <c r="B19" i="15" s="1"/>
  <c r="B20" i="15" s="1"/>
  <c r="B21" i="15" s="1"/>
  <c r="B22" i="15" s="1"/>
  <c r="B24" i="15" s="1"/>
  <c r="B25" i="15" s="1"/>
  <c r="B27" i="15" s="1"/>
  <c r="R16" i="24"/>
  <c r="P16" i="24"/>
  <c r="N16" i="24"/>
  <c r="J16" i="24"/>
  <c r="H16" i="24"/>
  <c r="F16" i="24"/>
  <c r="F24" i="14"/>
  <c r="F25" i="14" s="1"/>
  <c r="J24" i="14"/>
  <c r="J25" i="14" s="1"/>
  <c r="H24" i="14"/>
  <c r="H25" i="14" s="1"/>
  <c r="J21" i="14"/>
  <c r="H21" i="14"/>
  <c r="F21" i="14"/>
  <c r="J20" i="14"/>
  <c r="H20" i="14"/>
  <c r="F20" i="14"/>
  <c r="J19" i="14"/>
  <c r="J22" i="14" s="1"/>
  <c r="H19" i="14"/>
  <c r="H22" i="14" s="1"/>
  <c r="F19" i="14"/>
  <c r="F22" i="14" s="1"/>
  <c r="B10" i="14"/>
  <c r="B11" i="14" s="1"/>
  <c r="B14" i="14" s="1"/>
  <c r="B15" i="14" s="1"/>
  <c r="B16" i="14" s="1"/>
  <c r="B19" i="14" s="1"/>
  <c r="B20" i="14" s="1"/>
  <c r="B21" i="14" s="1"/>
  <c r="B22" i="14" s="1"/>
  <c r="B24" i="14" s="1"/>
  <c r="B25" i="14" s="1"/>
  <c r="B27" i="14" s="1"/>
  <c r="R15" i="24"/>
  <c r="P15" i="24"/>
  <c r="N15" i="24"/>
  <c r="J15" i="24"/>
  <c r="H15" i="24"/>
  <c r="F15" i="24"/>
  <c r="F24" i="13"/>
  <c r="H24" i="13"/>
  <c r="H25" i="13" s="1"/>
  <c r="J24" i="13"/>
  <c r="J25" i="13" s="1"/>
  <c r="J21" i="13"/>
  <c r="J20" i="13"/>
  <c r="J19" i="13"/>
  <c r="J22" i="13" s="1"/>
  <c r="J27" i="13" s="1"/>
  <c r="H21" i="13"/>
  <c r="H20" i="13"/>
  <c r="H19" i="13"/>
  <c r="H22" i="13" s="1"/>
  <c r="H27" i="13" s="1"/>
  <c r="R14" i="24"/>
  <c r="P14" i="24"/>
  <c r="N14" i="24"/>
  <c r="J14" i="24"/>
  <c r="H14" i="24"/>
  <c r="F14" i="24"/>
  <c r="F23" i="12"/>
  <c r="F24" i="12" s="1"/>
  <c r="H23" i="12"/>
  <c r="H24" i="12" s="1"/>
  <c r="J23" i="12"/>
  <c r="J24" i="12" s="1"/>
  <c r="H34" i="12"/>
  <c r="H36" i="12" s="1"/>
  <c r="H32" i="12"/>
  <c r="J20" i="12"/>
  <c r="H20" i="12"/>
  <c r="F20" i="12"/>
  <c r="J19" i="12"/>
  <c r="H19" i="12"/>
  <c r="H21" i="12" s="1"/>
  <c r="F19" i="12"/>
  <c r="F21" i="12" s="1"/>
  <c r="B12" i="12"/>
  <c r="B15" i="12" s="1"/>
  <c r="B16" i="12" s="1"/>
  <c r="B19" i="12" s="1"/>
  <c r="B20" i="12" s="1"/>
  <c r="B21" i="12" s="1"/>
  <c r="B23" i="12" s="1"/>
  <c r="B24" i="12" s="1"/>
  <c r="B26" i="12" s="1"/>
  <c r="B30" i="12" s="1"/>
  <c r="B32" i="12" s="1"/>
  <c r="B34" i="12" s="1"/>
  <c r="B36" i="12" s="1"/>
  <c r="B38" i="12" s="1"/>
  <c r="B40" i="12" s="1"/>
  <c r="B42" i="12" s="1"/>
  <c r="J19" i="20" l="1"/>
  <c r="H19" i="20"/>
  <c r="F27" i="19"/>
  <c r="J27" i="19"/>
  <c r="H27" i="19"/>
  <c r="H25" i="18"/>
  <c r="H30" i="18" s="1"/>
  <c r="F27" i="17"/>
  <c r="H27" i="17"/>
  <c r="J27" i="17"/>
  <c r="J22" i="16"/>
  <c r="J27" i="16" s="1"/>
  <c r="F22" i="16"/>
  <c r="F27" i="16" s="1"/>
  <c r="H27" i="16"/>
  <c r="J22" i="15"/>
  <c r="J27" i="15" s="1"/>
  <c r="F22" i="15"/>
  <c r="F27" i="15" s="1"/>
  <c r="H22" i="15"/>
  <c r="H27" i="15" s="1"/>
  <c r="F27" i="14"/>
  <c r="J27" i="14"/>
  <c r="H27" i="14"/>
  <c r="F26" i="12"/>
  <c r="H26" i="12"/>
  <c r="J21" i="12"/>
  <c r="J26" i="12" s="1"/>
  <c r="H40" i="12"/>
  <c r="P33" i="24" s="1"/>
  <c r="H38" i="12"/>
  <c r="H33" i="24" s="1"/>
  <c r="H42" i="12" l="1"/>
  <c r="R13" i="24" l="1"/>
  <c r="P13" i="24"/>
  <c r="N13" i="24"/>
  <c r="J13" i="24"/>
  <c r="H13" i="24"/>
  <c r="F13" i="24"/>
  <c r="F23" i="11"/>
  <c r="F24" i="11" s="1"/>
  <c r="H23" i="11"/>
  <c r="H24" i="11" s="1"/>
  <c r="J23" i="11"/>
  <c r="J24" i="11" s="1"/>
  <c r="H34" i="11"/>
  <c r="H36" i="11" s="1"/>
  <c r="H32" i="11"/>
  <c r="J20" i="11"/>
  <c r="H20" i="11"/>
  <c r="F20" i="11"/>
  <c r="J19" i="11"/>
  <c r="H19" i="11"/>
  <c r="F19" i="11"/>
  <c r="F21" i="11" s="1"/>
  <c r="B12" i="11"/>
  <c r="B15" i="11" s="1"/>
  <c r="B16" i="11" s="1"/>
  <c r="B19" i="11" s="1"/>
  <c r="B20" i="11" s="1"/>
  <c r="B21" i="11" s="1"/>
  <c r="B23" i="11" s="1"/>
  <c r="B24" i="11" s="1"/>
  <c r="B26" i="11" s="1"/>
  <c r="B30" i="11" s="1"/>
  <c r="B32" i="11" s="1"/>
  <c r="B34" i="11" s="1"/>
  <c r="B36" i="11" s="1"/>
  <c r="B38" i="11" s="1"/>
  <c r="B40" i="11" s="1"/>
  <c r="B42" i="11" s="1"/>
  <c r="H32" i="8"/>
  <c r="H21" i="11" l="1"/>
  <c r="H26" i="11"/>
  <c r="H40" i="11"/>
  <c r="P32" i="24" s="1"/>
  <c r="F26" i="11"/>
  <c r="J21" i="11"/>
  <c r="J26" i="11" s="1"/>
  <c r="H38" i="11"/>
  <c r="H42" i="11" l="1"/>
  <c r="H32" i="24"/>
  <c r="H34" i="8" l="1"/>
  <c r="H34" i="10"/>
  <c r="H36" i="10" s="1"/>
  <c r="H32" i="10"/>
  <c r="R12" i="24"/>
  <c r="P12" i="24"/>
  <c r="N12" i="24"/>
  <c r="J12" i="24"/>
  <c r="H12" i="24"/>
  <c r="F12" i="24"/>
  <c r="J23" i="10"/>
  <c r="J24" i="10" s="1"/>
  <c r="H23" i="10"/>
  <c r="H24" i="10" s="1"/>
  <c r="F23" i="10"/>
  <c r="F24" i="10" s="1"/>
  <c r="J20" i="10"/>
  <c r="H20" i="10"/>
  <c r="F20" i="10"/>
  <c r="J19" i="10"/>
  <c r="H19" i="10"/>
  <c r="H21" i="10" s="1"/>
  <c r="F19" i="10"/>
  <c r="B12" i="10"/>
  <c r="B15" i="10" s="1"/>
  <c r="B16" i="10" s="1"/>
  <c r="B19" i="10" s="1"/>
  <c r="B20" i="10" s="1"/>
  <c r="B21" i="10" s="1"/>
  <c r="B23" i="10" s="1"/>
  <c r="B24" i="10" s="1"/>
  <c r="B26" i="10" s="1"/>
  <c r="B30" i="10" s="1"/>
  <c r="B32" i="10" s="1"/>
  <c r="B34" i="10" s="1"/>
  <c r="B36" i="10" s="1"/>
  <c r="B38" i="10" s="1"/>
  <c r="B40" i="10" s="1"/>
  <c r="B42" i="10" s="1"/>
  <c r="V13" i="24"/>
  <c r="X13" i="24"/>
  <c r="Z13" i="24"/>
  <c r="V14" i="24"/>
  <c r="X14" i="24"/>
  <c r="Z14" i="24"/>
  <c r="V15" i="24"/>
  <c r="X15" i="24"/>
  <c r="Z15" i="24"/>
  <c r="V16" i="24"/>
  <c r="X16" i="24"/>
  <c r="Z16" i="24"/>
  <c r="V17" i="24"/>
  <c r="X17" i="24"/>
  <c r="Z17" i="24"/>
  <c r="V18" i="24"/>
  <c r="X18" i="24"/>
  <c r="Z18" i="24"/>
  <c r="V19" i="24"/>
  <c r="X19" i="24"/>
  <c r="Z19" i="24"/>
  <c r="V20" i="24"/>
  <c r="X20" i="24"/>
  <c r="Z20" i="24"/>
  <c r="V21" i="24"/>
  <c r="X21" i="24"/>
  <c r="Z21" i="24"/>
  <c r="V22" i="24"/>
  <c r="X22" i="24"/>
  <c r="Z22" i="24"/>
  <c r="N11" i="24"/>
  <c r="F24" i="9"/>
  <c r="F25" i="9"/>
  <c r="J24" i="9"/>
  <c r="J25" i="9" s="1"/>
  <c r="R11" i="24" s="1"/>
  <c r="H24" i="9"/>
  <c r="H25" i="9" s="1"/>
  <c r="P11" i="24" s="1"/>
  <c r="H22" i="9"/>
  <c r="H11" i="24" s="1"/>
  <c r="J21" i="9"/>
  <c r="J22" i="9" s="1"/>
  <c r="J20" i="9"/>
  <c r="J19" i="9"/>
  <c r="H21" i="9"/>
  <c r="H20" i="9"/>
  <c r="H19" i="9"/>
  <c r="F21" i="9"/>
  <c r="F20" i="9"/>
  <c r="F19" i="9"/>
  <c r="F22" i="9" s="1"/>
  <c r="F11" i="24" s="1"/>
  <c r="V11" i="24" s="1"/>
  <c r="X36" i="24"/>
  <c r="X40" i="24"/>
  <c r="X33" i="24"/>
  <c r="X32" i="24"/>
  <c r="R10" i="24"/>
  <c r="P10" i="24"/>
  <c r="N10" i="24"/>
  <c r="R23" i="24"/>
  <c r="Z23" i="24" s="1"/>
  <c r="P23" i="24"/>
  <c r="X23" i="24" s="1"/>
  <c r="N23" i="24"/>
  <c r="V23" i="24" s="1"/>
  <c r="H10" i="24"/>
  <c r="F23" i="8"/>
  <c r="F24" i="8" s="1"/>
  <c r="H27" i="22"/>
  <c r="H25" i="22"/>
  <c r="F27" i="22"/>
  <c r="F25" i="22"/>
  <c r="F23" i="22"/>
  <c r="B27" i="22"/>
  <c r="B25" i="22"/>
  <c r="B23" i="22"/>
  <c r="H15" i="22"/>
  <c r="H19" i="22" s="1"/>
  <c r="F9" i="22"/>
  <c r="J20" i="8"/>
  <c r="J19" i="8"/>
  <c r="J21" i="8" s="1"/>
  <c r="J10" i="24" s="1"/>
  <c r="H20" i="8"/>
  <c r="H19" i="8"/>
  <c r="F20" i="8"/>
  <c r="F19" i="8"/>
  <c r="F24" i="26"/>
  <c r="J11" i="22" s="1"/>
  <c r="F23" i="26"/>
  <c r="J13" i="22" s="1"/>
  <c r="D21" i="26"/>
  <c r="H38" i="10" l="1"/>
  <c r="H31" i="24" s="1"/>
  <c r="H40" i="10"/>
  <c r="X11" i="24"/>
  <c r="J11" i="24"/>
  <c r="Z11" i="24" s="1"/>
  <c r="J27" i="9"/>
  <c r="J25" i="24"/>
  <c r="F27" i="9"/>
  <c r="H27" i="9"/>
  <c r="X12" i="24"/>
  <c r="Z12" i="24"/>
  <c r="V12" i="24"/>
  <c r="J21" i="10"/>
  <c r="F21" i="10"/>
  <c r="F26" i="10" s="1"/>
  <c r="P31" i="24"/>
  <c r="H26" i="10"/>
  <c r="J26" i="10"/>
  <c r="H25" i="24"/>
  <c r="X10" i="24"/>
  <c r="Z10" i="24"/>
  <c r="R25" i="24"/>
  <c r="P25" i="24"/>
  <c r="P26" i="24" s="1"/>
  <c r="N25" i="24"/>
  <c r="F15" i="22"/>
  <c r="F19" i="22" s="1"/>
  <c r="H21" i="8"/>
  <c r="B11" i="24"/>
  <c r="B12" i="24" s="1"/>
  <c r="B13" i="24" s="1"/>
  <c r="B14" i="24" s="1"/>
  <c r="B15" i="24" s="1"/>
  <c r="B16" i="24" s="1"/>
  <c r="B17" i="24" s="1"/>
  <c r="B18" i="24" s="1"/>
  <c r="B19" i="24" s="1"/>
  <c r="B20" i="24" s="1"/>
  <c r="B21" i="24" s="1"/>
  <c r="B22" i="24" s="1"/>
  <c r="B23" i="24" s="1"/>
  <c r="B25" i="24" s="1"/>
  <c r="J38" i="24" l="1"/>
  <c r="J42" i="24" s="1"/>
  <c r="J26" i="24"/>
  <c r="L26" i="24"/>
  <c r="R38" i="24"/>
  <c r="R42" i="24" s="1"/>
  <c r="R26" i="24"/>
  <c r="B26" i="24"/>
  <c r="B30" i="24" s="1"/>
  <c r="B31" i="24" s="1"/>
  <c r="B32" i="24" s="1"/>
  <c r="B33" i="24" s="1"/>
  <c r="B34" i="24" s="1"/>
  <c r="B36" i="24" s="1"/>
  <c r="B38" i="24" s="1"/>
  <c r="B40" i="24" s="1"/>
  <c r="B42" i="24" s="1"/>
  <c r="Z25" i="24"/>
  <c r="X25" i="24"/>
  <c r="X31" i="24"/>
  <c r="H42" i="10"/>
  <c r="Z38" i="24" l="1"/>
  <c r="Z26" i="24"/>
  <c r="Z42" i="24"/>
  <c r="J9" i="22"/>
  <c r="H9" i="22" s="1"/>
  <c r="F14" i="20" l="1"/>
  <c r="B12" i="20"/>
  <c r="B14" i="20" s="1"/>
  <c r="B16" i="20" s="1"/>
  <c r="B17" i="20" s="1"/>
  <c r="B19" i="20" s="1"/>
  <c r="F22" i="18"/>
  <c r="F23" i="18"/>
  <c r="F24" i="18"/>
  <c r="F21" i="18"/>
  <c r="B10" i="18"/>
  <c r="B11" i="18" s="1"/>
  <c r="B12" i="18" s="1"/>
  <c r="B10" i="13"/>
  <c r="B11" i="13" s="1"/>
  <c r="B14" i="13" s="1"/>
  <c r="B15" i="13" s="1"/>
  <c r="B16" i="13" s="1"/>
  <c r="B19" i="13" s="1"/>
  <c r="B20" i="13" s="1"/>
  <c r="B21" i="13" s="1"/>
  <c r="B22" i="13" s="1"/>
  <c r="B24" i="13" s="1"/>
  <c r="F19" i="13"/>
  <c r="F20" i="13"/>
  <c r="F21" i="13"/>
  <c r="B10" i="9"/>
  <c r="B11" i="9" s="1"/>
  <c r="B14" i="9" s="1"/>
  <c r="B15" i="9" s="1"/>
  <c r="B16" i="9" s="1"/>
  <c r="B19" i="9" s="1"/>
  <c r="H36" i="8"/>
  <c r="J19" i="22"/>
  <c r="H38" i="8" l="1"/>
  <c r="H30" i="24" s="1"/>
  <c r="H34" i="24" s="1"/>
  <c r="H38" i="24" s="1"/>
  <c r="H42" i="24" s="1"/>
  <c r="H40" i="8"/>
  <c r="B27" i="20"/>
  <c r="B28" i="20" s="1"/>
  <c r="B30" i="20" s="1"/>
  <c r="B23" i="20"/>
  <c r="F25" i="18"/>
  <c r="B15" i="18"/>
  <c r="B16" i="18" s="1"/>
  <c r="F22" i="13"/>
  <c r="B20" i="9"/>
  <c r="B17" i="18" l="1"/>
  <c r="B18" i="18" s="1"/>
  <c r="B21" i="18" s="1"/>
  <c r="B22" i="18" s="1"/>
  <c r="B25" i="13"/>
  <c r="B27" i="13" s="1"/>
  <c r="B21" i="9"/>
  <c r="B22" i="9" s="1"/>
  <c r="B24" i="9" s="1"/>
  <c r="B25" i="9" s="1"/>
  <c r="B27" i="9" s="1"/>
  <c r="B23" i="18" l="1"/>
  <c r="B24" i="18" s="1"/>
  <c r="B25" i="18" s="1"/>
  <c r="B27" i="18" s="1"/>
  <c r="B28" i="18" s="1"/>
  <c r="B30" i="18" s="1"/>
  <c r="B11" i="22"/>
  <c r="B13" i="22" s="1"/>
  <c r="B15" i="22" s="1"/>
  <c r="B17" i="22" s="1"/>
  <c r="B19" i="22" s="1"/>
  <c r="B21" i="22" s="1"/>
  <c r="F21" i="8" l="1"/>
  <c r="F10" i="24" s="1"/>
  <c r="B12" i="8"/>
  <c r="V10" i="24" l="1"/>
  <c r="V25" i="24" s="1"/>
  <c r="X26" i="24" s="1"/>
  <c r="F25" i="24"/>
  <c r="H26" i="24" s="1"/>
  <c r="B15" i="8"/>
  <c r="B16" i="8" s="1"/>
  <c r="B19" i="8" s="1"/>
  <c r="B20" i="8" s="1"/>
  <c r="B21" i="8" s="1"/>
  <c r="B23" i="8" s="1"/>
  <c r="B24" i="8" s="1"/>
  <c r="B26" i="8" s="1"/>
  <c r="B30" i="8" s="1"/>
  <c r="B32" i="8" s="1"/>
  <c r="B34" i="8" s="1"/>
  <c r="B36" i="8" s="1"/>
  <c r="B38" i="8" s="1"/>
  <c r="B40" i="8" s="1"/>
  <c r="B42" i="8" s="1"/>
  <c r="J21" i="22" l="1"/>
  <c r="J25" i="22" s="1"/>
  <c r="J27" i="22" l="1"/>
  <c r="J23" i="8" s="1"/>
  <c r="F25" i="13"/>
  <c r="F28" i="18"/>
  <c r="F17" i="20"/>
  <c r="F19" i="20" s="1"/>
  <c r="P30" i="24" l="1"/>
  <c r="J24" i="8"/>
  <c r="J26" i="8" s="1"/>
  <c r="F30" i="18"/>
  <c r="F27" i="13"/>
  <c r="H23" i="8"/>
  <c r="H24" i="8" s="1"/>
  <c r="H26" i="8" s="1"/>
  <c r="H27" i="20"/>
  <c r="H28" i="20" s="1"/>
  <c r="P34" i="24" l="1"/>
  <c r="P38" i="24" s="1"/>
  <c r="P42" i="24" s="1"/>
  <c r="X30" i="24"/>
  <c r="X34" i="24" s="1"/>
  <c r="X38" i="24" s="1"/>
  <c r="H30" i="20"/>
  <c r="X42" i="24" l="1"/>
  <c r="H42" i="8"/>
  <c r="F26" i="8"/>
</calcChain>
</file>

<file path=xl/sharedStrings.xml><?xml version="1.0" encoding="utf-8"?>
<sst xmlns="http://schemas.openxmlformats.org/spreadsheetml/2006/main" count="496" uniqueCount="148">
  <si>
    <t>Description</t>
  </si>
  <si>
    <t>Sources:</t>
  </si>
  <si>
    <t>January</t>
  </si>
  <si>
    <t>February</t>
  </si>
  <si>
    <t>March</t>
  </si>
  <si>
    <t>April</t>
  </si>
  <si>
    <t>May</t>
  </si>
  <si>
    <t>June</t>
  </si>
  <si>
    <t>July</t>
  </si>
  <si>
    <t>August</t>
  </si>
  <si>
    <t>September</t>
  </si>
  <si>
    <t>October</t>
  </si>
  <si>
    <t>November</t>
  </si>
  <si>
    <t>December</t>
  </si>
  <si>
    <t>Farmers R.E.C.C.</t>
  </si>
  <si>
    <t>Total</t>
  </si>
  <si>
    <t>Schedule R - Residential Service</t>
  </si>
  <si>
    <t>Schedule R - TOD Residential Service</t>
  </si>
  <si>
    <t>Rate Schedule NM - Net Metering</t>
  </si>
  <si>
    <t>Schedule RM - Residential Off-Peak Marketing - ETS</t>
  </si>
  <si>
    <t>Schedule C - Commercial &amp; Industrial Service &lt;50kW</t>
  </si>
  <si>
    <t>Schedule C - Commercial &amp; Industrial Service &gt;50kW</t>
  </si>
  <si>
    <t>Schedule C - Commercial &amp; Industrial Service - Primary</t>
  </si>
  <si>
    <t>Schedule E - Large Industrial Rate</t>
  </si>
  <si>
    <t xml:space="preserve">Schedule LPC-2 - Large Power </t>
  </si>
  <si>
    <t>Schedule D - Large Commercial/Industrial Optional TOD Rate</t>
  </si>
  <si>
    <t>Schedule LPE-4  - Large Power TOD Interruptible 1500 Firm 200</t>
  </si>
  <si>
    <t>Schedule C - TOD Commercial Service</t>
  </si>
  <si>
    <t>Schedule SL -  Street Lighting Service</t>
  </si>
  <si>
    <t>Farmer's R.E.C.C.</t>
  </si>
  <si>
    <t>Line</t>
  </si>
  <si>
    <t>Customers</t>
  </si>
  <si>
    <t>Energy (kWh)</t>
  </si>
  <si>
    <t>Energy Charge</t>
  </si>
  <si>
    <t>Present Revenues</t>
  </si>
  <si>
    <t>Energy Charge (Line 2 x Line 4)</t>
  </si>
  <si>
    <t>Total (Line 5 + Line 6)</t>
  </si>
  <si>
    <t>Present Expense (Line 2 x Line 8)</t>
  </si>
  <si>
    <t>4 Months Ended December 2024 Usage</t>
  </si>
  <si>
    <t>8 Months Ended August 2024 Usage</t>
  </si>
  <si>
    <r>
      <t>Total Usage 2024</t>
    </r>
    <r>
      <rPr>
        <vertAlign val="superscript"/>
        <sz val="11"/>
        <color theme="1"/>
        <rFont val="Arial"/>
        <family val="2"/>
      </rPr>
      <t>1</t>
    </r>
  </si>
  <si>
    <t>Adjusted Purchased Power Expense 2024 (Line 4 - Line 5)</t>
  </si>
  <si>
    <r>
      <t>Purchased Power Expense 2024</t>
    </r>
    <r>
      <rPr>
        <vertAlign val="superscript"/>
        <sz val="11"/>
        <color theme="1"/>
        <rFont val="Arial"/>
        <family val="2"/>
      </rPr>
      <t>1</t>
    </r>
  </si>
  <si>
    <t>Purchase Power Expense per Usage (Line 9 / Line 1)</t>
  </si>
  <si>
    <t>Sources and Notes:</t>
  </si>
  <si>
    <r>
      <rPr>
        <vertAlign val="superscript"/>
        <sz val="10"/>
        <color theme="1"/>
        <rFont val="Arial"/>
        <family val="2"/>
      </rPr>
      <t>1</t>
    </r>
    <r>
      <rPr>
        <sz val="10"/>
        <color theme="1"/>
        <rFont val="Arial"/>
        <family val="2"/>
      </rPr>
      <t>Company Exhibit JW-2 Reference Schedule 1.06</t>
    </r>
  </si>
  <si>
    <t>___________</t>
  </si>
  <si>
    <r>
      <t>FAC and ES Expense</t>
    </r>
    <r>
      <rPr>
        <vertAlign val="superscript"/>
        <sz val="11"/>
        <color theme="1"/>
        <rFont val="Arial"/>
        <family val="2"/>
      </rPr>
      <t>2</t>
    </r>
  </si>
  <si>
    <r>
      <rPr>
        <vertAlign val="superscript"/>
        <sz val="10"/>
        <color theme="1"/>
        <rFont val="Arial"/>
        <family val="2"/>
      </rPr>
      <t>2</t>
    </r>
    <r>
      <rPr>
        <sz val="10"/>
        <color theme="1"/>
        <rFont val="Arial"/>
        <family val="2"/>
      </rPr>
      <t>Farmer's Present and Proposed Rate Detail Workpaper</t>
    </r>
  </si>
  <si>
    <t>Net Revenues Annualized</t>
  </si>
  <si>
    <t>Customer Annualization</t>
  </si>
  <si>
    <t>Additional Customer Charge (Line 11 x 12 x Line 3)</t>
  </si>
  <si>
    <t>Company Proposed Usage per Customer</t>
  </si>
  <si>
    <t>Additional Energy Charge (Line 4 x Line 14)</t>
  </si>
  <si>
    <t>Additional Expense (Line 8 x Line 14)</t>
  </si>
  <si>
    <t>Usage Normalization</t>
  </si>
  <si>
    <t>____________</t>
  </si>
  <si>
    <t>Energy Charge - On Peak</t>
  </si>
  <si>
    <t>Energy Charge - Off Peak</t>
  </si>
  <si>
    <t>Energy (kWh) - On Peak</t>
  </si>
  <si>
    <t>Energy (kWh) - Off Peak</t>
  </si>
  <si>
    <t>Energy Charge - On Peak (Line 2 x Line 5)</t>
  </si>
  <si>
    <t>Energy Charge - Off Peak (Line 3 x Line 6)</t>
  </si>
  <si>
    <t>Total (Line 7 + Line 8 + Line 9)</t>
  </si>
  <si>
    <t>Present Expense ((Line 2 + Line 3) x Line 11)</t>
  </si>
  <si>
    <t>Present Rate Adjustment</t>
  </si>
  <si>
    <t>Customer Charge</t>
  </si>
  <si>
    <t>Customer Charge (Line 1 x Line 3)</t>
  </si>
  <si>
    <t>Customer Charge (Line 1 x Line 4)</t>
  </si>
  <si>
    <t>Net Revenue</t>
  </si>
  <si>
    <t>Revenue</t>
  </si>
  <si>
    <t>Expense</t>
  </si>
  <si>
    <t>Demand Charge</t>
  </si>
  <si>
    <t>Demand kW</t>
  </si>
  <si>
    <t>Demand Charge (Line 3 x Line 6)</t>
  </si>
  <si>
    <t>Energy Charge (Line 2 x Line 5)</t>
  </si>
  <si>
    <t>Present Expense (Line 2 x Line 11)</t>
  </si>
  <si>
    <t>Customer Charge (Line 1 x Line 5)</t>
  </si>
  <si>
    <t>Energy Charge - On Peak (Line 2 x Line 6)</t>
  </si>
  <si>
    <t>Energy Charge - Off Peak (Line 3 x Line 7)</t>
  </si>
  <si>
    <t>Demand Charge (Line 4 x Line 8)</t>
  </si>
  <si>
    <t>Total (Sum of Lines 9 through 12)</t>
  </si>
  <si>
    <t>_____________</t>
  </si>
  <si>
    <t>Notes:</t>
  </si>
  <si>
    <t>Energy Charge Revenue (Line 1 x Line 2)</t>
  </si>
  <si>
    <t>Present Expense (Line 1 x Line 4)</t>
  </si>
  <si>
    <t>Rate Revenue Adjustments - Schedule SL</t>
  </si>
  <si>
    <t>Total Customer Annualization Adjustment Under Present Rates</t>
  </si>
  <si>
    <t>Schedule SL Usage Change Not Reflected in Farmers' Rev Req</t>
  </si>
  <si>
    <t>______________</t>
  </si>
  <si>
    <t>Total Test Year Units with Test Year Rates</t>
  </si>
  <si>
    <t>Rate Revenue - Schedule R</t>
  </si>
  <si>
    <t>Test Year Units and Current Rates</t>
  </si>
  <si>
    <t>Proposed Units and Current Rates</t>
  </si>
  <si>
    <t>Test Year</t>
  </si>
  <si>
    <t>Month</t>
  </si>
  <si>
    <t>Usage</t>
  </si>
  <si>
    <t>Test Year Usage</t>
  </si>
  <si>
    <t>Has Base Fuel Increase?</t>
  </si>
  <si>
    <t>No</t>
  </si>
  <si>
    <t>Yes</t>
  </si>
  <si>
    <t>Total With Base Fuel Increase</t>
  </si>
  <si>
    <t>Total Without Base Fuel Increase</t>
  </si>
  <si>
    <t>Source:</t>
  </si>
  <si>
    <t>Company Exhibit JW-7</t>
  </si>
  <si>
    <t>Additional Net Revenue for Customer Annualization (Line 12 + Line 15 - Line 16)</t>
  </si>
  <si>
    <t>Base Fuel Rate</t>
  </si>
  <si>
    <t>Beginning</t>
  </si>
  <si>
    <t>Ending</t>
  </si>
  <si>
    <t>Entire</t>
  </si>
  <si>
    <t>Decrease in Expense for 4 Months TY (Line 2 x -$0.01185)</t>
  </si>
  <si>
    <t>Adjusted Purchased Power Expense for Present Rates (Sum of Lines 6 to 8)</t>
  </si>
  <si>
    <r>
      <t>Increase in Expense for 8 Months TY (Line 3 x $0.01185)</t>
    </r>
    <r>
      <rPr>
        <vertAlign val="superscript"/>
        <sz val="11"/>
        <color theme="1"/>
        <rFont val="Arial"/>
        <family val="2"/>
      </rPr>
      <t>3</t>
    </r>
  </si>
  <si>
    <r>
      <rPr>
        <vertAlign val="superscript"/>
        <sz val="10"/>
        <color theme="1"/>
        <rFont val="Arial"/>
        <family val="2"/>
      </rPr>
      <t>3</t>
    </r>
    <r>
      <rPr>
        <sz val="10"/>
        <color theme="1"/>
        <rFont val="Arial"/>
        <family val="2"/>
      </rPr>
      <t>Base fuel rate increase is found in Case No. 2023-00014 Order.</t>
    </r>
  </si>
  <si>
    <t>Test Year Units and Jan 1, 2024 Rates</t>
  </si>
  <si>
    <t>Rate Revenue Summary</t>
  </si>
  <si>
    <r>
      <t>Schedule OL - Outdoor Lighting Service</t>
    </r>
    <r>
      <rPr>
        <vertAlign val="superscript"/>
        <sz val="11"/>
        <color theme="1"/>
        <rFont val="Times New Roman"/>
        <family val="1"/>
      </rPr>
      <t>1</t>
    </r>
  </si>
  <si>
    <t>Company Proposed Level</t>
  </si>
  <si>
    <t>Adjustment to Revenue Requirement</t>
  </si>
  <si>
    <r>
      <t>Billing Units</t>
    </r>
    <r>
      <rPr>
        <vertAlign val="superscript"/>
        <sz val="11"/>
        <color theme="1"/>
        <rFont val="Times New Roman"/>
        <family val="1"/>
      </rPr>
      <t>1</t>
    </r>
  </si>
  <si>
    <r>
      <t>Rates</t>
    </r>
    <r>
      <rPr>
        <vertAlign val="superscript"/>
        <sz val="11"/>
        <color theme="1"/>
        <rFont val="Times New Roman"/>
        <family val="1"/>
      </rPr>
      <t>1</t>
    </r>
  </si>
  <si>
    <r>
      <t>Purchased Power Expense Rate</t>
    </r>
    <r>
      <rPr>
        <vertAlign val="superscript"/>
        <sz val="11"/>
        <color theme="1"/>
        <rFont val="Times New Roman"/>
        <family val="1"/>
      </rPr>
      <t>2</t>
    </r>
  </si>
  <si>
    <r>
      <t>Additional Customers</t>
    </r>
    <r>
      <rPr>
        <vertAlign val="superscript"/>
        <sz val="11"/>
        <color theme="1"/>
        <rFont val="Times New Roman"/>
        <family val="1"/>
      </rPr>
      <t>1</t>
    </r>
  </si>
  <si>
    <r>
      <t>Additional Usage (Line 11 x Line 13)</t>
    </r>
    <r>
      <rPr>
        <vertAlign val="superscript"/>
        <sz val="11"/>
        <color theme="1"/>
        <rFont val="Times New Roman"/>
        <family val="1"/>
      </rPr>
      <t>1</t>
    </r>
  </si>
  <si>
    <r>
      <rPr>
        <vertAlign val="superscript"/>
        <sz val="10"/>
        <color theme="1"/>
        <rFont val="Times New Roman"/>
        <family val="1"/>
      </rPr>
      <t>1</t>
    </r>
    <r>
      <rPr>
        <sz val="10"/>
        <color theme="1"/>
        <rFont val="Times New Roman"/>
        <family val="1"/>
      </rPr>
      <t>Company Exhibit JW-9; Farmer's Present and Proposed Rate Detail Workpaper</t>
    </r>
  </si>
  <si>
    <r>
      <rPr>
        <vertAlign val="superscript"/>
        <sz val="10"/>
        <color theme="1"/>
        <rFont val="Times New Roman"/>
        <family val="1"/>
      </rPr>
      <t>2</t>
    </r>
    <r>
      <rPr>
        <sz val="10"/>
        <color theme="1"/>
        <rFont val="Times New Roman"/>
        <family val="1"/>
      </rPr>
      <t>Calculated on Tab "Expense Rate"</t>
    </r>
  </si>
  <si>
    <r>
      <t>Test Year Units</t>
    </r>
    <r>
      <rPr>
        <vertAlign val="superscript"/>
        <sz val="11"/>
        <color theme="1"/>
        <rFont val="Times New Roman"/>
        <family val="1"/>
      </rPr>
      <t>1</t>
    </r>
  </si>
  <si>
    <r>
      <t>Present Rates</t>
    </r>
    <r>
      <rPr>
        <vertAlign val="superscript"/>
        <sz val="11"/>
        <color theme="1"/>
        <rFont val="Times New Roman"/>
        <family val="1"/>
      </rPr>
      <t>1</t>
    </r>
  </si>
  <si>
    <r>
      <rPr>
        <vertAlign val="superscript"/>
        <sz val="10"/>
        <color theme="1"/>
        <rFont val="Times New Roman"/>
        <family val="1"/>
      </rPr>
      <t>1</t>
    </r>
    <r>
      <rPr>
        <sz val="10"/>
        <color theme="1"/>
        <rFont val="Times New Roman"/>
        <family val="1"/>
      </rPr>
      <t>Farmer's Present and Proposed Rate Detail Workpaper</t>
    </r>
  </si>
  <si>
    <t>Rate Revenue - Schedule NM</t>
  </si>
  <si>
    <t>Rate Revenue - Schedule R - TOD</t>
  </si>
  <si>
    <t>Rate Revenue - Schedule ETS</t>
  </si>
  <si>
    <t>Rate Revenue - Schedule C &lt;50kW</t>
  </si>
  <si>
    <t>Rate Revenue - Schedule C - TOD</t>
  </si>
  <si>
    <t>Rate Revenue - Schedule  LPE-4</t>
  </si>
  <si>
    <t>Rate Revenue - Schedule D</t>
  </si>
  <si>
    <t>Rate Revenue - Schedule LPC-2</t>
  </si>
  <si>
    <t>Rate Revenue - Schedule E</t>
  </si>
  <si>
    <t>Rate Revenue - Schedule C Primary</t>
  </si>
  <si>
    <t>Rate Revenue - Schedule C &gt;50kW</t>
  </si>
  <si>
    <r>
      <t>Test Year Energy (kWh)</t>
    </r>
    <r>
      <rPr>
        <vertAlign val="superscript"/>
        <sz val="11"/>
        <color theme="1"/>
        <rFont val="Times New Roman"/>
        <family val="1"/>
      </rPr>
      <t>1</t>
    </r>
  </si>
  <si>
    <r>
      <t>Present Rates Energy Charge</t>
    </r>
    <r>
      <rPr>
        <vertAlign val="superscript"/>
        <sz val="11"/>
        <color theme="1"/>
        <rFont val="Times New Roman"/>
        <family val="1"/>
      </rPr>
      <t>1</t>
    </r>
  </si>
  <si>
    <t>Proposed Energy Increase</t>
  </si>
  <si>
    <t>Energy Charge Revenue</t>
  </si>
  <si>
    <t>Proposed Units and Rates</t>
  </si>
  <si>
    <t>Increase</t>
  </si>
  <si>
    <t>Total Level after Annualizations (Line 15 + Line 21 + Line 22)</t>
  </si>
  <si>
    <r>
      <rPr>
        <vertAlign val="superscript"/>
        <sz val="10"/>
        <color theme="1"/>
        <rFont val="Times New Roman"/>
        <family val="1"/>
      </rPr>
      <t>1</t>
    </r>
    <r>
      <rPr>
        <sz val="10"/>
        <color theme="1"/>
        <rFont val="Times New Roman"/>
        <family val="1"/>
      </rPr>
      <t xml:space="preserve">The revenues shown are sourced from Company Exhibit JW-9. The expenses are set equal to revenues since an expense level cannot be derived.  If my adjustments are accepted, an actual level of expense will need to be provided which will increase my adjustment.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</si>
</sst>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quot;$&quot;* #,##0.00000_);_(&quot;$&quot;* \(#,##0.00000\);_(&quot;$&quot;* &quot;-&quot;??_);_(@_)"/>
    <numFmt numFmtId="167" formatCode="_(&quot;$&quot;* #,##0.000000_);_(&quot;$&quot;* \(#,##0.000000\);_(&quot;$&quot;* &quot;-&quot;??_);_(@_)"/>
  </numFmts>
  <fonts count="21" x14ac:knownFonts="1">
    <font>
      <sz val="11"/>
      <color theme="1"/>
      <name val="Arial"/>
      <family val="2"/>
    </font>
    <font>
      <sz val="11"/>
      <color theme="1"/>
      <name val="Arial"/>
      <family val="2"/>
    </font>
    <font>
      <b/>
      <sz val="11"/>
      <color theme="1"/>
      <name val="Arial"/>
      <family val="2"/>
    </font>
    <font>
      <b/>
      <u/>
      <sz val="12"/>
      <color theme="1"/>
      <name val="Arial"/>
      <family val="2"/>
    </font>
    <font>
      <b/>
      <sz val="14"/>
      <color theme="1"/>
      <name val="Arial"/>
      <family val="2"/>
    </font>
    <font>
      <sz val="10"/>
      <color theme="1"/>
      <name val="Arial"/>
      <family val="2"/>
    </font>
    <font>
      <sz val="8"/>
      <name val="Arial"/>
      <family val="2"/>
    </font>
    <font>
      <sz val="11"/>
      <color theme="1"/>
      <name val="Calibri"/>
      <family val="2"/>
      <scheme val="minor"/>
    </font>
    <font>
      <sz val="10"/>
      <name val="MS Sans Serif"/>
    </font>
    <font>
      <sz val="10"/>
      <name val="Arial"/>
      <family val="2"/>
    </font>
    <font>
      <sz val="10"/>
      <name val="MS Sans Serif"/>
      <family val="2"/>
    </font>
    <font>
      <vertAlign val="superscript"/>
      <sz val="11"/>
      <color theme="1"/>
      <name val="Arial"/>
      <family val="2"/>
    </font>
    <font>
      <vertAlign val="superscript"/>
      <sz val="10"/>
      <color theme="1"/>
      <name val="Arial"/>
      <family val="2"/>
    </font>
    <font>
      <b/>
      <sz val="14"/>
      <color theme="1"/>
      <name val="Times New Roman"/>
      <family val="1"/>
    </font>
    <font>
      <sz val="11"/>
      <color theme="1"/>
      <name val="Times New Roman"/>
      <family val="1"/>
    </font>
    <font>
      <b/>
      <u/>
      <sz val="12"/>
      <color theme="1"/>
      <name val="Times New Roman"/>
      <family val="1"/>
    </font>
    <font>
      <b/>
      <sz val="11"/>
      <color theme="1"/>
      <name val="Times New Roman"/>
      <family val="1"/>
    </font>
    <font>
      <sz val="10"/>
      <color theme="1"/>
      <name val="Times New Roman"/>
      <family val="1"/>
    </font>
    <font>
      <vertAlign val="superscript"/>
      <sz val="11"/>
      <color theme="1"/>
      <name val="Times New Roman"/>
      <family val="1"/>
    </font>
    <font>
      <vertAlign val="superscript"/>
      <sz val="10"/>
      <color theme="1"/>
      <name val="Times New Roman"/>
      <family val="1"/>
    </font>
    <font>
      <b/>
      <u/>
      <sz val="11"/>
      <color theme="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0" fontId="9" fillId="0" borderId="0"/>
    <xf numFmtId="0" fontId="10" fillId="0" borderId="0"/>
    <xf numFmtId="0" fontId="10" fillId="0" borderId="0"/>
    <xf numFmtId="9" fontId="9" fillId="0" borderId="0" applyFont="0" applyFill="0" applyBorder="0" applyAlignment="0" applyProtection="0"/>
    <xf numFmtId="0" fontId="10" fillId="0" borderId="0"/>
    <xf numFmtId="0" fontId="10" fillId="0" borderId="0"/>
    <xf numFmtId="43" fontId="10" fillId="0" borderId="0" applyFont="0" applyFill="0" applyBorder="0" applyAlignment="0" applyProtection="0"/>
  </cellStyleXfs>
  <cellXfs count="64">
    <xf numFmtId="0" fontId="0" fillId="0" borderId="0" xfId="0"/>
    <xf numFmtId="0" fontId="0" fillId="0" borderId="0" xfId="0" applyAlignment="1">
      <alignment horizontal="center"/>
    </xf>
    <xf numFmtId="0" fontId="2" fillId="0" borderId="1" xfId="0" applyFont="1" applyBorder="1" applyAlignment="1">
      <alignment horizontal="center"/>
    </xf>
    <xf numFmtId="0" fontId="5" fillId="0" borderId="0" xfId="0" applyFont="1" applyAlignment="1">
      <alignment horizontal="left"/>
    </xf>
    <xf numFmtId="164" fontId="0" fillId="0" borderId="0" xfId="1" applyNumberFormat="1" applyFont="1"/>
    <xf numFmtId="165" fontId="0" fillId="0" borderId="0" xfId="2" applyNumberFormat="1" applyFont="1"/>
    <xf numFmtId="164" fontId="0" fillId="0" borderId="0" xfId="0" applyNumberFormat="1"/>
    <xf numFmtId="165" fontId="0" fillId="0" borderId="0" xfId="0" applyNumberFormat="1"/>
    <xf numFmtId="166" fontId="0" fillId="0" borderId="2" xfId="2" applyNumberFormat="1" applyFont="1" applyBorder="1"/>
    <xf numFmtId="165" fontId="0" fillId="0" borderId="1" xfId="2" applyNumberFormat="1" applyFont="1" applyFill="1" applyBorder="1"/>
    <xf numFmtId="0" fontId="2" fillId="0" borderId="1" xfId="0" applyFont="1" applyBorder="1" applyAlignment="1">
      <alignment horizontal="center"/>
    </xf>
    <xf numFmtId="0" fontId="2" fillId="0" borderId="0" xfId="0" applyFont="1" applyBorder="1" applyAlignment="1">
      <alignment horizontal="center"/>
    </xf>
    <xf numFmtId="0" fontId="14" fillId="0" borderId="0" xfId="0" applyFont="1"/>
    <xf numFmtId="0" fontId="16" fillId="0" borderId="1" xfId="0" applyFont="1" applyBorder="1" applyAlignment="1">
      <alignment horizontal="center"/>
    </xf>
    <xf numFmtId="0" fontId="16" fillId="0" borderId="1" xfId="0" applyFont="1" applyBorder="1" applyAlignment="1">
      <alignment horizontal="center" wrapText="1"/>
    </xf>
    <xf numFmtId="164" fontId="14" fillId="0" borderId="0" xfId="1" applyNumberFormat="1" applyFont="1"/>
    <xf numFmtId="0" fontId="14" fillId="0" borderId="0" xfId="0" applyFont="1" applyAlignment="1">
      <alignment horizontal="center"/>
    </xf>
    <xf numFmtId="164" fontId="14" fillId="0" borderId="0" xfId="0" applyNumberFormat="1" applyFont="1"/>
    <xf numFmtId="0" fontId="17" fillId="0" borderId="0" xfId="0" applyFont="1" applyAlignment="1">
      <alignment horizontal="left"/>
    </xf>
    <xf numFmtId="165" fontId="14" fillId="0" borderId="0" xfId="2" applyNumberFormat="1" applyFont="1"/>
    <xf numFmtId="165" fontId="14" fillId="0" borderId="1" xfId="2" applyNumberFormat="1" applyFont="1" applyFill="1" applyBorder="1"/>
    <xf numFmtId="165" fontId="14" fillId="0" borderId="0" xfId="2" applyNumberFormat="1" applyFont="1" applyFill="1"/>
    <xf numFmtId="165" fontId="14" fillId="0" borderId="0" xfId="2" applyNumberFormat="1" applyFont="1" applyBorder="1"/>
    <xf numFmtId="165" fontId="14" fillId="0" borderId="1" xfId="2" applyNumberFormat="1" applyFont="1" applyBorder="1"/>
    <xf numFmtId="0" fontId="14" fillId="0" borderId="0" xfId="0" applyFont="1" applyBorder="1"/>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left" wrapText="1" indent="1"/>
    </xf>
    <xf numFmtId="165" fontId="14" fillId="0" borderId="0" xfId="2" applyNumberFormat="1" applyFont="1" applyBorder="1" applyAlignment="1">
      <alignment wrapText="1"/>
    </xf>
    <xf numFmtId="165" fontId="14" fillId="0" borderId="0" xfId="2" applyNumberFormat="1" applyFont="1" applyAlignment="1">
      <alignment wrapText="1"/>
    </xf>
    <xf numFmtId="165" fontId="14" fillId="0" borderId="1" xfId="2" applyNumberFormat="1" applyFont="1" applyBorder="1" applyAlignment="1">
      <alignment wrapText="1"/>
    </xf>
    <xf numFmtId="165" fontId="14" fillId="0" borderId="0" xfId="0" applyNumberFormat="1" applyFont="1" applyAlignment="1">
      <alignment wrapText="1"/>
    </xf>
    <xf numFmtId="0" fontId="14" fillId="0" borderId="0" xfId="0" applyFont="1" applyBorder="1" applyAlignment="1">
      <alignment wrapText="1"/>
    </xf>
    <xf numFmtId="0" fontId="14" fillId="0" borderId="0" xfId="0" applyFont="1" applyAlignment="1">
      <alignment horizontal="left"/>
    </xf>
    <xf numFmtId="165" fontId="14" fillId="0" borderId="3" xfId="0" applyNumberFormat="1" applyFont="1" applyBorder="1" applyAlignment="1">
      <alignment wrapText="1"/>
    </xf>
    <xf numFmtId="44" fontId="14" fillId="0" borderId="0" xfId="2" applyFont="1"/>
    <xf numFmtId="44" fontId="14" fillId="0" borderId="0" xfId="2" applyFont="1" applyBorder="1"/>
    <xf numFmtId="0" fontId="14" fillId="0" borderId="0" xfId="0" applyFont="1" applyAlignment="1">
      <alignment horizontal="left" indent="1"/>
    </xf>
    <xf numFmtId="167" fontId="14" fillId="0" borderId="0" xfId="2" applyNumberFormat="1" applyFont="1"/>
    <xf numFmtId="166" fontId="14" fillId="0" borderId="0" xfId="2" applyNumberFormat="1" applyFont="1" applyFill="1"/>
    <xf numFmtId="165" fontId="14" fillId="0" borderId="2" xfId="0" applyNumberFormat="1" applyFont="1" applyBorder="1"/>
    <xf numFmtId="164" fontId="14" fillId="0" borderId="0" xfId="1" applyNumberFormat="1" applyFont="1" applyAlignment="1">
      <alignment horizontal="center"/>
    </xf>
    <xf numFmtId="165" fontId="14" fillId="0" borderId="0" xfId="0" applyNumberFormat="1" applyFont="1"/>
    <xf numFmtId="164" fontId="14" fillId="0" borderId="1" xfId="0" applyNumberFormat="1" applyFont="1" applyBorder="1"/>
    <xf numFmtId="164" fontId="14" fillId="0" borderId="0" xfId="1" applyNumberFormat="1" applyFont="1" applyBorder="1"/>
    <xf numFmtId="167" fontId="14" fillId="0" borderId="0" xfId="2" applyNumberFormat="1" applyFont="1" applyBorder="1"/>
    <xf numFmtId="166" fontId="14" fillId="0" borderId="0" xfId="2" applyNumberFormat="1" applyFont="1" applyFill="1" applyBorder="1"/>
    <xf numFmtId="164" fontId="14" fillId="0" borderId="0" xfId="0" applyNumberFormat="1" applyFont="1" applyBorder="1"/>
    <xf numFmtId="43" fontId="14" fillId="0" borderId="0" xfId="0" applyNumberFormat="1" applyFont="1"/>
    <xf numFmtId="44" fontId="14" fillId="0" borderId="0" xfId="2" applyNumberFormat="1" applyFont="1"/>
    <xf numFmtId="0" fontId="17" fillId="0" borderId="0" xfId="0" applyFont="1" applyAlignment="1">
      <alignment horizontal="center"/>
    </xf>
    <xf numFmtId="0" fontId="14" fillId="0" borderId="0" xfId="0" applyFont="1" applyFill="1" applyAlignment="1">
      <alignment horizontal="left" wrapText="1"/>
    </xf>
    <xf numFmtId="0" fontId="16" fillId="0" borderId="0" xfId="0" applyFont="1" applyBorder="1" applyAlignment="1">
      <alignment horizontal="center" wrapText="1"/>
    </xf>
    <xf numFmtId="165" fontId="14" fillId="0" borderId="0" xfId="2" applyNumberFormat="1" applyFont="1" applyFill="1" applyBorder="1"/>
    <xf numFmtId="165" fontId="14" fillId="0" borderId="0" xfId="0" applyNumberFormat="1" applyFont="1" applyBorder="1" applyAlignment="1">
      <alignment wrapText="1"/>
    </xf>
    <xf numFmtId="0" fontId="14" fillId="0" borderId="0" xfId="0" applyFont="1" applyFill="1" applyAlignment="1"/>
    <xf numFmtId="0" fontId="17" fillId="0" borderId="0" xfId="0" applyFont="1" applyFill="1" applyAlignment="1"/>
    <xf numFmtId="0" fontId="20" fillId="0" borderId="0" xfId="0" applyFont="1" applyAlignment="1">
      <alignment horizontal="center" wrapText="1"/>
    </xf>
    <xf numFmtId="0" fontId="16" fillId="0" borderId="1" xfId="0" applyFont="1" applyBorder="1" applyAlignment="1">
      <alignment horizontal="center"/>
    </xf>
    <xf numFmtId="0" fontId="13" fillId="0" borderId="0" xfId="0" applyFont="1" applyAlignment="1">
      <alignment horizontal="center"/>
    </xf>
    <xf numFmtId="0" fontId="15" fillId="0" borderId="0" xfId="0" applyFont="1" applyAlignment="1">
      <alignment horizontal="center"/>
    </xf>
    <xf numFmtId="0" fontId="20"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cellXfs>
  <cellStyles count="14">
    <cellStyle name="Comma" xfId="1" builtinId="3"/>
    <cellStyle name="Comma 2" xfId="4" xr:uid="{D82E14C0-64DE-40B1-AC06-71CC47F5AD29}"/>
    <cellStyle name="Comma 2 2" xfId="13" xr:uid="{6A84561C-0402-4C35-9143-02E4CC7B5D71}"/>
    <cellStyle name="Currency" xfId="2" builtinId="4"/>
    <cellStyle name="Currency 2" xfId="5" xr:uid="{5883048D-DF3B-4DAD-8F24-EEF3D0843707}"/>
    <cellStyle name="Normal" xfId="0" builtinId="0"/>
    <cellStyle name="Normal 2" xfId="3" xr:uid="{020D4E27-3A18-4701-95B5-6AB61F4D9599}"/>
    <cellStyle name="Normal 2 2" xfId="8" xr:uid="{16026BD4-190C-4A6C-8186-40F64D5DA682}"/>
    <cellStyle name="Normal 3" xfId="9" xr:uid="{0F852A70-3E37-4984-9EB1-DC7B2297187B}"/>
    <cellStyle name="Normal 4" xfId="11" xr:uid="{31BB95EC-9DA2-4834-814F-02B778426645}"/>
    <cellStyle name="Normal 5" xfId="12" xr:uid="{25B607D6-4503-4361-A694-0B67D7E50C85}"/>
    <cellStyle name="Normal 6" xfId="7" xr:uid="{32BD06BE-28C5-40C3-B9D4-51CAE160C053}"/>
    <cellStyle name="Normal 7" xfId="6" xr:uid="{90BD176F-B7D2-405A-BAEE-EE6EC17411EC}"/>
    <cellStyle name="Percent 2" xfId="10" xr:uid="{FBD86FBF-8AA8-49C9-8167-FE2609DC8E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76EBF-1472-4EC9-9DEE-975118AB1FA4}">
  <sheetPr>
    <tabColor theme="7" tint="0.79998168889431442"/>
    <pageSetUpPr fitToPage="1"/>
  </sheetPr>
  <dimension ref="B2:AF47"/>
  <sheetViews>
    <sheetView tabSelected="1" topLeftCell="B1" zoomScaleNormal="100" workbookViewId="0">
      <selection activeCell="B2" sqref="B2:AB2"/>
    </sheetView>
  </sheetViews>
  <sheetFormatPr defaultRowHeight="15" x14ac:dyDescent="0.25"/>
  <cols>
    <col min="1" max="1" width="1.625" style="12" customWidth="1"/>
    <col min="2" max="2" width="6" style="16" customWidth="1"/>
    <col min="3" max="3" width="1.625" style="12" customWidth="1"/>
    <col min="4" max="4" width="50.75" style="12" bestFit="1" customWidth="1"/>
    <col min="5" max="5" width="1.625" style="12" customWidth="1"/>
    <col min="6" max="6" width="13.25" style="12" bestFit="1" customWidth="1"/>
    <col min="7" max="7" width="1.625" style="12" customWidth="1"/>
    <col min="8" max="8" width="13" style="12" bestFit="1" customWidth="1"/>
    <col min="9" max="9" width="1.625" style="12" customWidth="1"/>
    <col min="10" max="10" width="13" style="12" bestFit="1" customWidth="1"/>
    <col min="11" max="11" width="1.625" style="12" customWidth="1"/>
    <col min="12" max="12" width="13" style="12" bestFit="1" customWidth="1"/>
    <col min="13" max="13" width="3.625" style="12" customWidth="1"/>
    <col min="14" max="14" width="13.25" style="12" bestFit="1" customWidth="1"/>
    <col min="15" max="15" width="1.625" style="12" customWidth="1"/>
    <col min="16" max="16" width="13" style="12" bestFit="1" customWidth="1"/>
    <col min="17" max="17" width="1.625" style="12" customWidth="1"/>
    <col min="18" max="18" width="12.625" style="12" bestFit="1" customWidth="1"/>
    <col min="19" max="19" width="1.625" style="12" customWidth="1"/>
    <col min="20" max="20" width="12.625" style="12" bestFit="1" customWidth="1"/>
    <col min="21" max="21" width="3.625" style="12" customWidth="1"/>
    <col min="22" max="22" width="13.25" style="12" bestFit="1" customWidth="1"/>
    <col min="23" max="23" width="1.625" style="12" customWidth="1"/>
    <col min="24" max="24" width="12.625" style="12" customWidth="1"/>
    <col min="25" max="25" width="1.625" style="12" customWidth="1"/>
    <col min="26" max="26" width="12.625" style="12" bestFit="1" customWidth="1"/>
    <col min="27" max="27" width="1.625" style="12" customWidth="1"/>
    <col min="28" max="28" width="13" style="12" bestFit="1" customWidth="1"/>
    <col min="29" max="29" width="1.625" style="12" customWidth="1"/>
    <col min="30" max="31" width="9" style="12"/>
    <col min="32" max="32" width="9.875" style="12" bestFit="1" customWidth="1"/>
    <col min="33" max="16384" width="9" style="12"/>
  </cols>
  <sheetData>
    <row r="2" spans="2:28" ht="18.75" x14ac:dyDescent="0.3">
      <c r="B2" s="59" t="s">
        <v>29</v>
      </c>
      <c r="C2" s="59"/>
      <c r="D2" s="59"/>
      <c r="E2" s="59"/>
      <c r="F2" s="59"/>
      <c r="G2" s="59"/>
      <c r="H2" s="59"/>
      <c r="I2" s="59"/>
      <c r="J2" s="59"/>
      <c r="K2" s="59"/>
      <c r="L2" s="59"/>
      <c r="M2" s="59"/>
      <c r="N2" s="59"/>
      <c r="O2" s="59"/>
      <c r="P2" s="59"/>
      <c r="Q2" s="59"/>
      <c r="R2" s="59"/>
      <c r="S2" s="59"/>
      <c r="T2" s="59"/>
      <c r="U2" s="59"/>
      <c r="V2" s="59"/>
      <c r="W2" s="59"/>
      <c r="X2" s="59"/>
      <c r="Y2" s="59"/>
      <c r="Z2" s="59"/>
      <c r="AA2" s="59"/>
      <c r="AB2" s="59"/>
    </row>
    <row r="4" spans="2:28" ht="15.75" x14ac:dyDescent="0.25">
      <c r="B4" s="60" t="s">
        <v>115</v>
      </c>
      <c r="C4" s="60"/>
      <c r="D4" s="60"/>
      <c r="E4" s="60"/>
      <c r="F4" s="60"/>
      <c r="G4" s="60"/>
      <c r="H4" s="60"/>
      <c r="I4" s="60"/>
      <c r="J4" s="60"/>
      <c r="K4" s="60"/>
      <c r="L4" s="60"/>
      <c r="M4" s="60"/>
      <c r="N4" s="60"/>
      <c r="O4" s="60"/>
      <c r="P4" s="60"/>
      <c r="Q4" s="60"/>
      <c r="R4" s="60"/>
      <c r="S4" s="60"/>
      <c r="T4" s="60"/>
      <c r="U4" s="60"/>
      <c r="V4" s="60"/>
      <c r="W4" s="60"/>
      <c r="X4" s="60"/>
      <c r="Y4" s="60"/>
      <c r="Z4" s="60"/>
      <c r="AA4" s="60"/>
      <c r="AB4" s="60"/>
    </row>
    <row r="6" spans="2:28" x14ac:dyDescent="0.25">
      <c r="F6" s="58" t="s">
        <v>70</v>
      </c>
      <c r="G6" s="58"/>
      <c r="H6" s="58"/>
      <c r="I6" s="58"/>
      <c r="J6" s="58"/>
      <c r="K6" s="58"/>
      <c r="L6" s="58"/>
      <c r="N6" s="58" t="s">
        <v>71</v>
      </c>
      <c r="O6" s="58"/>
      <c r="P6" s="58"/>
      <c r="Q6" s="58"/>
      <c r="R6" s="58"/>
      <c r="S6" s="58"/>
      <c r="T6" s="58"/>
      <c r="V6" s="58" t="s">
        <v>69</v>
      </c>
      <c r="W6" s="58"/>
      <c r="X6" s="58"/>
      <c r="Y6" s="58"/>
      <c r="Z6" s="58"/>
      <c r="AA6" s="58"/>
      <c r="AB6" s="58"/>
    </row>
    <row r="7" spans="2:28" ht="43.5" x14ac:dyDescent="0.25">
      <c r="B7" s="13" t="s">
        <v>30</v>
      </c>
      <c r="D7" s="13" t="s">
        <v>0</v>
      </c>
      <c r="F7" s="14" t="s">
        <v>114</v>
      </c>
      <c r="H7" s="14" t="s">
        <v>92</v>
      </c>
      <c r="J7" s="14" t="s">
        <v>93</v>
      </c>
      <c r="K7" s="52"/>
      <c r="L7" s="14" t="s">
        <v>144</v>
      </c>
      <c r="N7" s="14" t="s">
        <v>114</v>
      </c>
      <c r="P7" s="14" t="s">
        <v>92</v>
      </c>
      <c r="R7" s="14" t="s">
        <v>93</v>
      </c>
      <c r="S7" s="52"/>
      <c r="T7" s="14" t="s">
        <v>144</v>
      </c>
      <c r="V7" s="14" t="s">
        <v>114</v>
      </c>
      <c r="X7" s="14" t="s">
        <v>92</v>
      </c>
      <c r="Z7" s="14" t="s">
        <v>93</v>
      </c>
      <c r="AA7" s="52"/>
      <c r="AB7" s="14" t="s">
        <v>144</v>
      </c>
    </row>
    <row r="10" spans="2:28" x14ac:dyDescent="0.25">
      <c r="B10" s="16">
        <v>1</v>
      </c>
      <c r="D10" s="12" t="s">
        <v>16</v>
      </c>
      <c r="F10" s="19">
        <f>'R'!F21</f>
        <v>32913716.137648001</v>
      </c>
      <c r="G10" s="19"/>
      <c r="H10" s="19">
        <f>'R'!H21</f>
        <v>36592216.280698001</v>
      </c>
      <c r="J10" s="19">
        <f>'R'!J21</f>
        <v>36668689.596356004</v>
      </c>
      <c r="K10" s="19"/>
      <c r="L10" s="19">
        <f>'R'!L21</f>
        <v>39025612.257562004</v>
      </c>
      <c r="N10" s="19">
        <f>'R'!F24</f>
        <v>19714494.788114078</v>
      </c>
      <c r="O10" s="19"/>
      <c r="P10" s="19">
        <f>'R'!H24</f>
        <v>23392994.931164078</v>
      </c>
      <c r="R10" s="19">
        <f>'R'!J24</f>
        <v>23441941.386689812</v>
      </c>
      <c r="S10" s="19"/>
      <c r="T10" s="19">
        <f>'R'!L24</f>
        <v>23441941.386689812</v>
      </c>
      <c r="V10" s="19">
        <f t="shared" ref="V10:V23" si="0">F10-N10</f>
        <v>13199221.349533923</v>
      </c>
      <c r="W10" s="19"/>
      <c r="X10" s="19">
        <f t="shared" ref="X10:X23" si="1">H10-P10</f>
        <v>13199221.349533923</v>
      </c>
      <c r="Z10" s="19">
        <f t="shared" ref="Z10:AB23" si="2">J10-R10</f>
        <v>13226748.209666193</v>
      </c>
      <c r="AA10" s="19"/>
      <c r="AB10" s="19">
        <f t="shared" si="2"/>
        <v>15583670.870872192</v>
      </c>
    </row>
    <row r="11" spans="2:28" x14ac:dyDescent="0.25">
      <c r="B11" s="16">
        <f>B10+1</f>
        <v>2</v>
      </c>
      <c r="D11" s="12" t="s">
        <v>17</v>
      </c>
      <c r="F11" s="19">
        <f>'R - TOD'!F22</f>
        <v>1146.0563609999999</v>
      </c>
      <c r="G11" s="19"/>
      <c r="H11" s="19">
        <f>'R - TOD'!H22</f>
        <v>1277.9113109999998</v>
      </c>
      <c r="J11" s="19">
        <f>'R - TOD'!J22</f>
        <v>1277.9113109999998</v>
      </c>
      <c r="K11" s="19"/>
      <c r="L11" s="19">
        <f>'R - TOD'!L22</f>
        <v>1323.751311</v>
      </c>
      <c r="N11" s="19">
        <f>'R - TOD'!F25</f>
        <v>706.66130854265111</v>
      </c>
      <c r="O11" s="19"/>
      <c r="P11" s="19">
        <f>'R - TOD'!H25</f>
        <v>838.51625854265114</v>
      </c>
      <c r="R11" s="19">
        <f>'R - TOD'!J25</f>
        <v>838.51625854265114</v>
      </c>
      <c r="S11" s="19"/>
      <c r="T11" s="19">
        <f>'R - TOD'!L25</f>
        <v>838.51625854265114</v>
      </c>
      <c r="V11" s="19">
        <f t="shared" si="0"/>
        <v>439.39505245734881</v>
      </c>
      <c r="W11" s="19"/>
      <c r="X11" s="19">
        <f t="shared" si="1"/>
        <v>439.3950524573487</v>
      </c>
      <c r="Z11" s="19">
        <f t="shared" si="2"/>
        <v>439.3950524573487</v>
      </c>
      <c r="AA11" s="19"/>
      <c r="AB11" s="19">
        <f t="shared" si="2"/>
        <v>485.23505245734884</v>
      </c>
    </row>
    <row r="12" spans="2:28" x14ac:dyDescent="0.25">
      <c r="B12" s="16">
        <f t="shared" ref="B12:B23" si="3">B11+1</f>
        <v>3</v>
      </c>
      <c r="D12" s="12" t="s">
        <v>18</v>
      </c>
      <c r="F12" s="19">
        <f>NM!F21</f>
        <v>163105.489248</v>
      </c>
      <c r="G12" s="19"/>
      <c r="H12" s="19">
        <f>NM!H21</f>
        <v>182541.59854800001</v>
      </c>
      <c r="J12" s="19">
        <f>NM!J21</f>
        <v>191306.39159600003</v>
      </c>
      <c r="K12" s="19"/>
      <c r="L12" s="19">
        <f>NM!L21</f>
        <v>198307.85454200002</v>
      </c>
      <c r="N12" s="19">
        <f>NM!F24</f>
        <v>104165.57308554584</v>
      </c>
      <c r="O12" s="19"/>
      <c r="P12" s="19">
        <f>NM!H24</f>
        <v>123601.68238554584</v>
      </c>
      <c r="R12" s="19">
        <f>NM!J24</f>
        <v>129511.91453482084</v>
      </c>
      <c r="S12" s="19"/>
      <c r="T12" s="19">
        <f>NM!L24</f>
        <v>129511.91453482084</v>
      </c>
      <c r="V12" s="19">
        <f t="shared" si="0"/>
        <v>58939.916162454159</v>
      </c>
      <c r="W12" s="19"/>
      <c r="X12" s="19">
        <f t="shared" si="1"/>
        <v>58939.916162454174</v>
      </c>
      <c r="Z12" s="19">
        <f t="shared" si="2"/>
        <v>61794.47706117919</v>
      </c>
      <c r="AA12" s="19"/>
      <c r="AB12" s="19">
        <f t="shared" si="2"/>
        <v>68795.940007179175</v>
      </c>
    </row>
    <row r="13" spans="2:28" x14ac:dyDescent="0.25">
      <c r="B13" s="16">
        <f t="shared" si="3"/>
        <v>4</v>
      </c>
      <c r="D13" s="12" t="s">
        <v>19</v>
      </c>
      <c r="F13" s="19">
        <f>ETS!F21</f>
        <v>14225.702952</v>
      </c>
      <c r="G13" s="19"/>
      <c r="H13" s="19">
        <f>ETS!H21</f>
        <v>17349.884352000001</v>
      </c>
      <c r="J13" s="19">
        <f>ETS!J21</f>
        <v>16503.527664000001</v>
      </c>
      <c r="K13" s="19"/>
      <c r="L13" s="19">
        <f>ETS!L21</f>
        <v>18355.560118999998</v>
      </c>
      <c r="N13" s="19">
        <f>ETS!F24</f>
        <v>16743.687789109259</v>
      </c>
      <c r="O13" s="19"/>
      <c r="P13" s="19">
        <f>ETS!H24</f>
        <v>19867.86918910926</v>
      </c>
      <c r="R13" s="19">
        <f>ETS!J24</f>
        <v>18898.680944198946</v>
      </c>
      <c r="S13" s="19"/>
      <c r="T13" s="19">
        <f>ETS!L24</f>
        <v>18898.680944198946</v>
      </c>
      <c r="V13" s="19">
        <f t="shared" si="0"/>
        <v>-2517.9848371092594</v>
      </c>
      <c r="W13" s="19"/>
      <c r="X13" s="19">
        <f t="shared" si="1"/>
        <v>-2517.9848371092594</v>
      </c>
      <c r="Z13" s="19">
        <f t="shared" si="2"/>
        <v>-2395.1532801989451</v>
      </c>
      <c r="AA13" s="19"/>
      <c r="AB13" s="19">
        <f t="shared" si="2"/>
        <v>-543.1208251989483</v>
      </c>
    </row>
    <row r="14" spans="2:28" x14ac:dyDescent="0.25">
      <c r="B14" s="16">
        <f t="shared" si="3"/>
        <v>5</v>
      </c>
      <c r="D14" s="12" t="s">
        <v>20</v>
      </c>
      <c r="F14" s="19">
        <f>'C &lt;50kW'!F21</f>
        <v>3515443.1133240005</v>
      </c>
      <c r="G14" s="19"/>
      <c r="H14" s="19">
        <f>'C &lt;50kW'!H21</f>
        <v>3923238.4312740001</v>
      </c>
      <c r="J14" s="19">
        <f>'C &lt;50kW'!J21</f>
        <v>4146843.9119219999</v>
      </c>
      <c r="K14" s="19"/>
      <c r="L14" s="19">
        <f>'C &lt;50kW'!L21</f>
        <v>4146843.9119219994</v>
      </c>
      <c r="N14" s="19">
        <f>'C &lt;50kW'!F24</f>
        <v>2185531.6997967348</v>
      </c>
      <c r="O14" s="19"/>
      <c r="P14" s="19">
        <f>'C &lt;50kW'!H24</f>
        <v>2593327.0177467349</v>
      </c>
      <c r="R14" s="19">
        <f>'C &lt;50kW'!J24</f>
        <v>2741087.6444354309</v>
      </c>
      <c r="S14" s="19"/>
      <c r="T14" s="19">
        <f>'C &lt;50kW'!L24</f>
        <v>2741087.6444354309</v>
      </c>
      <c r="V14" s="19">
        <f t="shared" si="0"/>
        <v>1329911.4135272657</v>
      </c>
      <c r="W14" s="19"/>
      <c r="X14" s="19">
        <f t="shared" si="1"/>
        <v>1329911.4135272652</v>
      </c>
      <c r="Z14" s="19">
        <f t="shared" si="2"/>
        <v>1405756.267486569</v>
      </c>
      <c r="AA14" s="19"/>
      <c r="AB14" s="19">
        <f t="shared" si="2"/>
        <v>1405756.2674865685</v>
      </c>
    </row>
    <row r="15" spans="2:28" x14ac:dyDescent="0.25">
      <c r="B15" s="16">
        <f t="shared" si="3"/>
        <v>6</v>
      </c>
      <c r="D15" s="12" t="s">
        <v>21</v>
      </c>
      <c r="F15" s="19">
        <f>'C &gt;50kW'!F22</f>
        <v>5203608.9420400001</v>
      </c>
      <c r="G15" s="19"/>
      <c r="H15" s="19">
        <f>'C &gt;50kW'!H22</f>
        <v>5831889.2586400006</v>
      </c>
      <c r="J15" s="19">
        <f>'C &gt;50kW'!J22</f>
        <v>5831889.2586400006</v>
      </c>
      <c r="K15" s="19"/>
      <c r="L15" s="19">
        <f>'C &gt;50kW'!L22</f>
        <v>5831889.2586400006</v>
      </c>
      <c r="N15" s="19">
        <f>'C &gt;50kW'!F25</f>
        <v>3367195.4724501972</v>
      </c>
      <c r="O15" s="19"/>
      <c r="P15" s="19">
        <f>'C &gt;50kW'!H25</f>
        <v>3995475.7890501972</v>
      </c>
      <c r="R15" s="19">
        <f>'C &gt;50kW'!J25</f>
        <v>3995475.7890501972</v>
      </c>
      <c r="S15" s="19"/>
      <c r="T15" s="19">
        <f>'C &gt;50kW'!L25</f>
        <v>3995475.7890501972</v>
      </c>
      <c r="V15" s="19">
        <f t="shared" si="0"/>
        <v>1836413.4695898029</v>
      </c>
      <c r="W15" s="19"/>
      <c r="X15" s="19">
        <f t="shared" si="1"/>
        <v>1836413.4695898034</v>
      </c>
      <c r="Z15" s="19">
        <f t="shared" si="2"/>
        <v>1836413.4695898034</v>
      </c>
      <c r="AA15" s="19"/>
      <c r="AB15" s="19">
        <f t="shared" si="2"/>
        <v>1836413.4695898034</v>
      </c>
    </row>
    <row r="16" spans="2:28" x14ac:dyDescent="0.25">
      <c r="B16" s="16">
        <f t="shared" si="3"/>
        <v>7</v>
      </c>
      <c r="D16" s="12" t="s">
        <v>22</v>
      </c>
      <c r="F16" s="19">
        <f>'C Primary'!F22</f>
        <v>2145221.1699600001</v>
      </c>
      <c r="G16" s="19"/>
      <c r="H16" s="19">
        <f>'C Primary'!H22</f>
        <v>2433234.0453599999</v>
      </c>
      <c r="J16" s="19">
        <f>'C Primary'!J22</f>
        <v>2433234.0453599999</v>
      </c>
      <c r="K16" s="19"/>
      <c r="L16" s="19">
        <f>'C Primary'!L22</f>
        <v>2433234.0453599999</v>
      </c>
      <c r="N16" s="19">
        <f>'C Primary'!F25</f>
        <v>1543571.5944475012</v>
      </c>
      <c r="O16" s="19"/>
      <c r="P16" s="19">
        <f>'C Primary'!H25</f>
        <v>1831584.4698475013</v>
      </c>
      <c r="R16" s="19">
        <f>'C Primary'!J25</f>
        <v>1831584.4698475013</v>
      </c>
      <c r="S16" s="19"/>
      <c r="T16" s="19">
        <f>'C Primary'!L25</f>
        <v>1831584.4698475013</v>
      </c>
      <c r="V16" s="19">
        <f t="shared" si="0"/>
        <v>601649.57551249885</v>
      </c>
      <c r="W16" s="19"/>
      <c r="X16" s="19">
        <f t="shared" si="1"/>
        <v>601649.57551249862</v>
      </c>
      <c r="Z16" s="19">
        <f t="shared" si="2"/>
        <v>601649.57551249862</v>
      </c>
      <c r="AA16" s="19"/>
      <c r="AB16" s="19">
        <f t="shared" si="2"/>
        <v>601649.57551249862</v>
      </c>
    </row>
    <row r="17" spans="2:32" x14ac:dyDescent="0.25">
      <c r="B17" s="16">
        <f t="shared" si="3"/>
        <v>8</v>
      </c>
      <c r="D17" s="12" t="s">
        <v>23</v>
      </c>
      <c r="F17" s="19">
        <f>E!F22</f>
        <v>2340684.976704</v>
      </c>
      <c r="G17" s="19"/>
      <c r="H17" s="19">
        <f>E!H22</f>
        <v>2741881.7999040005</v>
      </c>
      <c r="J17" s="19">
        <f>E!J22</f>
        <v>2741881.7999040005</v>
      </c>
      <c r="K17" s="19"/>
      <c r="L17" s="19">
        <f>E!L22</f>
        <v>2741881.7999040005</v>
      </c>
      <c r="N17" s="19">
        <f>E!F25</f>
        <v>2150167.8326499434</v>
      </c>
      <c r="O17" s="19"/>
      <c r="P17" s="19">
        <f>E!H25</f>
        <v>2551364.6558499434</v>
      </c>
      <c r="R17" s="19">
        <f>E!J25</f>
        <v>2551364.6558499434</v>
      </c>
      <c r="S17" s="19"/>
      <c r="T17" s="19">
        <f>E!L25</f>
        <v>2551364.6558499434</v>
      </c>
      <c r="V17" s="19">
        <f t="shared" si="0"/>
        <v>190517.14405405661</v>
      </c>
      <c r="W17" s="19"/>
      <c r="X17" s="19">
        <f t="shared" si="1"/>
        <v>190517.14405405708</v>
      </c>
      <c r="Z17" s="19">
        <f t="shared" si="2"/>
        <v>190517.14405405708</v>
      </c>
      <c r="AA17" s="19"/>
      <c r="AB17" s="19">
        <f t="shared" si="2"/>
        <v>190517.14405405708</v>
      </c>
    </row>
    <row r="18" spans="2:32" x14ac:dyDescent="0.25">
      <c r="B18" s="16">
        <f t="shared" si="3"/>
        <v>9</v>
      </c>
      <c r="D18" s="12" t="s">
        <v>24</v>
      </c>
      <c r="F18" s="19">
        <f>'LPC-2'!F22</f>
        <v>630227.02619999996</v>
      </c>
      <c r="G18" s="19"/>
      <c r="H18" s="19">
        <f>'LPC-2'!H22</f>
        <v>729063.13620000007</v>
      </c>
      <c r="J18" s="19">
        <f>'LPC-2'!J22</f>
        <v>729063.13620000007</v>
      </c>
      <c r="K18" s="19"/>
      <c r="L18" s="19">
        <f>'LPC-2'!L22</f>
        <v>729063.13620000007</v>
      </c>
      <c r="N18" s="19">
        <f>'LPC-2'!F25</f>
        <v>529700.66595046606</v>
      </c>
      <c r="O18" s="19"/>
      <c r="P18" s="19">
        <f>'LPC-2'!H25</f>
        <v>628536.77595046605</v>
      </c>
      <c r="R18" s="19">
        <f>'LPC-2'!J25</f>
        <v>628536.77595046605</v>
      </c>
      <c r="S18" s="19"/>
      <c r="T18" s="19">
        <f>'LPC-2'!L25</f>
        <v>628536.77595046605</v>
      </c>
      <c r="V18" s="19">
        <f t="shared" si="0"/>
        <v>100526.3602495339</v>
      </c>
      <c r="W18" s="19"/>
      <c r="X18" s="19">
        <f t="shared" si="1"/>
        <v>100526.36024953402</v>
      </c>
      <c r="Z18" s="19">
        <f t="shared" si="2"/>
        <v>100526.36024953402</v>
      </c>
      <c r="AA18" s="19"/>
      <c r="AB18" s="19">
        <f t="shared" si="2"/>
        <v>100526.36024953402</v>
      </c>
    </row>
    <row r="19" spans="2:32" x14ac:dyDescent="0.25">
      <c r="B19" s="16">
        <f t="shared" si="3"/>
        <v>10</v>
      </c>
      <c r="D19" s="12" t="s">
        <v>25</v>
      </c>
      <c r="F19" s="19">
        <f>D!F22</f>
        <v>97852.350588000001</v>
      </c>
      <c r="G19" s="19"/>
      <c r="H19" s="19">
        <f>D!H22</f>
        <v>106922.387988</v>
      </c>
      <c r="J19" s="19">
        <f>D!J22</f>
        <v>106922.387988</v>
      </c>
      <c r="K19" s="19"/>
      <c r="L19" s="19">
        <f>D!L22</f>
        <v>106922.387988</v>
      </c>
      <c r="N19" s="19">
        <f>D!F25</f>
        <v>48609.813265370663</v>
      </c>
      <c r="O19" s="19"/>
      <c r="P19" s="19">
        <f>D!H25</f>
        <v>57679.850665370665</v>
      </c>
      <c r="R19" s="19">
        <f>D!J25</f>
        <v>57679.850665370665</v>
      </c>
      <c r="S19" s="19"/>
      <c r="T19" s="19">
        <f>D!L25</f>
        <v>57679.850665370665</v>
      </c>
      <c r="V19" s="19">
        <f t="shared" si="0"/>
        <v>49242.537322629338</v>
      </c>
      <c r="W19" s="19"/>
      <c r="X19" s="19">
        <f t="shared" si="1"/>
        <v>49242.537322629338</v>
      </c>
      <c r="Z19" s="19">
        <f t="shared" si="2"/>
        <v>49242.537322629338</v>
      </c>
      <c r="AA19" s="19"/>
      <c r="AB19" s="19">
        <f t="shared" si="2"/>
        <v>49242.537322629338</v>
      </c>
    </row>
    <row r="20" spans="2:32" x14ac:dyDescent="0.25">
      <c r="B20" s="16">
        <f t="shared" si="3"/>
        <v>11</v>
      </c>
      <c r="D20" s="12" t="s">
        <v>26</v>
      </c>
      <c r="F20" s="19">
        <f>'LPE-4'!F25</f>
        <v>1289723.743639</v>
      </c>
      <c r="G20" s="19"/>
      <c r="H20" s="19">
        <f>'LPE-4'!H25</f>
        <v>1486714.1027889997</v>
      </c>
      <c r="J20" s="19">
        <f>'LPE-4'!J25</f>
        <v>1486714.1027889997</v>
      </c>
      <c r="K20" s="19"/>
      <c r="L20" s="19">
        <f>'LPE-4'!L25</f>
        <v>1486714.1027889997</v>
      </c>
      <c r="N20" s="19">
        <f>'LPE-4'!F28</f>
        <v>1055746.9777753949</v>
      </c>
      <c r="O20" s="19"/>
      <c r="P20" s="19">
        <f>'LPE-4'!H28</f>
        <v>1252737.3369253951</v>
      </c>
      <c r="R20" s="19">
        <f>'LPE-4'!J28</f>
        <v>1252737.3369253951</v>
      </c>
      <c r="S20" s="19"/>
      <c r="T20" s="19">
        <f>'LPE-4'!L28</f>
        <v>1252737.3369253951</v>
      </c>
      <c r="V20" s="19">
        <f t="shared" si="0"/>
        <v>233976.76586360508</v>
      </c>
      <c r="W20" s="19"/>
      <c r="X20" s="19">
        <f t="shared" si="1"/>
        <v>233976.76586360461</v>
      </c>
      <c r="Z20" s="19">
        <f t="shared" si="2"/>
        <v>233976.76586360461</v>
      </c>
      <c r="AA20" s="19"/>
      <c r="AB20" s="19">
        <f t="shared" si="2"/>
        <v>233976.76586360461</v>
      </c>
    </row>
    <row r="21" spans="2:32" x14ac:dyDescent="0.25">
      <c r="B21" s="16">
        <f t="shared" si="3"/>
        <v>12</v>
      </c>
      <c r="D21" s="12" t="s">
        <v>27</v>
      </c>
      <c r="F21" s="19">
        <f>'C - TOD'!F22</f>
        <v>56520.305846000003</v>
      </c>
      <c r="G21" s="19"/>
      <c r="H21" s="19">
        <f>'C - TOD'!H22</f>
        <v>63161.993845999998</v>
      </c>
      <c r="J21" s="19">
        <f>'C - TOD'!J22</f>
        <v>63161.993845999998</v>
      </c>
      <c r="K21" s="19"/>
      <c r="L21" s="19">
        <f>'C - TOD'!L22</f>
        <v>63161.993845999998</v>
      </c>
      <c r="N21" s="19">
        <f>'C - TOD'!F25</f>
        <v>35595.356359484598</v>
      </c>
      <c r="O21" s="19"/>
      <c r="P21" s="19">
        <f>'C - TOD'!H25</f>
        <v>42237.0443594846</v>
      </c>
      <c r="R21" s="19">
        <f>'C - TOD'!J25</f>
        <v>42237.0443594846</v>
      </c>
      <c r="S21" s="19"/>
      <c r="T21" s="19">
        <f>'C - TOD'!L25</f>
        <v>42237.0443594846</v>
      </c>
      <c r="V21" s="19">
        <f t="shared" si="0"/>
        <v>20924.949486515405</v>
      </c>
      <c r="W21" s="19"/>
      <c r="X21" s="19">
        <f t="shared" si="1"/>
        <v>20924.949486515397</v>
      </c>
      <c r="Z21" s="19">
        <f t="shared" si="2"/>
        <v>20924.949486515397</v>
      </c>
      <c r="AA21" s="19"/>
      <c r="AB21" s="19">
        <f t="shared" si="2"/>
        <v>20924.949486515397</v>
      </c>
    </row>
    <row r="22" spans="2:32" x14ac:dyDescent="0.25">
      <c r="B22" s="16">
        <f t="shared" si="3"/>
        <v>13</v>
      </c>
      <c r="D22" s="12" t="s">
        <v>28</v>
      </c>
      <c r="F22" s="19">
        <f>SL!F14</f>
        <v>18593.445316000001</v>
      </c>
      <c r="G22" s="19"/>
      <c r="H22" s="19">
        <f>SL!H14</f>
        <v>22479.925366000003</v>
      </c>
      <c r="J22" s="19">
        <f>SL!J14</f>
        <v>66998.84541200001</v>
      </c>
      <c r="K22" s="19"/>
      <c r="L22" s="19">
        <f>SL!L14</f>
        <v>66998.84541200001</v>
      </c>
      <c r="N22" s="19">
        <f>SL!F17</f>
        <v>20829.138972468674</v>
      </c>
      <c r="O22" s="19"/>
      <c r="P22" s="19">
        <f>SL!H17</f>
        <v>24715.619022468672</v>
      </c>
      <c r="R22" s="19">
        <f>SL!J17</f>
        <v>73662.074548200049</v>
      </c>
      <c r="S22" s="19"/>
      <c r="T22" s="19">
        <f>SL!L17</f>
        <v>73662.074548200049</v>
      </c>
      <c r="V22" s="19">
        <f t="shared" si="0"/>
        <v>-2235.693656468673</v>
      </c>
      <c r="W22" s="19"/>
      <c r="X22" s="19">
        <f t="shared" si="1"/>
        <v>-2235.6936564686694</v>
      </c>
      <c r="Z22" s="19">
        <f t="shared" si="2"/>
        <v>-6663.2291362000396</v>
      </c>
      <c r="AA22" s="19"/>
      <c r="AB22" s="19">
        <f t="shared" si="2"/>
        <v>-6663.2291362000396</v>
      </c>
    </row>
    <row r="23" spans="2:32" ht="18" x14ac:dyDescent="0.25">
      <c r="B23" s="16">
        <f t="shared" si="3"/>
        <v>14</v>
      </c>
      <c r="D23" s="12" t="s">
        <v>116</v>
      </c>
      <c r="F23" s="20">
        <v>1058358.57</v>
      </c>
      <c r="G23" s="21"/>
      <c r="H23" s="20">
        <v>1105969.1299999999</v>
      </c>
      <c r="J23" s="20">
        <v>1105969.1299999999</v>
      </c>
      <c r="K23" s="53"/>
      <c r="L23" s="20">
        <v>1105969.1299999999</v>
      </c>
      <c r="N23" s="20">
        <f>F23</f>
        <v>1058358.57</v>
      </c>
      <c r="O23" s="21"/>
      <c r="P23" s="20">
        <f>H23</f>
        <v>1105969.1299999999</v>
      </c>
      <c r="R23" s="20">
        <f>J23</f>
        <v>1105969.1299999999</v>
      </c>
      <c r="S23" s="53"/>
      <c r="T23" s="20">
        <f>R23</f>
        <v>1105969.1299999999</v>
      </c>
      <c r="V23" s="23">
        <f t="shared" si="0"/>
        <v>0</v>
      </c>
      <c r="W23" s="19"/>
      <c r="X23" s="23">
        <f t="shared" si="1"/>
        <v>0</v>
      </c>
      <c r="Z23" s="23">
        <f t="shared" si="2"/>
        <v>0</v>
      </c>
      <c r="AA23" s="22"/>
      <c r="AB23" s="23">
        <f t="shared" si="2"/>
        <v>0</v>
      </c>
    </row>
    <row r="24" spans="2:32" x14ac:dyDescent="0.25">
      <c r="AF24" s="42"/>
    </row>
    <row r="25" spans="2:32" x14ac:dyDescent="0.25">
      <c r="B25" s="16">
        <f>B23+1</f>
        <v>15</v>
      </c>
      <c r="D25" s="12" t="s">
        <v>90</v>
      </c>
      <c r="F25" s="19">
        <f>SUM(F10:F23)</f>
        <v>49448427.029826008</v>
      </c>
      <c r="H25" s="19">
        <f>SUM(H10:H23)</f>
        <v>55237939.886276007</v>
      </c>
      <c r="J25" s="19">
        <f>SUM(J10:J23)</f>
        <v>55590456.038988009</v>
      </c>
      <c r="K25" s="19"/>
      <c r="L25" s="19">
        <f>SUM(L10:L23)</f>
        <v>57956278.035595015</v>
      </c>
      <c r="N25" s="19">
        <f>SUM(N10:N23)</f>
        <v>31831417.831964839</v>
      </c>
      <c r="P25" s="19">
        <f>SUM(P10:P23)</f>
        <v>37620930.688414834</v>
      </c>
      <c r="R25" s="19">
        <f>SUM(R10:R23)</f>
        <v>37871525.270059362</v>
      </c>
      <c r="S25" s="19"/>
      <c r="T25" s="19">
        <f>SUM(T10:T23)</f>
        <v>37871525.270059362</v>
      </c>
      <c r="V25" s="19">
        <f>SUM(V10:V23)</f>
        <v>17617009.197861165</v>
      </c>
      <c r="X25" s="19">
        <f>SUM(X10:X23)</f>
        <v>17617009.197861169</v>
      </c>
      <c r="Z25" s="19">
        <f>SUM(Z10:Z23)</f>
        <v>17718930.768928643</v>
      </c>
      <c r="AA25" s="19"/>
      <c r="AB25" s="19">
        <f>SUM(AB10:AB23)</f>
        <v>20084752.765535641</v>
      </c>
      <c r="AD25" s="42"/>
      <c r="AE25" s="42"/>
      <c r="AF25" s="42"/>
    </row>
    <row r="26" spans="2:32" x14ac:dyDescent="0.25">
      <c r="B26" s="16">
        <f>B25+1</f>
        <v>16</v>
      </c>
      <c r="D26" s="12" t="s">
        <v>145</v>
      </c>
      <c r="F26" s="19"/>
      <c r="H26" s="19">
        <f>H25-F25</f>
        <v>5789512.8564499989</v>
      </c>
      <c r="J26" s="19">
        <f>J25-H25</f>
        <v>352516.1527120024</v>
      </c>
      <c r="K26" s="19"/>
      <c r="L26" s="19">
        <f>L25-J25</f>
        <v>2365821.9966070056</v>
      </c>
      <c r="N26" s="19"/>
      <c r="P26" s="19">
        <f>P25-N25</f>
        <v>5789512.8564499952</v>
      </c>
      <c r="R26" s="19">
        <f>R25-P25</f>
        <v>250594.58164452761</v>
      </c>
      <c r="S26" s="19"/>
      <c r="T26" s="19">
        <f>T25-R25</f>
        <v>0</v>
      </c>
      <c r="V26" s="19"/>
      <c r="X26" s="19">
        <f>X25-V25</f>
        <v>0</v>
      </c>
      <c r="Z26" s="19">
        <f>Z25-X25</f>
        <v>101921.57106747478</v>
      </c>
      <c r="AA26" s="19"/>
      <c r="AB26" s="19">
        <f>AB25-Z25</f>
        <v>2365821.9966069981</v>
      </c>
      <c r="AD26" s="42"/>
      <c r="AE26" s="42"/>
      <c r="AF26" s="42"/>
    </row>
    <row r="27" spans="2:32" x14ac:dyDescent="0.25">
      <c r="B27" s="25"/>
      <c r="C27" s="25"/>
      <c r="D27" s="25"/>
      <c r="E27" s="25"/>
      <c r="F27" s="25"/>
      <c r="G27" s="25"/>
      <c r="H27" s="25"/>
      <c r="J27" s="25"/>
      <c r="K27" s="25"/>
      <c r="L27" s="25"/>
    </row>
    <row r="28" spans="2:32" ht="15" customHeight="1" x14ac:dyDescent="0.25">
      <c r="B28" s="57" t="s">
        <v>50</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row>
    <row r="29" spans="2:32" x14ac:dyDescent="0.25">
      <c r="B29" s="25"/>
      <c r="C29" s="25"/>
      <c r="D29" s="25"/>
      <c r="E29" s="25"/>
      <c r="F29" s="25"/>
      <c r="G29" s="25"/>
      <c r="H29" s="25"/>
      <c r="J29" s="25"/>
      <c r="K29" s="25"/>
      <c r="L29" s="25"/>
    </row>
    <row r="30" spans="2:32" x14ac:dyDescent="0.25">
      <c r="B30" s="26">
        <f>B26+1</f>
        <v>17</v>
      </c>
      <c r="C30" s="25"/>
      <c r="D30" s="27" t="s">
        <v>16</v>
      </c>
      <c r="E30" s="25"/>
      <c r="F30" s="28"/>
      <c r="G30" s="28"/>
      <c r="H30" s="29">
        <f>'R'!H38+'R'!H32</f>
        <v>76563.916689640304</v>
      </c>
      <c r="I30" s="19"/>
      <c r="M30" s="19"/>
      <c r="N30" s="22"/>
      <c r="O30" s="22"/>
      <c r="P30" s="19">
        <f>'R'!H40</f>
        <v>48946.456298018464</v>
      </c>
      <c r="Q30" s="19"/>
      <c r="U30" s="19"/>
      <c r="V30" s="22"/>
      <c r="W30" s="22"/>
      <c r="X30" s="19">
        <f>H30-P30</f>
        <v>27617.46039162184</v>
      </c>
      <c r="Y30" s="19"/>
    </row>
    <row r="31" spans="2:32" x14ac:dyDescent="0.25">
      <c r="B31" s="26">
        <f>B30+1</f>
        <v>18</v>
      </c>
      <c r="C31" s="25"/>
      <c r="D31" s="27" t="s">
        <v>20</v>
      </c>
      <c r="E31" s="25"/>
      <c r="F31" s="28"/>
      <c r="G31" s="28"/>
      <c r="H31" s="29">
        <f>NM!H38+NM!H32</f>
        <v>8728.6003463700508</v>
      </c>
      <c r="I31" s="19"/>
      <c r="M31" s="19"/>
      <c r="N31" s="22"/>
      <c r="O31" s="22"/>
      <c r="P31" s="19">
        <f>NM!H40</f>
        <v>5910.2675568971936</v>
      </c>
      <c r="Q31" s="19"/>
      <c r="U31" s="19"/>
      <c r="V31" s="22"/>
      <c r="W31" s="22"/>
      <c r="X31" s="19">
        <f>H31-P31</f>
        <v>2818.3327894728573</v>
      </c>
      <c r="Y31" s="19"/>
    </row>
    <row r="32" spans="2:32" x14ac:dyDescent="0.25">
      <c r="B32" s="26">
        <f t="shared" ref="B32:B33" si="4">B31+1</f>
        <v>19</v>
      </c>
      <c r="C32" s="25"/>
      <c r="D32" s="27" t="s">
        <v>19</v>
      </c>
      <c r="E32" s="25"/>
      <c r="F32" s="28"/>
      <c r="G32" s="28"/>
      <c r="H32" s="29">
        <f>ETS!H38</f>
        <v>-846.33582204878053</v>
      </c>
      <c r="I32" s="19"/>
      <c r="M32" s="19"/>
      <c r="N32" s="22"/>
      <c r="O32" s="22"/>
      <c r="P32" s="19">
        <f>ETS!H40</f>
        <v>-969.16435068825649</v>
      </c>
      <c r="Q32" s="19"/>
      <c r="U32" s="19"/>
      <c r="V32" s="22"/>
      <c r="W32" s="22"/>
      <c r="X32" s="19">
        <f>H32-P32</f>
        <v>122.82852863947596</v>
      </c>
      <c r="Y32" s="19"/>
    </row>
    <row r="33" spans="2:31" x14ac:dyDescent="0.25">
      <c r="B33" s="26">
        <f t="shared" si="4"/>
        <v>20</v>
      </c>
      <c r="C33" s="25"/>
      <c r="D33" s="27" t="s">
        <v>18</v>
      </c>
      <c r="E33" s="25"/>
      <c r="F33" s="28"/>
      <c r="G33" s="28"/>
      <c r="H33" s="30">
        <f>'C &lt;50kW'!H32+'C &lt;50kW'!H38</f>
        <v>223535.2874032832</v>
      </c>
      <c r="I33" s="19"/>
      <c r="M33" s="19"/>
      <c r="N33" s="22"/>
      <c r="O33" s="22"/>
      <c r="P33" s="23">
        <f>'C &lt;50kW'!H40</f>
        <v>147760.60909825168</v>
      </c>
      <c r="Q33" s="19"/>
      <c r="U33" s="19"/>
      <c r="V33" s="22"/>
      <c r="W33" s="22"/>
      <c r="X33" s="23">
        <f>H33-P33</f>
        <v>75774.678305031528</v>
      </c>
      <c r="Y33" s="19"/>
    </row>
    <row r="34" spans="2:31" x14ac:dyDescent="0.25">
      <c r="B34" s="26">
        <f>B33+1</f>
        <v>21</v>
      </c>
      <c r="C34" s="25"/>
      <c r="D34" s="25" t="s">
        <v>87</v>
      </c>
      <c r="E34" s="25"/>
      <c r="F34" s="28"/>
      <c r="G34" s="28"/>
      <c r="H34" s="31">
        <f>SUM(H30:H33)</f>
        <v>307981.46861724474</v>
      </c>
      <c r="I34" s="19"/>
      <c r="N34" s="24"/>
      <c r="O34" s="24"/>
      <c r="P34" s="31">
        <f>SUM(P30:P33)</f>
        <v>201648.1686024791</v>
      </c>
      <c r="V34" s="24"/>
      <c r="W34" s="24"/>
      <c r="X34" s="31">
        <f>SUM(X30:X33)</f>
        <v>106333.3000147657</v>
      </c>
    </row>
    <row r="35" spans="2:31" x14ac:dyDescent="0.25">
      <c r="B35" s="25"/>
      <c r="C35" s="25"/>
      <c r="D35" s="25"/>
      <c r="E35" s="25"/>
      <c r="F35" s="32"/>
      <c r="G35" s="32"/>
    </row>
    <row r="36" spans="2:31" x14ac:dyDescent="0.25">
      <c r="B36" s="26">
        <f>B34+1</f>
        <v>22</v>
      </c>
      <c r="C36" s="25"/>
      <c r="D36" s="25" t="s">
        <v>88</v>
      </c>
      <c r="E36" s="25"/>
      <c r="F36" s="25"/>
      <c r="G36" s="25"/>
      <c r="H36" s="29">
        <f>SL!H25</f>
        <v>44518.920046000007</v>
      </c>
      <c r="I36" s="19"/>
      <c r="J36" s="19"/>
      <c r="K36" s="19"/>
      <c r="L36" s="19"/>
      <c r="M36" s="19"/>
      <c r="N36" s="22"/>
      <c r="O36" s="22"/>
      <c r="P36" s="19">
        <f>SL!H28</f>
        <v>48946.45552573137</v>
      </c>
      <c r="Q36" s="19"/>
      <c r="V36" s="24"/>
      <c r="W36" s="24"/>
      <c r="X36" s="19">
        <f>H36-P36</f>
        <v>-4427.535479731363</v>
      </c>
    </row>
    <row r="37" spans="2:31" x14ac:dyDescent="0.25">
      <c r="B37" s="26"/>
      <c r="C37" s="25"/>
      <c r="D37" s="25"/>
      <c r="E37" s="25"/>
      <c r="F37" s="25"/>
      <c r="G37" s="25"/>
      <c r="H37" s="25"/>
      <c r="N37" s="24"/>
      <c r="O37" s="24"/>
      <c r="V37" s="24"/>
      <c r="W37" s="24"/>
    </row>
    <row r="38" spans="2:31" x14ac:dyDescent="0.25">
      <c r="B38" s="26">
        <f>B36+1</f>
        <v>23</v>
      </c>
      <c r="C38" s="25"/>
      <c r="D38" s="25" t="s">
        <v>146</v>
      </c>
      <c r="E38" s="25"/>
      <c r="F38" s="25"/>
      <c r="G38" s="25"/>
      <c r="H38" s="34">
        <f>H36+H34+H25</f>
        <v>55590440.274939254</v>
      </c>
      <c r="J38" s="34">
        <f>J25</f>
        <v>55590456.038988009</v>
      </c>
      <c r="K38" s="54"/>
      <c r="L38" s="54"/>
      <c r="N38" s="24"/>
      <c r="O38" s="24"/>
      <c r="P38" s="34">
        <f>P36+P34+P25</f>
        <v>37871525.312543042</v>
      </c>
      <c r="R38" s="34">
        <f>R25</f>
        <v>37871525.270059362</v>
      </c>
      <c r="S38" s="54"/>
      <c r="T38" s="54"/>
      <c r="V38" s="24"/>
      <c r="W38" s="24"/>
      <c r="X38" s="34">
        <f>X36+X34+X25</f>
        <v>17718914.962396204</v>
      </c>
      <c r="Z38" s="34">
        <f>Z25</f>
        <v>17718930.768928643</v>
      </c>
      <c r="AA38" s="54"/>
      <c r="AB38" s="54"/>
      <c r="AE38" s="42"/>
    </row>
    <row r="39" spans="2:31" x14ac:dyDescent="0.25">
      <c r="B39" s="26"/>
      <c r="C39" s="25"/>
      <c r="D39" s="25"/>
      <c r="E39" s="25"/>
      <c r="F39" s="25"/>
      <c r="G39" s="25"/>
      <c r="H39" s="25"/>
      <c r="J39" s="25"/>
      <c r="K39" s="25"/>
      <c r="L39" s="25"/>
      <c r="N39" s="24"/>
      <c r="O39" s="24"/>
      <c r="R39" s="25"/>
      <c r="S39" s="25"/>
      <c r="T39" s="25"/>
      <c r="V39" s="24"/>
      <c r="W39" s="24"/>
      <c r="Z39" s="25"/>
      <c r="AA39" s="25"/>
      <c r="AB39" s="25"/>
    </row>
    <row r="40" spans="2:31" x14ac:dyDescent="0.25">
      <c r="B40" s="26">
        <f>B38+1</f>
        <v>24</v>
      </c>
      <c r="C40" s="25"/>
      <c r="D40" s="25" t="s">
        <v>117</v>
      </c>
      <c r="E40" s="25"/>
      <c r="F40" s="25"/>
      <c r="G40" s="25"/>
      <c r="H40" s="29">
        <v>51065889.300000004</v>
      </c>
      <c r="J40" s="29">
        <v>51065889.300000004</v>
      </c>
      <c r="K40" s="29"/>
      <c r="L40" s="29"/>
      <c r="M40" s="19"/>
      <c r="N40" s="22"/>
      <c r="O40" s="22"/>
      <c r="P40" s="19">
        <v>33905242.740000002</v>
      </c>
      <c r="Q40" s="19"/>
      <c r="R40" s="29">
        <v>33905242.740000002</v>
      </c>
      <c r="S40" s="29"/>
      <c r="T40" s="29"/>
      <c r="V40" s="24"/>
      <c r="W40" s="24"/>
      <c r="X40" s="19">
        <f>H40-P40</f>
        <v>17160646.560000002</v>
      </c>
      <c r="Z40" s="29">
        <v>17160646.560000002</v>
      </c>
      <c r="AA40" s="29"/>
      <c r="AB40" s="29"/>
    </row>
    <row r="41" spans="2:31" x14ac:dyDescent="0.25">
      <c r="B41" s="26"/>
      <c r="C41" s="25"/>
      <c r="D41" s="25"/>
      <c r="E41" s="25"/>
      <c r="F41" s="25"/>
      <c r="G41" s="25"/>
      <c r="H41" s="25"/>
      <c r="J41" s="25"/>
      <c r="K41" s="25"/>
      <c r="L41" s="25"/>
      <c r="N41" s="24"/>
      <c r="O41" s="24"/>
      <c r="R41" s="25"/>
      <c r="S41" s="25"/>
      <c r="T41" s="25"/>
      <c r="V41" s="24"/>
      <c r="W41" s="24"/>
      <c r="Z41" s="25"/>
      <c r="AA41" s="25"/>
      <c r="AB41" s="25"/>
    </row>
    <row r="42" spans="2:31" x14ac:dyDescent="0.25">
      <c r="B42" s="26">
        <f>B40+1</f>
        <v>25</v>
      </c>
      <c r="C42" s="25"/>
      <c r="D42" s="25" t="s">
        <v>118</v>
      </c>
      <c r="E42" s="25"/>
      <c r="F42" s="25"/>
      <c r="G42" s="25"/>
      <c r="H42" s="31">
        <f>H38-H40</f>
        <v>4524550.9749392495</v>
      </c>
      <c r="J42" s="31">
        <f>J38-J40</f>
        <v>4524566.7389880046</v>
      </c>
      <c r="K42" s="31"/>
      <c r="L42" s="31"/>
      <c r="N42" s="24"/>
      <c r="O42" s="24"/>
      <c r="P42" s="31">
        <f>P38-P40</f>
        <v>3966282.5725430399</v>
      </c>
      <c r="R42" s="31">
        <f>R38-R40</f>
        <v>3966282.53005936</v>
      </c>
      <c r="S42" s="31"/>
      <c r="T42" s="31"/>
      <c r="V42" s="24"/>
      <c r="W42" s="24"/>
      <c r="X42" s="31">
        <f>X38-X40</f>
        <v>558268.40239620209</v>
      </c>
      <c r="Z42" s="31">
        <f>Z38-Z40</f>
        <v>558284.20892864093</v>
      </c>
      <c r="AA42" s="31"/>
      <c r="AB42" s="31"/>
      <c r="AC42" s="42"/>
    </row>
    <row r="43" spans="2:31" x14ac:dyDescent="0.25">
      <c r="B43" s="25"/>
      <c r="C43" s="25"/>
      <c r="D43" s="25"/>
      <c r="E43" s="25"/>
      <c r="F43" s="25"/>
      <c r="G43" s="25"/>
      <c r="H43" s="25"/>
      <c r="J43" s="25"/>
      <c r="K43" s="25"/>
      <c r="L43" s="25"/>
      <c r="N43" s="24"/>
      <c r="O43" s="24"/>
      <c r="P43" s="24"/>
      <c r="V43" s="24"/>
      <c r="W43" s="24"/>
      <c r="X43" s="24"/>
    </row>
    <row r="44" spans="2:31" x14ac:dyDescent="0.25">
      <c r="B44" s="18" t="s">
        <v>82</v>
      </c>
      <c r="N44" s="24"/>
      <c r="O44" s="24"/>
      <c r="P44" s="24"/>
      <c r="V44" s="24"/>
      <c r="W44" s="24"/>
      <c r="X44" s="24"/>
    </row>
    <row r="45" spans="2:31" x14ac:dyDescent="0.25">
      <c r="B45" s="18" t="s">
        <v>83</v>
      </c>
    </row>
    <row r="46" spans="2:31" ht="14.25" customHeight="1" x14ac:dyDescent="0.25">
      <c r="B46" s="56" t="s">
        <v>147</v>
      </c>
      <c r="C46" s="55"/>
      <c r="D46" s="55"/>
      <c r="E46" s="55"/>
      <c r="F46" s="55"/>
      <c r="G46" s="55"/>
      <c r="H46" s="55"/>
      <c r="I46" s="55"/>
      <c r="J46" s="55"/>
      <c r="K46" s="55"/>
      <c r="L46" s="55"/>
      <c r="M46" s="55"/>
      <c r="N46" s="55"/>
      <c r="O46" s="55"/>
      <c r="P46" s="55"/>
      <c r="Q46" s="55"/>
      <c r="R46" s="55"/>
      <c r="S46" s="55"/>
      <c r="T46" s="55"/>
      <c r="U46" s="55"/>
      <c r="V46" s="55"/>
      <c r="W46" s="55"/>
      <c r="X46" s="55"/>
      <c r="Y46" s="55"/>
      <c r="Z46" s="55"/>
      <c r="AA46" s="51"/>
      <c r="AB46" s="51"/>
    </row>
    <row r="47" spans="2:31" x14ac:dyDescent="0.2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1"/>
      <c r="AB47" s="51"/>
    </row>
  </sheetData>
  <mergeCells count="6">
    <mergeCell ref="B28:AB28"/>
    <mergeCell ref="N6:T6"/>
    <mergeCell ref="V6:AB6"/>
    <mergeCell ref="B2:AB2"/>
    <mergeCell ref="B4:AB4"/>
    <mergeCell ref="F6:L6"/>
  </mergeCells>
  <pageMargins left="0.7" right="0.7" top="0.75" bottom="0.75" header="0.3" footer="0.3"/>
  <pageSetup scale="47" orientation="landscape" r:id="rId1"/>
  <headerFooter>
    <oddHeader>&amp;R&amp;"Arial,Bold"Exhibit GRM-1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190D5-5E2F-478A-97E3-CD52877AC839}">
  <sheetPr>
    <pageSetUpPr fitToPage="1"/>
  </sheetPr>
  <dimension ref="A2:L33"/>
  <sheetViews>
    <sheetView tabSelected="1" view="pageBreakPreview" zoomScale="60" zoomScaleNormal="100" workbookViewId="0">
      <selection activeCell="B2" sqref="B2:AB2"/>
    </sheetView>
  </sheetViews>
  <sheetFormatPr defaultRowHeight="15" x14ac:dyDescent="0.25"/>
  <cols>
    <col min="1" max="1" width="1.625" style="12" customWidth="1"/>
    <col min="2" max="2" width="4.75" style="16" bestFit="1" customWidth="1"/>
    <col min="3" max="3" width="1.625" style="12" customWidth="1"/>
    <col min="4" max="4" width="28.75" style="12" bestFit="1" customWidth="1"/>
    <col min="5" max="5" width="1.625" style="12" customWidth="1"/>
    <col min="6" max="6" width="12.125" style="12" bestFit="1"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1.375" style="12" customWidth="1"/>
    <col min="13" max="13" width="1.625" customWidth="1"/>
  </cols>
  <sheetData>
    <row r="2" spans="2:12" ht="18.75" x14ac:dyDescent="0.3">
      <c r="B2" s="59" t="s">
        <v>29</v>
      </c>
      <c r="C2" s="59"/>
      <c r="D2" s="59"/>
      <c r="E2" s="59"/>
      <c r="F2" s="59"/>
      <c r="G2" s="59"/>
      <c r="H2" s="59"/>
      <c r="I2" s="59"/>
      <c r="J2" s="59"/>
      <c r="K2" s="59"/>
      <c r="L2" s="59"/>
    </row>
    <row r="4" spans="2:12" ht="15.75" x14ac:dyDescent="0.25">
      <c r="B4" s="60" t="s">
        <v>136</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ht="18" x14ac:dyDescent="0.25">
      <c r="D8" s="12" t="s">
        <v>126</v>
      </c>
    </row>
    <row r="9" spans="2:12" x14ac:dyDescent="0.25">
      <c r="B9" s="16">
        <v>1</v>
      </c>
      <c r="D9" s="37" t="s">
        <v>31</v>
      </c>
      <c r="F9" s="15">
        <v>12</v>
      </c>
      <c r="H9" s="15">
        <v>12</v>
      </c>
      <c r="J9" s="15">
        <v>12</v>
      </c>
      <c r="L9" s="15">
        <v>12</v>
      </c>
    </row>
    <row r="10" spans="2:12" x14ac:dyDescent="0.25">
      <c r="B10" s="16">
        <f>B9+1</f>
        <v>2</v>
      </c>
      <c r="D10" s="37" t="s">
        <v>32</v>
      </c>
      <c r="F10" s="15">
        <v>8340600</v>
      </c>
      <c r="H10" s="15">
        <v>8340600</v>
      </c>
      <c r="J10" s="15">
        <v>8340600</v>
      </c>
      <c r="L10" s="15">
        <v>8340600</v>
      </c>
    </row>
    <row r="11" spans="2:12" x14ac:dyDescent="0.25">
      <c r="B11" s="16">
        <f>B10+1</f>
        <v>3</v>
      </c>
      <c r="D11" s="37" t="s">
        <v>73</v>
      </c>
      <c r="F11" s="15">
        <v>16230</v>
      </c>
      <c r="H11" s="15">
        <v>16230</v>
      </c>
      <c r="J11" s="15">
        <v>16230</v>
      </c>
      <c r="L11" s="15">
        <v>16230</v>
      </c>
    </row>
    <row r="13" spans="2:12" ht="18" x14ac:dyDescent="0.25">
      <c r="D13" s="12" t="s">
        <v>127</v>
      </c>
    </row>
    <row r="14" spans="2:12" x14ac:dyDescent="0.25">
      <c r="B14" s="16">
        <f>B11+1</f>
        <v>4</v>
      </c>
      <c r="D14" s="37" t="s">
        <v>66</v>
      </c>
      <c r="F14" s="35">
        <v>1412.92</v>
      </c>
      <c r="H14" s="35">
        <v>1412.92</v>
      </c>
      <c r="J14" s="35">
        <v>1412.92</v>
      </c>
      <c r="L14" s="35">
        <v>1412.92</v>
      </c>
    </row>
    <row r="15" spans="2:12" x14ac:dyDescent="0.25">
      <c r="B15" s="16">
        <f>B14+1</f>
        <v>5</v>
      </c>
      <c r="D15" s="37" t="s">
        <v>33</v>
      </c>
      <c r="F15" s="38">
        <v>5.6676999999999998E-2</v>
      </c>
      <c r="H15" s="38">
        <v>6.8527000000000005E-2</v>
      </c>
      <c r="J15" s="38">
        <v>6.8527000000000005E-2</v>
      </c>
      <c r="L15" s="38">
        <v>6.8527000000000005E-2</v>
      </c>
    </row>
    <row r="16" spans="2:12" x14ac:dyDescent="0.25">
      <c r="B16" s="16">
        <f>B15+1</f>
        <v>6</v>
      </c>
      <c r="D16" s="37" t="s">
        <v>72</v>
      </c>
      <c r="F16" s="49">
        <v>8.66</v>
      </c>
      <c r="H16" s="49">
        <v>8.66</v>
      </c>
      <c r="J16" s="49">
        <v>8.66</v>
      </c>
      <c r="L16" s="49">
        <v>8.66</v>
      </c>
    </row>
    <row r="18" spans="2:12" x14ac:dyDescent="0.25">
      <c r="D18" s="12" t="s">
        <v>34</v>
      </c>
    </row>
    <row r="19" spans="2:12" x14ac:dyDescent="0.25">
      <c r="B19" s="16">
        <f>B16+1</f>
        <v>7</v>
      </c>
      <c r="D19" s="37" t="s">
        <v>68</v>
      </c>
      <c r="F19" s="19">
        <f>F14*F9</f>
        <v>16955.04</v>
      </c>
      <c r="H19" s="19">
        <f>H14*H9</f>
        <v>16955.04</v>
      </c>
      <c r="J19" s="19">
        <f>J14*J9</f>
        <v>16955.04</v>
      </c>
      <c r="L19" s="19">
        <f>L14*L9</f>
        <v>16955.04</v>
      </c>
    </row>
    <row r="20" spans="2:12" x14ac:dyDescent="0.25">
      <c r="B20" s="16">
        <f>B19+1</f>
        <v>8</v>
      </c>
      <c r="D20" s="37" t="s">
        <v>75</v>
      </c>
      <c r="F20" s="19">
        <f t="shared" ref="F20:H21" si="0">F15*F10</f>
        <v>472720.1862</v>
      </c>
      <c r="H20" s="19">
        <f t="shared" si="0"/>
        <v>571556.29619999998</v>
      </c>
      <c r="J20" s="19">
        <f t="shared" ref="J20:L21" si="1">J15*J10</f>
        <v>571556.29619999998</v>
      </c>
      <c r="L20" s="19">
        <f t="shared" si="1"/>
        <v>571556.29619999998</v>
      </c>
    </row>
    <row r="21" spans="2:12" x14ac:dyDescent="0.25">
      <c r="B21" s="16">
        <f t="shared" ref="B21:B22" si="2">B20+1</f>
        <v>9</v>
      </c>
      <c r="D21" s="37" t="s">
        <v>74</v>
      </c>
      <c r="F21" s="23">
        <f t="shared" si="0"/>
        <v>140551.79999999999</v>
      </c>
      <c r="H21" s="23">
        <f t="shared" si="0"/>
        <v>140551.79999999999</v>
      </c>
      <c r="J21" s="23">
        <f t="shared" si="1"/>
        <v>140551.79999999999</v>
      </c>
      <c r="L21" s="23">
        <f t="shared" si="1"/>
        <v>140551.79999999999</v>
      </c>
    </row>
    <row r="22" spans="2:12" x14ac:dyDescent="0.25">
      <c r="B22" s="16">
        <f t="shared" si="2"/>
        <v>10</v>
      </c>
      <c r="D22" s="37" t="s">
        <v>63</v>
      </c>
      <c r="F22" s="19">
        <f>F19+F20+F21</f>
        <v>630227.02619999996</v>
      </c>
      <c r="H22" s="19">
        <f>H19+H20+H21</f>
        <v>729063.13620000007</v>
      </c>
      <c r="J22" s="19">
        <f>J19+J20+J21</f>
        <v>729063.13620000007</v>
      </c>
      <c r="L22" s="19">
        <f>L19+L20+L21</f>
        <v>729063.13620000007</v>
      </c>
    </row>
    <row r="24" spans="2:12" ht="18" x14ac:dyDescent="0.25">
      <c r="B24" s="16">
        <f>B22+1</f>
        <v>11</v>
      </c>
      <c r="D24" s="33" t="s">
        <v>121</v>
      </c>
      <c r="F24" s="39">
        <f>'Expense Rate'!F27</f>
        <v>6.3508700327370465E-2</v>
      </c>
      <c r="H24" s="39">
        <f>'Expense Rate'!J27</f>
        <v>7.5358700327370465E-2</v>
      </c>
      <c r="J24" s="39">
        <f>'Expense Rate'!J27</f>
        <v>7.5358700327370465E-2</v>
      </c>
      <c r="L24" s="39">
        <f>J24</f>
        <v>7.5358700327370465E-2</v>
      </c>
    </row>
    <row r="25" spans="2:12" x14ac:dyDescent="0.25">
      <c r="B25" s="16">
        <f>B24+1</f>
        <v>12</v>
      </c>
      <c r="D25" s="33" t="s">
        <v>76</v>
      </c>
      <c r="F25" s="19">
        <f>F10*F24</f>
        <v>529700.66595046606</v>
      </c>
      <c r="G25" s="19"/>
      <c r="H25" s="19">
        <f>H10*H24</f>
        <v>628536.77595046605</v>
      </c>
      <c r="I25" s="19"/>
      <c r="J25" s="19">
        <f>J10*J24</f>
        <v>628536.77595046605</v>
      </c>
      <c r="L25" s="19">
        <f>L10*L24</f>
        <v>628536.77595046605</v>
      </c>
    </row>
    <row r="27" spans="2:12" ht="15.75" thickBot="1" x14ac:dyDescent="0.3">
      <c r="B27" s="16">
        <f>B25+1</f>
        <v>13</v>
      </c>
      <c r="D27" s="12" t="s">
        <v>49</v>
      </c>
      <c r="F27" s="40">
        <f>F22-F25</f>
        <v>100526.3602495339</v>
      </c>
      <c r="H27" s="40">
        <f>H22-H25</f>
        <v>100526.36024953402</v>
      </c>
      <c r="J27" s="40">
        <f>J22-J25</f>
        <v>100526.36024953402</v>
      </c>
      <c r="L27" s="40">
        <f>L22-L25</f>
        <v>100526.36024953402</v>
      </c>
    </row>
    <row r="28" spans="2:12" ht="15.75" thickTop="1" x14ac:dyDescent="0.25"/>
    <row r="29" spans="2:12" x14ac:dyDescent="0.25">
      <c r="B29" s="18" t="s">
        <v>56</v>
      </c>
    </row>
    <row r="30" spans="2:12" x14ac:dyDescent="0.25">
      <c r="B30" s="18" t="s">
        <v>1</v>
      </c>
      <c r="L30" s="48"/>
    </row>
    <row r="31" spans="2:12" ht="16.5" x14ac:dyDescent="0.25">
      <c r="B31" s="18" t="s">
        <v>128</v>
      </c>
    </row>
    <row r="32" spans="2:12" ht="16.5" x14ac:dyDescent="0.25">
      <c r="B32" s="18" t="s">
        <v>125</v>
      </c>
    </row>
    <row r="33" spans="2:2" x14ac:dyDescent="0.25">
      <c r="B33" s="33"/>
    </row>
  </sheetData>
  <mergeCells count="2">
    <mergeCell ref="B2:L2"/>
    <mergeCell ref="B4:L4"/>
  </mergeCells>
  <pageMargins left="0.7" right="0.7" top="0.75" bottom="0.75" header="0.3" footer="0.3"/>
  <pageSetup scale="99" orientation="landscape" r:id="rId1"/>
  <headerFooter>
    <oddHeader>&amp;R&amp;"Arial,Bold"Exhibit GRM-1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61901-A885-4B44-A586-E2130301DB54}">
  <sheetPr>
    <pageSetUpPr fitToPage="1"/>
  </sheetPr>
  <dimension ref="A2:L33"/>
  <sheetViews>
    <sheetView tabSelected="1" zoomScaleNormal="100" workbookViewId="0">
      <selection activeCell="B2" sqref="B2:AB2"/>
    </sheetView>
  </sheetViews>
  <sheetFormatPr defaultRowHeight="15" x14ac:dyDescent="0.25"/>
  <cols>
    <col min="1" max="1" width="1.625" style="12" customWidth="1"/>
    <col min="2" max="2" width="4.75" style="16" bestFit="1" customWidth="1"/>
    <col min="3" max="3" width="1.625" style="12" customWidth="1"/>
    <col min="4" max="4" width="28.75" style="12" bestFit="1" customWidth="1"/>
    <col min="5" max="5" width="1.625" style="12" customWidth="1"/>
    <col min="6" max="6" width="12.125" style="12" bestFit="1"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0.75" style="12" customWidth="1"/>
    <col min="13" max="13" width="1.625" customWidth="1"/>
  </cols>
  <sheetData>
    <row r="2" spans="2:12" ht="18.75" x14ac:dyDescent="0.3">
      <c r="B2" s="59" t="s">
        <v>29</v>
      </c>
      <c r="C2" s="59"/>
      <c r="D2" s="59"/>
      <c r="E2" s="59"/>
      <c r="F2" s="59"/>
      <c r="G2" s="59"/>
      <c r="H2" s="59"/>
      <c r="I2" s="59"/>
      <c r="J2" s="59"/>
      <c r="K2" s="59"/>
      <c r="L2" s="59"/>
    </row>
    <row r="4" spans="2:12" ht="15.75" x14ac:dyDescent="0.25">
      <c r="B4" s="60" t="s">
        <v>135</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ht="18" x14ac:dyDescent="0.25">
      <c r="D8" s="12" t="s">
        <v>126</v>
      </c>
    </row>
    <row r="9" spans="2:12" x14ac:dyDescent="0.25">
      <c r="B9" s="16">
        <v>1</v>
      </c>
      <c r="D9" s="37" t="s">
        <v>31</v>
      </c>
      <c r="F9" s="15">
        <v>48</v>
      </c>
      <c r="H9" s="15">
        <v>48</v>
      </c>
      <c r="J9" s="15">
        <v>48</v>
      </c>
      <c r="L9" s="15">
        <v>48</v>
      </c>
    </row>
    <row r="10" spans="2:12" x14ac:dyDescent="0.25">
      <c r="B10" s="16">
        <f>B9+1</f>
        <v>2</v>
      </c>
      <c r="D10" s="37" t="s">
        <v>32</v>
      </c>
      <c r="F10" s="15">
        <v>765404</v>
      </c>
      <c r="H10" s="15">
        <v>765404</v>
      </c>
      <c r="J10" s="15">
        <v>765404</v>
      </c>
      <c r="L10" s="15">
        <v>765404</v>
      </c>
    </row>
    <row r="11" spans="2:12" x14ac:dyDescent="0.25">
      <c r="B11" s="16">
        <f>B10+1</f>
        <v>3</v>
      </c>
      <c r="D11" s="37" t="s">
        <v>73</v>
      </c>
      <c r="F11" s="15">
        <v>4766</v>
      </c>
      <c r="H11" s="15">
        <v>4766</v>
      </c>
      <c r="J11" s="15">
        <v>4766</v>
      </c>
      <c r="L11" s="15">
        <v>4766</v>
      </c>
    </row>
    <row r="13" spans="2:12" ht="18" x14ac:dyDescent="0.25">
      <c r="D13" s="12" t="s">
        <v>127</v>
      </c>
    </row>
    <row r="14" spans="2:12" x14ac:dyDescent="0.25">
      <c r="B14" s="16">
        <f>B11+1</f>
        <v>4</v>
      </c>
      <c r="D14" s="37" t="s">
        <v>66</v>
      </c>
      <c r="F14" s="35">
        <v>115.18</v>
      </c>
      <c r="H14" s="35">
        <v>115.18</v>
      </c>
      <c r="J14" s="35">
        <v>115.18</v>
      </c>
      <c r="L14" s="35">
        <v>115.18</v>
      </c>
    </row>
    <row r="15" spans="2:12" x14ac:dyDescent="0.25">
      <c r="B15" s="16">
        <f>B14+1</f>
        <v>5</v>
      </c>
      <c r="D15" s="37" t="s">
        <v>33</v>
      </c>
      <c r="F15" s="38">
        <v>6.6697000000000006E-2</v>
      </c>
      <c r="H15" s="38">
        <v>7.8547000000000006E-2</v>
      </c>
      <c r="J15" s="38">
        <v>7.8547000000000006E-2</v>
      </c>
      <c r="L15" s="38">
        <v>7.8547000000000006E-2</v>
      </c>
    </row>
    <row r="16" spans="2:12" x14ac:dyDescent="0.25">
      <c r="B16" s="16">
        <f>B15+1</f>
        <v>6</v>
      </c>
      <c r="D16" s="37" t="s">
        <v>72</v>
      </c>
      <c r="F16" s="49">
        <v>8.66</v>
      </c>
      <c r="H16" s="49">
        <v>8.66</v>
      </c>
      <c r="J16" s="49">
        <v>8.66</v>
      </c>
      <c r="L16" s="49">
        <v>8.66</v>
      </c>
    </row>
    <row r="18" spans="2:12" x14ac:dyDescent="0.25">
      <c r="D18" s="12" t="s">
        <v>34</v>
      </c>
    </row>
    <row r="19" spans="2:12" x14ac:dyDescent="0.25">
      <c r="B19" s="16">
        <f>B16+1</f>
        <v>7</v>
      </c>
      <c r="D19" s="37" t="s">
        <v>68</v>
      </c>
      <c r="F19" s="19">
        <f>F14*F9</f>
        <v>5528.64</v>
      </c>
      <c r="H19" s="19">
        <f>H14*H9</f>
        <v>5528.64</v>
      </c>
      <c r="J19" s="19">
        <f>J14*J9</f>
        <v>5528.64</v>
      </c>
      <c r="L19" s="19">
        <f>L14*L9</f>
        <v>5528.64</v>
      </c>
    </row>
    <row r="20" spans="2:12" x14ac:dyDescent="0.25">
      <c r="B20" s="16">
        <f>B19+1</f>
        <v>8</v>
      </c>
      <c r="D20" s="37" t="s">
        <v>75</v>
      </c>
      <c r="F20" s="19">
        <f t="shared" ref="F20:F21" si="0">F15*F10</f>
        <v>51050.150588000004</v>
      </c>
      <c r="H20" s="19">
        <f>H15*H10</f>
        <v>60120.187988000005</v>
      </c>
      <c r="J20" s="19">
        <f t="shared" ref="J20:L21" si="1">J15*J10</f>
        <v>60120.187988000005</v>
      </c>
      <c r="L20" s="19">
        <f t="shared" si="1"/>
        <v>60120.187988000005</v>
      </c>
    </row>
    <row r="21" spans="2:12" x14ac:dyDescent="0.25">
      <c r="B21" s="16">
        <f t="shared" ref="B21:B22" si="2">B20+1</f>
        <v>9</v>
      </c>
      <c r="D21" s="37" t="s">
        <v>74</v>
      </c>
      <c r="F21" s="23">
        <f t="shared" si="0"/>
        <v>41273.56</v>
      </c>
      <c r="H21" s="23">
        <f>H16*H11</f>
        <v>41273.56</v>
      </c>
      <c r="J21" s="23">
        <f t="shared" si="1"/>
        <v>41273.56</v>
      </c>
      <c r="L21" s="23">
        <f t="shared" si="1"/>
        <v>41273.56</v>
      </c>
    </row>
    <row r="22" spans="2:12" x14ac:dyDescent="0.25">
      <c r="B22" s="16">
        <f t="shared" si="2"/>
        <v>10</v>
      </c>
      <c r="D22" s="37" t="s">
        <v>63</v>
      </c>
      <c r="F22" s="19">
        <f>F19+F20+F21</f>
        <v>97852.350588000001</v>
      </c>
      <c r="H22" s="19">
        <f>H19+H20+H21</f>
        <v>106922.387988</v>
      </c>
      <c r="J22" s="19">
        <f>J19+J20+J21</f>
        <v>106922.387988</v>
      </c>
      <c r="L22" s="19">
        <f>L19+L20+L21</f>
        <v>106922.387988</v>
      </c>
    </row>
    <row r="24" spans="2:12" ht="18" x14ac:dyDescent="0.25">
      <c r="B24" s="16">
        <f>B22+1</f>
        <v>11</v>
      </c>
      <c r="D24" s="33" t="s">
        <v>121</v>
      </c>
      <c r="F24" s="39">
        <f>'Expense Rate'!F27</f>
        <v>6.3508700327370465E-2</v>
      </c>
      <c r="H24" s="39">
        <f>'Expense Rate'!J27</f>
        <v>7.5358700327370465E-2</v>
      </c>
      <c r="J24" s="39">
        <f>'Expense Rate'!J27</f>
        <v>7.5358700327370465E-2</v>
      </c>
      <c r="L24" s="39">
        <f>J24</f>
        <v>7.5358700327370465E-2</v>
      </c>
    </row>
    <row r="25" spans="2:12" x14ac:dyDescent="0.25">
      <c r="B25" s="16">
        <f>B24+1</f>
        <v>12</v>
      </c>
      <c r="D25" s="33" t="s">
        <v>76</v>
      </c>
      <c r="F25" s="19">
        <f>F10*F24</f>
        <v>48609.813265370663</v>
      </c>
      <c r="G25" s="19"/>
      <c r="H25" s="19">
        <f>H10*H24</f>
        <v>57679.850665370665</v>
      </c>
      <c r="I25" s="19"/>
      <c r="J25" s="19">
        <f>J10*J24</f>
        <v>57679.850665370665</v>
      </c>
      <c r="L25" s="19">
        <f>L10*L24</f>
        <v>57679.850665370665</v>
      </c>
    </row>
    <row r="27" spans="2:12" ht="15.75" thickBot="1" x14ac:dyDescent="0.3">
      <c r="B27" s="16">
        <f>B25+1</f>
        <v>13</v>
      </c>
      <c r="D27" s="12" t="s">
        <v>49</v>
      </c>
      <c r="F27" s="40">
        <f>F22-F25</f>
        <v>49242.537322629338</v>
      </c>
      <c r="H27" s="40">
        <f>H22-H25</f>
        <v>49242.537322629338</v>
      </c>
      <c r="J27" s="40">
        <f>J22-J25</f>
        <v>49242.537322629338</v>
      </c>
      <c r="L27" s="40">
        <f>L22-L25</f>
        <v>49242.537322629338</v>
      </c>
    </row>
    <row r="28" spans="2:12" ht="15.75" thickTop="1" x14ac:dyDescent="0.25"/>
    <row r="29" spans="2:12" x14ac:dyDescent="0.25">
      <c r="B29" s="18" t="s">
        <v>56</v>
      </c>
    </row>
    <row r="30" spans="2:12" x14ac:dyDescent="0.25">
      <c r="B30" s="18" t="s">
        <v>1</v>
      </c>
      <c r="L30" s="48"/>
    </row>
    <row r="31" spans="2:12" ht="16.5" x14ac:dyDescent="0.25">
      <c r="B31" s="18" t="s">
        <v>128</v>
      </c>
    </row>
    <row r="32" spans="2:12" ht="16.5" x14ac:dyDescent="0.25">
      <c r="B32" s="18" t="s">
        <v>125</v>
      </c>
    </row>
    <row r="33" spans="2:2" x14ac:dyDescent="0.25">
      <c r="B33" s="33"/>
    </row>
  </sheetData>
  <mergeCells count="2">
    <mergeCell ref="B2:L2"/>
    <mergeCell ref="B4:L4"/>
  </mergeCells>
  <pageMargins left="0.7" right="0.7" top="0.75" bottom="0.75" header="0.3" footer="0.3"/>
  <pageSetup scale="99" orientation="landscape" r:id="rId1"/>
  <headerFooter>
    <oddHeader>&amp;R&amp;"Arial,Bold"Exhibit GRM-1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379A6-4705-4670-9465-870675D5E1A1}">
  <sheetPr>
    <pageSetUpPr fitToPage="1"/>
  </sheetPr>
  <dimension ref="B2:L36"/>
  <sheetViews>
    <sheetView tabSelected="1" zoomScaleNormal="100" workbookViewId="0">
      <selection activeCell="B2" sqref="B2:AB2"/>
    </sheetView>
  </sheetViews>
  <sheetFormatPr defaultRowHeight="15" x14ac:dyDescent="0.25"/>
  <cols>
    <col min="1" max="1" width="1.625" style="12" customWidth="1"/>
    <col min="2" max="2" width="4.75" style="16" bestFit="1" customWidth="1"/>
    <col min="3" max="3" width="1.625" style="12" customWidth="1"/>
    <col min="4" max="4" width="35.625" style="12" bestFit="1" customWidth="1"/>
    <col min="5" max="5" width="1.625" style="12" customWidth="1"/>
    <col min="6" max="6" width="13.125" style="12"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1.375" style="12" customWidth="1"/>
    <col min="13" max="13" width="1.625" style="12" customWidth="1"/>
    <col min="14" max="16384" width="9" style="12"/>
  </cols>
  <sheetData>
    <row r="2" spans="2:12" ht="18.75" x14ac:dyDescent="0.3">
      <c r="B2" s="59" t="s">
        <v>29</v>
      </c>
      <c r="C2" s="59"/>
      <c r="D2" s="59"/>
      <c r="E2" s="59"/>
      <c r="F2" s="59"/>
      <c r="G2" s="59"/>
      <c r="H2" s="59"/>
      <c r="I2" s="59"/>
      <c r="J2" s="59"/>
      <c r="K2" s="59"/>
      <c r="L2" s="59"/>
    </row>
    <row r="4" spans="2:12" ht="15.75" x14ac:dyDescent="0.25">
      <c r="B4" s="60" t="s">
        <v>134</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ht="18" x14ac:dyDescent="0.25">
      <c r="D8" s="12" t="s">
        <v>126</v>
      </c>
    </row>
    <row r="9" spans="2:12" x14ac:dyDescent="0.25">
      <c r="B9" s="16">
        <v>1</v>
      </c>
      <c r="D9" s="37" t="s">
        <v>31</v>
      </c>
      <c r="F9" s="15">
        <v>12</v>
      </c>
      <c r="H9" s="15">
        <v>12</v>
      </c>
      <c r="J9" s="15">
        <v>12</v>
      </c>
      <c r="L9" s="15">
        <v>12</v>
      </c>
    </row>
    <row r="10" spans="2:12" x14ac:dyDescent="0.25">
      <c r="B10" s="16">
        <f>B9+1</f>
        <v>2</v>
      </c>
      <c r="D10" s="37" t="s">
        <v>59</v>
      </c>
      <c r="F10" s="15">
        <v>7486837</v>
      </c>
      <c r="H10" s="15">
        <v>7486837</v>
      </c>
      <c r="J10" s="15">
        <v>7486837</v>
      </c>
      <c r="L10" s="15">
        <v>7486837</v>
      </c>
    </row>
    <row r="11" spans="2:12" x14ac:dyDescent="0.25">
      <c r="B11" s="16">
        <f t="shared" ref="B11:B12" si="0">B10+1</f>
        <v>3</v>
      </c>
      <c r="D11" s="37" t="s">
        <v>60</v>
      </c>
      <c r="F11" s="15">
        <v>9136822</v>
      </c>
      <c r="H11" s="15">
        <v>9136822</v>
      </c>
      <c r="J11" s="15">
        <v>9136822</v>
      </c>
      <c r="L11" s="15">
        <v>9136822</v>
      </c>
    </row>
    <row r="12" spans="2:12" x14ac:dyDescent="0.25">
      <c r="B12" s="16">
        <f t="shared" si="0"/>
        <v>4</v>
      </c>
      <c r="D12" s="37" t="s">
        <v>73</v>
      </c>
      <c r="F12" s="15">
        <v>38016.800000000003</v>
      </c>
      <c r="H12" s="15">
        <v>38016.800000000003</v>
      </c>
      <c r="J12" s="15">
        <v>38016.800000000003</v>
      </c>
      <c r="L12" s="15">
        <v>38016.800000000003</v>
      </c>
    </row>
    <row r="14" spans="2:12" ht="18" x14ac:dyDescent="0.25">
      <c r="D14" s="12" t="s">
        <v>127</v>
      </c>
    </row>
    <row r="15" spans="2:12" x14ac:dyDescent="0.25">
      <c r="B15" s="16">
        <f>B12+1</f>
        <v>5</v>
      </c>
      <c r="D15" s="37" t="s">
        <v>66</v>
      </c>
      <c r="F15" s="35">
        <v>3526.81</v>
      </c>
      <c r="H15" s="35">
        <v>3526.81</v>
      </c>
      <c r="J15" s="35">
        <v>3526.81</v>
      </c>
      <c r="L15" s="35">
        <v>3526.81</v>
      </c>
    </row>
    <row r="16" spans="2:12" x14ac:dyDescent="0.25">
      <c r="B16" s="16">
        <f>B15+1</f>
        <v>6</v>
      </c>
      <c r="D16" s="37" t="s">
        <v>57</v>
      </c>
      <c r="F16" s="38">
        <v>6.3515000000000002E-2</v>
      </c>
      <c r="H16" s="38">
        <v>7.5365000000000001E-2</v>
      </c>
      <c r="J16" s="38">
        <v>7.5365000000000001E-2</v>
      </c>
      <c r="L16" s="38">
        <v>7.5365000000000001E-2</v>
      </c>
    </row>
    <row r="17" spans="2:12" x14ac:dyDescent="0.25">
      <c r="B17" s="16">
        <f t="shared" ref="B17:B18" si="1">B16+1</f>
        <v>7</v>
      </c>
      <c r="D17" s="37" t="s">
        <v>58</v>
      </c>
      <c r="F17" s="38">
        <v>5.4272000000000001E-2</v>
      </c>
      <c r="H17" s="38">
        <v>6.6122E-2</v>
      </c>
      <c r="J17" s="38">
        <v>6.6122E-2</v>
      </c>
      <c r="L17" s="38">
        <v>6.6122E-2</v>
      </c>
    </row>
    <row r="18" spans="2:12" x14ac:dyDescent="0.25">
      <c r="B18" s="16">
        <f t="shared" si="1"/>
        <v>8</v>
      </c>
      <c r="D18" s="37" t="s">
        <v>72</v>
      </c>
      <c r="F18" s="49">
        <v>7.26</v>
      </c>
      <c r="H18" s="49">
        <v>7.26</v>
      </c>
      <c r="J18" s="49">
        <v>7.26</v>
      </c>
      <c r="L18" s="49">
        <v>7.26</v>
      </c>
    </row>
    <row r="20" spans="2:12" x14ac:dyDescent="0.25">
      <c r="D20" s="12" t="s">
        <v>34</v>
      </c>
    </row>
    <row r="21" spans="2:12" x14ac:dyDescent="0.25">
      <c r="B21" s="16">
        <f>B18+1</f>
        <v>9</v>
      </c>
      <c r="D21" s="37" t="s">
        <v>77</v>
      </c>
      <c r="F21" s="19">
        <f>F15*F9</f>
        <v>42321.72</v>
      </c>
      <c r="H21" s="19">
        <f>H15*H9</f>
        <v>42321.72</v>
      </c>
      <c r="J21" s="19">
        <f>J15*J9</f>
        <v>42321.72</v>
      </c>
      <c r="L21" s="19">
        <f>L15*L9</f>
        <v>42321.72</v>
      </c>
    </row>
    <row r="22" spans="2:12" x14ac:dyDescent="0.25">
      <c r="B22" s="16">
        <f>B21+1</f>
        <v>10</v>
      </c>
      <c r="D22" s="37" t="s">
        <v>78</v>
      </c>
      <c r="F22" s="19">
        <f t="shared" ref="F22:H24" si="2">F16*F10</f>
        <v>475526.452055</v>
      </c>
      <c r="H22" s="19">
        <f t="shared" si="2"/>
        <v>564245.47050499998</v>
      </c>
      <c r="J22" s="19">
        <f t="shared" ref="J22:L22" si="3">J16*J10</f>
        <v>564245.47050499998</v>
      </c>
      <c r="L22" s="19">
        <f t="shared" si="3"/>
        <v>564245.47050499998</v>
      </c>
    </row>
    <row r="23" spans="2:12" x14ac:dyDescent="0.25">
      <c r="B23" s="16">
        <f t="shared" ref="B23:B25" si="4">B22+1</f>
        <v>11</v>
      </c>
      <c r="D23" s="37" t="s">
        <v>79</v>
      </c>
      <c r="F23" s="19">
        <f t="shared" si="2"/>
        <v>495873.60358400003</v>
      </c>
      <c r="H23" s="19">
        <f t="shared" si="2"/>
        <v>604144.94428399997</v>
      </c>
      <c r="J23" s="19">
        <f t="shared" ref="J23:L23" si="5">J17*J11</f>
        <v>604144.94428399997</v>
      </c>
      <c r="L23" s="19">
        <f t="shared" si="5"/>
        <v>604144.94428399997</v>
      </c>
    </row>
    <row r="24" spans="2:12" x14ac:dyDescent="0.25">
      <c r="B24" s="16">
        <f t="shared" si="4"/>
        <v>12</v>
      </c>
      <c r="D24" s="37" t="s">
        <v>80</v>
      </c>
      <c r="F24" s="23">
        <f t="shared" si="2"/>
        <v>276001.96799999999</v>
      </c>
      <c r="H24" s="23">
        <f t="shared" si="2"/>
        <v>276001.96799999999</v>
      </c>
      <c r="J24" s="23">
        <f t="shared" ref="J24:L24" si="6">J18*J12</f>
        <v>276001.96799999999</v>
      </c>
      <c r="L24" s="23">
        <f t="shared" si="6"/>
        <v>276001.96799999999</v>
      </c>
    </row>
    <row r="25" spans="2:12" x14ac:dyDescent="0.25">
      <c r="B25" s="16">
        <f t="shared" si="4"/>
        <v>13</v>
      </c>
      <c r="D25" s="37" t="s">
        <v>81</v>
      </c>
      <c r="F25" s="19">
        <f>SUM(F21:F24)</f>
        <v>1289723.743639</v>
      </c>
      <c r="H25" s="19">
        <f>SUM(H21:H24)</f>
        <v>1486714.1027889997</v>
      </c>
      <c r="J25" s="19">
        <f>SUM(J21:J24)</f>
        <v>1486714.1027889997</v>
      </c>
      <c r="L25" s="19">
        <f>SUM(L21:L24)</f>
        <v>1486714.1027889997</v>
      </c>
    </row>
    <row r="27" spans="2:12" ht="18" x14ac:dyDescent="0.25">
      <c r="B27" s="16">
        <f>B25+1</f>
        <v>14</v>
      </c>
      <c r="D27" s="33" t="s">
        <v>121</v>
      </c>
      <c r="F27" s="39">
        <f>'Expense Rate'!F27</f>
        <v>6.3508700327370465E-2</v>
      </c>
      <c r="H27" s="39">
        <f>'Expense Rate'!J27</f>
        <v>7.5358700327370465E-2</v>
      </c>
      <c r="J27" s="39">
        <f>'Expense Rate'!J27</f>
        <v>7.5358700327370465E-2</v>
      </c>
      <c r="L27" s="39">
        <f>J27</f>
        <v>7.5358700327370465E-2</v>
      </c>
    </row>
    <row r="28" spans="2:12" x14ac:dyDescent="0.25">
      <c r="B28" s="16">
        <f>B27+1</f>
        <v>15</v>
      </c>
      <c r="D28" s="33" t="s">
        <v>64</v>
      </c>
      <c r="F28" s="19">
        <f>(F10+F11)*F27</f>
        <v>1055746.9777753949</v>
      </c>
      <c r="G28" s="19"/>
      <c r="H28" s="19">
        <f>(H10+H11)*H27</f>
        <v>1252737.3369253951</v>
      </c>
      <c r="I28" s="19"/>
      <c r="J28" s="19">
        <f>(J10+J11)*J27</f>
        <v>1252737.3369253951</v>
      </c>
      <c r="L28" s="19">
        <f>(L10+L11)*L27</f>
        <v>1252737.3369253951</v>
      </c>
    </row>
    <row r="30" spans="2:12" ht="15.75" thickBot="1" x14ac:dyDescent="0.3">
      <c r="B30" s="16">
        <f>B28+1</f>
        <v>16</v>
      </c>
      <c r="D30" s="12" t="s">
        <v>49</v>
      </c>
      <c r="F30" s="40">
        <f>F25-F28</f>
        <v>233976.76586360508</v>
      </c>
      <c r="H30" s="40">
        <f>H25-H28</f>
        <v>233976.76586360461</v>
      </c>
      <c r="J30" s="40">
        <f>J25-J28</f>
        <v>233976.76586360461</v>
      </c>
      <c r="L30" s="40">
        <f>L25-L28</f>
        <v>233976.76586360461</v>
      </c>
    </row>
    <row r="31" spans="2:12" ht="15.75" thickTop="1" x14ac:dyDescent="0.25"/>
    <row r="32" spans="2:12" x14ac:dyDescent="0.25">
      <c r="B32" s="18" t="s">
        <v>56</v>
      </c>
    </row>
    <row r="33" spans="2:2" x14ac:dyDescent="0.25">
      <c r="B33" s="18" t="s">
        <v>1</v>
      </c>
    </row>
    <row r="34" spans="2:2" ht="16.5" x14ac:dyDescent="0.25">
      <c r="B34" s="18" t="s">
        <v>128</v>
      </c>
    </row>
    <row r="35" spans="2:2" ht="16.5" x14ac:dyDescent="0.25">
      <c r="B35" s="18" t="s">
        <v>125</v>
      </c>
    </row>
    <row r="36" spans="2:2" x14ac:dyDescent="0.25">
      <c r="B36" s="33"/>
    </row>
  </sheetData>
  <mergeCells count="2">
    <mergeCell ref="B2:L2"/>
    <mergeCell ref="B4:L4"/>
  </mergeCells>
  <pageMargins left="0.7" right="0.7" top="0.75" bottom="0.75" header="0.3" footer="0.3"/>
  <pageSetup scale="91" orientation="landscape" r:id="rId1"/>
  <headerFooter>
    <oddHeader>&amp;R&amp;"Arial,Bold"Exhibit GRM-1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F25C-42B6-4C2C-952D-24BA228C5ADD}">
  <sheetPr>
    <pageSetUpPr fitToPage="1"/>
  </sheetPr>
  <dimension ref="A2:L33"/>
  <sheetViews>
    <sheetView tabSelected="1" zoomScaleNormal="100" workbookViewId="0">
      <selection activeCell="B2" sqref="B2:AB2"/>
    </sheetView>
  </sheetViews>
  <sheetFormatPr defaultRowHeight="15" x14ac:dyDescent="0.25"/>
  <cols>
    <col min="1" max="1" width="1.625" style="12" customWidth="1"/>
    <col min="2" max="2" width="4.875" style="16" bestFit="1" customWidth="1"/>
    <col min="3" max="3" width="1.625" style="12" customWidth="1"/>
    <col min="4" max="4" width="35.625" style="12" bestFit="1" customWidth="1"/>
    <col min="5" max="5" width="1.625" style="12" customWidth="1"/>
    <col min="6" max="6" width="12.125" style="12" bestFit="1"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0.75" style="12" customWidth="1"/>
    <col min="13" max="13" width="1.625" customWidth="1"/>
  </cols>
  <sheetData>
    <row r="2" spans="2:12" ht="18.75" x14ac:dyDescent="0.3">
      <c r="B2" s="59" t="s">
        <v>29</v>
      </c>
      <c r="C2" s="59"/>
      <c r="D2" s="59"/>
      <c r="E2" s="59"/>
      <c r="F2" s="59"/>
      <c r="G2" s="59"/>
      <c r="H2" s="59"/>
      <c r="I2" s="59"/>
      <c r="J2" s="59"/>
      <c r="K2" s="59"/>
      <c r="L2" s="59"/>
    </row>
    <row r="4" spans="2:12" ht="15.75" x14ac:dyDescent="0.25">
      <c r="B4" s="60" t="s">
        <v>133</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ht="18" x14ac:dyDescent="0.25">
      <c r="D8" s="12" t="s">
        <v>126</v>
      </c>
    </row>
    <row r="9" spans="2:12" x14ac:dyDescent="0.25">
      <c r="B9" s="16">
        <v>1</v>
      </c>
      <c r="D9" s="37" t="s">
        <v>31</v>
      </c>
      <c r="F9" s="15">
        <v>79</v>
      </c>
      <c r="G9" s="15"/>
      <c r="H9" s="15">
        <v>79</v>
      </c>
      <c r="I9" s="15"/>
      <c r="J9" s="15">
        <v>79</v>
      </c>
      <c r="L9" s="15">
        <v>79</v>
      </c>
    </row>
    <row r="10" spans="2:12" x14ac:dyDescent="0.25">
      <c r="B10" s="16">
        <f>B9+1</f>
        <v>2</v>
      </c>
      <c r="D10" s="37" t="s">
        <v>59</v>
      </c>
      <c r="F10" s="15">
        <v>205506</v>
      </c>
      <c r="G10" s="15"/>
      <c r="H10" s="15">
        <v>205506</v>
      </c>
      <c r="I10" s="15"/>
      <c r="J10" s="15">
        <v>205506</v>
      </c>
      <c r="L10" s="15">
        <v>205506</v>
      </c>
    </row>
    <row r="11" spans="2:12" x14ac:dyDescent="0.25">
      <c r="B11" s="16">
        <f>B10+1</f>
        <v>3</v>
      </c>
      <c r="D11" s="37" t="s">
        <v>60</v>
      </c>
      <c r="F11" s="15">
        <v>354974</v>
      </c>
      <c r="G11" s="15"/>
      <c r="H11" s="15">
        <v>354974</v>
      </c>
      <c r="I11" s="15"/>
      <c r="J11" s="15">
        <v>354974</v>
      </c>
      <c r="L11" s="15">
        <v>354974</v>
      </c>
    </row>
    <row r="12" spans="2:12" x14ac:dyDescent="0.25">
      <c r="F12" s="15"/>
      <c r="G12" s="15"/>
      <c r="H12" s="15"/>
      <c r="I12" s="15"/>
      <c r="J12" s="15"/>
      <c r="L12" s="15"/>
    </row>
    <row r="13" spans="2:12" ht="18" x14ac:dyDescent="0.25">
      <c r="D13" s="12" t="s">
        <v>127</v>
      </c>
    </row>
    <row r="14" spans="2:12" x14ac:dyDescent="0.25">
      <c r="B14" s="16">
        <f>B11+1</f>
        <v>4</v>
      </c>
      <c r="D14" s="37" t="s">
        <v>66</v>
      </c>
      <c r="F14" s="35">
        <v>115.18</v>
      </c>
      <c r="H14" s="35">
        <v>115.18</v>
      </c>
      <c r="J14" s="35">
        <v>115.18</v>
      </c>
      <c r="L14" s="35">
        <v>115.18</v>
      </c>
    </row>
    <row r="15" spans="2:12" x14ac:dyDescent="0.25">
      <c r="B15" s="16">
        <f>B14+1</f>
        <v>5</v>
      </c>
      <c r="D15" s="37" t="s">
        <v>57</v>
      </c>
      <c r="F15" s="38">
        <v>0.124794</v>
      </c>
      <c r="H15" s="38">
        <v>0.13664399999999999</v>
      </c>
      <c r="J15" s="38">
        <v>0.13664399999999999</v>
      </c>
      <c r="L15" s="38">
        <v>0.13664399999999999</v>
      </c>
    </row>
    <row r="16" spans="2:12" x14ac:dyDescent="0.25">
      <c r="B16" s="16">
        <f>B15+1</f>
        <v>6</v>
      </c>
      <c r="D16" s="37" t="s">
        <v>58</v>
      </c>
      <c r="F16" s="38">
        <v>6.1343000000000002E-2</v>
      </c>
      <c r="H16" s="38">
        <v>7.3192999999999994E-2</v>
      </c>
      <c r="J16" s="38">
        <v>7.3192999999999994E-2</v>
      </c>
      <c r="L16" s="38">
        <v>7.3192999999999994E-2</v>
      </c>
    </row>
    <row r="18" spans="2:12" x14ac:dyDescent="0.25">
      <c r="D18" s="12" t="s">
        <v>34</v>
      </c>
    </row>
    <row r="19" spans="2:12" x14ac:dyDescent="0.25">
      <c r="B19" s="16">
        <f>B16+1</f>
        <v>7</v>
      </c>
      <c r="D19" s="37" t="s">
        <v>68</v>
      </c>
      <c r="F19" s="19">
        <f>F14*F9</f>
        <v>9099.2200000000012</v>
      </c>
      <c r="H19" s="19">
        <f>H14*H9</f>
        <v>9099.2200000000012</v>
      </c>
      <c r="J19" s="19">
        <f>J14*J9</f>
        <v>9099.2200000000012</v>
      </c>
      <c r="L19" s="19">
        <f>L14*L9</f>
        <v>9099.2200000000012</v>
      </c>
    </row>
    <row r="20" spans="2:12" x14ac:dyDescent="0.25">
      <c r="B20" s="16">
        <f>B19+1</f>
        <v>8</v>
      </c>
      <c r="D20" s="37" t="s">
        <v>61</v>
      </c>
      <c r="F20" s="19">
        <f t="shared" ref="F20:F21" si="0">F15*F10</f>
        <v>25645.915764000001</v>
      </c>
      <c r="H20" s="19">
        <f t="shared" ref="H20:H21" si="1">H15*H10</f>
        <v>28081.161863999998</v>
      </c>
      <c r="J20" s="19">
        <f t="shared" ref="J20:L21" si="2">J15*J10</f>
        <v>28081.161863999998</v>
      </c>
      <c r="L20" s="19">
        <f t="shared" si="2"/>
        <v>28081.161863999998</v>
      </c>
    </row>
    <row r="21" spans="2:12" x14ac:dyDescent="0.25">
      <c r="B21" s="16">
        <f t="shared" ref="B21:B22" si="3">B20+1</f>
        <v>9</v>
      </c>
      <c r="D21" s="37" t="s">
        <v>62</v>
      </c>
      <c r="F21" s="23">
        <f t="shared" si="0"/>
        <v>21775.170082000001</v>
      </c>
      <c r="H21" s="23">
        <f t="shared" si="1"/>
        <v>25981.611981999999</v>
      </c>
      <c r="J21" s="23">
        <f t="shared" si="2"/>
        <v>25981.611981999999</v>
      </c>
      <c r="L21" s="23">
        <f t="shared" si="2"/>
        <v>25981.611981999999</v>
      </c>
    </row>
    <row r="22" spans="2:12" x14ac:dyDescent="0.25">
      <c r="B22" s="16">
        <f t="shared" si="3"/>
        <v>10</v>
      </c>
      <c r="D22" s="37" t="s">
        <v>63</v>
      </c>
      <c r="F22" s="19">
        <f>F19+F20+F21</f>
        <v>56520.305846000003</v>
      </c>
      <c r="H22" s="19">
        <f>H19+H20+H21</f>
        <v>63161.993845999998</v>
      </c>
      <c r="J22" s="19">
        <f>J19+J20+J21</f>
        <v>63161.993845999998</v>
      </c>
      <c r="L22" s="19">
        <f>L19+L20+L21</f>
        <v>63161.993845999998</v>
      </c>
    </row>
    <row r="24" spans="2:12" ht="18" x14ac:dyDescent="0.25">
      <c r="B24" s="16">
        <f>B22+1</f>
        <v>11</v>
      </c>
      <c r="D24" s="33" t="s">
        <v>121</v>
      </c>
      <c r="F24" s="39">
        <f>'Expense Rate'!F27</f>
        <v>6.3508700327370465E-2</v>
      </c>
      <c r="H24" s="39">
        <f>'Expense Rate'!J27</f>
        <v>7.5358700327370465E-2</v>
      </c>
      <c r="J24" s="39">
        <f>'Expense Rate'!J27</f>
        <v>7.5358700327370465E-2</v>
      </c>
      <c r="L24" s="39">
        <f>J24</f>
        <v>7.5358700327370465E-2</v>
      </c>
    </row>
    <row r="25" spans="2:12" x14ac:dyDescent="0.25">
      <c r="B25" s="16">
        <f>B24+1</f>
        <v>12</v>
      </c>
      <c r="D25" s="33" t="s">
        <v>64</v>
      </c>
      <c r="F25" s="19">
        <f>(F10+F11)*F24</f>
        <v>35595.356359484598</v>
      </c>
      <c r="G25" s="19"/>
      <c r="H25" s="19">
        <f>(H10+H11)*H24</f>
        <v>42237.0443594846</v>
      </c>
      <c r="I25" s="19"/>
      <c r="J25" s="19">
        <f>(J10+J11)*J24</f>
        <v>42237.0443594846</v>
      </c>
      <c r="L25" s="19">
        <f>(L10+L11)*L24</f>
        <v>42237.0443594846</v>
      </c>
    </row>
    <row r="27" spans="2:12" ht="15.75" thickBot="1" x14ac:dyDescent="0.3">
      <c r="B27" s="16">
        <f>B25+1</f>
        <v>13</v>
      </c>
      <c r="D27" s="12" t="s">
        <v>49</v>
      </c>
      <c r="F27" s="40">
        <f>F22-F25</f>
        <v>20924.949486515405</v>
      </c>
      <c r="H27" s="40">
        <f>H22-H25</f>
        <v>20924.949486515397</v>
      </c>
      <c r="J27" s="40">
        <f>J22-J25</f>
        <v>20924.949486515397</v>
      </c>
      <c r="L27" s="40">
        <f>L22-L25</f>
        <v>20924.949486515397</v>
      </c>
    </row>
    <row r="28" spans="2:12" ht="15.75" thickTop="1" x14ac:dyDescent="0.25"/>
    <row r="29" spans="2:12" x14ac:dyDescent="0.25">
      <c r="B29" s="18" t="s">
        <v>56</v>
      </c>
    </row>
    <row r="30" spans="2:12" x14ac:dyDescent="0.25">
      <c r="B30" s="18" t="s">
        <v>1</v>
      </c>
      <c r="L30" s="48"/>
    </row>
    <row r="31" spans="2:12" ht="16.5" x14ac:dyDescent="0.25">
      <c r="B31" s="18" t="s">
        <v>128</v>
      </c>
    </row>
    <row r="32" spans="2:12" ht="16.5" x14ac:dyDescent="0.25">
      <c r="B32" s="18" t="s">
        <v>125</v>
      </c>
    </row>
    <row r="33" spans="2:2" x14ac:dyDescent="0.25">
      <c r="B33" s="33"/>
    </row>
  </sheetData>
  <mergeCells count="2">
    <mergeCell ref="B2:L2"/>
    <mergeCell ref="B4:L4"/>
  </mergeCells>
  <pageMargins left="0.7" right="0.7" top="0.75" bottom="0.75" header="0.3" footer="0.3"/>
  <pageSetup scale="99" orientation="landscape" r:id="rId1"/>
  <headerFooter>
    <oddHeader>&amp;R&amp;"Arial,Bold"Exhibit GRM-1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1405-49D7-4C7E-A290-79D7CA4848A9}">
  <sheetPr>
    <pageSetUpPr fitToPage="1"/>
  </sheetPr>
  <dimension ref="B2:L36"/>
  <sheetViews>
    <sheetView tabSelected="1" zoomScaleNormal="100" workbookViewId="0">
      <selection activeCell="B2" sqref="B2:AB2"/>
    </sheetView>
  </sheetViews>
  <sheetFormatPr defaultRowHeight="15" x14ac:dyDescent="0.25"/>
  <cols>
    <col min="1" max="1" width="1.625" style="12" customWidth="1"/>
    <col min="2" max="2" width="4.75" style="16" bestFit="1" customWidth="1"/>
    <col min="3" max="3" width="1.625" style="12" customWidth="1"/>
    <col min="4" max="4" width="32.5" style="12" bestFit="1" customWidth="1"/>
    <col min="5" max="5" width="1.625" style="12" customWidth="1"/>
    <col min="6" max="6" width="13.125" style="12"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0.125" style="12" customWidth="1"/>
    <col min="13" max="13" width="1.625" style="12" customWidth="1"/>
    <col min="14" max="16384" width="9" style="12"/>
  </cols>
  <sheetData>
    <row r="2" spans="2:12" ht="18.75" x14ac:dyDescent="0.3">
      <c r="B2" s="59" t="s">
        <v>29</v>
      </c>
      <c r="C2" s="59"/>
      <c r="D2" s="59"/>
      <c r="E2" s="59"/>
      <c r="F2" s="59"/>
      <c r="G2" s="59"/>
      <c r="H2" s="59"/>
      <c r="I2" s="59"/>
      <c r="J2" s="59"/>
      <c r="K2" s="59"/>
      <c r="L2" s="59"/>
    </row>
    <row r="4" spans="2:12" ht="15.75" x14ac:dyDescent="0.25">
      <c r="B4" s="60" t="s">
        <v>86</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x14ac:dyDescent="0.25">
      <c r="B8" s="61" t="s">
        <v>65</v>
      </c>
      <c r="C8" s="61"/>
      <c r="D8" s="61"/>
      <c r="E8" s="61"/>
      <c r="F8" s="61"/>
    </row>
    <row r="10" spans="2:12" ht="18" x14ac:dyDescent="0.25">
      <c r="B10" s="16">
        <v>1</v>
      </c>
      <c r="D10" s="12" t="s">
        <v>140</v>
      </c>
      <c r="F10" s="15">
        <v>327973</v>
      </c>
      <c r="H10" s="15">
        <v>327973</v>
      </c>
      <c r="J10" s="15">
        <v>977486</v>
      </c>
      <c r="L10" s="15">
        <v>977486</v>
      </c>
    </row>
    <row r="12" spans="2:12" ht="18" x14ac:dyDescent="0.25">
      <c r="B12" s="16">
        <f>B10+1</f>
        <v>2</v>
      </c>
      <c r="D12" s="12" t="s">
        <v>141</v>
      </c>
      <c r="F12" s="38">
        <v>5.6691999999999999E-2</v>
      </c>
      <c r="H12" s="38">
        <v>6.8542000000000006E-2</v>
      </c>
      <c r="J12" s="38">
        <v>6.8542000000000006E-2</v>
      </c>
      <c r="L12" s="38">
        <v>6.8542000000000006E-2</v>
      </c>
    </row>
    <row r="14" spans="2:12" x14ac:dyDescent="0.25">
      <c r="B14" s="16">
        <f>B12+1</f>
        <v>3</v>
      </c>
      <c r="D14" s="12" t="s">
        <v>84</v>
      </c>
      <c r="F14" s="19">
        <f>F10*F12</f>
        <v>18593.445316000001</v>
      </c>
      <c r="H14" s="19">
        <f>H10*H12</f>
        <v>22479.925366000003</v>
      </c>
      <c r="J14" s="19">
        <f>J10*J12</f>
        <v>66998.84541200001</v>
      </c>
      <c r="L14" s="19">
        <f>L10*L12</f>
        <v>66998.84541200001</v>
      </c>
    </row>
    <row r="16" spans="2:12" ht="18" x14ac:dyDescent="0.25">
      <c r="B16" s="16">
        <f>B14+1</f>
        <v>4</v>
      </c>
      <c r="D16" s="33" t="s">
        <v>121</v>
      </c>
      <c r="F16" s="39">
        <f>'Expense Rate'!F27</f>
        <v>6.3508700327370465E-2</v>
      </c>
      <c r="H16" s="39">
        <f>'Expense Rate'!J27</f>
        <v>7.5358700327370465E-2</v>
      </c>
      <c r="J16" s="39">
        <f>'Expense Rate'!J27</f>
        <v>7.5358700327370465E-2</v>
      </c>
      <c r="L16" s="39">
        <f>J16</f>
        <v>7.5358700327370465E-2</v>
      </c>
    </row>
    <row r="17" spans="2:12" x14ac:dyDescent="0.25">
      <c r="B17" s="16">
        <f>B16+1</f>
        <v>5</v>
      </c>
      <c r="D17" s="33" t="s">
        <v>85</v>
      </c>
      <c r="F17" s="19">
        <f>F16*F10</f>
        <v>20829.138972468674</v>
      </c>
      <c r="G17" s="19"/>
      <c r="H17" s="19">
        <f>H16*H10</f>
        <v>24715.619022468672</v>
      </c>
      <c r="I17" s="19"/>
      <c r="J17" s="19">
        <f>J16*J10</f>
        <v>73662.074548200049</v>
      </c>
      <c r="L17" s="19">
        <f>L16*L10</f>
        <v>73662.074548200049</v>
      </c>
    </row>
    <row r="19" spans="2:12" ht="15.75" thickBot="1" x14ac:dyDescent="0.3">
      <c r="B19" s="16">
        <f>B17+1</f>
        <v>6</v>
      </c>
      <c r="D19" s="12" t="s">
        <v>49</v>
      </c>
      <c r="F19" s="40">
        <f>F14-F17</f>
        <v>-2235.693656468673</v>
      </c>
      <c r="H19" s="40">
        <f>H14-H17</f>
        <v>-2235.6936564686694</v>
      </c>
      <c r="J19" s="40">
        <f>J14-J17</f>
        <v>-6663.2291362000396</v>
      </c>
      <c r="L19" s="40">
        <f>L14-L17</f>
        <v>-6663.2291362000396</v>
      </c>
    </row>
    <row r="20" spans="2:12" ht="15.75" thickTop="1" x14ac:dyDescent="0.25"/>
    <row r="21" spans="2:12" x14ac:dyDescent="0.25">
      <c r="B21" s="61" t="s">
        <v>55</v>
      </c>
      <c r="C21" s="61"/>
      <c r="D21" s="61"/>
      <c r="E21" s="61"/>
      <c r="F21" s="61"/>
    </row>
    <row r="23" spans="2:12" x14ac:dyDescent="0.25">
      <c r="B23" s="16">
        <f>B19+1</f>
        <v>7</v>
      </c>
      <c r="D23" s="12" t="s">
        <v>142</v>
      </c>
      <c r="H23" s="15">
        <f>J10-H10</f>
        <v>649513</v>
      </c>
    </row>
    <row r="25" spans="2:12" x14ac:dyDescent="0.25">
      <c r="B25" s="16">
        <f>B23+1</f>
        <v>8</v>
      </c>
      <c r="D25" s="12" t="s">
        <v>143</v>
      </c>
      <c r="H25" s="19">
        <f>H23*H12</f>
        <v>44518.920046000007</v>
      </c>
    </row>
    <row r="27" spans="2:12" ht="18" x14ac:dyDescent="0.25">
      <c r="B27" s="16">
        <f>B25+1</f>
        <v>9</v>
      </c>
      <c r="D27" s="33" t="s">
        <v>121</v>
      </c>
      <c r="H27" s="39">
        <f>'Expense Rate'!J27</f>
        <v>7.5358700327370465E-2</v>
      </c>
    </row>
    <row r="28" spans="2:12" x14ac:dyDescent="0.25">
      <c r="B28" s="16">
        <f>B27+1</f>
        <v>10</v>
      </c>
      <c r="D28" s="33" t="s">
        <v>85</v>
      </c>
      <c r="H28" s="17">
        <f>H27*H23</f>
        <v>48946.45552573137</v>
      </c>
    </row>
    <row r="30" spans="2:12" ht="15.75" thickBot="1" x14ac:dyDescent="0.3">
      <c r="B30" s="16">
        <f>B28+1</f>
        <v>11</v>
      </c>
      <c r="D30" s="12" t="s">
        <v>49</v>
      </c>
      <c r="H30" s="40">
        <f>H25-H28</f>
        <v>-4427.535479731363</v>
      </c>
      <c r="L30" s="48"/>
    </row>
    <row r="31" spans="2:12" ht="15.75" thickTop="1" x14ac:dyDescent="0.25">
      <c r="B31" s="18" t="s">
        <v>89</v>
      </c>
    </row>
    <row r="32" spans="2:12" x14ac:dyDescent="0.25">
      <c r="B32" s="18" t="s">
        <v>1</v>
      </c>
    </row>
    <row r="33" spans="2:2" ht="16.5" x14ac:dyDescent="0.25">
      <c r="B33" s="18" t="s">
        <v>128</v>
      </c>
    </row>
    <row r="34" spans="2:2" ht="16.5" x14ac:dyDescent="0.25">
      <c r="B34" s="18" t="s">
        <v>125</v>
      </c>
    </row>
    <row r="35" spans="2:2" x14ac:dyDescent="0.25">
      <c r="B35" s="18"/>
    </row>
    <row r="36" spans="2:2" x14ac:dyDescent="0.25">
      <c r="B36" s="50"/>
    </row>
  </sheetData>
  <mergeCells count="4">
    <mergeCell ref="B8:F8"/>
    <mergeCell ref="B21:F21"/>
    <mergeCell ref="B2:L2"/>
    <mergeCell ref="B4:L4"/>
  </mergeCells>
  <pageMargins left="0.7" right="0.7" top="0.75" bottom="0.75" header="0.3" footer="0.3"/>
  <pageSetup scale="93" orientation="landscape" r:id="rId1"/>
  <headerFooter>
    <oddHeader>&amp;R&amp;"Arial,Bold"Exhibit GRM-1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6059B-AD63-44BA-96E5-8BC5B51334DE}">
  <sheetPr>
    <pageSetUpPr fitToPage="1"/>
  </sheetPr>
  <dimension ref="B2:J33"/>
  <sheetViews>
    <sheetView tabSelected="1" zoomScaleNormal="100" workbookViewId="0">
      <selection activeCell="B2" sqref="B2:AB2"/>
    </sheetView>
  </sheetViews>
  <sheetFormatPr defaultRowHeight="14.25" x14ac:dyDescent="0.2"/>
  <cols>
    <col min="1" max="1" width="1.625" customWidth="1"/>
    <col min="2" max="2" width="4.75" style="1" bestFit="1" customWidth="1"/>
    <col min="3" max="3" width="1.625" customWidth="1"/>
    <col min="4" max="4" width="64.625" bestFit="1" customWidth="1"/>
    <col min="5" max="5" width="1.625" customWidth="1"/>
    <col min="6" max="6" width="14.75" bestFit="1" customWidth="1"/>
    <col min="7" max="7" width="1.625" customWidth="1"/>
    <col min="8" max="8" width="12.125" bestFit="1" customWidth="1"/>
    <col min="9" max="9" width="1.625" customWidth="1"/>
    <col min="10" max="10" width="12.875" customWidth="1"/>
    <col min="11" max="11" width="1.625" customWidth="1"/>
  </cols>
  <sheetData>
    <row r="2" spans="2:10" ht="18" x14ac:dyDescent="0.25">
      <c r="B2" s="62" t="s">
        <v>29</v>
      </c>
      <c r="C2" s="62"/>
      <c r="D2" s="62"/>
      <c r="E2" s="62"/>
      <c r="F2" s="62"/>
      <c r="G2" s="62"/>
      <c r="H2" s="62"/>
      <c r="I2" s="62"/>
      <c r="J2" s="62"/>
    </row>
    <row r="4" spans="2:10" ht="15.75" x14ac:dyDescent="0.25">
      <c r="B4" s="63" t="s">
        <v>106</v>
      </c>
      <c r="C4" s="63"/>
      <c r="D4" s="63"/>
      <c r="E4" s="63"/>
      <c r="F4" s="63"/>
      <c r="G4" s="63"/>
      <c r="H4" s="63"/>
      <c r="I4" s="63"/>
      <c r="J4" s="63"/>
    </row>
    <row r="6" spans="2:10" ht="15" x14ac:dyDescent="0.25">
      <c r="F6" s="11" t="s">
        <v>107</v>
      </c>
      <c r="G6" s="11"/>
      <c r="H6" s="11" t="s">
        <v>109</v>
      </c>
      <c r="J6" s="11" t="s">
        <v>108</v>
      </c>
    </row>
    <row r="7" spans="2:10" ht="15" x14ac:dyDescent="0.25">
      <c r="B7" s="2" t="s">
        <v>30</v>
      </c>
      <c r="D7" s="2" t="s">
        <v>0</v>
      </c>
      <c r="E7" s="11"/>
      <c r="F7" s="10" t="s">
        <v>94</v>
      </c>
      <c r="G7" s="11"/>
      <c r="H7" s="10" t="s">
        <v>94</v>
      </c>
      <c r="J7" s="2" t="s">
        <v>94</v>
      </c>
    </row>
    <row r="9" spans="2:10" ht="16.5" x14ac:dyDescent="0.2">
      <c r="B9" s="1">
        <v>1</v>
      </c>
      <c r="D9" t="s">
        <v>40</v>
      </c>
      <c r="F9" s="4">
        <f>F11+F13</f>
        <v>501974709</v>
      </c>
      <c r="H9" s="4">
        <f>J9</f>
        <v>501974709</v>
      </c>
      <c r="J9" s="4">
        <f>J11+J13</f>
        <v>501974709</v>
      </c>
    </row>
    <row r="10" spans="2:10" x14ac:dyDescent="0.2">
      <c r="F10" s="4"/>
      <c r="J10" s="4"/>
    </row>
    <row r="11" spans="2:10" x14ac:dyDescent="0.2">
      <c r="B11" s="1">
        <f>B9+1</f>
        <v>2</v>
      </c>
      <c r="D11" t="s">
        <v>38</v>
      </c>
      <c r="F11" s="4">
        <v>155210332</v>
      </c>
      <c r="J11" s="4">
        <f>'Test Year Usage'!F24</f>
        <v>155210332</v>
      </c>
    </row>
    <row r="12" spans="2:10" x14ac:dyDescent="0.2">
      <c r="F12" s="4"/>
      <c r="J12" s="4"/>
    </row>
    <row r="13" spans="2:10" x14ac:dyDescent="0.2">
      <c r="B13" s="1">
        <f>B11+1</f>
        <v>3</v>
      </c>
      <c r="D13" t="s">
        <v>39</v>
      </c>
      <c r="F13" s="4">
        <v>346764377</v>
      </c>
      <c r="J13" s="4">
        <f>'Test Year Usage'!F23</f>
        <v>346764377</v>
      </c>
    </row>
    <row r="15" spans="2:10" ht="16.5" x14ac:dyDescent="0.2">
      <c r="B15" s="1">
        <f>B13+1</f>
        <v>4</v>
      </c>
      <c r="D15" t="s">
        <v>42</v>
      </c>
      <c r="F15" s="7">
        <f>H15</f>
        <v>42568608.799999997</v>
      </c>
      <c r="H15" s="7">
        <f>J15</f>
        <v>42568608.799999997</v>
      </c>
      <c r="J15" s="5">
        <v>42568608.799999997</v>
      </c>
    </row>
    <row r="17" spans="2:10" ht="16.5" x14ac:dyDescent="0.2">
      <c r="B17" s="1">
        <f>B15+1</f>
        <v>5</v>
      </c>
      <c r="D17" t="s">
        <v>47</v>
      </c>
      <c r="F17" s="9">
        <v>8849605</v>
      </c>
      <c r="H17" s="9">
        <v>8849605</v>
      </c>
      <c r="J17" s="9">
        <v>8849605</v>
      </c>
    </row>
    <row r="19" spans="2:10" x14ac:dyDescent="0.2">
      <c r="B19" s="1">
        <f>B17+1</f>
        <v>6</v>
      </c>
      <c r="D19" t="s">
        <v>41</v>
      </c>
      <c r="F19" s="7">
        <f>F15-F17</f>
        <v>33719003.799999997</v>
      </c>
      <c r="H19" s="7">
        <f>H15-H17</f>
        <v>33719003.799999997</v>
      </c>
      <c r="J19" s="7">
        <f>J15-J17</f>
        <v>33719003.799999997</v>
      </c>
    </row>
    <row r="21" spans="2:10" ht="16.5" x14ac:dyDescent="0.2">
      <c r="B21" s="1">
        <f>B19+1</f>
        <v>7</v>
      </c>
      <c r="D21" t="s">
        <v>112</v>
      </c>
      <c r="J21" s="5">
        <f>J13*0.01185</f>
        <v>4109157.8674499998</v>
      </c>
    </row>
    <row r="22" spans="2:10" x14ac:dyDescent="0.2">
      <c r="J22" s="5"/>
    </row>
    <row r="23" spans="2:10" x14ac:dyDescent="0.2">
      <c r="B23" s="1">
        <f>B21+1</f>
        <v>8</v>
      </c>
      <c r="D23" t="s">
        <v>110</v>
      </c>
      <c r="F23" s="6">
        <f>F11*-0.01185</f>
        <v>-1839242.4342</v>
      </c>
      <c r="J23" s="5"/>
    </row>
    <row r="25" spans="2:10" x14ac:dyDescent="0.2">
      <c r="B25" s="1">
        <f>B23+1</f>
        <v>9</v>
      </c>
      <c r="D25" t="s">
        <v>111</v>
      </c>
      <c r="F25" s="7">
        <f>F19+F23</f>
        <v>31879761.365799997</v>
      </c>
      <c r="H25" s="7">
        <f>H19</f>
        <v>33719003.799999997</v>
      </c>
      <c r="J25" s="7">
        <f>J21+J19</f>
        <v>37828161.667449996</v>
      </c>
    </row>
    <row r="27" spans="2:10" ht="15" thickBot="1" x14ac:dyDescent="0.25">
      <c r="B27" s="1">
        <f>B25+1</f>
        <v>10</v>
      </c>
      <c r="D27" t="s">
        <v>43</v>
      </c>
      <c r="F27" s="8">
        <f>F25/F9</f>
        <v>6.3508700327370465E-2</v>
      </c>
      <c r="H27" s="8">
        <f>H25/H9</f>
        <v>6.7172714472354025E-2</v>
      </c>
      <c r="J27" s="8">
        <f>J25/J9</f>
        <v>7.5358700327370465E-2</v>
      </c>
    </row>
    <row r="28" spans="2:10" ht="15" thickTop="1" x14ac:dyDescent="0.2">
      <c r="B28" s="1" t="s">
        <v>46</v>
      </c>
    </row>
    <row r="29" spans="2:10" x14ac:dyDescent="0.2">
      <c r="B29" s="3" t="s">
        <v>44</v>
      </c>
    </row>
    <row r="30" spans="2:10" x14ac:dyDescent="0.2">
      <c r="B30" s="3" t="s">
        <v>45</v>
      </c>
    </row>
    <row r="31" spans="2:10" x14ac:dyDescent="0.2">
      <c r="B31" s="3" t="s">
        <v>48</v>
      </c>
    </row>
    <row r="32" spans="2:10" x14ac:dyDescent="0.2">
      <c r="B32" s="3" t="s">
        <v>113</v>
      </c>
    </row>
    <row r="33" spans="2:2" x14ac:dyDescent="0.2">
      <c r="B33" s="3"/>
    </row>
  </sheetData>
  <mergeCells count="2">
    <mergeCell ref="B2:J2"/>
    <mergeCell ref="B4:J4"/>
  </mergeCells>
  <pageMargins left="0.7" right="0.7" top="0.75" bottom="0.75" header="0.3" footer="0.3"/>
  <pageSetup scale="96" orientation="landscape" r:id="rId1"/>
  <headerFooter>
    <oddHeader>&amp;R&amp;"Arial,Bold"Exhibit GRM-1
Page &amp;P of &amp;N</oddHeader>
  </headerFooter>
  <ignoredErrors>
    <ignoredError sqref="J12 J14"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D8FEB-B1C1-47B9-9DC3-4A34C09D74F8}">
  <sheetPr>
    <pageSetUpPr fitToPage="1"/>
  </sheetPr>
  <dimension ref="B2:F28"/>
  <sheetViews>
    <sheetView tabSelected="1" zoomScaleNormal="100" workbookViewId="0">
      <selection activeCell="B2" sqref="B2:AB2"/>
    </sheetView>
  </sheetViews>
  <sheetFormatPr defaultRowHeight="15" x14ac:dyDescent="0.25"/>
  <cols>
    <col min="1" max="1" width="1.625" style="12" customWidth="1"/>
    <col min="2" max="2" width="12.5" style="12" customWidth="1"/>
    <col min="3" max="3" width="1.625" style="12" customWidth="1"/>
    <col min="4" max="4" width="12.25" style="12" customWidth="1"/>
    <col min="5" max="5" width="1.625" style="12" customWidth="1"/>
    <col min="6" max="6" width="10.75" style="12" bestFit="1" customWidth="1"/>
    <col min="7" max="7" width="1.625" style="12" customWidth="1"/>
    <col min="8" max="16384" width="9" style="12"/>
  </cols>
  <sheetData>
    <row r="2" spans="2:6" ht="18.75" x14ac:dyDescent="0.3">
      <c r="B2" s="59" t="s">
        <v>14</v>
      </c>
      <c r="C2" s="59"/>
      <c r="D2" s="59"/>
      <c r="E2" s="59"/>
      <c r="F2" s="59"/>
    </row>
    <row r="4" spans="2:6" ht="15.75" x14ac:dyDescent="0.25">
      <c r="B4" s="60" t="s">
        <v>97</v>
      </c>
      <c r="C4" s="60"/>
      <c r="D4" s="60"/>
      <c r="E4" s="60"/>
      <c r="F4" s="60"/>
    </row>
    <row r="6" spans="2:6" ht="43.5" x14ac:dyDescent="0.25">
      <c r="B6" s="13" t="s">
        <v>95</v>
      </c>
      <c r="D6" s="13" t="s">
        <v>96</v>
      </c>
      <c r="F6" s="14" t="s">
        <v>98</v>
      </c>
    </row>
    <row r="8" spans="2:6" x14ac:dyDescent="0.25">
      <c r="B8" s="12" t="s">
        <v>2</v>
      </c>
      <c r="D8" s="15">
        <v>59251990</v>
      </c>
      <c r="F8" s="16" t="s">
        <v>99</v>
      </c>
    </row>
    <row r="9" spans="2:6" x14ac:dyDescent="0.25">
      <c r="B9" s="12" t="s">
        <v>3</v>
      </c>
      <c r="D9" s="15">
        <v>41377661</v>
      </c>
      <c r="F9" s="16" t="s">
        <v>99</v>
      </c>
    </row>
    <row r="10" spans="2:6" x14ac:dyDescent="0.25">
      <c r="B10" s="12" t="s">
        <v>4</v>
      </c>
      <c r="D10" s="15">
        <v>37536931</v>
      </c>
      <c r="F10" s="16" t="s">
        <v>99</v>
      </c>
    </row>
    <row r="11" spans="2:6" x14ac:dyDescent="0.25">
      <c r="B11" s="12" t="s">
        <v>5</v>
      </c>
      <c r="D11" s="15">
        <v>34017290</v>
      </c>
      <c r="F11" s="16" t="s">
        <v>99</v>
      </c>
    </row>
    <row r="12" spans="2:6" x14ac:dyDescent="0.25">
      <c r="B12" s="12" t="s">
        <v>6</v>
      </c>
      <c r="D12" s="15">
        <v>35984258</v>
      </c>
      <c r="F12" s="16" t="s">
        <v>99</v>
      </c>
    </row>
    <row r="13" spans="2:6" x14ac:dyDescent="0.25">
      <c r="B13" s="12" t="s">
        <v>7</v>
      </c>
      <c r="D13" s="15">
        <v>43962976</v>
      </c>
      <c r="F13" s="16" t="s">
        <v>99</v>
      </c>
    </row>
    <row r="14" spans="2:6" x14ac:dyDescent="0.25">
      <c r="B14" s="12" t="s">
        <v>8</v>
      </c>
      <c r="D14" s="15">
        <v>47905728</v>
      </c>
      <c r="F14" s="16" t="s">
        <v>99</v>
      </c>
    </row>
    <row r="15" spans="2:6" x14ac:dyDescent="0.25">
      <c r="B15" s="12" t="s">
        <v>9</v>
      </c>
      <c r="D15" s="15">
        <v>46727543</v>
      </c>
      <c r="F15" s="16" t="s">
        <v>99</v>
      </c>
    </row>
    <row r="16" spans="2:6" x14ac:dyDescent="0.25">
      <c r="B16" s="12" t="s">
        <v>10</v>
      </c>
      <c r="D16" s="15">
        <v>37404214</v>
      </c>
      <c r="F16" s="16" t="s">
        <v>100</v>
      </c>
    </row>
    <row r="17" spans="2:6" x14ac:dyDescent="0.25">
      <c r="B17" s="12" t="s">
        <v>11</v>
      </c>
      <c r="D17" s="15">
        <v>34585047</v>
      </c>
      <c r="F17" s="16" t="s">
        <v>100</v>
      </c>
    </row>
    <row r="18" spans="2:6" x14ac:dyDescent="0.25">
      <c r="B18" s="12" t="s">
        <v>12</v>
      </c>
      <c r="D18" s="15">
        <v>36064582</v>
      </c>
      <c r="F18" s="16" t="s">
        <v>100</v>
      </c>
    </row>
    <row r="19" spans="2:6" x14ac:dyDescent="0.25">
      <c r="B19" s="12" t="s">
        <v>13</v>
      </c>
      <c r="D19" s="15">
        <v>47156489</v>
      </c>
      <c r="F19" s="16" t="s">
        <v>100</v>
      </c>
    </row>
    <row r="21" spans="2:6" x14ac:dyDescent="0.25">
      <c r="B21" s="12" t="s">
        <v>15</v>
      </c>
      <c r="D21" s="17">
        <f>SUM(D8:D19)</f>
        <v>501974709</v>
      </c>
    </row>
    <row r="23" spans="2:6" x14ac:dyDescent="0.25">
      <c r="B23" s="12" t="s">
        <v>102</v>
      </c>
      <c r="F23" s="17">
        <f>SUM(D8:D15)</f>
        <v>346764377</v>
      </c>
    </row>
    <row r="24" spans="2:6" x14ac:dyDescent="0.25">
      <c r="B24" s="12" t="s">
        <v>101</v>
      </c>
      <c r="F24" s="17">
        <f>SUM(D16:D19)</f>
        <v>155210332</v>
      </c>
    </row>
    <row r="25" spans="2:6" x14ac:dyDescent="0.25">
      <c r="B25" s="18" t="s">
        <v>56</v>
      </c>
    </row>
    <row r="26" spans="2:6" x14ac:dyDescent="0.25">
      <c r="B26" s="18" t="s">
        <v>103</v>
      </c>
    </row>
    <row r="27" spans="2:6" x14ac:dyDescent="0.25">
      <c r="B27" s="18" t="s">
        <v>104</v>
      </c>
    </row>
    <row r="28" spans="2:6" x14ac:dyDescent="0.25">
      <c r="B28" s="18"/>
    </row>
  </sheetData>
  <mergeCells count="2">
    <mergeCell ref="B2:F2"/>
    <mergeCell ref="B4:F4"/>
  </mergeCells>
  <phoneticPr fontId="6" type="noConversion"/>
  <pageMargins left="0.7" right="0.7" top="0.75" bottom="0.75" header="0.3" footer="0.3"/>
  <pageSetup orientation="landscape" r:id="rId1"/>
  <headerFooter>
    <oddHeader>&amp;R&amp;"Arial,Bold"Exhibit GRM-1
Page &amp;P of &amp;N</oddHeader>
  </headerFooter>
  <ignoredErrors>
    <ignoredError sqref="F23:F2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03D3A-8752-41CA-8BF6-B5E987A1DCEF}">
  <sheetPr>
    <pageSetUpPr fitToPage="1"/>
  </sheetPr>
  <dimension ref="B2:L48"/>
  <sheetViews>
    <sheetView tabSelected="1" zoomScaleNormal="100" workbookViewId="0">
      <selection activeCell="B2" sqref="B2:AB2"/>
    </sheetView>
  </sheetViews>
  <sheetFormatPr defaultRowHeight="15" x14ac:dyDescent="0.25"/>
  <cols>
    <col min="1" max="1" width="1.625" style="12" customWidth="1"/>
    <col min="2" max="2" width="4.75" style="16" bestFit="1" customWidth="1"/>
    <col min="3" max="3" width="1.625" style="12" customWidth="1"/>
    <col min="4" max="4" width="40" style="12" bestFit="1" customWidth="1"/>
    <col min="5" max="5" width="1.625" style="12" customWidth="1"/>
    <col min="6" max="6" width="12.125" style="12" bestFit="1"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1.375" style="12" bestFit="1" customWidth="1"/>
    <col min="13" max="13" width="1.625" style="12" customWidth="1"/>
    <col min="14" max="16384" width="9" style="12"/>
  </cols>
  <sheetData>
    <row r="2" spans="2:12" ht="18.75" x14ac:dyDescent="0.3">
      <c r="B2" s="59" t="s">
        <v>29</v>
      </c>
      <c r="C2" s="59"/>
      <c r="D2" s="59"/>
      <c r="E2" s="59"/>
      <c r="F2" s="59"/>
      <c r="G2" s="59"/>
      <c r="H2" s="59"/>
      <c r="I2" s="59"/>
      <c r="J2" s="59"/>
      <c r="K2" s="59"/>
      <c r="L2" s="59"/>
    </row>
    <row r="4" spans="2:12" ht="15.75" x14ac:dyDescent="0.25">
      <c r="B4" s="60" t="s">
        <v>91</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x14ac:dyDescent="0.25">
      <c r="B8" s="61" t="s">
        <v>65</v>
      </c>
      <c r="C8" s="61"/>
      <c r="D8" s="61"/>
      <c r="E8" s="61"/>
      <c r="F8" s="61"/>
      <c r="G8" s="61"/>
      <c r="H8" s="61"/>
      <c r="I8" s="61"/>
      <c r="J8" s="61"/>
    </row>
    <row r="10" spans="2:12" ht="18" x14ac:dyDescent="0.25">
      <c r="D10" s="12" t="s">
        <v>119</v>
      </c>
    </row>
    <row r="11" spans="2:12" x14ac:dyDescent="0.25">
      <c r="B11" s="16">
        <v>1</v>
      </c>
      <c r="D11" s="37" t="s">
        <v>31</v>
      </c>
      <c r="F11" s="15">
        <v>294883</v>
      </c>
      <c r="H11" s="15">
        <v>294883</v>
      </c>
      <c r="J11" s="17">
        <v>295495</v>
      </c>
      <c r="L11" s="17">
        <f>J11</f>
        <v>295495</v>
      </c>
    </row>
    <row r="12" spans="2:12" x14ac:dyDescent="0.25">
      <c r="B12" s="16">
        <f>B11+1</f>
        <v>2</v>
      </c>
      <c r="D12" s="37" t="s">
        <v>32</v>
      </c>
      <c r="F12" s="15">
        <v>310421953</v>
      </c>
      <c r="H12" s="15">
        <v>310421953</v>
      </c>
      <c r="J12" s="17">
        <v>311071466</v>
      </c>
      <c r="L12" s="17">
        <f>J12</f>
        <v>311071466</v>
      </c>
    </row>
    <row r="13" spans="2:12" x14ac:dyDescent="0.25">
      <c r="D13" s="37"/>
      <c r="F13" s="15"/>
    </row>
    <row r="14" spans="2:12" ht="18" x14ac:dyDescent="0.25">
      <c r="D14" s="12" t="s">
        <v>120</v>
      </c>
    </row>
    <row r="15" spans="2:12" x14ac:dyDescent="0.25">
      <c r="B15" s="16">
        <f>B12+1</f>
        <v>3</v>
      </c>
      <c r="D15" s="37" t="s">
        <v>66</v>
      </c>
      <c r="F15" s="35">
        <v>18.12</v>
      </c>
      <c r="H15" s="35">
        <v>18.12</v>
      </c>
      <c r="J15" s="35">
        <v>18.12</v>
      </c>
      <c r="L15" s="12">
        <v>27.79</v>
      </c>
    </row>
    <row r="16" spans="2:12" x14ac:dyDescent="0.25">
      <c r="B16" s="16">
        <f>B15+1</f>
        <v>4</v>
      </c>
      <c r="D16" s="37" t="s">
        <v>33</v>
      </c>
      <c r="F16" s="38">
        <v>8.8816000000000006E-2</v>
      </c>
      <c r="H16" s="38">
        <v>0.10066600000000001</v>
      </c>
      <c r="J16" s="38">
        <v>0.10066600000000001</v>
      </c>
      <c r="L16" s="12">
        <v>9.9057000000000006E-2</v>
      </c>
    </row>
    <row r="18" spans="2:12" x14ac:dyDescent="0.25">
      <c r="D18" s="12" t="s">
        <v>34</v>
      </c>
    </row>
    <row r="19" spans="2:12" x14ac:dyDescent="0.25">
      <c r="B19" s="16">
        <f>B16+1</f>
        <v>5</v>
      </c>
      <c r="D19" s="37" t="s">
        <v>67</v>
      </c>
      <c r="F19" s="19">
        <f>F15*F11</f>
        <v>5343279.96</v>
      </c>
      <c r="H19" s="19">
        <f>H15*H11</f>
        <v>5343279.96</v>
      </c>
      <c r="J19" s="19">
        <f>J15*J11</f>
        <v>5354369.4000000004</v>
      </c>
      <c r="L19" s="19">
        <f>L15*L11</f>
        <v>8211806.0499999998</v>
      </c>
    </row>
    <row r="20" spans="2:12" x14ac:dyDescent="0.25">
      <c r="B20" s="16">
        <f>B19+1</f>
        <v>6</v>
      </c>
      <c r="D20" s="37" t="s">
        <v>35</v>
      </c>
      <c r="F20" s="23">
        <f>F16*F12</f>
        <v>27570436.177648</v>
      </c>
      <c r="H20" s="23">
        <f>H16*H12</f>
        <v>31248936.320698</v>
      </c>
      <c r="J20" s="23">
        <f>J16*J12</f>
        <v>31314320.196356002</v>
      </c>
      <c r="L20" s="23">
        <f>L16*L12</f>
        <v>30813806.207562003</v>
      </c>
    </row>
    <row r="21" spans="2:12" x14ac:dyDescent="0.25">
      <c r="B21" s="16">
        <f>B20+1</f>
        <v>7</v>
      </c>
      <c r="D21" s="37" t="s">
        <v>36</v>
      </c>
      <c r="F21" s="19">
        <f>F19+F20</f>
        <v>32913716.137648001</v>
      </c>
      <c r="H21" s="19">
        <f>H19+H20</f>
        <v>36592216.280698001</v>
      </c>
      <c r="J21" s="19">
        <f>J19+J20</f>
        <v>36668689.596356004</v>
      </c>
      <c r="L21" s="19">
        <f>L19+L20</f>
        <v>39025612.257562004</v>
      </c>
    </row>
    <row r="23" spans="2:12" ht="18" x14ac:dyDescent="0.25">
      <c r="B23" s="16">
        <f>B21+1</f>
        <v>8</v>
      </c>
      <c r="D23" s="33" t="s">
        <v>121</v>
      </c>
      <c r="F23" s="39">
        <f>'Expense Rate'!F27</f>
        <v>6.3508700327370465E-2</v>
      </c>
      <c r="H23" s="39">
        <f>'Expense Rate'!J27</f>
        <v>7.5358700327370465E-2</v>
      </c>
      <c r="J23" s="39">
        <f>'Expense Rate'!J27</f>
        <v>7.5358700327370465E-2</v>
      </c>
      <c r="L23" s="39">
        <f>J23</f>
        <v>7.5358700327370465E-2</v>
      </c>
    </row>
    <row r="24" spans="2:12" x14ac:dyDescent="0.25">
      <c r="B24" s="16">
        <f>B23+1</f>
        <v>9</v>
      </c>
      <c r="D24" s="33" t="s">
        <v>37</v>
      </c>
      <c r="F24" s="19">
        <f>F12*F23</f>
        <v>19714494.788114078</v>
      </c>
      <c r="G24" s="19"/>
      <c r="H24" s="19">
        <f>H12*H23</f>
        <v>23392994.931164078</v>
      </c>
      <c r="I24" s="19"/>
      <c r="J24" s="19">
        <f>J12*J23</f>
        <v>23441941.386689812</v>
      </c>
      <c r="L24" s="19">
        <f>L12*L23</f>
        <v>23441941.386689812</v>
      </c>
    </row>
    <row r="26" spans="2:12" ht="15.75" thickBot="1" x14ac:dyDescent="0.3">
      <c r="B26" s="16">
        <f>B24+1</f>
        <v>10</v>
      </c>
      <c r="D26" s="12" t="s">
        <v>49</v>
      </c>
      <c r="F26" s="40">
        <f>F21-F24</f>
        <v>13199221.349533923</v>
      </c>
      <c r="H26" s="40">
        <f>H21-H24</f>
        <v>13199221.349533923</v>
      </c>
      <c r="J26" s="40">
        <f>J21-J24</f>
        <v>13226748.209666193</v>
      </c>
      <c r="L26" s="40">
        <f>L21-L24</f>
        <v>15583670.870872192</v>
      </c>
    </row>
    <row r="27" spans="2:12" ht="15.75" thickTop="1" x14ac:dyDescent="0.25"/>
    <row r="28" spans="2:12" x14ac:dyDescent="0.25">
      <c r="B28" s="61" t="s">
        <v>50</v>
      </c>
      <c r="C28" s="61"/>
      <c r="D28" s="61"/>
      <c r="E28" s="61"/>
      <c r="F28" s="61"/>
      <c r="G28" s="61"/>
      <c r="H28" s="61"/>
      <c r="I28" s="61"/>
      <c r="J28" s="61"/>
    </row>
    <row r="30" spans="2:12" ht="18" x14ac:dyDescent="0.25">
      <c r="B30" s="16">
        <f>B26+1</f>
        <v>11</v>
      </c>
      <c r="D30" s="12" t="s">
        <v>122</v>
      </c>
      <c r="H30" s="41">
        <v>51.416666666667879</v>
      </c>
      <c r="L30" s="48"/>
    </row>
    <row r="32" spans="2:12" x14ac:dyDescent="0.25">
      <c r="B32" s="16">
        <f>B30+1</f>
        <v>12</v>
      </c>
      <c r="D32" s="12" t="s">
        <v>51</v>
      </c>
      <c r="H32" s="42">
        <f>H30*12*H15</f>
        <v>11180.040000000265</v>
      </c>
    </row>
    <row r="34" spans="2:9" x14ac:dyDescent="0.25">
      <c r="B34" s="16">
        <f>B32+1</f>
        <v>13</v>
      </c>
      <c r="D34" s="12" t="s">
        <v>52</v>
      </c>
      <c r="H34" s="15">
        <f>H12/(H11/12)</f>
        <v>12632.343797370484</v>
      </c>
    </row>
    <row r="36" spans="2:9" ht="18" x14ac:dyDescent="0.25">
      <c r="B36" s="16">
        <f>B34+1</f>
        <v>14</v>
      </c>
      <c r="D36" s="12" t="s">
        <v>123</v>
      </c>
      <c r="H36" s="43">
        <f>H34*H30</f>
        <v>649513.01024814765</v>
      </c>
    </row>
    <row r="38" spans="2:9" x14ac:dyDescent="0.25">
      <c r="B38" s="16">
        <f>B36+1</f>
        <v>15</v>
      </c>
      <c r="D38" s="12" t="s">
        <v>53</v>
      </c>
      <c r="H38" s="19">
        <f>H36*H16</f>
        <v>65383.876689640034</v>
      </c>
    </row>
    <row r="40" spans="2:9" x14ac:dyDescent="0.25">
      <c r="B40" s="16">
        <f>B38+1</f>
        <v>16</v>
      </c>
      <c r="D40" s="12" t="s">
        <v>54</v>
      </c>
      <c r="H40" s="19">
        <f>H36*H23</f>
        <v>48946.456298018464</v>
      </c>
    </row>
    <row r="42" spans="2:9" ht="30.75" thickBot="1" x14ac:dyDescent="0.3">
      <c r="B42" s="16">
        <f>B40+1</f>
        <v>17</v>
      </c>
      <c r="D42" s="25" t="s">
        <v>105</v>
      </c>
      <c r="H42" s="40">
        <f>H32+H38-H40</f>
        <v>27617.46039162184</v>
      </c>
      <c r="I42" s="42"/>
    </row>
    <row r="43" spans="2:9" ht="15.75" thickTop="1" x14ac:dyDescent="0.25"/>
    <row r="44" spans="2:9" x14ac:dyDescent="0.25">
      <c r="B44" s="18" t="s">
        <v>56</v>
      </c>
    </row>
    <row r="45" spans="2:9" x14ac:dyDescent="0.25">
      <c r="B45" s="18" t="s">
        <v>1</v>
      </c>
    </row>
    <row r="46" spans="2:9" ht="16.5" x14ac:dyDescent="0.25">
      <c r="B46" s="18" t="s">
        <v>124</v>
      </c>
    </row>
    <row r="47" spans="2:9" ht="16.5" x14ac:dyDescent="0.25">
      <c r="B47" s="18" t="s">
        <v>125</v>
      </c>
    </row>
    <row r="48" spans="2:9" x14ac:dyDescent="0.25">
      <c r="B48" s="33"/>
    </row>
  </sheetData>
  <mergeCells count="4">
    <mergeCell ref="B8:J8"/>
    <mergeCell ref="B28:J28"/>
    <mergeCell ref="B2:L2"/>
    <mergeCell ref="B4:L4"/>
  </mergeCells>
  <pageMargins left="0.7" right="0.7" top="0.75" bottom="0.75" header="0.3" footer="0.3"/>
  <pageSetup scale="66" orientation="landscape" r:id="rId1"/>
  <headerFooter>
    <oddHeader>&amp;R&amp;"Arial,Bold"Exhibit GRM-1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7D5CF-A275-42D5-B8FE-510784414816}">
  <sheetPr>
    <pageSetUpPr fitToPage="1"/>
  </sheetPr>
  <dimension ref="B2:Q33"/>
  <sheetViews>
    <sheetView tabSelected="1" zoomScaleNormal="100" workbookViewId="0">
      <selection activeCell="B2" sqref="B2:AB2"/>
    </sheetView>
  </sheetViews>
  <sheetFormatPr defaultRowHeight="15" x14ac:dyDescent="0.25"/>
  <cols>
    <col min="1" max="1" width="1.625" style="12" customWidth="1"/>
    <col min="2" max="2" width="4.875" style="16" bestFit="1" customWidth="1"/>
    <col min="3" max="3" width="1.625" style="12" customWidth="1"/>
    <col min="4" max="4" width="35.625" style="12" bestFit="1" customWidth="1"/>
    <col min="5" max="5" width="1.625" style="12" customWidth="1"/>
    <col min="6" max="6" width="12.125" style="12" bestFit="1"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9.625" style="12" bestFit="1" customWidth="1"/>
    <col min="13" max="13" width="1.625" style="12" customWidth="1"/>
    <col min="14" max="16" width="9" style="12"/>
    <col min="17" max="17" width="9.625" style="12" bestFit="1" customWidth="1"/>
    <col min="18" max="16384" width="9" style="12"/>
  </cols>
  <sheetData>
    <row r="2" spans="2:17" ht="18.75" x14ac:dyDescent="0.3">
      <c r="B2" s="59" t="s">
        <v>29</v>
      </c>
      <c r="C2" s="59"/>
      <c r="D2" s="59"/>
      <c r="E2" s="59"/>
      <c r="F2" s="59"/>
      <c r="G2" s="59"/>
      <c r="H2" s="59"/>
      <c r="I2" s="59"/>
      <c r="J2" s="59"/>
      <c r="K2" s="59"/>
      <c r="L2" s="59"/>
    </row>
    <row r="4" spans="2:17" ht="15.75" x14ac:dyDescent="0.25">
      <c r="B4" s="60" t="s">
        <v>130</v>
      </c>
      <c r="C4" s="60"/>
      <c r="D4" s="60"/>
      <c r="E4" s="60"/>
      <c r="F4" s="60"/>
      <c r="G4" s="60"/>
      <c r="H4" s="60"/>
      <c r="I4" s="60"/>
      <c r="J4" s="60"/>
      <c r="K4" s="60"/>
      <c r="L4" s="60"/>
    </row>
    <row r="6" spans="2:17" ht="43.5" x14ac:dyDescent="0.25">
      <c r="B6" s="13" t="s">
        <v>30</v>
      </c>
      <c r="D6" s="13" t="s">
        <v>0</v>
      </c>
      <c r="F6" s="14" t="s">
        <v>114</v>
      </c>
      <c r="H6" s="14" t="s">
        <v>92</v>
      </c>
      <c r="J6" s="14" t="s">
        <v>93</v>
      </c>
      <c r="L6" s="14" t="s">
        <v>144</v>
      </c>
    </row>
    <row r="8" spans="2:17" ht="18" x14ac:dyDescent="0.25">
      <c r="D8" s="12" t="s">
        <v>126</v>
      </c>
      <c r="Q8" s="24"/>
    </row>
    <row r="9" spans="2:17" x14ac:dyDescent="0.25">
      <c r="B9" s="16">
        <v>1</v>
      </c>
      <c r="D9" s="37" t="s">
        <v>31</v>
      </c>
      <c r="F9" s="15">
        <v>12</v>
      </c>
      <c r="G9" s="15"/>
      <c r="H9" s="15">
        <v>12</v>
      </c>
      <c r="I9" s="15"/>
      <c r="J9" s="15">
        <v>12</v>
      </c>
      <c r="L9" s="15">
        <v>12</v>
      </c>
      <c r="Q9" s="44"/>
    </row>
    <row r="10" spans="2:17" x14ac:dyDescent="0.25">
      <c r="B10" s="16">
        <f>B9+1</f>
        <v>2</v>
      </c>
      <c r="D10" s="37" t="s">
        <v>59</v>
      </c>
      <c r="F10" s="15">
        <v>3600</v>
      </c>
      <c r="G10" s="15"/>
      <c r="H10" s="15">
        <v>3600</v>
      </c>
      <c r="I10" s="15"/>
      <c r="J10" s="15">
        <v>3600</v>
      </c>
      <c r="L10" s="15">
        <v>3600</v>
      </c>
      <c r="Q10" s="44"/>
    </row>
    <row r="11" spans="2:17" x14ac:dyDescent="0.25">
      <c r="B11" s="16">
        <f>B10+1</f>
        <v>3</v>
      </c>
      <c r="D11" s="37" t="s">
        <v>60</v>
      </c>
      <c r="F11" s="15">
        <v>7527</v>
      </c>
      <c r="G11" s="15"/>
      <c r="H11" s="15">
        <v>7527</v>
      </c>
      <c r="I11" s="15"/>
      <c r="J11" s="15">
        <v>7527</v>
      </c>
      <c r="L11" s="15">
        <v>7527</v>
      </c>
      <c r="Q11" s="44"/>
    </row>
    <row r="12" spans="2:17" x14ac:dyDescent="0.25">
      <c r="F12" s="15"/>
      <c r="G12" s="15"/>
      <c r="H12" s="15"/>
      <c r="I12" s="15"/>
      <c r="J12" s="15"/>
      <c r="L12" s="15"/>
      <c r="Q12" s="24"/>
    </row>
    <row r="13" spans="2:17" ht="18" x14ac:dyDescent="0.25">
      <c r="D13" s="12" t="s">
        <v>127</v>
      </c>
      <c r="Q13" s="24"/>
    </row>
    <row r="14" spans="2:17" x14ac:dyDescent="0.25">
      <c r="B14" s="16">
        <f>B11+1</f>
        <v>4</v>
      </c>
      <c r="D14" s="37" t="s">
        <v>66</v>
      </c>
      <c r="F14" s="35">
        <v>23.97</v>
      </c>
      <c r="H14" s="35">
        <v>23.97</v>
      </c>
      <c r="J14" s="35">
        <v>23.97</v>
      </c>
      <c r="L14" s="35">
        <v>27.79</v>
      </c>
      <c r="Q14" s="36"/>
    </row>
    <row r="15" spans="2:17" x14ac:dyDescent="0.25">
      <c r="B15" s="16">
        <f>B14+1</f>
        <v>5</v>
      </c>
      <c r="D15" s="37" t="s">
        <v>57</v>
      </c>
      <c r="F15" s="38">
        <v>0.110191</v>
      </c>
      <c r="H15" s="38">
        <v>0.122041</v>
      </c>
      <c r="J15" s="38">
        <v>0.122041</v>
      </c>
      <c r="L15" s="38">
        <v>0.122041</v>
      </c>
      <c r="Q15" s="45"/>
    </row>
    <row r="16" spans="2:17" x14ac:dyDescent="0.25">
      <c r="B16" s="16">
        <f>B15+1</f>
        <v>6</v>
      </c>
      <c r="D16" s="37" t="s">
        <v>58</v>
      </c>
      <c r="F16" s="38">
        <v>6.1343000000000002E-2</v>
      </c>
      <c r="H16" s="38">
        <v>7.3192999999999994E-2</v>
      </c>
      <c r="J16" s="38">
        <v>7.3192999999999994E-2</v>
      </c>
      <c r="L16" s="38">
        <v>7.3192999999999994E-2</v>
      </c>
      <c r="Q16" s="45"/>
    </row>
    <row r="17" spans="2:17" x14ac:dyDescent="0.25">
      <c r="Q17" s="24"/>
    </row>
    <row r="18" spans="2:17" x14ac:dyDescent="0.25">
      <c r="D18" s="12" t="s">
        <v>34</v>
      </c>
      <c r="Q18" s="24"/>
    </row>
    <row r="19" spans="2:17" x14ac:dyDescent="0.25">
      <c r="B19" s="16">
        <f>B16+1</f>
        <v>7</v>
      </c>
      <c r="D19" s="37" t="s">
        <v>68</v>
      </c>
      <c r="F19" s="19">
        <f>F14*F9</f>
        <v>287.64</v>
      </c>
      <c r="H19" s="19">
        <f>H14*H9</f>
        <v>287.64</v>
      </c>
      <c r="J19" s="19">
        <f>J14*J9</f>
        <v>287.64</v>
      </c>
      <c r="L19" s="19">
        <f>L14*L9</f>
        <v>333.48</v>
      </c>
      <c r="Q19" s="22"/>
    </row>
    <row r="20" spans="2:17" x14ac:dyDescent="0.25">
      <c r="B20" s="16">
        <f>B19+1</f>
        <v>8</v>
      </c>
      <c r="D20" s="37" t="s">
        <v>61</v>
      </c>
      <c r="F20" s="19">
        <f t="shared" ref="F20:F21" si="0">F15*F10</f>
        <v>396.68759999999997</v>
      </c>
      <c r="H20" s="19">
        <f t="shared" ref="H20:H21" si="1">H15*H10</f>
        <v>439.3476</v>
      </c>
      <c r="J20" s="19">
        <f t="shared" ref="J20:L21" si="2">J15*J10</f>
        <v>439.3476</v>
      </c>
      <c r="L20" s="19">
        <f t="shared" si="2"/>
        <v>439.3476</v>
      </c>
      <c r="Q20" s="22"/>
    </row>
    <row r="21" spans="2:17" x14ac:dyDescent="0.25">
      <c r="B21" s="16">
        <f t="shared" ref="B21:B22" si="3">B20+1</f>
        <v>9</v>
      </c>
      <c r="D21" s="37" t="s">
        <v>62</v>
      </c>
      <c r="F21" s="23">
        <f t="shared" si="0"/>
        <v>461.72876100000002</v>
      </c>
      <c r="H21" s="23">
        <f t="shared" si="1"/>
        <v>550.92371099999991</v>
      </c>
      <c r="J21" s="23">
        <f t="shared" si="2"/>
        <v>550.92371099999991</v>
      </c>
      <c r="L21" s="23">
        <f t="shared" si="2"/>
        <v>550.92371099999991</v>
      </c>
      <c r="Q21" s="22"/>
    </row>
    <row r="22" spans="2:17" x14ac:dyDescent="0.25">
      <c r="B22" s="16">
        <f t="shared" si="3"/>
        <v>10</v>
      </c>
      <c r="D22" s="37" t="s">
        <v>63</v>
      </c>
      <c r="F22" s="19">
        <f>F19+F20+F21</f>
        <v>1146.0563609999999</v>
      </c>
      <c r="H22" s="19">
        <f>H19+H20+H21</f>
        <v>1277.9113109999998</v>
      </c>
      <c r="J22" s="19">
        <f>J19+J20+J21</f>
        <v>1277.9113109999998</v>
      </c>
      <c r="L22" s="19">
        <f>L19+L20+L21</f>
        <v>1323.751311</v>
      </c>
      <c r="Q22" s="22"/>
    </row>
    <row r="23" spans="2:17" x14ac:dyDescent="0.25">
      <c r="Q23" s="24"/>
    </row>
    <row r="24" spans="2:17" ht="18" x14ac:dyDescent="0.25">
      <c r="B24" s="16">
        <f>B22+1</f>
        <v>11</v>
      </c>
      <c r="D24" s="33" t="s">
        <v>121</v>
      </c>
      <c r="F24" s="39">
        <f>'Expense Rate'!F27</f>
        <v>6.3508700327370465E-2</v>
      </c>
      <c r="H24" s="39">
        <f>'Expense Rate'!J27</f>
        <v>7.5358700327370465E-2</v>
      </c>
      <c r="J24" s="39">
        <f>'Expense Rate'!J27</f>
        <v>7.5358700327370465E-2</v>
      </c>
      <c r="L24" s="39">
        <f>J24</f>
        <v>7.5358700327370465E-2</v>
      </c>
      <c r="Q24" s="46"/>
    </row>
    <row r="25" spans="2:17" x14ac:dyDescent="0.25">
      <c r="B25" s="16">
        <f>B24+1</f>
        <v>12</v>
      </c>
      <c r="D25" s="33" t="s">
        <v>64</v>
      </c>
      <c r="F25" s="19">
        <f>(F10+F11)*F24</f>
        <v>706.66130854265111</v>
      </c>
      <c r="G25" s="19"/>
      <c r="H25" s="19">
        <f>(H10+H11)*H24</f>
        <v>838.51625854265114</v>
      </c>
      <c r="I25" s="19"/>
      <c r="J25" s="19">
        <f>(J10+J11)*J24</f>
        <v>838.51625854265114</v>
      </c>
      <c r="L25" s="19">
        <f>(L10+L11)*L24</f>
        <v>838.51625854265114</v>
      </c>
      <c r="Q25" s="47"/>
    </row>
    <row r="27" spans="2:17" ht="15.75" thickBot="1" x14ac:dyDescent="0.3">
      <c r="B27" s="16">
        <f>B25+1</f>
        <v>13</v>
      </c>
      <c r="D27" s="12" t="s">
        <v>49</v>
      </c>
      <c r="F27" s="40">
        <f>F22-F25</f>
        <v>439.39505245734881</v>
      </c>
      <c r="H27" s="40">
        <f>H22-H25</f>
        <v>439.3950524573487</v>
      </c>
      <c r="J27" s="40">
        <f>J22-J25</f>
        <v>439.3950524573487</v>
      </c>
      <c r="L27" s="40">
        <f>L22-L25</f>
        <v>485.23505245734884</v>
      </c>
    </row>
    <row r="28" spans="2:17" ht="15.75" thickTop="1" x14ac:dyDescent="0.25"/>
    <row r="29" spans="2:17" x14ac:dyDescent="0.25">
      <c r="B29" s="18" t="s">
        <v>56</v>
      </c>
    </row>
    <row r="30" spans="2:17" x14ac:dyDescent="0.25">
      <c r="B30" s="18" t="s">
        <v>1</v>
      </c>
      <c r="L30" s="48"/>
    </row>
    <row r="31" spans="2:17" ht="16.5" x14ac:dyDescent="0.25">
      <c r="B31" s="18" t="s">
        <v>128</v>
      </c>
    </row>
    <row r="32" spans="2:17" ht="16.5" x14ac:dyDescent="0.25">
      <c r="B32" s="18" t="s">
        <v>125</v>
      </c>
    </row>
    <row r="33" spans="2:2" x14ac:dyDescent="0.25">
      <c r="B33" s="33"/>
    </row>
  </sheetData>
  <mergeCells count="2">
    <mergeCell ref="B2:L2"/>
    <mergeCell ref="B4:L4"/>
  </mergeCells>
  <pageMargins left="0.7" right="0.7" top="0.75" bottom="0.75" header="0.3" footer="0.3"/>
  <pageSetup scale="99" orientation="landscape" r:id="rId1"/>
  <headerFooter>
    <oddHeader>&amp;R&amp;"Arial,Bold"Exhibit GRM-1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5965-237F-43FB-992A-A128B764BF37}">
  <sheetPr>
    <pageSetUpPr fitToPage="1"/>
  </sheetPr>
  <dimension ref="A2:L48"/>
  <sheetViews>
    <sheetView tabSelected="1" zoomScaleNormal="100" workbookViewId="0">
      <selection activeCell="B2" sqref="B2:AB2"/>
    </sheetView>
  </sheetViews>
  <sheetFormatPr defaultRowHeight="15" x14ac:dyDescent="0.25"/>
  <cols>
    <col min="1" max="1" width="1.625" style="12" customWidth="1"/>
    <col min="2" max="2" width="4.75" style="16" bestFit="1" customWidth="1"/>
    <col min="3" max="3" width="1.625" style="12" customWidth="1"/>
    <col min="4" max="4" width="40" style="12" bestFit="1" customWidth="1"/>
    <col min="5" max="5" width="1.625" style="12" customWidth="1"/>
    <col min="6" max="6" width="12.125" style="12" bestFit="1"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0.375" style="12" customWidth="1"/>
    <col min="13" max="13" width="1.625" customWidth="1"/>
  </cols>
  <sheetData>
    <row r="2" spans="2:12" ht="18.75" x14ac:dyDescent="0.3">
      <c r="B2" s="59" t="s">
        <v>29</v>
      </c>
      <c r="C2" s="59"/>
      <c r="D2" s="59"/>
      <c r="E2" s="59"/>
      <c r="F2" s="59"/>
      <c r="G2" s="59"/>
      <c r="H2" s="59"/>
      <c r="I2" s="59"/>
      <c r="J2" s="59"/>
      <c r="K2" s="59"/>
      <c r="L2" s="59"/>
    </row>
    <row r="4" spans="2:12" ht="15.75" x14ac:dyDescent="0.25">
      <c r="B4" s="60" t="s">
        <v>129</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x14ac:dyDescent="0.25">
      <c r="B8" s="61" t="s">
        <v>65</v>
      </c>
      <c r="C8" s="61"/>
      <c r="D8" s="61"/>
      <c r="E8" s="61"/>
      <c r="F8" s="61"/>
      <c r="G8" s="61"/>
      <c r="H8" s="61"/>
      <c r="I8" s="61"/>
      <c r="J8" s="61"/>
    </row>
    <row r="10" spans="2:12" ht="18" x14ac:dyDescent="0.25">
      <c r="D10" s="12" t="s">
        <v>119</v>
      </c>
    </row>
    <row r="11" spans="2:12" x14ac:dyDescent="0.25">
      <c r="B11" s="16">
        <v>1</v>
      </c>
      <c r="D11" s="37" t="s">
        <v>31</v>
      </c>
      <c r="F11" s="15">
        <v>962</v>
      </c>
      <c r="H11" s="15">
        <v>962</v>
      </c>
      <c r="J11" s="17">
        <v>1010</v>
      </c>
      <c r="L11" s="17">
        <v>1010</v>
      </c>
    </row>
    <row r="12" spans="2:12" x14ac:dyDescent="0.25">
      <c r="B12" s="16">
        <f>B11+1</f>
        <v>2</v>
      </c>
      <c r="D12" s="37" t="s">
        <v>32</v>
      </c>
      <c r="F12" s="15">
        <v>1640178</v>
      </c>
      <c r="H12" s="15">
        <v>1640178</v>
      </c>
      <c r="J12" s="17">
        <v>1718606</v>
      </c>
      <c r="L12" s="17">
        <v>1718606</v>
      </c>
    </row>
    <row r="13" spans="2:12" x14ac:dyDescent="0.25">
      <c r="D13" s="37"/>
      <c r="F13" s="15"/>
    </row>
    <row r="14" spans="2:12" ht="18" x14ac:dyDescent="0.25">
      <c r="D14" s="12" t="s">
        <v>120</v>
      </c>
    </row>
    <row r="15" spans="2:12" x14ac:dyDescent="0.25">
      <c r="B15" s="16">
        <f>B12+1</f>
        <v>3</v>
      </c>
      <c r="D15" s="37" t="s">
        <v>66</v>
      </c>
      <c r="F15" s="35">
        <v>18.12</v>
      </c>
      <c r="H15" s="35">
        <v>18.12</v>
      </c>
      <c r="J15" s="35">
        <v>18.12</v>
      </c>
      <c r="L15" s="35">
        <v>27.79</v>
      </c>
    </row>
    <row r="16" spans="2:12" x14ac:dyDescent="0.25">
      <c r="B16" s="16">
        <f>B15+1</f>
        <v>4</v>
      </c>
      <c r="D16" s="37" t="s">
        <v>33</v>
      </c>
      <c r="F16" s="38">
        <v>8.8816000000000006E-2</v>
      </c>
      <c r="H16" s="38">
        <v>0.10066600000000001</v>
      </c>
      <c r="J16" s="38">
        <v>0.10066600000000001</v>
      </c>
      <c r="L16" s="38">
        <v>9.9057000000000006E-2</v>
      </c>
    </row>
    <row r="18" spans="2:12" x14ac:dyDescent="0.25">
      <c r="D18" s="12" t="s">
        <v>34</v>
      </c>
    </row>
    <row r="19" spans="2:12" x14ac:dyDescent="0.25">
      <c r="B19" s="16">
        <f>B16+1</f>
        <v>5</v>
      </c>
      <c r="D19" s="37" t="s">
        <v>67</v>
      </c>
      <c r="F19" s="19">
        <f>F15*F11</f>
        <v>17431.440000000002</v>
      </c>
      <c r="H19" s="19">
        <f>H15*H11</f>
        <v>17431.440000000002</v>
      </c>
      <c r="J19" s="19">
        <f>J15*J11</f>
        <v>18301.2</v>
      </c>
      <c r="L19" s="19">
        <f>L15*L11</f>
        <v>28067.899999999998</v>
      </c>
    </row>
    <row r="20" spans="2:12" x14ac:dyDescent="0.25">
      <c r="B20" s="16">
        <f>B19+1</f>
        <v>6</v>
      </c>
      <c r="D20" s="37" t="s">
        <v>35</v>
      </c>
      <c r="F20" s="23">
        <f>F16*F12</f>
        <v>145674.049248</v>
      </c>
      <c r="H20" s="23">
        <f>H16*H12</f>
        <v>165110.15854800001</v>
      </c>
      <c r="J20" s="23">
        <f>J16*J12</f>
        <v>173005.19159600002</v>
      </c>
      <c r="L20" s="23">
        <f>L16*L12</f>
        <v>170239.95454200002</v>
      </c>
    </row>
    <row r="21" spans="2:12" x14ac:dyDescent="0.25">
      <c r="B21" s="16">
        <f>B20+1</f>
        <v>7</v>
      </c>
      <c r="D21" s="37" t="s">
        <v>36</v>
      </c>
      <c r="F21" s="19">
        <f>F19+F20</f>
        <v>163105.489248</v>
      </c>
      <c r="H21" s="19">
        <f>H19+H20</f>
        <v>182541.59854800001</v>
      </c>
      <c r="J21" s="19">
        <f>J19+J20</f>
        <v>191306.39159600003</v>
      </c>
      <c r="L21" s="19">
        <f>L19+L20</f>
        <v>198307.85454200002</v>
      </c>
    </row>
    <row r="23" spans="2:12" ht="18" x14ac:dyDescent="0.25">
      <c r="B23" s="16">
        <f>B21+1</f>
        <v>8</v>
      </c>
      <c r="D23" s="33" t="s">
        <v>121</v>
      </c>
      <c r="F23" s="39">
        <f>'Expense Rate'!F27</f>
        <v>6.3508700327370465E-2</v>
      </c>
      <c r="H23" s="39">
        <f>'Expense Rate'!J27</f>
        <v>7.5358700327370465E-2</v>
      </c>
      <c r="J23" s="39">
        <f>'Expense Rate'!J27</f>
        <v>7.5358700327370465E-2</v>
      </c>
      <c r="L23" s="39">
        <f>J23</f>
        <v>7.5358700327370465E-2</v>
      </c>
    </row>
    <row r="24" spans="2:12" x14ac:dyDescent="0.25">
      <c r="B24" s="16">
        <f>B23+1</f>
        <v>9</v>
      </c>
      <c r="D24" s="33" t="s">
        <v>37</v>
      </c>
      <c r="F24" s="19">
        <f>F12*F23</f>
        <v>104165.57308554584</v>
      </c>
      <c r="G24" s="19"/>
      <c r="H24" s="19">
        <f>H12*H23</f>
        <v>123601.68238554584</v>
      </c>
      <c r="I24" s="19"/>
      <c r="J24" s="19">
        <f>J12*J23</f>
        <v>129511.91453482084</v>
      </c>
      <c r="L24" s="19">
        <f>L12*L23</f>
        <v>129511.91453482084</v>
      </c>
    </row>
    <row r="26" spans="2:12" ht="15.75" thickBot="1" x14ac:dyDescent="0.3">
      <c r="B26" s="16">
        <f>B24+1</f>
        <v>10</v>
      </c>
      <c r="D26" s="12" t="s">
        <v>49</v>
      </c>
      <c r="F26" s="40">
        <f>F21-F24</f>
        <v>58939.916162454159</v>
      </c>
      <c r="H26" s="40">
        <f>H21-H24</f>
        <v>58939.916162454174</v>
      </c>
      <c r="J26" s="40">
        <f>J21-J24</f>
        <v>61794.47706117919</v>
      </c>
      <c r="L26" s="40">
        <f>L21-L24</f>
        <v>68795.940007179175</v>
      </c>
    </row>
    <row r="27" spans="2:12" ht="15.75" thickTop="1" x14ac:dyDescent="0.25"/>
    <row r="28" spans="2:12" x14ac:dyDescent="0.25">
      <c r="B28" s="61" t="s">
        <v>50</v>
      </c>
      <c r="C28" s="61"/>
      <c r="D28" s="61"/>
      <c r="E28" s="61"/>
      <c r="F28" s="61"/>
      <c r="G28" s="61"/>
      <c r="H28" s="61"/>
      <c r="I28" s="61"/>
      <c r="J28" s="61"/>
    </row>
    <row r="30" spans="2:12" ht="18" x14ac:dyDescent="0.25">
      <c r="B30" s="16">
        <f>B26+1</f>
        <v>11</v>
      </c>
      <c r="D30" s="12" t="s">
        <v>122</v>
      </c>
      <c r="H30" s="41">
        <v>3.8333333333333286</v>
      </c>
      <c r="L30" s="48"/>
    </row>
    <row r="32" spans="2:12" x14ac:dyDescent="0.25">
      <c r="B32" s="16">
        <f>B30+1</f>
        <v>12</v>
      </c>
      <c r="D32" s="12" t="s">
        <v>51</v>
      </c>
      <c r="H32" s="42">
        <f>H30*12*H15</f>
        <v>833.51999999999907</v>
      </c>
    </row>
    <row r="34" spans="2:9" x14ac:dyDescent="0.25">
      <c r="B34" s="16">
        <f>B32+1</f>
        <v>13</v>
      </c>
      <c r="D34" s="12" t="s">
        <v>52</v>
      </c>
      <c r="H34" s="15">
        <f>H12/(H11/12)</f>
        <v>20459.60083160083</v>
      </c>
    </row>
    <row r="36" spans="2:9" ht="18" x14ac:dyDescent="0.25">
      <c r="B36" s="16">
        <f>B34+1</f>
        <v>14</v>
      </c>
      <c r="D36" s="12" t="s">
        <v>123</v>
      </c>
      <c r="H36" s="43">
        <f>H34*H30</f>
        <v>78428.469854469746</v>
      </c>
    </row>
    <row r="38" spans="2:9" x14ac:dyDescent="0.25">
      <c r="B38" s="16">
        <f>B36+1</f>
        <v>15</v>
      </c>
      <c r="D38" s="12" t="s">
        <v>53</v>
      </c>
      <c r="H38" s="19">
        <f>H36*H16</f>
        <v>7895.0803463700522</v>
      </c>
    </row>
    <row r="40" spans="2:9" x14ac:dyDescent="0.25">
      <c r="B40" s="16">
        <f>B38+1</f>
        <v>16</v>
      </c>
      <c r="D40" s="12" t="s">
        <v>54</v>
      </c>
      <c r="H40" s="19">
        <f>H36*H23</f>
        <v>5910.2675568971936</v>
      </c>
    </row>
    <row r="42" spans="2:9" ht="30.75" thickBot="1" x14ac:dyDescent="0.3">
      <c r="B42" s="16">
        <f>B40+1</f>
        <v>17</v>
      </c>
      <c r="D42" s="25" t="s">
        <v>105</v>
      </c>
      <c r="H42" s="40">
        <f>H32+H38-H40</f>
        <v>2818.3327894728573</v>
      </c>
      <c r="I42" s="42"/>
    </row>
    <row r="43" spans="2:9" ht="15.75" thickTop="1" x14ac:dyDescent="0.25"/>
    <row r="44" spans="2:9" x14ac:dyDescent="0.25">
      <c r="B44" s="18" t="s">
        <v>56</v>
      </c>
    </row>
    <row r="45" spans="2:9" x14ac:dyDescent="0.25">
      <c r="B45" s="18" t="s">
        <v>1</v>
      </c>
    </row>
    <row r="46" spans="2:9" ht="16.5" x14ac:dyDescent="0.25">
      <c r="B46" s="18" t="s">
        <v>124</v>
      </c>
    </row>
    <row r="47" spans="2:9" ht="16.5" x14ac:dyDescent="0.25">
      <c r="B47" s="18" t="s">
        <v>125</v>
      </c>
    </row>
    <row r="48" spans="2:9" x14ac:dyDescent="0.25">
      <c r="B48" s="33"/>
    </row>
  </sheetData>
  <mergeCells count="4">
    <mergeCell ref="B8:J8"/>
    <mergeCell ref="B28:J28"/>
    <mergeCell ref="B2:L2"/>
    <mergeCell ref="B4:L4"/>
  </mergeCells>
  <pageMargins left="0.7" right="0.7" top="0.75" bottom="0.75" header="0.3" footer="0.3"/>
  <pageSetup scale="67" orientation="landscape" r:id="rId1"/>
  <headerFooter>
    <oddHeader>&amp;R&amp;"Arial,Bold"Exhibit GRM-1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32B5C-61DA-4C2C-8F25-84F3F2F862BF}">
  <sheetPr>
    <pageSetUpPr fitToPage="1"/>
  </sheetPr>
  <dimension ref="A2:L48"/>
  <sheetViews>
    <sheetView tabSelected="1" view="pageBreakPreview" zoomScale="60" zoomScaleNormal="100" workbookViewId="0">
      <selection activeCell="B2" sqref="B2:AB2"/>
    </sheetView>
  </sheetViews>
  <sheetFormatPr defaultRowHeight="15" x14ac:dyDescent="0.25"/>
  <cols>
    <col min="1" max="1" width="1.625" style="12" customWidth="1"/>
    <col min="2" max="2" width="4.75" style="16" bestFit="1" customWidth="1"/>
    <col min="3" max="3" width="1.625" style="12" customWidth="1"/>
    <col min="4" max="4" width="40" style="12" bestFit="1" customWidth="1"/>
    <col min="5" max="5" width="1.625" style="12" customWidth="1"/>
    <col min="6" max="6" width="12.125" style="12" bestFit="1"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0.75" style="12" customWidth="1"/>
    <col min="13" max="13" width="1.625" customWidth="1"/>
  </cols>
  <sheetData>
    <row r="2" spans="2:12" ht="18.75" x14ac:dyDescent="0.3">
      <c r="B2" s="59" t="s">
        <v>29</v>
      </c>
      <c r="C2" s="59"/>
      <c r="D2" s="59"/>
      <c r="E2" s="59"/>
      <c r="F2" s="59"/>
      <c r="G2" s="59"/>
      <c r="H2" s="59"/>
      <c r="I2" s="59"/>
      <c r="J2" s="59"/>
      <c r="K2" s="59"/>
      <c r="L2" s="59"/>
    </row>
    <row r="4" spans="2:12" ht="15.75" x14ac:dyDescent="0.25">
      <c r="B4" s="60" t="s">
        <v>131</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x14ac:dyDescent="0.25">
      <c r="B8" s="61" t="s">
        <v>65</v>
      </c>
      <c r="C8" s="61"/>
      <c r="D8" s="61"/>
      <c r="E8" s="61"/>
      <c r="F8" s="61"/>
      <c r="G8" s="61"/>
      <c r="H8" s="61"/>
      <c r="I8" s="61"/>
      <c r="J8" s="61"/>
    </row>
    <row r="10" spans="2:12" ht="18" x14ac:dyDescent="0.25">
      <c r="D10" s="12" t="s">
        <v>119</v>
      </c>
    </row>
    <row r="11" spans="2:12" x14ac:dyDescent="0.25">
      <c r="B11" s="16">
        <v>1</v>
      </c>
      <c r="D11" s="37" t="s">
        <v>31</v>
      </c>
      <c r="F11" s="15">
        <v>984</v>
      </c>
      <c r="H11" s="15">
        <v>984</v>
      </c>
      <c r="J11" s="17">
        <v>936</v>
      </c>
      <c r="L11" s="17">
        <v>936</v>
      </c>
    </row>
    <row r="12" spans="2:12" x14ac:dyDescent="0.25">
      <c r="B12" s="16">
        <f>B11+1</f>
        <v>2</v>
      </c>
      <c r="D12" s="37" t="s">
        <v>32</v>
      </c>
      <c r="F12" s="15">
        <v>263644</v>
      </c>
      <c r="H12" s="15">
        <v>263644</v>
      </c>
      <c r="J12" s="17">
        <v>250783</v>
      </c>
      <c r="L12" s="17">
        <v>250783</v>
      </c>
    </row>
    <row r="13" spans="2:12" x14ac:dyDescent="0.25">
      <c r="D13" s="37"/>
      <c r="F13" s="15"/>
    </row>
    <row r="14" spans="2:12" ht="18" x14ac:dyDescent="0.25">
      <c r="D14" s="12" t="s">
        <v>120</v>
      </c>
    </row>
    <row r="15" spans="2:12" x14ac:dyDescent="0.25">
      <c r="B15" s="16">
        <f>B12+1</f>
        <v>3</v>
      </c>
      <c r="D15" s="37" t="s">
        <v>66</v>
      </c>
      <c r="F15" s="35">
        <v>0</v>
      </c>
      <c r="H15" s="35">
        <v>0</v>
      </c>
      <c r="J15" s="35">
        <v>0</v>
      </c>
      <c r="L15" s="35">
        <v>0</v>
      </c>
    </row>
    <row r="16" spans="2:12" x14ac:dyDescent="0.25">
      <c r="B16" s="16">
        <f>B15+1</f>
        <v>4</v>
      </c>
      <c r="D16" s="37" t="s">
        <v>33</v>
      </c>
      <c r="F16" s="38">
        <v>5.3957999999999999E-2</v>
      </c>
      <c r="H16" s="38">
        <v>6.5808000000000005E-2</v>
      </c>
      <c r="J16" s="38">
        <v>6.5808000000000005E-2</v>
      </c>
      <c r="L16" s="38">
        <v>7.3192999999999994E-2</v>
      </c>
    </row>
    <row r="18" spans="2:12" x14ac:dyDescent="0.25">
      <c r="D18" s="12" t="s">
        <v>34</v>
      </c>
    </row>
    <row r="19" spans="2:12" x14ac:dyDescent="0.25">
      <c r="B19" s="16">
        <f>B16+1</f>
        <v>5</v>
      </c>
      <c r="D19" s="37" t="s">
        <v>67</v>
      </c>
      <c r="F19" s="19">
        <f>F15*F11</f>
        <v>0</v>
      </c>
      <c r="H19" s="19">
        <f>H15*H11</f>
        <v>0</v>
      </c>
      <c r="J19" s="19">
        <f>J15*J11</f>
        <v>0</v>
      </c>
      <c r="L19" s="19">
        <f>L15*L11</f>
        <v>0</v>
      </c>
    </row>
    <row r="20" spans="2:12" x14ac:dyDescent="0.25">
      <c r="B20" s="16">
        <f>B19+1</f>
        <v>6</v>
      </c>
      <c r="D20" s="37" t="s">
        <v>35</v>
      </c>
      <c r="F20" s="23">
        <f>F16*F12</f>
        <v>14225.702952</v>
      </c>
      <c r="H20" s="23">
        <f>H16*H12</f>
        <v>17349.884352000001</v>
      </c>
      <c r="J20" s="23">
        <f>J16*J12</f>
        <v>16503.527664000001</v>
      </c>
      <c r="L20" s="23">
        <f>L16*L12</f>
        <v>18355.560118999998</v>
      </c>
    </row>
    <row r="21" spans="2:12" x14ac:dyDescent="0.25">
      <c r="B21" s="16">
        <f>B20+1</f>
        <v>7</v>
      </c>
      <c r="D21" s="37" t="s">
        <v>36</v>
      </c>
      <c r="F21" s="19">
        <f>F19+F20</f>
        <v>14225.702952</v>
      </c>
      <c r="H21" s="19">
        <f>H19+H20</f>
        <v>17349.884352000001</v>
      </c>
      <c r="J21" s="19">
        <f>J19+J20</f>
        <v>16503.527664000001</v>
      </c>
      <c r="L21" s="19">
        <f>L19+L20</f>
        <v>18355.560118999998</v>
      </c>
    </row>
    <row r="23" spans="2:12" ht="18" x14ac:dyDescent="0.25">
      <c r="B23" s="16">
        <f>B21+1</f>
        <v>8</v>
      </c>
      <c r="D23" s="33" t="s">
        <v>121</v>
      </c>
      <c r="F23" s="39">
        <f>'Expense Rate'!F27</f>
        <v>6.3508700327370465E-2</v>
      </c>
      <c r="H23" s="39">
        <f>'Expense Rate'!J27</f>
        <v>7.5358700327370465E-2</v>
      </c>
      <c r="J23" s="39">
        <f>'Expense Rate'!J27</f>
        <v>7.5358700327370465E-2</v>
      </c>
      <c r="L23" s="39">
        <f>J23</f>
        <v>7.5358700327370465E-2</v>
      </c>
    </row>
    <row r="24" spans="2:12" x14ac:dyDescent="0.25">
      <c r="B24" s="16">
        <f>B23+1</f>
        <v>9</v>
      </c>
      <c r="D24" s="33" t="s">
        <v>37</v>
      </c>
      <c r="F24" s="19">
        <f>F12*F23</f>
        <v>16743.687789109259</v>
      </c>
      <c r="G24" s="19"/>
      <c r="H24" s="19">
        <f>H12*H23</f>
        <v>19867.86918910926</v>
      </c>
      <c r="I24" s="19"/>
      <c r="J24" s="19">
        <f>J12*J23</f>
        <v>18898.680944198946</v>
      </c>
      <c r="L24" s="19">
        <f>L12*L23</f>
        <v>18898.680944198946</v>
      </c>
    </row>
    <row r="26" spans="2:12" ht="15.75" thickBot="1" x14ac:dyDescent="0.3">
      <c r="B26" s="16">
        <f>B24+1</f>
        <v>10</v>
      </c>
      <c r="D26" s="12" t="s">
        <v>49</v>
      </c>
      <c r="F26" s="40">
        <f>F21-F24</f>
        <v>-2517.9848371092594</v>
      </c>
      <c r="H26" s="40">
        <f>H21-H24</f>
        <v>-2517.9848371092594</v>
      </c>
      <c r="J26" s="40">
        <f>J21-J24</f>
        <v>-2395.1532801989451</v>
      </c>
      <c r="L26" s="40">
        <f>L21-L24</f>
        <v>-543.1208251989483</v>
      </c>
    </row>
    <row r="27" spans="2:12" ht="15.75" thickTop="1" x14ac:dyDescent="0.25"/>
    <row r="28" spans="2:12" x14ac:dyDescent="0.25">
      <c r="B28" s="61" t="s">
        <v>50</v>
      </c>
      <c r="C28" s="61"/>
      <c r="D28" s="61"/>
      <c r="E28" s="61"/>
      <c r="F28" s="61"/>
      <c r="G28" s="61"/>
      <c r="H28" s="61"/>
      <c r="I28" s="61"/>
      <c r="J28" s="61"/>
    </row>
    <row r="30" spans="2:12" ht="18" x14ac:dyDescent="0.25">
      <c r="B30" s="16">
        <f>B26+1</f>
        <v>11</v>
      </c>
      <c r="D30" s="12" t="s">
        <v>122</v>
      </c>
      <c r="H30" s="41">
        <v>-4</v>
      </c>
      <c r="L30" s="48"/>
    </row>
    <row r="32" spans="2:12" x14ac:dyDescent="0.25">
      <c r="B32" s="16">
        <f>B30+1</f>
        <v>12</v>
      </c>
      <c r="D32" s="12" t="s">
        <v>51</v>
      </c>
      <c r="H32" s="42">
        <f>H30*12*H15</f>
        <v>0</v>
      </c>
    </row>
    <row r="34" spans="2:9" x14ac:dyDescent="0.25">
      <c r="B34" s="16">
        <f>B32+1</f>
        <v>13</v>
      </c>
      <c r="D34" s="12" t="s">
        <v>52</v>
      </c>
      <c r="H34" s="15">
        <f>H12/(H11/12)</f>
        <v>3215.1707317073169</v>
      </c>
    </row>
    <row r="36" spans="2:9" ht="18" x14ac:dyDescent="0.25">
      <c r="B36" s="16">
        <f>B34+1</f>
        <v>14</v>
      </c>
      <c r="D36" s="12" t="s">
        <v>123</v>
      </c>
      <c r="H36" s="43">
        <f>H34*H30</f>
        <v>-12860.682926829268</v>
      </c>
    </row>
    <row r="38" spans="2:9" x14ac:dyDescent="0.25">
      <c r="B38" s="16">
        <f>B36+1</f>
        <v>15</v>
      </c>
      <c r="D38" s="12" t="s">
        <v>53</v>
      </c>
      <c r="H38" s="19">
        <f>H36*H16</f>
        <v>-846.33582204878053</v>
      </c>
    </row>
    <row r="40" spans="2:9" x14ac:dyDescent="0.25">
      <c r="B40" s="16">
        <f>B38+1</f>
        <v>16</v>
      </c>
      <c r="D40" s="12" t="s">
        <v>54</v>
      </c>
      <c r="H40" s="19">
        <f>H36*H23</f>
        <v>-969.16435068825649</v>
      </c>
    </row>
    <row r="42" spans="2:9" ht="30.75" thickBot="1" x14ac:dyDescent="0.3">
      <c r="B42" s="16">
        <f>B40+1</f>
        <v>17</v>
      </c>
      <c r="D42" s="25" t="s">
        <v>105</v>
      </c>
      <c r="H42" s="40">
        <f>H32+H38-H40</f>
        <v>122.82852863947596</v>
      </c>
      <c r="I42" s="42"/>
    </row>
    <row r="43" spans="2:9" ht="15.75" thickTop="1" x14ac:dyDescent="0.25"/>
    <row r="44" spans="2:9" x14ac:dyDescent="0.25">
      <c r="B44" s="18" t="s">
        <v>56</v>
      </c>
    </row>
    <row r="45" spans="2:9" x14ac:dyDescent="0.25">
      <c r="B45" s="18" t="s">
        <v>1</v>
      </c>
    </row>
    <row r="46" spans="2:9" ht="16.5" x14ac:dyDescent="0.25">
      <c r="B46" s="18" t="s">
        <v>124</v>
      </c>
    </row>
    <row r="47" spans="2:9" ht="16.5" x14ac:dyDescent="0.25">
      <c r="B47" s="18" t="s">
        <v>125</v>
      </c>
    </row>
    <row r="48" spans="2:9" x14ac:dyDescent="0.25">
      <c r="B48" s="33"/>
    </row>
  </sheetData>
  <mergeCells count="4">
    <mergeCell ref="B8:J8"/>
    <mergeCell ref="B28:J28"/>
    <mergeCell ref="B2:L2"/>
    <mergeCell ref="B4:L4"/>
  </mergeCells>
  <pageMargins left="0.7" right="0.7" top="0.75" bottom="0.75" header="0.3" footer="0.3"/>
  <pageSetup scale="67" orientation="landscape" r:id="rId1"/>
  <headerFooter>
    <oddHeader>&amp;R&amp;"Arial,Bold"Exhibit GRM-1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2FDE1-74D5-498E-8A89-0FAC9C378554}">
  <sheetPr>
    <pageSetUpPr fitToPage="1"/>
  </sheetPr>
  <dimension ref="A2:L48"/>
  <sheetViews>
    <sheetView tabSelected="1" view="pageBreakPreview" zoomScale="60" zoomScaleNormal="100" workbookViewId="0">
      <selection activeCell="B2" sqref="B2:AB2"/>
    </sheetView>
  </sheetViews>
  <sheetFormatPr defaultRowHeight="15" x14ac:dyDescent="0.25"/>
  <cols>
    <col min="1" max="1" width="1.625" style="12" customWidth="1"/>
    <col min="2" max="2" width="4.75" style="16" bestFit="1" customWidth="1"/>
    <col min="3" max="3" width="1.625" style="12" customWidth="1"/>
    <col min="4" max="4" width="40" style="12" bestFit="1" customWidth="1"/>
    <col min="5" max="5" width="1.625" style="12" customWidth="1"/>
    <col min="6" max="6" width="12.125" style="12" bestFit="1"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0.5" style="12" customWidth="1"/>
    <col min="13" max="13" width="1.625" customWidth="1"/>
  </cols>
  <sheetData>
    <row r="2" spans="2:12" ht="18.75" x14ac:dyDescent="0.3">
      <c r="B2" s="59" t="s">
        <v>29</v>
      </c>
      <c r="C2" s="59"/>
      <c r="D2" s="59"/>
      <c r="E2" s="59"/>
      <c r="F2" s="59"/>
      <c r="G2" s="59"/>
      <c r="H2" s="59"/>
      <c r="I2" s="59"/>
      <c r="J2" s="59"/>
      <c r="K2" s="59"/>
      <c r="L2" s="59"/>
    </row>
    <row r="4" spans="2:12" ht="15.75" x14ac:dyDescent="0.25">
      <c r="B4" s="60" t="s">
        <v>132</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x14ac:dyDescent="0.25">
      <c r="B8" s="61" t="s">
        <v>65</v>
      </c>
      <c r="C8" s="61"/>
      <c r="D8" s="61"/>
      <c r="E8" s="61"/>
      <c r="F8" s="61"/>
      <c r="G8" s="61"/>
      <c r="H8" s="61"/>
      <c r="I8" s="61"/>
      <c r="J8" s="61"/>
    </row>
    <row r="10" spans="2:12" ht="18" x14ac:dyDescent="0.25">
      <c r="D10" s="12" t="s">
        <v>119</v>
      </c>
    </row>
    <row r="11" spans="2:12" x14ac:dyDescent="0.25">
      <c r="B11" s="16">
        <v>1</v>
      </c>
      <c r="D11" s="37" t="s">
        <v>31</v>
      </c>
      <c r="F11" s="15">
        <v>21219</v>
      </c>
      <c r="H11" s="15">
        <v>21219</v>
      </c>
      <c r="J11" s="17">
        <v>22431</v>
      </c>
      <c r="L11" s="17">
        <v>22431</v>
      </c>
    </row>
    <row r="12" spans="2:12" x14ac:dyDescent="0.25">
      <c r="B12" s="16">
        <f>B11+1</f>
        <v>2</v>
      </c>
      <c r="D12" s="37" t="s">
        <v>32</v>
      </c>
      <c r="F12" s="15">
        <v>34413107</v>
      </c>
      <c r="H12" s="15">
        <v>34413107</v>
      </c>
      <c r="J12" s="17">
        <v>36373871</v>
      </c>
      <c r="L12" s="17">
        <v>36373871</v>
      </c>
    </row>
    <row r="13" spans="2:12" x14ac:dyDescent="0.25">
      <c r="D13" s="37"/>
      <c r="F13" s="15"/>
    </row>
    <row r="14" spans="2:12" ht="18" x14ac:dyDescent="0.25">
      <c r="D14" s="12" t="s">
        <v>120</v>
      </c>
    </row>
    <row r="15" spans="2:12" x14ac:dyDescent="0.25">
      <c r="B15" s="16">
        <f>B12+1</f>
        <v>3</v>
      </c>
      <c r="D15" s="37" t="s">
        <v>66</v>
      </c>
      <c r="F15" s="35">
        <v>23.39</v>
      </c>
      <c r="H15" s="35">
        <v>23.39</v>
      </c>
      <c r="J15" s="35">
        <v>23.39</v>
      </c>
      <c r="L15" s="35">
        <v>33.06</v>
      </c>
    </row>
    <row r="16" spans="2:12" x14ac:dyDescent="0.25">
      <c r="B16" s="16">
        <f>B15+1</f>
        <v>4</v>
      </c>
      <c r="D16" s="37" t="s">
        <v>33</v>
      </c>
      <c r="F16" s="38">
        <v>8.7732000000000004E-2</v>
      </c>
      <c r="H16" s="38">
        <v>9.9582000000000004E-2</v>
      </c>
      <c r="J16" s="38">
        <v>9.9582000000000004E-2</v>
      </c>
      <c r="L16" s="38">
        <v>9.3618714706554029E-2</v>
      </c>
    </row>
    <row r="18" spans="2:12" x14ac:dyDescent="0.25">
      <c r="D18" s="12" t="s">
        <v>34</v>
      </c>
    </row>
    <row r="19" spans="2:12" x14ac:dyDescent="0.25">
      <c r="B19" s="16">
        <f>B16+1</f>
        <v>5</v>
      </c>
      <c r="D19" s="37" t="s">
        <v>67</v>
      </c>
      <c r="F19" s="19">
        <f>F15*F11</f>
        <v>496312.41000000003</v>
      </c>
      <c r="H19" s="19">
        <f>H15*H11</f>
        <v>496312.41000000003</v>
      </c>
      <c r="J19" s="19">
        <f>J15*J11</f>
        <v>524661.09</v>
      </c>
      <c r="L19" s="19">
        <f>L15*L11</f>
        <v>741568.8600000001</v>
      </c>
    </row>
    <row r="20" spans="2:12" x14ac:dyDescent="0.25">
      <c r="B20" s="16">
        <f>B19+1</f>
        <v>6</v>
      </c>
      <c r="D20" s="37" t="s">
        <v>35</v>
      </c>
      <c r="F20" s="23">
        <f>F16*F12</f>
        <v>3019130.7033240004</v>
      </c>
      <c r="H20" s="23">
        <f>H16*H12</f>
        <v>3426926.0212739999</v>
      </c>
      <c r="J20" s="23">
        <f>J16*J12</f>
        <v>3622182.821922</v>
      </c>
      <c r="L20" s="23">
        <f>L16*L12</f>
        <v>3405275.0519219991</v>
      </c>
    </row>
    <row r="21" spans="2:12" x14ac:dyDescent="0.25">
      <c r="B21" s="16">
        <f>B20+1</f>
        <v>7</v>
      </c>
      <c r="D21" s="37" t="s">
        <v>36</v>
      </c>
      <c r="F21" s="19">
        <f>F19+F20</f>
        <v>3515443.1133240005</v>
      </c>
      <c r="H21" s="19">
        <f>H19+H20</f>
        <v>3923238.4312740001</v>
      </c>
      <c r="J21" s="19">
        <f>J19+J20</f>
        <v>4146843.9119219999</v>
      </c>
      <c r="L21" s="19">
        <f>L19+L20</f>
        <v>4146843.9119219994</v>
      </c>
    </row>
    <row r="23" spans="2:12" ht="18" x14ac:dyDescent="0.25">
      <c r="B23" s="16">
        <f>B21+1</f>
        <v>8</v>
      </c>
      <c r="D23" s="33" t="s">
        <v>121</v>
      </c>
      <c r="F23" s="39">
        <f>'Expense Rate'!F27</f>
        <v>6.3508700327370465E-2</v>
      </c>
      <c r="H23" s="39">
        <f>'Expense Rate'!J27</f>
        <v>7.5358700327370465E-2</v>
      </c>
      <c r="J23" s="39">
        <f>'Expense Rate'!J27</f>
        <v>7.5358700327370465E-2</v>
      </c>
      <c r="L23" s="39">
        <f>J23</f>
        <v>7.5358700327370465E-2</v>
      </c>
    </row>
    <row r="24" spans="2:12" x14ac:dyDescent="0.25">
      <c r="B24" s="16">
        <f>B23+1</f>
        <v>9</v>
      </c>
      <c r="D24" s="33" t="s">
        <v>37</v>
      </c>
      <c r="F24" s="19">
        <f>F12*F23</f>
        <v>2185531.6997967348</v>
      </c>
      <c r="G24" s="19"/>
      <c r="H24" s="19">
        <f>H12*H23</f>
        <v>2593327.0177467349</v>
      </c>
      <c r="I24" s="19"/>
      <c r="J24" s="19">
        <f>J12*J23</f>
        <v>2741087.6444354309</v>
      </c>
      <c r="L24" s="19">
        <f>L12*L23</f>
        <v>2741087.6444354309</v>
      </c>
    </row>
    <row r="26" spans="2:12" ht="15.75" thickBot="1" x14ac:dyDescent="0.3">
      <c r="B26" s="16">
        <f>B24+1</f>
        <v>10</v>
      </c>
      <c r="D26" s="12" t="s">
        <v>49</v>
      </c>
      <c r="F26" s="40">
        <f>F21-F24</f>
        <v>1329911.4135272657</v>
      </c>
      <c r="H26" s="40">
        <f>H21-H24</f>
        <v>1329911.4135272652</v>
      </c>
      <c r="J26" s="40">
        <f>J21-J24</f>
        <v>1405756.267486569</v>
      </c>
      <c r="L26" s="40">
        <f>L21-L24</f>
        <v>1405756.2674865685</v>
      </c>
    </row>
    <row r="27" spans="2:12" ht="15.75" thickTop="1" x14ac:dyDescent="0.25"/>
    <row r="28" spans="2:12" x14ac:dyDescent="0.25">
      <c r="B28" s="61" t="s">
        <v>50</v>
      </c>
      <c r="C28" s="61"/>
      <c r="D28" s="61"/>
      <c r="E28" s="61"/>
      <c r="F28" s="61"/>
      <c r="G28" s="61"/>
      <c r="H28" s="61"/>
      <c r="I28" s="61"/>
      <c r="J28" s="61"/>
    </row>
    <row r="30" spans="2:12" ht="18" x14ac:dyDescent="0.25">
      <c r="B30" s="16">
        <f>B26+1</f>
        <v>11</v>
      </c>
      <c r="D30" s="12" t="s">
        <v>122</v>
      </c>
      <c r="H30" s="41">
        <v>100.75</v>
      </c>
      <c r="L30" s="48"/>
    </row>
    <row r="32" spans="2:12" x14ac:dyDescent="0.25">
      <c r="B32" s="16">
        <f>B30+1</f>
        <v>12</v>
      </c>
      <c r="D32" s="12" t="s">
        <v>51</v>
      </c>
      <c r="H32" s="42">
        <f>H30*12*H15</f>
        <v>28278.510000000002</v>
      </c>
    </row>
    <row r="34" spans="2:9" x14ac:dyDescent="0.25">
      <c r="B34" s="16">
        <f>B32+1</f>
        <v>13</v>
      </c>
      <c r="D34" s="12" t="s">
        <v>52</v>
      </c>
      <c r="H34" s="15">
        <f>H12/(H11/12)</f>
        <v>19461.675102502475</v>
      </c>
    </row>
    <row r="36" spans="2:9" ht="18" x14ac:dyDescent="0.25">
      <c r="B36" s="16">
        <f>B34+1</f>
        <v>14</v>
      </c>
      <c r="D36" s="12" t="s">
        <v>123</v>
      </c>
      <c r="H36" s="43">
        <f>H34*H30</f>
        <v>1960763.7665771244</v>
      </c>
    </row>
    <row r="38" spans="2:9" x14ac:dyDescent="0.25">
      <c r="B38" s="16">
        <f>B36+1</f>
        <v>15</v>
      </c>
      <c r="D38" s="12" t="s">
        <v>53</v>
      </c>
      <c r="H38" s="19">
        <f>H36*H16</f>
        <v>195256.77740328319</v>
      </c>
    </row>
    <row r="40" spans="2:9" x14ac:dyDescent="0.25">
      <c r="B40" s="16">
        <f>B38+1</f>
        <v>16</v>
      </c>
      <c r="D40" s="12" t="s">
        <v>54</v>
      </c>
      <c r="H40" s="19">
        <f>H36*H23</f>
        <v>147760.60909825168</v>
      </c>
    </row>
    <row r="42" spans="2:9" ht="30.75" thickBot="1" x14ac:dyDescent="0.3">
      <c r="B42" s="16">
        <f>B40+1</f>
        <v>17</v>
      </c>
      <c r="D42" s="25" t="s">
        <v>105</v>
      </c>
      <c r="H42" s="40">
        <f>H32+H38-H40</f>
        <v>75774.678305031528</v>
      </c>
      <c r="I42" s="42"/>
    </row>
    <row r="43" spans="2:9" ht="15.75" thickTop="1" x14ac:dyDescent="0.25"/>
    <row r="44" spans="2:9" x14ac:dyDescent="0.25">
      <c r="B44" s="18" t="s">
        <v>56</v>
      </c>
    </row>
    <row r="45" spans="2:9" x14ac:dyDescent="0.25">
      <c r="B45" s="18" t="s">
        <v>1</v>
      </c>
    </row>
    <row r="46" spans="2:9" ht="16.5" x14ac:dyDescent="0.25">
      <c r="B46" s="18" t="s">
        <v>124</v>
      </c>
    </row>
    <row r="47" spans="2:9" ht="16.5" x14ac:dyDescent="0.25">
      <c r="B47" s="18" t="s">
        <v>125</v>
      </c>
    </row>
    <row r="48" spans="2:9" x14ac:dyDescent="0.25">
      <c r="B48" s="33"/>
    </row>
  </sheetData>
  <mergeCells count="4">
    <mergeCell ref="B8:J8"/>
    <mergeCell ref="B28:J28"/>
    <mergeCell ref="B2:L2"/>
    <mergeCell ref="B4:L4"/>
  </mergeCells>
  <pageMargins left="0.7" right="0.7" top="0.75" bottom="0.75" header="0.3" footer="0.3"/>
  <pageSetup scale="67" orientation="landscape" r:id="rId1"/>
  <headerFooter>
    <oddHeader>&amp;R&amp;"Arial,Bold"Exhibit GRM-1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9A42C-FD75-4B1D-AC82-A32A54A0B110}">
  <sheetPr>
    <pageSetUpPr fitToPage="1"/>
  </sheetPr>
  <dimension ref="B2:L33"/>
  <sheetViews>
    <sheetView tabSelected="1" view="pageBreakPreview" zoomScale="60" zoomScaleNormal="100" workbookViewId="0">
      <selection activeCell="B2" sqref="B2:AB2"/>
    </sheetView>
  </sheetViews>
  <sheetFormatPr defaultRowHeight="15" x14ac:dyDescent="0.25"/>
  <cols>
    <col min="1" max="1" width="1.625" style="12" customWidth="1"/>
    <col min="2" max="2" width="4.75" style="16" bestFit="1" customWidth="1"/>
    <col min="3" max="3" width="1.625" style="12" customWidth="1"/>
    <col min="4" max="4" width="28.75" style="12" bestFit="1" customWidth="1"/>
    <col min="5" max="5" width="1.625" style="12" customWidth="1"/>
    <col min="6" max="6" width="12.125" style="12" bestFit="1"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1" style="12" customWidth="1"/>
    <col min="13" max="13" width="1.625" style="12" customWidth="1"/>
    <col min="14" max="16384" width="9" style="12"/>
  </cols>
  <sheetData>
    <row r="2" spans="2:12" ht="18.75" x14ac:dyDescent="0.3">
      <c r="B2" s="59" t="s">
        <v>29</v>
      </c>
      <c r="C2" s="59"/>
      <c r="D2" s="59"/>
      <c r="E2" s="59"/>
      <c r="F2" s="59"/>
      <c r="G2" s="59"/>
      <c r="H2" s="59"/>
      <c r="I2" s="59"/>
      <c r="J2" s="59"/>
      <c r="K2" s="59"/>
      <c r="L2" s="59"/>
    </row>
    <row r="4" spans="2:12" ht="15.75" x14ac:dyDescent="0.25">
      <c r="B4" s="60" t="s">
        <v>139</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ht="18" x14ac:dyDescent="0.25">
      <c r="D8" s="12" t="s">
        <v>126</v>
      </c>
    </row>
    <row r="9" spans="2:12" x14ac:dyDescent="0.25">
      <c r="B9" s="16">
        <v>1</v>
      </c>
      <c r="D9" s="37" t="s">
        <v>31</v>
      </c>
      <c r="F9" s="15">
        <v>1190</v>
      </c>
      <c r="H9" s="15">
        <v>1190</v>
      </c>
      <c r="J9" s="15">
        <v>1190</v>
      </c>
      <c r="L9" s="15">
        <v>1190</v>
      </c>
    </row>
    <row r="10" spans="2:12" x14ac:dyDescent="0.25">
      <c r="B10" s="16">
        <f>B9+1</f>
        <v>2</v>
      </c>
      <c r="D10" s="37" t="s">
        <v>32</v>
      </c>
      <c r="F10" s="15">
        <v>53019436</v>
      </c>
      <c r="H10" s="15">
        <v>53019436</v>
      </c>
      <c r="J10" s="15">
        <v>53019436</v>
      </c>
      <c r="L10" s="15">
        <v>53019436</v>
      </c>
    </row>
    <row r="11" spans="2:12" x14ac:dyDescent="0.25">
      <c r="B11" s="16">
        <f>B10+1</f>
        <v>3</v>
      </c>
      <c r="D11" s="37" t="s">
        <v>73</v>
      </c>
      <c r="F11" s="15">
        <v>176752.71999999997</v>
      </c>
      <c r="H11" s="15">
        <v>176752.71999999997</v>
      </c>
      <c r="J11" s="15">
        <v>176752.71999999997</v>
      </c>
      <c r="L11" s="15">
        <v>176752.71999999997</v>
      </c>
    </row>
    <row r="13" spans="2:12" ht="18" x14ac:dyDescent="0.25">
      <c r="D13" s="12" t="s">
        <v>127</v>
      </c>
    </row>
    <row r="14" spans="2:12" x14ac:dyDescent="0.25">
      <c r="B14" s="16">
        <f>B11+1</f>
        <v>4</v>
      </c>
      <c r="D14" s="37" t="s">
        <v>66</v>
      </c>
      <c r="F14" s="35">
        <v>115.18</v>
      </c>
      <c r="H14" s="35">
        <v>115.18</v>
      </c>
      <c r="J14" s="35">
        <v>115.18</v>
      </c>
      <c r="L14" s="35">
        <v>115.18</v>
      </c>
    </row>
    <row r="15" spans="2:12" x14ac:dyDescent="0.25">
      <c r="B15" s="16">
        <f>B14+1</f>
        <v>5</v>
      </c>
      <c r="D15" s="37" t="s">
        <v>33</v>
      </c>
      <c r="F15" s="38">
        <v>6.6689999999999999E-2</v>
      </c>
      <c r="H15" s="38">
        <v>7.8539999999999999E-2</v>
      </c>
      <c r="J15" s="38">
        <v>7.8539999999999999E-2</v>
      </c>
      <c r="L15" s="38">
        <v>7.8539999999999999E-2</v>
      </c>
    </row>
    <row r="16" spans="2:12" x14ac:dyDescent="0.25">
      <c r="B16" s="16">
        <f>B15+1</f>
        <v>6</v>
      </c>
      <c r="D16" s="37" t="s">
        <v>72</v>
      </c>
      <c r="F16" s="49">
        <v>8.66</v>
      </c>
      <c r="H16" s="49">
        <v>8.66</v>
      </c>
      <c r="J16" s="49">
        <v>8.66</v>
      </c>
      <c r="L16" s="49">
        <v>8.66</v>
      </c>
    </row>
    <row r="18" spans="2:12" x14ac:dyDescent="0.25">
      <c r="D18" s="12" t="s">
        <v>34</v>
      </c>
    </row>
    <row r="19" spans="2:12" x14ac:dyDescent="0.25">
      <c r="B19" s="16">
        <f>B16+1</f>
        <v>7</v>
      </c>
      <c r="D19" s="37" t="s">
        <v>68</v>
      </c>
      <c r="F19" s="19">
        <f>F14*F9</f>
        <v>137064.20000000001</v>
      </c>
      <c r="H19" s="19">
        <f>H14*H9</f>
        <v>137064.20000000001</v>
      </c>
      <c r="J19" s="19">
        <f>J14*J9</f>
        <v>137064.20000000001</v>
      </c>
      <c r="L19" s="19">
        <f>L14*L9</f>
        <v>137064.20000000001</v>
      </c>
    </row>
    <row r="20" spans="2:12" x14ac:dyDescent="0.25">
      <c r="B20" s="16">
        <f>B19+1</f>
        <v>8</v>
      </c>
      <c r="D20" s="37" t="s">
        <v>75</v>
      </c>
      <c r="F20" s="19">
        <f t="shared" ref="F20:H21" si="0">F15*F10</f>
        <v>3535866.1868400001</v>
      </c>
      <c r="H20" s="19">
        <f t="shared" si="0"/>
        <v>4164146.5034400001</v>
      </c>
      <c r="J20" s="19">
        <f t="shared" ref="J20:L20" si="1">J15*J10</f>
        <v>4164146.5034400001</v>
      </c>
      <c r="L20" s="19">
        <f t="shared" si="1"/>
        <v>4164146.5034400001</v>
      </c>
    </row>
    <row r="21" spans="2:12" x14ac:dyDescent="0.25">
      <c r="B21" s="16">
        <f t="shared" ref="B21:B22" si="2">B20+1</f>
        <v>9</v>
      </c>
      <c r="D21" s="37" t="s">
        <v>74</v>
      </c>
      <c r="F21" s="23">
        <f t="shared" si="0"/>
        <v>1530678.5551999998</v>
      </c>
      <c r="H21" s="23">
        <f t="shared" si="0"/>
        <v>1530678.5551999998</v>
      </c>
      <c r="J21" s="23">
        <f t="shared" ref="J21:L21" si="3">J16*J11</f>
        <v>1530678.5551999998</v>
      </c>
      <c r="L21" s="23">
        <f t="shared" si="3"/>
        <v>1530678.5551999998</v>
      </c>
    </row>
    <row r="22" spans="2:12" x14ac:dyDescent="0.25">
      <c r="B22" s="16">
        <f t="shared" si="2"/>
        <v>10</v>
      </c>
      <c r="D22" s="37" t="s">
        <v>63</v>
      </c>
      <c r="F22" s="19">
        <f>F19+F20+F21</f>
        <v>5203608.9420400001</v>
      </c>
      <c r="H22" s="19">
        <f>H19+H20+H21</f>
        <v>5831889.2586400006</v>
      </c>
      <c r="J22" s="19">
        <f>J19+J20+J21</f>
        <v>5831889.2586400006</v>
      </c>
      <c r="L22" s="19">
        <f>L19+L20+L21</f>
        <v>5831889.2586400006</v>
      </c>
    </row>
    <row r="24" spans="2:12" ht="18" x14ac:dyDescent="0.25">
      <c r="B24" s="16">
        <f>B22+1</f>
        <v>11</v>
      </c>
      <c r="D24" s="33" t="s">
        <v>121</v>
      </c>
      <c r="F24" s="39">
        <f>'Expense Rate'!F27</f>
        <v>6.3508700327370465E-2</v>
      </c>
      <c r="H24" s="39">
        <f>'Expense Rate'!J27</f>
        <v>7.5358700327370465E-2</v>
      </c>
      <c r="J24" s="39">
        <f>'Expense Rate'!J27</f>
        <v>7.5358700327370465E-2</v>
      </c>
      <c r="L24" s="39">
        <f>J24</f>
        <v>7.5358700327370465E-2</v>
      </c>
    </row>
    <row r="25" spans="2:12" x14ac:dyDescent="0.25">
      <c r="B25" s="16">
        <f>B24+1</f>
        <v>12</v>
      </c>
      <c r="D25" s="33" t="s">
        <v>76</v>
      </c>
      <c r="F25" s="19">
        <f>F10*F24</f>
        <v>3367195.4724501972</v>
      </c>
      <c r="G25" s="19"/>
      <c r="H25" s="19">
        <f>H10*H24</f>
        <v>3995475.7890501972</v>
      </c>
      <c r="I25" s="19"/>
      <c r="J25" s="19">
        <f>J10*J24</f>
        <v>3995475.7890501972</v>
      </c>
      <c r="L25" s="19">
        <f>L10*L24</f>
        <v>3995475.7890501972</v>
      </c>
    </row>
    <row r="27" spans="2:12" ht="15.75" thickBot="1" x14ac:dyDescent="0.3">
      <c r="B27" s="16">
        <f>B25+1</f>
        <v>13</v>
      </c>
      <c r="D27" s="12" t="s">
        <v>49</v>
      </c>
      <c r="F27" s="40">
        <f>F22-F25</f>
        <v>1836413.4695898029</v>
      </c>
      <c r="H27" s="40">
        <f>H22-H25</f>
        <v>1836413.4695898034</v>
      </c>
      <c r="J27" s="40">
        <f>J22-J25</f>
        <v>1836413.4695898034</v>
      </c>
      <c r="L27" s="40">
        <f>L22-L25</f>
        <v>1836413.4695898034</v>
      </c>
    </row>
    <row r="28" spans="2:12" ht="15.75" thickTop="1" x14ac:dyDescent="0.25"/>
    <row r="29" spans="2:12" x14ac:dyDescent="0.25">
      <c r="B29" s="18" t="s">
        <v>56</v>
      </c>
    </row>
    <row r="30" spans="2:12" x14ac:dyDescent="0.25">
      <c r="B30" s="18" t="s">
        <v>1</v>
      </c>
      <c r="L30" s="48"/>
    </row>
    <row r="31" spans="2:12" ht="16.5" x14ac:dyDescent="0.25">
      <c r="B31" s="18" t="s">
        <v>128</v>
      </c>
    </row>
    <row r="32" spans="2:12" ht="16.5" x14ac:dyDescent="0.25">
      <c r="B32" s="18" t="s">
        <v>125</v>
      </c>
    </row>
    <row r="33" spans="2:2" x14ac:dyDescent="0.25">
      <c r="B33" s="33"/>
    </row>
  </sheetData>
  <mergeCells count="2">
    <mergeCell ref="B2:L2"/>
    <mergeCell ref="B4:L4"/>
  </mergeCells>
  <pageMargins left="0.7" right="0.7" top="0.75" bottom="0.75" header="0.3" footer="0.3"/>
  <pageSetup scale="99" orientation="landscape" r:id="rId1"/>
  <headerFooter>
    <oddHeader>&amp;R&amp;"Arial,Bold"Exhibit GRM-1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12939-3A8D-4E21-A9CA-B89105A601C6}">
  <sheetPr>
    <pageSetUpPr fitToPage="1"/>
  </sheetPr>
  <dimension ref="A2:L33"/>
  <sheetViews>
    <sheetView tabSelected="1" view="pageBreakPreview" zoomScale="60" zoomScaleNormal="100" workbookViewId="0">
      <selection activeCell="B2" sqref="B2:AB2"/>
    </sheetView>
  </sheetViews>
  <sheetFormatPr defaultRowHeight="15" x14ac:dyDescent="0.25"/>
  <cols>
    <col min="1" max="1" width="1.625" style="12" customWidth="1"/>
    <col min="2" max="2" width="4.75" style="16" bestFit="1" customWidth="1"/>
    <col min="3" max="3" width="1.625" style="12" customWidth="1"/>
    <col min="4" max="4" width="28.75" style="12" bestFit="1" customWidth="1"/>
    <col min="5" max="5" width="1.625" style="12" customWidth="1"/>
    <col min="6" max="6" width="12.125" style="12" bestFit="1"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1.5" style="12" customWidth="1"/>
    <col min="13" max="13" width="1.625" customWidth="1"/>
  </cols>
  <sheetData>
    <row r="2" spans="2:12" ht="18.75" x14ac:dyDescent="0.3">
      <c r="B2" s="59" t="s">
        <v>29</v>
      </c>
      <c r="C2" s="59"/>
      <c r="D2" s="59"/>
      <c r="E2" s="59"/>
      <c r="F2" s="59"/>
      <c r="G2" s="59"/>
      <c r="H2" s="59"/>
      <c r="I2" s="59"/>
      <c r="J2" s="59"/>
      <c r="K2" s="59"/>
      <c r="L2" s="59"/>
    </row>
    <row r="4" spans="2:12" ht="15.75" x14ac:dyDescent="0.25">
      <c r="B4" s="60" t="s">
        <v>138</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ht="18" x14ac:dyDescent="0.25">
      <c r="D8" s="12" t="s">
        <v>126</v>
      </c>
    </row>
    <row r="9" spans="2:12" x14ac:dyDescent="0.25">
      <c r="B9" s="16">
        <v>1</v>
      </c>
      <c r="D9" s="37" t="s">
        <v>31</v>
      </c>
      <c r="F9" s="15">
        <v>48</v>
      </c>
      <c r="H9" s="15">
        <v>48</v>
      </c>
      <c r="J9" s="15">
        <v>48</v>
      </c>
      <c r="L9" s="15">
        <v>48</v>
      </c>
    </row>
    <row r="10" spans="2:12" x14ac:dyDescent="0.25">
      <c r="B10" s="16">
        <f>B9+1</f>
        <v>2</v>
      </c>
      <c r="D10" s="37" t="s">
        <v>32</v>
      </c>
      <c r="F10" s="15">
        <v>24304884</v>
      </c>
      <c r="H10" s="15">
        <v>24304884</v>
      </c>
      <c r="J10" s="15">
        <v>24304884</v>
      </c>
      <c r="L10" s="15">
        <v>24304884</v>
      </c>
    </row>
    <row r="11" spans="2:12" x14ac:dyDescent="0.25">
      <c r="B11" s="16">
        <f>B10+1</f>
        <v>3</v>
      </c>
      <c r="D11" s="37" t="s">
        <v>73</v>
      </c>
      <c r="F11" s="15">
        <v>59907.600000000006</v>
      </c>
      <c r="H11" s="15">
        <v>59907.600000000006</v>
      </c>
      <c r="J11" s="15">
        <v>59907.600000000006</v>
      </c>
      <c r="L11" s="15">
        <v>59907.600000000006</v>
      </c>
    </row>
    <row r="13" spans="2:12" ht="18" x14ac:dyDescent="0.25">
      <c r="D13" s="12" t="s">
        <v>127</v>
      </c>
    </row>
    <row r="14" spans="2:12" x14ac:dyDescent="0.25">
      <c r="B14" s="16">
        <f>B11+1</f>
        <v>4</v>
      </c>
      <c r="D14" s="37" t="s">
        <v>66</v>
      </c>
      <c r="F14" s="35">
        <v>115.18</v>
      </c>
      <c r="H14" s="35">
        <v>115.18</v>
      </c>
      <c r="J14" s="35">
        <v>115.18</v>
      </c>
      <c r="L14" s="35">
        <v>115.18</v>
      </c>
    </row>
    <row r="15" spans="2:12" x14ac:dyDescent="0.25">
      <c r="B15" s="16">
        <f>B14+1</f>
        <v>5</v>
      </c>
      <c r="D15" s="37" t="s">
        <v>33</v>
      </c>
      <c r="F15" s="38">
        <v>6.6689999999999999E-2</v>
      </c>
      <c r="H15" s="38">
        <v>7.8539999999999999E-2</v>
      </c>
      <c r="J15" s="38">
        <v>7.8539999999999999E-2</v>
      </c>
      <c r="L15" s="38">
        <v>7.8539999999999999E-2</v>
      </c>
    </row>
    <row r="16" spans="2:12" x14ac:dyDescent="0.25">
      <c r="B16" s="16">
        <f>B15+1</f>
        <v>6</v>
      </c>
      <c r="D16" s="37" t="s">
        <v>72</v>
      </c>
      <c r="F16" s="49">
        <v>8.66</v>
      </c>
      <c r="H16" s="49">
        <v>8.66</v>
      </c>
      <c r="J16" s="49">
        <v>8.66</v>
      </c>
      <c r="L16" s="49">
        <v>8.66</v>
      </c>
    </row>
    <row r="18" spans="2:12" x14ac:dyDescent="0.25">
      <c r="D18" s="12" t="s">
        <v>34</v>
      </c>
    </row>
    <row r="19" spans="2:12" x14ac:dyDescent="0.25">
      <c r="B19" s="16">
        <f>B16+1</f>
        <v>7</v>
      </c>
      <c r="D19" s="37" t="s">
        <v>68</v>
      </c>
      <c r="F19" s="19">
        <f>F14*F9</f>
        <v>5528.64</v>
      </c>
      <c r="H19" s="19">
        <f>H14*H9</f>
        <v>5528.64</v>
      </c>
      <c r="J19" s="19">
        <f>J14*J9</f>
        <v>5528.64</v>
      </c>
      <c r="L19" s="19">
        <f>L14*L9</f>
        <v>5528.64</v>
      </c>
    </row>
    <row r="20" spans="2:12" x14ac:dyDescent="0.25">
      <c r="B20" s="16">
        <f>B19+1</f>
        <v>8</v>
      </c>
      <c r="D20" s="37" t="s">
        <v>75</v>
      </c>
      <c r="F20" s="19">
        <f t="shared" ref="F20:H21" si="0">F15*F10</f>
        <v>1620892.7139600001</v>
      </c>
      <c r="H20" s="19">
        <f t="shared" si="0"/>
        <v>1908905.5893599999</v>
      </c>
      <c r="J20" s="19">
        <f t="shared" ref="J20:L21" si="1">J15*J10</f>
        <v>1908905.5893599999</v>
      </c>
      <c r="L20" s="19">
        <f t="shared" si="1"/>
        <v>1908905.5893599999</v>
      </c>
    </row>
    <row r="21" spans="2:12" x14ac:dyDescent="0.25">
      <c r="B21" s="16">
        <f t="shared" ref="B21:B22" si="2">B20+1</f>
        <v>9</v>
      </c>
      <c r="D21" s="37" t="s">
        <v>74</v>
      </c>
      <c r="F21" s="23">
        <f t="shared" si="0"/>
        <v>518799.81600000005</v>
      </c>
      <c r="H21" s="23">
        <f t="shared" si="0"/>
        <v>518799.81600000005</v>
      </c>
      <c r="J21" s="23">
        <f t="shared" si="1"/>
        <v>518799.81600000005</v>
      </c>
      <c r="L21" s="23">
        <f t="shared" si="1"/>
        <v>518799.81600000005</v>
      </c>
    </row>
    <row r="22" spans="2:12" x14ac:dyDescent="0.25">
      <c r="B22" s="16">
        <f t="shared" si="2"/>
        <v>10</v>
      </c>
      <c r="D22" s="37" t="s">
        <v>63</v>
      </c>
      <c r="F22" s="19">
        <f>F19+F20+F21</f>
        <v>2145221.1699600001</v>
      </c>
      <c r="H22" s="19">
        <f>H19+H20+H21</f>
        <v>2433234.0453599999</v>
      </c>
      <c r="J22" s="19">
        <f>J19+J20+J21</f>
        <v>2433234.0453599999</v>
      </c>
      <c r="L22" s="19">
        <f>L19+L20+L21</f>
        <v>2433234.0453599999</v>
      </c>
    </row>
    <row r="24" spans="2:12" ht="18" x14ac:dyDescent="0.25">
      <c r="B24" s="16">
        <f>B22+1</f>
        <v>11</v>
      </c>
      <c r="D24" s="33" t="s">
        <v>121</v>
      </c>
      <c r="F24" s="39">
        <f>'Expense Rate'!F27</f>
        <v>6.3508700327370465E-2</v>
      </c>
      <c r="H24" s="39">
        <f>'Expense Rate'!J27</f>
        <v>7.5358700327370465E-2</v>
      </c>
      <c r="J24" s="39">
        <f>'Expense Rate'!J27</f>
        <v>7.5358700327370465E-2</v>
      </c>
      <c r="L24" s="39">
        <f>J24</f>
        <v>7.5358700327370465E-2</v>
      </c>
    </row>
    <row r="25" spans="2:12" x14ac:dyDescent="0.25">
      <c r="B25" s="16">
        <f>B24+1</f>
        <v>12</v>
      </c>
      <c r="D25" s="33" t="s">
        <v>76</v>
      </c>
      <c r="F25" s="19">
        <f>F10*F24</f>
        <v>1543571.5944475012</v>
      </c>
      <c r="G25" s="19"/>
      <c r="H25" s="19">
        <f>H10*H24</f>
        <v>1831584.4698475013</v>
      </c>
      <c r="I25" s="19"/>
      <c r="J25" s="19">
        <f>J10*J24</f>
        <v>1831584.4698475013</v>
      </c>
      <c r="L25" s="19">
        <f>L10*L24</f>
        <v>1831584.4698475013</v>
      </c>
    </row>
    <row r="27" spans="2:12" ht="15.75" thickBot="1" x14ac:dyDescent="0.3">
      <c r="B27" s="16">
        <f>B25+1</f>
        <v>13</v>
      </c>
      <c r="D27" s="12" t="s">
        <v>49</v>
      </c>
      <c r="F27" s="40">
        <f>F22-F25</f>
        <v>601649.57551249885</v>
      </c>
      <c r="H27" s="40">
        <f>H22-H25</f>
        <v>601649.57551249862</v>
      </c>
      <c r="J27" s="40">
        <f>J22-J25</f>
        <v>601649.57551249862</v>
      </c>
      <c r="L27" s="40">
        <f>L22-L25</f>
        <v>601649.57551249862</v>
      </c>
    </row>
    <row r="28" spans="2:12" ht="15.75" thickTop="1" x14ac:dyDescent="0.25"/>
    <row r="29" spans="2:12" x14ac:dyDescent="0.25">
      <c r="B29" s="18" t="s">
        <v>56</v>
      </c>
    </row>
    <row r="30" spans="2:12" x14ac:dyDescent="0.25">
      <c r="B30" s="18" t="s">
        <v>1</v>
      </c>
      <c r="L30" s="48"/>
    </row>
    <row r="31" spans="2:12" ht="16.5" x14ac:dyDescent="0.25">
      <c r="B31" s="18" t="s">
        <v>128</v>
      </c>
    </row>
    <row r="32" spans="2:12" ht="16.5" x14ac:dyDescent="0.25">
      <c r="B32" s="18" t="s">
        <v>125</v>
      </c>
    </row>
    <row r="33" spans="2:2" x14ac:dyDescent="0.25">
      <c r="B33" s="33"/>
    </row>
  </sheetData>
  <mergeCells count="2">
    <mergeCell ref="B2:L2"/>
    <mergeCell ref="B4:L4"/>
  </mergeCells>
  <pageMargins left="0.7" right="0.7" top="0.75" bottom="0.75" header="0.3" footer="0.3"/>
  <pageSetup scale="99" orientation="landscape" r:id="rId1"/>
  <headerFooter>
    <oddHeader>&amp;R&amp;"Arial,Bold"Exhibit GRM-1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7015A-87F3-4DAB-981E-D05FAAD19F57}">
  <sheetPr>
    <pageSetUpPr fitToPage="1"/>
  </sheetPr>
  <dimension ref="A2:L33"/>
  <sheetViews>
    <sheetView tabSelected="1" view="pageBreakPreview" zoomScale="60" zoomScaleNormal="100" workbookViewId="0">
      <selection activeCell="B2" sqref="B2:AB2"/>
    </sheetView>
  </sheetViews>
  <sheetFormatPr defaultRowHeight="15" x14ac:dyDescent="0.25"/>
  <cols>
    <col min="1" max="1" width="1.625" style="12" customWidth="1"/>
    <col min="2" max="2" width="4.75" style="16" bestFit="1" customWidth="1"/>
    <col min="3" max="3" width="1.625" style="12" customWidth="1"/>
    <col min="4" max="4" width="28.75" style="12" bestFit="1" customWidth="1"/>
    <col min="5" max="5" width="1.625" style="12" customWidth="1"/>
    <col min="6" max="6" width="12.125" style="12" bestFit="1" customWidth="1"/>
    <col min="7" max="7" width="1.625" style="12" customWidth="1"/>
    <col min="8" max="8" width="12.625" style="12" bestFit="1" customWidth="1"/>
    <col min="9" max="9" width="1.625" style="12" customWidth="1"/>
    <col min="10" max="10" width="12.625" style="12" bestFit="1" customWidth="1"/>
    <col min="11" max="11" width="1.625" style="12" customWidth="1"/>
    <col min="12" max="12" width="10.5" style="12" customWidth="1"/>
    <col min="13" max="13" width="1.625" customWidth="1"/>
  </cols>
  <sheetData>
    <row r="2" spans="2:12" ht="18.75" x14ac:dyDescent="0.3">
      <c r="B2" s="59" t="s">
        <v>29</v>
      </c>
      <c r="C2" s="59"/>
      <c r="D2" s="59"/>
      <c r="E2" s="59"/>
      <c r="F2" s="59"/>
      <c r="G2" s="59"/>
      <c r="H2" s="59"/>
      <c r="I2" s="59"/>
      <c r="J2" s="59"/>
      <c r="K2" s="59"/>
      <c r="L2" s="59"/>
    </row>
    <row r="4" spans="2:12" ht="15.75" x14ac:dyDescent="0.25">
      <c r="B4" s="60" t="s">
        <v>137</v>
      </c>
      <c r="C4" s="60"/>
      <c r="D4" s="60"/>
      <c r="E4" s="60"/>
      <c r="F4" s="60"/>
      <c r="G4" s="60"/>
      <c r="H4" s="60"/>
      <c r="I4" s="60"/>
      <c r="J4" s="60"/>
      <c r="K4" s="60"/>
      <c r="L4" s="60"/>
    </row>
    <row r="6" spans="2:12" ht="43.5" x14ac:dyDescent="0.25">
      <c r="B6" s="13" t="s">
        <v>30</v>
      </c>
      <c r="D6" s="13" t="s">
        <v>0</v>
      </c>
      <c r="F6" s="14" t="s">
        <v>114</v>
      </c>
      <c r="H6" s="14" t="s">
        <v>92</v>
      </c>
      <c r="J6" s="14" t="s">
        <v>93</v>
      </c>
      <c r="L6" s="14" t="s">
        <v>144</v>
      </c>
    </row>
    <row r="8" spans="2:12" ht="18" x14ac:dyDescent="0.25">
      <c r="D8" s="12" t="s">
        <v>126</v>
      </c>
    </row>
    <row r="9" spans="2:12" x14ac:dyDescent="0.25">
      <c r="B9" s="16">
        <v>1</v>
      </c>
      <c r="D9" s="37" t="s">
        <v>31</v>
      </c>
      <c r="F9" s="15">
        <v>12</v>
      </c>
      <c r="H9" s="15">
        <v>12</v>
      </c>
      <c r="J9" s="15">
        <v>12</v>
      </c>
      <c r="L9" s="15">
        <v>12</v>
      </c>
    </row>
    <row r="10" spans="2:12" x14ac:dyDescent="0.25">
      <c r="B10" s="16">
        <f>B9+1</f>
        <v>2</v>
      </c>
      <c r="D10" s="37" t="s">
        <v>32</v>
      </c>
      <c r="F10" s="15">
        <v>33856272</v>
      </c>
      <c r="H10" s="15">
        <v>33856272</v>
      </c>
      <c r="J10" s="15">
        <v>33856272</v>
      </c>
      <c r="L10" s="15">
        <v>33856272</v>
      </c>
    </row>
    <row r="11" spans="2:12" x14ac:dyDescent="0.25">
      <c r="B11" s="16">
        <f>B10+1</f>
        <v>3</v>
      </c>
      <c r="D11" s="37" t="s">
        <v>73</v>
      </c>
      <c r="F11" s="15">
        <v>65131.200000000012</v>
      </c>
      <c r="H11" s="15">
        <v>65131.200000000012</v>
      </c>
      <c r="J11" s="15">
        <v>65131.200000000012</v>
      </c>
      <c r="L11" s="15">
        <v>65131.200000000012</v>
      </c>
    </row>
    <row r="13" spans="2:12" ht="18" x14ac:dyDescent="0.25">
      <c r="D13" s="12" t="s">
        <v>127</v>
      </c>
    </row>
    <row r="14" spans="2:12" x14ac:dyDescent="0.25">
      <c r="B14" s="16">
        <f>B11+1</f>
        <v>4</v>
      </c>
      <c r="D14" s="37" t="s">
        <v>66</v>
      </c>
      <c r="F14" s="35">
        <v>1253.27</v>
      </c>
      <c r="H14" s="35">
        <v>1253.27</v>
      </c>
      <c r="J14" s="35">
        <v>1253.27</v>
      </c>
      <c r="L14" s="35">
        <v>1253.27</v>
      </c>
    </row>
    <row r="15" spans="2:12" x14ac:dyDescent="0.25">
      <c r="B15" s="16">
        <f>B14+1</f>
        <v>5</v>
      </c>
      <c r="D15" s="37" t="s">
        <v>33</v>
      </c>
      <c r="F15" s="38">
        <v>5.2032000000000002E-2</v>
      </c>
      <c r="H15" s="38">
        <v>6.3881999999999994E-2</v>
      </c>
      <c r="J15" s="38">
        <v>6.3881999999999994E-2</v>
      </c>
      <c r="L15" s="38">
        <v>6.3881999999999994E-2</v>
      </c>
    </row>
    <row r="16" spans="2:12" x14ac:dyDescent="0.25">
      <c r="B16" s="16">
        <f>B15+1</f>
        <v>6</v>
      </c>
      <c r="D16" s="37" t="s">
        <v>72</v>
      </c>
      <c r="F16" s="49">
        <v>8.66</v>
      </c>
      <c r="H16" s="49">
        <v>8.66</v>
      </c>
      <c r="J16" s="49">
        <v>8.66</v>
      </c>
      <c r="L16" s="49">
        <v>8.66</v>
      </c>
    </row>
    <row r="18" spans="2:12" x14ac:dyDescent="0.25">
      <c r="D18" s="12" t="s">
        <v>34</v>
      </c>
    </row>
    <row r="19" spans="2:12" x14ac:dyDescent="0.25">
      <c r="B19" s="16">
        <f>B16+1</f>
        <v>7</v>
      </c>
      <c r="D19" s="37" t="s">
        <v>68</v>
      </c>
      <c r="F19" s="19">
        <f>F14*F9</f>
        <v>15039.24</v>
      </c>
      <c r="H19" s="19">
        <f>H14*H9</f>
        <v>15039.24</v>
      </c>
      <c r="J19" s="19">
        <f>J14*J9</f>
        <v>15039.24</v>
      </c>
      <c r="L19" s="19">
        <f>L14*L9</f>
        <v>15039.24</v>
      </c>
    </row>
    <row r="20" spans="2:12" x14ac:dyDescent="0.25">
      <c r="B20" s="16">
        <f>B19+1</f>
        <v>8</v>
      </c>
      <c r="D20" s="37" t="s">
        <v>75</v>
      </c>
      <c r="F20" s="19">
        <f t="shared" ref="F20:H21" si="0">F15*F10</f>
        <v>1761609.544704</v>
      </c>
      <c r="H20" s="19">
        <f t="shared" si="0"/>
        <v>2162806.367904</v>
      </c>
      <c r="J20" s="19">
        <f t="shared" ref="J20:L21" si="1">J15*J10</f>
        <v>2162806.367904</v>
      </c>
      <c r="L20" s="19">
        <f t="shared" si="1"/>
        <v>2162806.367904</v>
      </c>
    </row>
    <row r="21" spans="2:12" x14ac:dyDescent="0.25">
      <c r="B21" s="16">
        <f t="shared" ref="B21:B22" si="2">B20+1</f>
        <v>9</v>
      </c>
      <c r="D21" s="37" t="s">
        <v>74</v>
      </c>
      <c r="F21" s="23">
        <f t="shared" si="0"/>
        <v>564036.19200000016</v>
      </c>
      <c r="H21" s="23">
        <f t="shared" si="0"/>
        <v>564036.19200000016</v>
      </c>
      <c r="J21" s="23">
        <f t="shared" si="1"/>
        <v>564036.19200000016</v>
      </c>
      <c r="L21" s="23">
        <f t="shared" si="1"/>
        <v>564036.19200000016</v>
      </c>
    </row>
    <row r="22" spans="2:12" x14ac:dyDescent="0.25">
      <c r="B22" s="16">
        <f t="shared" si="2"/>
        <v>10</v>
      </c>
      <c r="D22" s="37" t="s">
        <v>63</v>
      </c>
      <c r="F22" s="19">
        <f>F19+F20+F21</f>
        <v>2340684.976704</v>
      </c>
      <c r="H22" s="19">
        <f>H19+H20+H21</f>
        <v>2741881.7999040005</v>
      </c>
      <c r="J22" s="19">
        <f>J19+J20+J21</f>
        <v>2741881.7999040005</v>
      </c>
      <c r="L22" s="19">
        <f>L19+L20+L21</f>
        <v>2741881.7999040005</v>
      </c>
    </row>
    <row r="24" spans="2:12" ht="18" x14ac:dyDescent="0.25">
      <c r="B24" s="16">
        <f>B22+1</f>
        <v>11</v>
      </c>
      <c r="D24" s="33" t="s">
        <v>121</v>
      </c>
      <c r="F24" s="39">
        <f>'Expense Rate'!F27</f>
        <v>6.3508700327370465E-2</v>
      </c>
      <c r="H24" s="39">
        <f>'Expense Rate'!J27</f>
        <v>7.5358700327370465E-2</v>
      </c>
      <c r="J24" s="39">
        <f>'Expense Rate'!J27</f>
        <v>7.5358700327370465E-2</v>
      </c>
      <c r="L24" s="39">
        <f>J24</f>
        <v>7.5358700327370465E-2</v>
      </c>
    </row>
    <row r="25" spans="2:12" x14ac:dyDescent="0.25">
      <c r="B25" s="16">
        <f>B24+1</f>
        <v>12</v>
      </c>
      <c r="D25" s="33" t="s">
        <v>76</v>
      </c>
      <c r="F25" s="19">
        <f>F10*F24</f>
        <v>2150167.8326499434</v>
      </c>
      <c r="G25" s="19"/>
      <c r="H25" s="19">
        <f>H10*H24</f>
        <v>2551364.6558499434</v>
      </c>
      <c r="I25" s="19"/>
      <c r="J25" s="19">
        <f>J10*J24</f>
        <v>2551364.6558499434</v>
      </c>
      <c r="L25" s="19">
        <f>L10*L24</f>
        <v>2551364.6558499434</v>
      </c>
    </row>
    <row r="27" spans="2:12" ht="15.75" thickBot="1" x14ac:dyDescent="0.3">
      <c r="B27" s="16">
        <f>B25+1</f>
        <v>13</v>
      </c>
      <c r="D27" s="12" t="s">
        <v>49</v>
      </c>
      <c r="F27" s="40">
        <f>F22-F25</f>
        <v>190517.14405405661</v>
      </c>
      <c r="H27" s="40">
        <f>H22-H25</f>
        <v>190517.14405405708</v>
      </c>
      <c r="J27" s="40">
        <f>J22-J25</f>
        <v>190517.14405405708</v>
      </c>
      <c r="L27" s="40">
        <f>L22-L25</f>
        <v>190517.14405405708</v>
      </c>
    </row>
    <row r="28" spans="2:12" ht="15.75" thickTop="1" x14ac:dyDescent="0.25"/>
    <row r="29" spans="2:12" x14ac:dyDescent="0.25">
      <c r="B29" s="18" t="s">
        <v>56</v>
      </c>
    </row>
    <row r="30" spans="2:12" x14ac:dyDescent="0.25">
      <c r="B30" s="18" t="s">
        <v>1</v>
      </c>
      <c r="L30" s="48"/>
    </row>
    <row r="31" spans="2:12" ht="16.5" x14ac:dyDescent="0.25">
      <c r="B31" s="18" t="s">
        <v>128</v>
      </c>
    </row>
    <row r="32" spans="2:12" ht="16.5" x14ac:dyDescent="0.25">
      <c r="B32" s="18" t="s">
        <v>125</v>
      </c>
    </row>
    <row r="33" spans="2:2" x14ac:dyDescent="0.25">
      <c r="B33" s="33"/>
    </row>
  </sheetData>
  <mergeCells count="2">
    <mergeCell ref="B2:L2"/>
    <mergeCell ref="B4:L4"/>
  </mergeCells>
  <pageMargins left="0.7" right="0.7" top="0.75" bottom="0.75" header="0.3" footer="0.3"/>
  <pageSetup scale="99" orientation="landscape" r:id="rId1"/>
  <headerFooter>
    <oddHeader>&amp;R&amp;"Arial,Bold"Exhibit GRM-1
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Summary</vt:lpstr>
      <vt:lpstr>R</vt:lpstr>
      <vt:lpstr>R - TOD</vt:lpstr>
      <vt:lpstr>NM</vt:lpstr>
      <vt:lpstr>ETS</vt:lpstr>
      <vt:lpstr>C &lt;50kW</vt:lpstr>
      <vt:lpstr>C &gt;50kW</vt:lpstr>
      <vt:lpstr>C Primary</vt:lpstr>
      <vt:lpstr>E</vt:lpstr>
      <vt:lpstr>LPC-2</vt:lpstr>
      <vt:lpstr>D</vt:lpstr>
      <vt:lpstr>LPE-4</vt:lpstr>
      <vt:lpstr>C - TOD</vt:lpstr>
      <vt:lpstr>SL</vt:lpstr>
      <vt:lpstr>Expense Rate</vt:lpstr>
      <vt:lpstr>Test Year Usage</vt:lpstr>
      <vt:lpstr>NM!Print_Area</vt:lpstr>
      <vt:lpstr>'R'!Print_Area</vt:lpstr>
      <vt:lpstr>'R - TOD'!Print_Area</vt:lpstr>
    </vt:vector>
  </TitlesOfParts>
  <Company>BAI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Haarmann, Laura</dc:creator>
  <cp:lastModifiedBy>Haarmann, Laura</cp:lastModifiedBy>
  <cp:lastPrinted>2025-08-27T13:10:34Z</cp:lastPrinted>
  <dcterms:created xsi:type="dcterms:W3CDTF">2025-05-12T19:31:55Z</dcterms:created>
  <dcterms:modified xsi:type="dcterms:W3CDTF">2025-08-27T13:11:00Z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{3432FF92-1D8A-4C39-8C5C-35AA3BBF9C0A}</vt:lpwstr>
  </property>
</Properties>
</file>