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BH\Desktop\"/>
    </mc:Choice>
  </mc:AlternateContent>
  <xr:revisionPtr revIDLastSave="0" documentId="13_ncr:1_{8968C581-36E7-4D62-82BF-10B569DCC372}" xr6:coauthVersionLast="47" xr6:coauthVersionMax="47" xr10:uidLastSave="{00000000-0000-0000-0000-000000000000}"/>
  <bookViews>
    <workbookView xWindow="-120" yWindow="-120" windowWidth="29040" windowHeight="15840" xr2:uid="{497BB514-5D97-4B77-8844-0B74C2D7494C}"/>
  </bookViews>
  <sheets>
    <sheet name="Summary" sheetId="3" r:id="rId1"/>
    <sheet name="Adj 1.10 Wages &amp; Salaries" sheetId="1" r:id="rId2"/>
    <sheet name="1.16 Payroll Tx" sheetId="2" r:id="rId3"/>
  </sheets>
  <externalReferences>
    <externalReference r:id="rId4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'1.16 Payroll Tx'!$A$1:$M$102</definedName>
    <definedName name="_xlnm.Print_Titles" localSheetId="2">'1.16 Payroll Tx'!$1:$11</definedName>
    <definedName name="_xlnm.Print_Titles" localSheetId="1">'Adj 1.10 Wages &amp; Salaries'!$1:$11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" l="1"/>
  <c r="G14" i="2"/>
  <c r="H14" i="2" s="1"/>
  <c r="G15" i="2"/>
  <c r="G16" i="2"/>
  <c r="G17" i="2"/>
  <c r="G18" i="2"/>
  <c r="G19" i="2"/>
  <c r="G20" i="2"/>
  <c r="G21" i="2"/>
  <c r="G22" i="2"/>
  <c r="G23" i="2"/>
  <c r="G24" i="2"/>
  <c r="G25" i="2"/>
  <c r="G26" i="2"/>
  <c r="H26" i="2" s="1"/>
  <c r="G27" i="2"/>
  <c r="G28" i="2"/>
  <c r="G29" i="2"/>
  <c r="G30" i="2"/>
  <c r="G31" i="2"/>
  <c r="G32" i="2"/>
  <c r="G33" i="2"/>
  <c r="G34" i="2"/>
  <c r="G35" i="2"/>
  <c r="G36" i="2"/>
  <c r="G37" i="2"/>
  <c r="G38" i="2"/>
  <c r="H38" i="2" s="1"/>
  <c r="G39" i="2"/>
  <c r="G40" i="2"/>
  <c r="G41" i="2"/>
  <c r="G42" i="2"/>
  <c r="G43" i="2"/>
  <c r="G44" i="2"/>
  <c r="G45" i="2"/>
  <c r="G46" i="2"/>
  <c r="G47" i="2"/>
  <c r="G48" i="2"/>
  <c r="G49" i="2"/>
  <c r="G50" i="2"/>
  <c r="H50" i="2" s="1"/>
  <c r="G51" i="2"/>
  <c r="G52" i="2"/>
  <c r="G53" i="2"/>
  <c r="G54" i="2"/>
  <c r="G55" i="2"/>
  <c r="G56" i="2"/>
  <c r="G57" i="2"/>
  <c r="G58" i="2"/>
  <c r="G59" i="2"/>
  <c r="G60" i="2"/>
  <c r="G61" i="2"/>
  <c r="G62" i="2"/>
  <c r="H62" i="2" s="1"/>
  <c r="G63" i="2"/>
  <c r="G64" i="2"/>
  <c r="G65" i="2"/>
  <c r="G66" i="2"/>
  <c r="G67" i="2"/>
  <c r="G68" i="2"/>
  <c r="G69" i="2"/>
  <c r="G70" i="2"/>
  <c r="G71" i="2"/>
  <c r="G72" i="2"/>
  <c r="G73" i="2"/>
  <c r="G74" i="2"/>
  <c r="H74" i="2" s="1"/>
  <c r="G75" i="2"/>
  <c r="G76" i="2"/>
  <c r="G77" i="2"/>
  <c r="G78" i="2"/>
  <c r="G12" i="2"/>
  <c r="H13" i="2"/>
  <c r="E14" i="2"/>
  <c r="E15" i="2"/>
  <c r="E16" i="2"/>
  <c r="E17" i="2"/>
  <c r="E18" i="2"/>
  <c r="E19" i="2"/>
  <c r="E20" i="2"/>
  <c r="E21" i="2"/>
  <c r="E22" i="2"/>
  <c r="E23" i="2"/>
  <c r="E24" i="2"/>
  <c r="E25" i="2"/>
  <c r="F25" i="2" s="1"/>
  <c r="E26" i="2"/>
  <c r="E27" i="2"/>
  <c r="E28" i="2"/>
  <c r="E29" i="2"/>
  <c r="E30" i="2"/>
  <c r="E31" i="2"/>
  <c r="E32" i="2"/>
  <c r="E33" i="2"/>
  <c r="E34" i="2"/>
  <c r="E35" i="2"/>
  <c r="E36" i="2"/>
  <c r="E37" i="2"/>
  <c r="F37" i="2" s="1"/>
  <c r="E38" i="2"/>
  <c r="E39" i="2"/>
  <c r="E40" i="2"/>
  <c r="E41" i="2"/>
  <c r="E42" i="2"/>
  <c r="E43" i="2"/>
  <c r="E44" i="2"/>
  <c r="E45" i="2"/>
  <c r="E46" i="2"/>
  <c r="E47" i="2"/>
  <c r="E48" i="2"/>
  <c r="E49" i="2"/>
  <c r="F49" i="2" s="1"/>
  <c r="E50" i="2"/>
  <c r="E51" i="2"/>
  <c r="E52" i="2"/>
  <c r="E53" i="2"/>
  <c r="E54" i="2"/>
  <c r="E55" i="2"/>
  <c r="E56" i="2"/>
  <c r="E57" i="2"/>
  <c r="E58" i="2"/>
  <c r="E59" i="2"/>
  <c r="E60" i="2"/>
  <c r="F60" i="2" s="1"/>
  <c r="E61" i="2"/>
  <c r="F61" i="2" s="1"/>
  <c r="E62" i="2"/>
  <c r="F62" i="2" s="1"/>
  <c r="E63" i="2"/>
  <c r="E64" i="2"/>
  <c r="E65" i="2"/>
  <c r="E66" i="2"/>
  <c r="E67" i="2"/>
  <c r="E68" i="2"/>
  <c r="F68" i="2" s="1"/>
  <c r="E69" i="2"/>
  <c r="E70" i="2"/>
  <c r="E71" i="2"/>
  <c r="E72" i="2"/>
  <c r="F72" i="2" s="1"/>
  <c r="E73" i="2"/>
  <c r="F73" i="2" s="1"/>
  <c r="M73" i="2" s="1"/>
  <c r="E74" i="2"/>
  <c r="F74" i="2" s="1"/>
  <c r="E75" i="2"/>
  <c r="E76" i="2"/>
  <c r="F76" i="2" s="1"/>
  <c r="E77" i="2"/>
  <c r="E78" i="2"/>
  <c r="E13" i="2"/>
  <c r="F13" i="2" s="1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F12" i="3"/>
  <c r="F10" i="3"/>
  <c r="B20" i="3"/>
  <c r="B18" i="3"/>
  <c r="B16" i="3"/>
  <c r="B14" i="3"/>
  <c r="B12" i="3"/>
  <c r="B10" i="3"/>
  <c r="M81" i="2"/>
  <c r="L78" i="2"/>
  <c r="J78" i="2"/>
  <c r="H78" i="2"/>
  <c r="F78" i="2"/>
  <c r="L77" i="2"/>
  <c r="J77" i="2"/>
  <c r="H77" i="2"/>
  <c r="F77" i="2"/>
  <c r="M77" i="2" s="1"/>
  <c r="L76" i="2"/>
  <c r="J76" i="2"/>
  <c r="H76" i="2"/>
  <c r="L75" i="2"/>
  <c r="J75" i="2"/>
  <c r="H75" i="2"/>
  <c r="F75" i="2"/>
  <c r="L74" i="2"/>
  <c r="J74" i="2"/>
  <c r="L73" i="2"/>
  <c r="J73" i="2"/>
  <c r="H73" i="2"/>
  <c r="L72" i="2"/>
  <c r="J72" i="2"/>
  <c r="H72" i="2"/>
  <c r="L71" i="2"/>
  <c r="J71" i="2"/>
  <c r="H71" i="2"/>
  <c r="F71" i="2"/>
  <c r="M71" i="2" s="1"/>
  <c r="L70" i="2"/>
  <c r="J70" i="2"/>
  <c r="H70" i="2"/>
  <c r="F70" i="2"/>
  <c r="M70" i="2" s="1"/>
  <c r="L69" i="2"/>
  <c r="J69" i="2"/>
  <c r="H69" i="2"/>
  <c r="F69" i="2"/>
  <c r="M69" i="2" s="1"/>
  <c r="L68" i="2"/>
  <c r="J68" i="2"/>
  <c r="H68" i="2"/>
  <c r="L67" i="2"/>
  <c r="J67" i="2"/>
  <c r="H67" i="2"/>
  <c r="F67" i="2"/>
  <c r="L66" i="2"/>
  <c r="J66" i="2"/>
  <c r="H66" i="2"/>
  <c r="F66" i="2"/>
  <c r="L65" i="2"/>
  <c r="J65" i="2"/>
  <c r="H65" i="2"/>
  <c r="F65" i="2"/>
  <c r="L64" i="2"/>
  <c r="J64" i="2"/>
  <c r="H64" i="2"/>
  <c r="F64" i="2"/>
  <c r="M64" i="2" s="1"/>
  <c r="L63" i="2"/>
  <c r="J63" i="2"/>
  <c r="H63" i="2"/>
  <c r="F63" i="2"/>
  <c r="L62" i="2"/>
  <c r="J62" i="2"/>
  <c r="L61" i="2"/>
  <c r="J61" i="2"/>
  <c r="H61" i="2"/>
  <c r="L60" i="2"/>
  <c r="J60" i="2"/>
  <c r="H60" i="2"/>
  <c r="L59" i="2"/>
  <c r="J59" i="2"/>
  <c r="H59" i="2"/>
  <c r="F59" i="2"/>
  <c r="M59" i="2" s="1"/>
  <c r="L58" i="2"/>
  <c r="J58" i="2"/>
  <c r="H58" i="2"/>
  <c r="F58" i="2"/>
  <c r="L57" i="2"/>
  <c r="J57" i="2"/>
  <c r="H57" i="2"/>
  <c r="F57" i="2"/>
  <c r="M57" i="2" s="1"/>
  <c r="L56" i="2"/>
  <c r="J56" i="2"/>
  <c r="H56" i="2"/>
  <c r="F56" i="2"/>
  <c r="M56" i="2" s="1"/>
  <c r="L55" i="2"/>
  <c r="J55" i="2"/>
  <c r="H55" i="2"/>
  <c r="F55" i="2"/>
  <c r="M55" i="2" s="1"/>
  <c r="L54" i="2"/>
  <c r="J54" i="2"/>
  <c r="H54" i="2"/>
  <c r="F54" i="2"/>
  <c r="M54" i="2" s="1"/>
  <c r="L53" i="2"/>
  <c r="J53" i="2"/>
  <c r="H53" i="2"/>
  <c r="F53" i="2"/>
  <c r="M53" i="2" s="1"/>
  <c r="L52" i="2"/>
  <c r="J52" i="2"/>
  <c r="H52" i="2"/>
  <c r="F52" i="2"/>
  <c r="M52" i="2" s="1"/>
  <c r="L51" i="2"/>
  <c r="J51" i="2"/>
  <c r="H51" i="2"/>
  <c r="F51" i="2"/>
  <c r="M51" i="2" s="1"/>
  <c r="L50" i="2"/>
  <c r="J50" i="2"/>
  <c r="F50" i="2"/>
  <c r="L49" i="2"/>
  <c r="J49" i="2"/>
  <c r="H49" i="2"/>
  <c r="L48" i="2"/>
  <c r="J48" i="2"/>
  <c r="H48" i="2"/>
  <c r="F48" i="2"/>
  <c r="L47" i="2"/>
  <c r="J47" i="2"/>
  <c r="H47" i="2"/>
  <c r="F47" i="2"/>
  <c r="M47" i="2" s="1"/>
  <c r="L46" i="2"/>
  <c r="J46" i="2"/>
  <c r="H46" i="2"/>
  <c r="F46" i="2"/>
  <c r="L45" i="2"/>
  <c r="J45" i="2"/>
  <c r="H45" i="2"/>
  <c r="F45" i="2"/>
  <c r="L44" i="2"/>
  <c r="J44" i="2"/>
  <c r="H44" i="2"/>
  <c r="F44" i="2"/>
  <c r="M44" i="2" s="1"/>
  <c r="L43" i="2"/>
  <c r="J43" i="2"/>
  <c r="H43" i="2"/>
  <c r="F43" i="2"/>
  <c r="L42" i="2"/>
  <c r="J42" i="2"/>
  <c r="H42" i="2"/>
  <c r="F42" i="2"/>
  <c r="L41" i="2"/>
  <c r="J41" i="2"/>
  <c r="H41" i="2"/>
  <c r="F41" i="2"/>
  <c r="M41" i="2" s="1"/>
  <c r="L40" i="2"/>
  <c r="J40" i="2"/>
  <c r="H40" i="2"/>
  <c r="F40" i="2"/>
  <c r="L39" i="2"/>
  <c r="J39" i="2"/>
  <c r="H39" i="2"/>
  <c r="F39" i="2"/>
  <c r="M39" i="2" s="1"/>
  <c r="L38" i="2"/>
  <c r="J38" i="2"/>
  <c r="F38" i="2"/>
  <c r="L37" i="2"/>
  <c r="J37" i="2"/>
  <c r="H37" i="2"/>
  <c r="L36" i="2"/>
  <c r="J36" i="2"/>
  <c r="H36" i="2"/>
  <c r="F36" i="2"/>
  <c r="L35" i="2"/>
  <c r="J35" i="2"/>
  <c r="H35" i="2"/>
  <c r="F35" i="2"/>
  <c r="M35" i="2" s="1"/>
  <c r="L34" i="2"/>
  <c r="J34" i="2"/>
  <c r="H34" i="2"/>
  <c r="F34" i="2"/>
  <c r="L33" i="2"/>
  <c r="J33" i="2"/>
  <c r="H33" i="2"/>
  <c r="F33" i="2"/>
  <c r="L32" i="2"/>
  <c r="J32" i="2"/>
  <c r="H32" i="2"/>
  <c r="F32" i="2"/>
  <c r="M32" i="2" s="1"/>
  <c r="L31" i="2"/>
  <c r="J31" i="2"/>
  <c r="H31" i="2"/>
  <c r="F31" i="2"/>
  <c r="M31" i="2" s="1"/>
  <c r="L30" i="2"/>
  <c r="J30" i="2"/>
  <c r="H30" i="2"/>
  <c r="F30" i="2"/>
  <c r="M30" i="2" s="1"/>
  <c r="L29" i="2"/>
  <c r="J29" i="2"/>
  <c r="H29" i="2"/>
  <c r="F29" i="2"/>
  <c r="L28" i="2"/>
  <c r="J28" i="2"/>
  <c r="H28" i="2"/>
  <c r="F28" i="2"/>
  <c r="L27" i="2"/>
  <c r="J27" i="2"/>
  <c r="H27" i="2"/>
  <c r="F27" i="2"/>
  <c r="M27" i="2" s="1"/>
  <c r="L26" i="2"/>
  <c r="J26" i="2"/>
  <c r="F26" i="2"/>
  <c r="L25" i="2"/>
  <c r="J25" i="2"/>
  <c r="H25" i="2"/>
  <c r="L24" i="2"/>
  <c r="J24" i="2"/>
  <c r="H24" i="2"/>
  <c r="F24" i="2"/>
  <c r="L23" i="2"/>
  <c r="J23" i="2"/>
  <c r="H23" i="2"/>
  <c r="F23" i="2"/>
  <c r="L22" i="2"/>
  <c r="J22" i="2"/>
  <c r="H22" i="2"/>
  <c r="F22" i="2"/>
  <c r="L21" i="2"/>
  <c r="J21" i="2"/>
  <c r="H21" i="2"/>
  <c r="F21" i="2"/>
  <c r="L20" i="2"/>
  <c r="J20" i="2"/>
  <c r="H20" i="2"/>
  <c r="F20" i="2"/>
  <c r="L19" i="2"/>
  <c r="J19" i="2"/>
  <c r="H19" i="2"/>
  <c r="F19" i="2"/>
  <c r="M19" i="2" s="1"/>
  <c r="L18" i="2"/>
  <c r="J18" i="2"/>
  <c r="H18" i="2"/>
  <c r="F18" i="2"/>
  <c r="L17" i="2"/>
  <c r="J17" i="2"/>
  <c r="H17" i="2"/>
  <c r="F17" i="2"/>
  <c r="L16" i="2"/>
  <c r="J16" i="2"/>
  <c r="H16" i="2"/>
  <c r="F16" i="2"/>
  <c r="M16" i="2" s="1"/>
  <c r="L15" i="2"/>
  <c r="J15" i="2"/>
  <c r="H15" i="2"/>
  <c r="F15" i="2"/>
  <c r="L14" i="2"/>
  <c r="J14" i="2"/>
  <c r="F14" i="2"/>
  <c r="L13" i="2"/>
  <c r="J13" i="2"/>
  <c r="J79" i="2" s="1"/>
  <c r="J83" i="2" s="1"/>
  <c r="J85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L12" i="2"/>
  <c r="L79" i="2" s="1"/>
  <c r="L83" i="2" s="1"/>
  <c r="L85" i="2" s="1"/>
  <c r="J12" i="2"/>
  <c r="H12" i="2"/>
  <c r="M12" i="2" s="1"/>
  <c r="F12" i="2"/>
  <c r="E11" i="2"/>
  <c r="F11" i="2" s="1"/>
  <c r="G11" i="2" s="1"/>
  <c r="H11" i="2" s="1"/>
  <c r="I11" i="2" s="1"/>
  <c r="J11" i="2" s="1"/>
  <c r="K11" i="2" s="1"/>
  <c r="L11" i="2" s="1"/>
  <c r="M11" i="2" s="1"/>
  <c r="C11" i="2"/>
  <c r="B11" i="2"/>
  <c r="B4" i="2"/>
  <c r="B3" i="2"/>
  <c r="M33" i="2" l="1"/>
  <c r="M36" i="2"/>
  <c r="M15" i="2"/>
  <c r="M18" i="2"/>
  <c r="M21" i="2"/>
  <c r="M76" i="2"/>
  <c r="M58" i="2"/>
  <c r="M78" i="2"/>
  <c r="M40" i="2"/>
  <c r="M43" i="2"/>
  <c r="M46" i="2"/>
  <c r="M65" i="2"/>
  <c r="M75" i="2"/>
  <c r="M74" i="2"/>
  <c r="M62" i="2"/>
  <c r="M28" i="2"/>
  <c r="M34" i="2"/>
  <c r="M61" i="2"/>
  <c r="M49" i="2"/>
  <c r="M37" i="2"/>
  <c r="M25" i="2"/>
  <c r="M72" i="2"/>
  <c r="M60" i="2"/>
  <c r="M50" i="2"/>
  <c r="M38" i="2"/>
  <c r="M63" i="2"/>
  <c r="M66" i="2"/>
  <c r="M29" i="2"/>
  <c r="M14" i="2"/>
  <c r="M17" i="2"/>
  <c r="M20" i="2"/>
  <c r="M23" i="2"/>
  <c r="M68" i="2"/>
  <c r="M42" i="2"/>
  <c r="M45" i="2"/>
  <c r="M48" i="2"/>
  <c r="M67" i="2"/>
  <c r="M13" i="2"/>
  <c r="M22" i="2"/>
  <c r="M26" i="2"/>
  <c r="M24" i="2"/>
  <c r="F79" i="2"/>
  <c r="F83" i="2" s="1"/>
  <c r="F85" i="2" s="1"/>
  <c r="H79" i="2"/>
  <c r="H83" i="2" s="1"/>
  <c r="H85" i="2" s="1"/>
  <c r="M79" i="2" l="1"/>
  <c r="M83" i="2" s="1"/>
  <c r="M85" i="2" s="1"/>
  <c r="M98" i="2" s="1"/>
  <c r="M97" i="2" l="1"/>
  <c r="M99" i="2" s="1"/>
  <c r="M101" i="2" s="1"/>
  <c r="M92" i="2"/>
  <c r="M93" i="2"/>
  <c r="M94" i="2"/>
  <c r="M90" i="2"/>
  <c r="M95" i="2" s="1"/>
  <c r="F16" i="3" s="1"/>
  <c r="F18" i="3" s="1"/>
  <c r="F20" i="3" s="1"/>
  <c r="M91" i="2"/>
  <c r="G94" i="1" l="1"/>
  <c r="G90" i="1"/>
  <c r="G96" i="1" s="1"/>
  <c r="P79" i="1"/>
  <c r="O79" i="1"/>
  <c r="N79" i="1"/>
  <c r="L79" i="1"/>
  <c r="J79" i="1"/>
  <c r="I79" i="1"/>
  <c r="H79" i="1"/>
  <c r="G79" i="1"/>
  <c r="F79" i="1"/>
  <c r="E79" i="1"/>
  <c r="D79" i="1"/>
  <c r="M78" i="1"/>
  <c r="Q78" i="1" s="1"/>
  <c r="R78" i="1" s="1"/>
  <c r="K78" i="1"/>
  <c r="M77" i="1"/>
  <c r="Q77" i="1" s="1"/>
  <c r="K77" i="1"/>
  <c r="M76" i="1"/>
  <c r="Q76" i="1" s="1"/>
  <c r="K76" i="1"/>
  <c r="M75" i="1"/>
  <c r="Q75" i="1" s="1"/>
  <c r="K75" i="1"/>
  <c r="M74" i="1"/>
  <c r="Q74" i="1" s="1"/>
  <c r="R74" i="1" s="1"/>
  <c r="K74" i="1"/>
  <c r="Q73" i="1"/>
  <c r="R73" i="1" s="1"/>
  <c r="M73" i="1"/>
  <c r="K73" i="1"/>
  <c r="M72" i="1"/>
  <c r="Q72" i="1" s="1"/>
  <c r="K72" i="1"/>
  <c r="M71" i="1"/>
  <c r="Q71" i="1" s="1"/>
  <c r="R71" i="1" s="1"/>
  <c r="K71" i="1"/>
  <c r="M70" i="1"/>
  <c r="Q70" i="1" s="1"/>
  <c r="R70" i="1" s="1"/>
  <c r="K70" i="1"/>
  <c r="Q69" i="1"/>
  <c r="R69" i="1" s="1"/>
  <c r="M69" i="1"/>
  <c r="K69" i="1"/>
  <c r="M68" i="1"/>
  <c r="Q68" i="1" s="1"/>
  <c r="R68" i="1" s="1"/>
  <c r="K68" i="1"/>
  <c r="M67" i="1"/>
  <c r="Q67" i="1" s="1"/>
  <c r="R67" i="1" s="1"/>
  <c r="K67" i="1"/>
  <c r="M66" i="1"/>
  <c r="Q66" i="1" s="1"/>
  <c r="R66" i="1" s="1"/>
  <c r="K66" i="1"/>
  <c r="Q65" i="1"/>
  <c r="M65" i="1"/>
  <c r="K65" i="1"/>
  <c r="M64" i="1"/>
  <c r="Q64" i="1" s="1"/>
  <c r="K64" i="1"/>
  <c r="Q63" i="1"/>
  <c r="R63" i="1" s="1"/>
  <c r="M63" i="1"/>
  <c r="K63" i="1"/>
  <c r="M62" i="1"/>
  <c r="Q62" i="1" s="1"/>
  <c r="K62" i="1"/>
  <c r="Q61" i="1"/>
  <c r="M61" i="1"/>
  <c r="K61" i="1"/>
  <c r="M60" i="1"/>
  <c r="Q60" i="1" s="1"/>
  <c r="R60" i="1" s="1"/>
  <c r="K60" i="1"/>
  <c r="Q59" i="1"/>
  <c r="R59" i="1" s="1"/>
  <c r="M59" i="1"/>
  <c r="K59" i="1"/>
  <c r="M58" i="1"/>
  <c r="Q58" i="1" s="1"/>
  <c r="R58" i="1" s="1"/>
  <c r="K58" i="1"/>
  <c r="Q57" i="1"/>
  <c r="M57" i="1"/>
  <c r="K57" i="1"/>
  <c r="M56" i="1"/>
  <c r="Q56" i="1" s="1"/>
  <c r="R56" i="1" s="1"/>
  <c r="K56" i="1"/>
  <c r="Q55" i="1"/>
  <c r="R55" i="1" s="1"/>
  <c r="M55" i="1"/>
  <c r="K55" i="1"/>
  <c r="M54" i="1"/>
  <c r="Q54" i="1" s="1"/>
  <c r="R54" i="1" s="1"/>
  <c r="K54" i="1"/>
  <c r="Q53" i="1"/>
  <c r="M53" i="1"/>
  <c r="K53" i="1"/>
  <c r="M52" i="1"/>
  <c r="Q52" i="1" s="1"/>
  <c r="R52" i="1" s="1"/>
  <c r="K52" i="1"/>
  <c r="Q51" i="1"/>
  <c r="R51" i="1" s="1"/>
  <c r="M51" i="1"/>
  <c r="K51" i="1"/>
  <c r="M50" i="1"/>
  <c r="Q50" i="1" s="1"/>
  <c r="R50" i="1" s="1"/>
  <c r="K50" i="1"/>
  <c r="Q49" i="1"/>
  <c r="R49" i="1" s="1"/>
  <c r="M49" i="1"/>
  <c r="K49" i="1"/>
  <c r="M48" i="1"/>
  <c r="Q48" i="1" s="1"/>
  <c r="R48" i="1" s="1"/>
  <c r="K48" i="1"/>
  <c r="Q47" i="1"/>
  <c r="R47" i="1" s="1"/>
  <c r="M47" i="1"/>
  <c r="K47" i="1"/>
  <c r="M46" i="1"/>
  <c r="Q46" i="1" s="1"/>
  <c r="R46" i="1" s="1"/>
  <c r="K46" i="1"/>
  <c r="Q45" i="1"/>
  <c r="R45" i="1" s="1"/>
  <c r="M45" i="1"/>
  <c r="K45" i="1"/>
  <c r="M44" i="1"/>
  <c r="Q44" i="1" s="1"/>
  <c r="R44" i="1" s="1"/>
  <c r="K44" i="1"/>
  <c r="Q43" i="1"/>
  <c r="R43" i="1" s="1"/>
  <c r="M43" i="1"/>
  <c r="K43" i="1"/>
  <c r="M42" i="1"/>
  <c r="Q42" i="1" s="1"/>
  <c r="R42" i="1" s="1"/>
  <c r="K42" i="1"/>
  <c r="Q41" i="1"/>
  <c r="R41" i="1" s="1"/>
  <c r="M41" i="1"/>
  <c r="K41" i="1"/>
  <c r="M40" i="1"/>
  <c r="Q40" i="1" s="1"/>
  <c r="R40" i="1" s="1"/>
  <c r="K40" i="1"/>
  <c r="Q39" i="1"/>
  <c r="R39" i="1" s="1"/>
  <c r="M39" i="1"/>
  <c r="K39" i="1"/>
  <c r="M38" i="1"/>
  <c r="Q38" i="1" s="1"/>
  <c r="R38" i="1" s="1"/>
  <c r="K38" i="1"/>
  <c r="Q37" i="1"/>
  <c r="R37" i="1" s="1"/>
  <c r="M37" i="1"/>
  <c r="K37" i="1"/>
  <c r="M36" i="1"/>
  <c r="Q36" i="1" s="1"/>
  <c r="R36" i="1" s="1"/>
  <c r="K36" i="1"/>
  <c r="Q35" i="1"/>
  <c r="R35" i="1" s="1"/>
  <c r="M35" i="1"/>
  <c r="K35" i="1"/>
  <c r="M34" i="1"/>
  <c r="Q34" i="1" s="1"/>
  <c r="R34" i="1" s="1"/>
  <c r="K34" i="1"/>
  <c r="Q33" i="1"/>
  <c r="R33" i="1" s="1"/>
  <c r="M33" i="1"/>
  <c r="K33" i="1"/>
  <c r="M32" i="1"/>
  <c r="Q32" i="1" s="1"/>
  <c r="R32" i="1" s="1"/>
  <c r="K32" i="1"/>
  <c r="Q31" i="1"/>
  <c r="R31" i="1" s="1"/>
  <c r="M31" i="1"/>
  <c r="K31" i="1"/>
  <c r="M30" i="1"/>
  <c r="Q30" i="1" s="1"/>
  <c r="R30" i="1" s="1"/>
  <c r="K30" i="1"/>
  <c r="Q29" i="1"/>
  <c r="R29" i="1" s="1"/>
  <c r="M29" i="1"/>
  <c r="K29" i="1"/>
  <c r="M28" i="1"/>
  <c r="Q28" i="1" s="1"/>
  <c r="R28" i="1" s="1"/>
  <c r="K28" i="1"/>
  <c r="Q27" i="1"/>
  <c r="R27" i="1" s="1"/>
  <c r="M27" i="1"/>
  <c r="K27" i="1"/>
  <c r="M26" i="1"/>
  <c r="Q26" i="1" s="1"/>
  <c r="R26" i="1" s="1"/>
  <c r="K26" i="1"/>
  <c r="Q25" i="1"/>
  <c r="R25" i="1" s="1"/>
  <c r="M25" i="1"/>
  <c r="K25" i="1"/>
  <c r="M24" i="1"/>
  <c r="Q24" i="1" s="1"/>
  <c r="R24" i="1" s="1"/>
  <c r="K24" i="1"/>
  <c r="Q23" i="1"/>
  <c r="R23" i="1" s="1"/>
  <c r="M23" i="1"/>
  <c r="K23" i="1"/>
  <c r="M22" i="1"/>
  <c r="Q22" i="1" s="1"/>
  <c r="R22" i="1" s="1"/>
  <c r="K22" i="1"/>
  <c r="Q21" i="1"/>
  <c r="R21" i="1" s="1"/>
  <c r="M21" i="1"/>
  <c r="K21" i="1"/>
  <c r="M20" i="1"/>
  <c r="Q20" i="1" s="1"/>
  <c r="R20" i="1" s="1"/>
  <c r="K20" i="1"/>
  <c r="Q19" i="1"/>
  <c r="R19" i="1" s="1"/>
  <c r="M19" i="1"/>
  <c r="K19" i="1"/>
  <c r="M18" i="1"/>
  <c r="Q18" i="1" s="1"/>
  <c r="R18" i="1" s="1"/>
  <c r="K18" i="1"/>
  <c r="M17" i="1"/>
  <c r="Q17" i="1" s="1"/>
  <c r="K17" i="1"/>
  <c r="M16" i="1"/>
  <c r="Q16" i="1" s="1"/>
  <c r="K16" i="1"/>
  <c r="M15" i="1"/>
  <c r="Q15" i="1" s="1"/>
  <c r="K15" i="1"/>
  <c r="M14" i="1"/>
  <c r="Q14" i="1" s="1"/>
  <c r="R14" i="1" s="1"/>
  <c r="K14" i="1"/>
  <c r="Q13" i="1"/>
  <c r="R13" i="1" s="1"/>
  <c r="M13" i="1"/>
  <c r="K13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M12" i="1"/>
  <c r="Q12" i="1" s="1"/>
  <c r="R12" i="1" s="1"/>
  <c r="K12" i="1"/>
  <c r="B11" i="1"/>
  <c r="C11" i="1" s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R64" i="1" l="1"/>
  <c r="R15" i="1"/>
  <c r="R65" i="1"/>
  <c r="R75" i="1"/>
  <c r="R16" i="1"/>
  <c r="R53" i="1"/>
  <c r="R57" i="1"/>
  <c r="R61" i="1"/>
  <c r="R76" i="1"/>
  <c r="K79" i="1"/>
  <c r="R17" i="1"/>
  <c r="R62" i="1"/>
  <c r="R77" i="1"/>
  <c r="M79" i="1"/>
  <c r="R72" i="1"/>
  <c r="H88" i="1"/>
  <c r="H92" i="1"/>
  <c r="H87" i="1"/>
  <c r="H86" i="1"/>
  <c r="H89" i="1"/>
  <c r="H85" i="1"/>
  <c r="H93" i="1"/>
  <c r="R79" i="1"/>
  <c r="Q79" i="1"/>
  <c r="H94" i="1" l="1"/>
  <c r="I92" i="1"/>
  <c r="I87" i="1"/>
  <c r="I86" i="1"/>
  <c r="I89" i="1"/>
  <c r="I85" i="1"/>
  <c r="I93" i="1"/>
  <c r="I88" i="1"/>
  <c r="H90" i="1"/>
  <c r="H96" i="1" s="1"/>
  <c r="I90" i="1" l="1"/>
  <c r="I94" i="1"/>
  <c r="I96" i="1" l="1"/>
</calcChain>
</file>

<file path=xl/sharedStrings.xml><?xml version="1.0" encoding="utf-8"?>
<sst xmlns="http://schemas.openxmlformats.org/spreadsheetml/2006/main" count="248" uniqueCount="151">
  <si>
    <t>Reference Schedule:  1.10</t>
  </si>
  <si>
    <t>Farmers RECC</t>
  </si>
  <si>
    <t>For 12 Months Ended December 31, 2024</t>
  </si>
  <si>
    <t>Wages &amp; Salaries</t>
  </si>
  <si>
    <t>Employee</t>
  </si>
  <si>
    <t>Hours Worked</t>
  </si>
  <si>
    <t>Actual Test Year Wages</t>
  </si>
  <si>
    <t>Current Wage Rate</t>
  </si>
  <si>
    <t>Pro Forma Wages at 2,080 Hours</t>
  </si>
  <si>
    <t>Pro Forma Adjustment</t>
  </si>
  <si>
    <t>Line</t>
  </si>
  <si>
    <t>PSC Ref</t>
  </si>
  <si>
    <t>Note</t>
  </si>
  <si>
    <t>Regular</t>
  </si>
  <si>
    <t>Overtime</t>
  </si>
  <si>
    <t>Vac P.Out</t>
  </si>
  <si>
    <t>Other</t>
  </si>
  <si>
    <t>Total</t>
  </si>
  <si>
    <t>#</t>
  </si>
  <si>
    <t>S1</t>
  </si>
  <si>
    <t>S2</t>
  </si>
  <si>
    <t>S3</t>
  </si>
  <si>
    <t>S4</t>
  </si>
  <si>
    <t>S5</t>
  </si>
  <si>
    <t>S6</t>
  </si>
  <si>
    <t>S7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</si>
  <si>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</si>
  <si>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</si>
  <si>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</si>
  <si>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</si>
  <si>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</si>
  <si>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</si>
  <si>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</si>
  <si>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</si>
  <si>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</si>
  <si>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</si>
  <si>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</si>
  <si>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</si>
  <si>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</si>
  <si>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</si>
  <si>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</si>
  <si>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</si>
  <si>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</si>
  <si>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</si>
  <si>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</si>
  <si>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</si>
  <si>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</si>
  <si>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</si>
  <si>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</si>
  <si>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</si>
  <si>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</si>
  <si>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</si>
  <si>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</si>
  <si>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</si>
  <si>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</si>
  <si>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</si>
  <si>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</si>
  <si>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</si>
  <si>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</si>
  <si>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</si>
  <si>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</si>
  <si>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</si>
  <si>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</si>
  <si>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</si>
  <si>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</si>
  <si>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</si>
  <si>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</si>
  <si>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</si>
  <si>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</si>
  <si>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</si>
  <si>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</si>
  <si>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</si>
  <si>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</si>
  <si>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</si>
  <si>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</si>
  <si>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H50</t>
  </si>
  <si>
    <t>H51</t>
  </si>
  <si>
    <t>H52</t>
  </si>
  <si>
    <t>H53</t>
  </si>
  <si>
    <t>H54</t>
  </si>
  <si>
    <t>H55</t>
  </si>
  <si>
    <t>PT1</t>
  </si>
  <si>
    <t>PT2</t>
  </si>
  <si>
    <t>R1</t>
  </si>
  <si>
    <t>R2</t>
  </si>
  <si>
    <t>R3</t>
  </si>
  <si>
    <t>TOTALS</t>
  </si>
  <si>
    <t>Labor Expense Summary</t>
  </si>
  <si>
    <t>Labor $</t>
  </si>
  <si>
    <t>Alloc</t>
  </si>
  <si>
    <t>Adjustment</t>
  </si>
  <si>
    <t>Ref</t>
  </si>
  <si>
    <t>Definition</t>
  </si>
  <si>
    <t>580-589</t>
  </si>
  <si>
    <t>Operations</t>
  </si>
  <si>
    <t>S</t>
  </si>
  <si>
    <t>Salaried</t>
  </si>
  <si>
    <t>590-598</t>
  </si>
  <si>
    <t>Maintenance</t>
  </si>
  <si>
    <t>H</t>
  </si>
  <si>
    <t>Hourly</t>
  </si>
  <si>
    <t>901-905</t>
  </si>
  <si>
    <t>Consumer Accounts</t>
  </si>
  <si>
    <t>PT</t>
  </si>
  <si>
    <t>Part-Time</t>
  </si>
  <si>
    <t>907-910</t>
  </si>
  <si>
    <t>Customer Service</t>
  </si>
  <si>
    <t>R</t>
  </si>
  <si>
    <t>Retired</t>
  </si>
  <si>
    <t>920-935</t>
  </si>
  <si>
    <t>Administrative &amp; General</t>
  </si>
  <si>
    <t>T</t>
  </si>
  <si>
    <t>Terminated</t>
  </si>
  <si>
    <t xml:space="preserve">Expense Adjustment &gt; </t>
  </si>
  <si>
    <t>*</t>
  </si>
  <si>
    <t>101-120</t>
  </si>
  <si>
    <t>Utility Plant</t>
  </si>
  <si>
    <t>231-283</t>
  </si>
  <si>
    <t>Current &amp; Accrued Liabilities</t>
  </si>
  <si>
    <t>Company Proposed Total</t>
  </si>
  <si>
    <t>Medicare</t>
  </si>
  <si>
    <t>Reference Schedule:  1.16</t>
  </si>
  <si>
    <t>Payroll Taxes</t>
  </si>
  <si>
    <t>Social Security</t>
  </si>
  <si>
    <t>Federal Unemployment</t>
  </si>
  <si>
    <t>State Unemployment</t>
  </si>
  <si>
    <t>Normalized</t>
  </si>
  <si>
    <t>Up To</t>
  </si>
  <si>
    <t>At</t>
  </si>
  <si>
    <t>All</t>
  </si>
  <si>
    <t>(5)+(7)+</t>
  </si>
  <si>
    <t>ID / Ref</t>
  </si>
  <si>
    <t>Wages</t>
  </si>
  <si>
    <t>(9)+(11)</t>
  </si>
  <si>
    <t>TOTAL</t>
  </si>
  <si>
    <t>Test Year Amount</t>
  </si>
  <si>
    <t>Pro Forma Amount</t>
  </si>
  <si>
    <t>Difference</t>
  </si>
  <si>
    <t>This adjustment updates Payroll Tax to correspond to normalized wage adjustment.</t>
  </si>
  <si>
    <t>Allocation to Accounts</t>
  </si>
  <si>
    <t>Farmers R.E.C.C.</t>
  </si>
  <si>
    <t>Payroll - Propane Adjustment Summary</t>
  </si>
  <si>
    <t>Description</t>
  </si>
  <si>
    <t>Amount</t>
  </si>
  <si>
    <t>Company Proposed Payroll Expense</t>
  </si>
  <si>
    <t>OAG Proposed Payroll Expense</t>
  </si>
  <si>
    <t>OAG Adjustment to Payroll Expense</t>
  </si>
  <si>
    <t>Company Proposed Payroll Tax Expense</t>
  </si>
  <si>
    <t>OAG Proposed Payroll Tax Expense (Not Including Overtime Adj)</t>
  </si>
  <si>
    <t>OAG Adjustment to Payroll Tax Expense for Payroll - Propane Adjustment</t>
  </si>
  <si>
    <t>Total OAG Adjustment (Line 3 + Line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</si>
</sst>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(#\)"/>
    <numFmt numFmtId="165" formatCode="_(* #,##0.0_);_(* \(#,##0.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4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4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164" fontId="6" fillId="0" borderId="1" xfId="0" quotePrefix="1" applyNumberFormat="1" applyFont="1" applyBorder="1" applyAlignment="1">
      <alignment horizontal="center"/>
    </xf>
    <xf numFmtId="0" fontId="2" fillId="0" borderId="0" xfId="1" applyNumberFormat="1" applyFont="1" applyAlignment="1">
      <alignment horizontal="left"/>
    </xf>
    <xf numFmtId="165" fontId="2" fillId="0" borderId="0" xfId="1" applyNumberFormat="1" applyFont="1"/>
    <xf numFmtId="166" fontId="2" fillId="0" borderId="0" xfId="1" applyNumberFormat="1" applyFont="1"/>
    <xf numFmtId="43" fontId="2" fillId="0" borderId="0" xfId="1" applyFont="1"/>
    <xf numFmtId="166" fontId="2" fillId="2" borderId="0" xfId="1" applyNumberFormat="1" applyFont="1" applyFill="1"/>
    <xf numFmtId="0" fontId="2" fillId="0" borderId="1" xfId="0" applyFont="1" applyBorder="1"/>
    <xf numFmtId="165" fontId="2" fillId="0" borderId="1" xfId="1" applyNumberFormat="1" applyFont="1" applyBorder="1"/>
    <xf numFmtId="166" fontId="2" fillId="0" borderId="1" xfId="1" applyNumberFormat="1" applyFont="1" applyBorder="1"/>
    <xf numFmtId="43" fontId="2" fillId="0" borderId="0" xfId="1" applyFont="1" applyFill="1"/>
    <xf numFmtId="44" fontId="2" fillId="0" borderId="0" xfId="0" applyNumberFormat="1" applyFont="1"/>
    <xf numFmtId="167" fontId="2" fillId="0" borderId="0" xfId="0" applyNumberFormat="1" applyFont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67" fontId="6" fillId="0" borderId="0" xfId="2" applyNumberFormat="1" applyFont="1" applyFill="1" applyBorder="1" applyProtection="1"/>
    <xf numFmtId="168" fontId="6" fillId="0" borderId="0" xfId="3" applyNumberFormat="1" applyFont="1" applyBorder="1" applyProtection="1"/>
    <xf numFmtId="167" fontId="6" fillId="0" borderId="0" xfId="2" applyNumberFormat="1" applyFont="1"/>
    <xf numFmtId="0" fontId="2" fillId="0" borderId="0" xfId="0" applyFont="1" applyAlignment="1">
      <alignment horizontal="center" wrapText="1"/>
    </xf>
    <xf numFmtId="0" fontId="8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167" fontId="6" fillId="0" borderId="2" xfId="2" applyNumberFormat="1" applyFont="1" applyFill="1" applyBorder="1" applyAlignment="1" applyProtection="1">
      <alignment horizontal="center"/>
    </xf>
    <xf numFmtId="168" fontId="6" fillId="0" borderId="2" xfId="3" applyNumberFormat="1" applyFont="1" applyBorder="1" applyProtection="1"/>
    <xf numFmtId="167" fontId="8" fillId="0" borderId="3" xfId="2" applyNumberFormat="1" applyFont="1" applyBorder="1"/>
    <xf numFmtId="167" fontId="6" fillId="0" borderId="0" xfId="2" applyNumberFormat="1" applyFont="1" applyFill="1" applyBorder="1" applyAlignment="1" applyProtection="1">
      <alignment horizontal="center"/>
    </xf>
    <xf numFmtId="0" fontId="6" fillId="0" borderId="2" xfId="0" applyFont="1" applyBorder="1"/>
    <xf numFmtId="167" fontId="6" fillId="0" borderId="2" xfId="2" applyNumberFormat="1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167" fontId="6" fillId="0" borderId="4" xfId="2" applyNumberFormat="1" applyFont="1" applyFill="1" applyBorder="1" applyAlignment="1" applyProtection="1">
      <alignment horizontal="center"/>
    </xf>
    <xf numFmtId="168" fontId="6" fillId="0" borderId="4" xfId="3" applyNumberFormat="1" applyFont="1" applyBorder="1" applyProtection="1"/>
    <xf numFmtId="167" fontId="6" fillId="0" borderId="4" xfId="2" applyNumberFormat="1" applyFont="1" applyBorder="1" applyAlignment="1" applyProtection="1"/>
    <xf numFmtId="166" fontId="2" fillId="0" borderId="0" xfId="1" applyNumberFormat="1" applyFont="1" applyFill="1"/>
    <xf numFmtId="167" fontId="2" fillId="0" borderId="0" xfId="2" applyNumberFormat="1" applyFont="1"/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1" xfId="0" quotePrefix="1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6" fontId="6" fillId="0" borderId="12" xfId="0" applyNumberFormat="1" applyFont="1" applyBorder="1" applyAlignment="1">
      <alignment horizontal="center"/>
    </xf>
    <xf numFmtId="10" fontId="6" fillId="0" borderId="11" xfId="0" applyNumberFormat="1" applyFont="1" applyBorder="1" applyAlignment="1">
      <alignment horizontal="center"/>
    </xf>
    <xf numFmtId="6" fontId="6" fillId="0" borderId="0" xfId="0" applyNumberFormat="1" applyFont="1" applyAlignment="1">
      <alignment horizontal="center"/>
    </xf>
    <xf numFmtId="6" fontId="6" fillId="0" borderId="11" xfId="0" applyNumberFormat="1" applyFont="1" applyBorder="1" applyAlignment="1">
      <alignment horizontal="center"/>
    </xf>
    <xf numFmtId="10" fontId="6" fillId="0" borderId="0" xfId="0" applyNumberFormat="1" applyFont="1" applyAlignment="1">
      <alignment horizontal="center"/>
    </xf>
    <xf numFmtId="10" fontId="6" fillId="0" borderId="12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164" fontId="6" fillId="0" borderId="5" xfId="0" quotePrefix="1" applyNumberFormat="1" applyFont="1" applyBorder="1" applyAlignment="1">
      <alignment horizontal="center"/>
    </xf>
    <xf numFmtId="164" fontId="6" fillId="0" borderId="6" xfId="0" quotePrefix="1" applyNumberFormat="1" applyFont="1" applyBorder="1" applyAlignment="1">
      <alignment horizontal="center"/>
    </xf>
    <xf numFmtId="164" fontId="6" fillId="0" borderId="7" xfId="0" quotePrefix="1" applyNumberFormat="1" applyFont="1" applyBorder="1" applyAlignment="1">
      <alignment horizontal="center"/>
    </xf>
    <xf numFmtId="164" fontId="6" fillId="0" borderId="3" xfId="0" quotePrefix="1" applyNumberFormat="1" applyFont="1" applyBorder="1" applyAlignment="1">
      <alignment horizontal="center"/>
    </xf>
    <xf numFmtId="166" fontId="2" fillId="0" borderId="0" xfId="1" applyNumberFormat="1" applyFont="1" applyBorder="1"/>
    <xf numFmtId="166" fontId="2" fillId="0" borderId="0" xfId="0" applyNumberFormat="1" applyFont="1"/>
    <xf numFmtId="0" fontId="9" fillId="0" borderId="0" xfId="0" applyFont="1"/>
    <xf numFmtId="0" fontId="8" fillId="0" borderId="0" xfId="0" applyFont="1" applyAlignment="1">
      <alignment horizontal="right"/>
    </xf>
    <xf numFmtId="167" fontId="6" fillId="0" borderId="0" xfId="0" applyNumberFormat="1" applyFont="1"/>
    <xf numFmtId="0" fontId="8" fillId="0" borderId="2" xfId="0" applyFont="1" applyBorder="1" applyAlignment="1">
      <alignment horizontal="right"/>
    </xf>
    <xf numFmtId="167" fontId="8" fillId="0" borderId="3" xfId="0" applyNumberFormat="1" applyFont="1" applyBorder="1"/>
    <xf numFmtId="167" fontId="6" fillId="0" borderId="2" xfId="0" applyNumberFormat="1" applyFont="1" applyBorder="1"/>
    <xf numFmtId="168" fontId="2" fillId="0" borderId="0" xfId="0" applyNumberFormat="1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7" fontId="11" fillId="0" borderId="0" xfId="2" applyNumberFormat="1" applyFont="1"/>
    <xf numFmtId="167" fontId="11" fillId="0" borderId="4" xfId="0" applyNumberFormat="1" applyFont="1" applyBorder="1"/>
    <xf numFmtId="167" fontId="11" fillId="0" borderId="2" xfId="2" applyNumberFormat="1" applyFont="1" applyBorder="1"/>
  </cellXfs>
  <cellStyles count="5">
    <cellStyle name="Comma" xfId="1" builtinId="3"/>
    <cellStyle name="Currency" xfId="2" builtinId="4"/>
    <cellStyle name="Normal" xfId="0" builtinId="0"/>
    <cellStyle name="Normal 2" xfId="4" xr:uid="{981F1447-30AA-4222-85CD-67BA0FCBD0B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onsultbai.local\documents\ProlawDocs\LBH\11853\Utility%20Filing\538585.xlsx" TargetMode="External"/><Relationship Id="rId1" Type="http://schemas.openxmlformats.org/officeDocument/2006/relationships/externalLinkPath" Target="file:///\\consultbai.local\documents\ProlawDocs\LBH\11853\Utility%20Filing\53858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Req"/>
      <sheetName val="Adj List"/>
      <sheetName val="Adj BS"/>
      <sheetName val="Adj IS"/>
      <sheetName val="1.01 FAC"/>
      <sheetName val="1.02 ES"/>
      <sheetName val="1.03 Int Exp"/>
      <sheetName val="1.04 Depr"/>
      <sheetName val="1.05 ROW"/>
      <sheetName val="1.06 YearEndCust"/>
      <sheetName val="1.07 Health Insur"/>
      <sheetName val="1.08 DonAdsDues"/>
      <sheetName val="1.09 Directors"/>
      <sheetName val="1.10 Wages &amp; Salaries"/>
      <sheetName val="1.11 401K"/>
      <sheetName val="1.12 Life Insur"/>
      <sheetName val="1.13 RateCase"/>
      <sheetName val="1.14 Outside"/>
      <sheetName val="1.15 GTCC"/>
      <sheetName val="1.16 Payroll Tx"/>
      <sheetName val="1.17 NonRecur"/>
    </sheetNames>
    <sheetDataSet>
      <sheetData sheetId="0">
        <row r="1">
          <cell r="A1" t="str">
            <v>FARMERS RECC</v>
          </cell>
        </row>
        <row r="3">
          <cell r="A3" t="str">
            <v>For the 12 Months Ended December 31, 2024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0F5C6-B0B4-472B-9034-B1F2FCEB124A}">
  <dimension ref="A2:F22"/>
  <sheetViews>
    <sheetView tabSelected="1" workbookViewId="0">
      <selection activeCell="B1" sqref="B1"/>
    </sheetView>
  </sheetViews>
  <sheetFormatPr defaultRowHeight="15" x14ac:dyDescent="0.25"/>
  <cols>
    <col min="1" max="1" width="1.7109375" style="87" customWidth="1"/>
    <col min="2" max="2" width="5.28515625" style="88" bestFit="1" customWidth="1"/>
    <col min="3" max="3" width="1.7109375" style="87" customWidth="1"/>
    <col min="4" max="4" width="66.140625" style="87" bestFit="1" customWidth="1"/>
    <col min="5" max="5" width="1.7109375" style="87" customWidth="1"/>
    <col min="6" max="6" width="9.5703125" style="87" bestFit="1" customWidth="1"/>
    <col min="7" max="7" width="1.7109375" style="87" customWidth="1"/>
    <col min="8" max="16384" width="9.140625" style="87"/>
  </cols>
  <sheetData>
    <row r="2" spans="2:6" ht="18.75" x14ac:dyDescent="0.3">
      <c r="B2" s="86" t="s">
        <v>140</v>
      </c>
      <c r="C2" s="86"/>
      <c r="D2" s="86"/>
      <c r="E2" s="86"/>
      <c r="F2" s="86"/>
    </row>
    <row r="4" spans="2:6" ht="15.75" x14ac:dyDescent="0.25">
      <c r="B4" s="89" t="s">
        <v>141</v>
      </c>
      <c r="C4" s="89"/>
      <c r="D4" s="89"/>
      <c r="E4" s="89"/>
      <c r="F4" s="89"/>
    </row>
    <row r="6" spans="2:6" x14ac:dyDescent="0.25">
      <c r="B6" s="90" t="s">
        <v>10</v>
      </c>
      <c r="D6" s="90" t="s">
        <v>142</v>
      </c>
      <c r="F6" s="90" t="s">
        <v>143</v>
      </c>
    </row>
    <row r="8" spans="2:6" x14ac:dyDescent="0.25">
      <c r="B8" s="88">
        <v>1</v>
      </c>
      <c r="D8" s="87" t="s">
        <v>144</v>
      </c>
      <c r="F8" s="91">
        <v>96903.223829833179</v>
      </c>
    </row>
    <row r="9" spans="2:6" x14ac:dyDescent="0.25">
      <c r="F9" s="91"/>
    </row>
    <row r="10" spans="2:6" x14ac:dyDescent="0.25">
      <c r="B10" s="88">
        <f>B8+1</f>
        <v>2</v>
      </c>
      <c r="D10" s="87" t="s">
        <v>145</v>
      </c>
      <c r="F10" s="91">
        <f>'Adj 1.10 Wages &amp; Salaries'!I90</f>
        <v>60630.493232856214</v>
      </c>
    </row>
    <row r="11" spans="2:6" x14ac:dyDescent="0.25">
      <c r="F11" s="91"/>
    </row>
    <row r="12" spans="2:6" x14ac:dyDescent="0.25">
      <c r="B12" s="88">
        <f>B10+1</f>
        <v>3</v>
      </c>
      <c r="D12" s="87" t="s">
        <v>146</v>
      </c>
      <c r="F12" s="93">
        <f>F10-F8</f>
        <v>-36272.730596976966</v>
      </c>
    </row>
    <row r="13" spans="2:6" ht="24" customHeight="1" x14ac:dyDescent="0.25"/>
    <row r="14" spans="2:6" x14ac:dyDescent="0.25">
      <c r="B14" s="88">
        <f>B12+1</f>
        <v>4</v>
      </c>
      <c r="D14" s="87" t="s">
        <v>147</v>
      </c>
      <c r="F14" s="91">
        <v>13285.72411105522</v>
      </c>
    </row>
    <row r="15" spans="2:6" x14ac:dyDescent="0.25">
      <c r="F15" s="91"/>
    </row>
    <row r="16" spans="2:6" x14ac:dyDescent="0.25">
      <c r="B16" s="88">
        <f>B14+1</f>
        <v>5</v>
      </c>
      <c r="D16" s="87" t="s">
        <v>148</v>
      </c>
      <c r="F16" s="91">
        <f>'1.16 Payroll Tx'!M95</f>
        <v>10919.67761619195</v>
      </c>
    </row>
    <row r="17" spans="2:6" x14ac:dyDescent="0.25">
      <c r="F17" s="91"/>
    </row>
    <row r="18" spans="2:6" x14ac:dyDescent="0.25">
      <c r="B18" s="88">
        <f>B16+1</f>
        <v>6</v>
      </c>
      <c r="D18" s="87" t="s">
        <v>149</v>
      </c>
      <c r="F18" s="93">
        <f>F16-F14</f>
        <v>-2366.0464948632707</v>
      </c>
    </row>
    <row r="19" spans="2:6" ht="24" customHeight="1" x14ac:dyDescent="0.25"/>
    <row r="20" spans="2:6" ht="15.75" thickBot="1" x14ac:dyDescent="0.3">
      <c r="B20" s="88">
        <f>B18+1</f>
        <v>7</v>
      </c>
      <c r="D20" s="87" t="s">
        <v>150</v>
      </c>
      <c r="F20" s="92">
        <f>F18+F12</f>
        <v>-38638.777091840238</v>
      </c>
    </row>
    <row r="21" spans="2:6" ht="15.75" thickTop="1" x14ac:dyDescent="0.25">
      <c r="F21" s="91"/>
    </row>
    <row r="22" spans="2:6" x14ac:dyDescent="0.25">
      <c r="F22" s="91"/>
    </row>
  </sheetData>
  <mergeCells count="2">
    <mergeCell ref="B2:F2"/>
    <mergeCell ref="B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19EAC-3561-4785-AFF1-3A0A44CDCACD}">
  <sheetPr>
    <pageSetUpPr fitToPage="1"/>
  </sheetPr>
  <dimension ref="A1:R105"/>
  <sheetViews>
    <sheetView zoomScaleNormal="100" workbookViewId="0">
      <selection activeCell="I98" sqref="I98"/>
    </sheetView>
  </sheetViews>
  <sheetFormatPr defaultColWidth="9.140625" defaultRowHeight="12.75" x14ac:dyDescent="0.2"/>
  <cols>
    <col min="1" max="1" width="4.42578125" style="1" bestFit="1" customWidth="1"/>
    <col min="2" max="2" width="8.140625" style="2" bestFit="1" customWidth="1"/>
    <col min="3" max="3" width="9.140625" style="2" customWidth="1"/>
    <col min="4" max="4" width="11.140625" style="2" customWidth="1"/>
    <col min="5" max="5" width="8.85546875" style="2" customWidth="1"/>
    <col min="6" max="6" width="10.140625" style="2" customWidth="1"/>
    <col min="7" max="7" width="11.28515625" style="2" bestFit="1" customWidth="1"/>
    <col min="8" max="8" width="8.7109375" style="2" bestFit="1" customWidth="1"/>
    <col min="9" max="9" width="10.42578125" style="2" bestFit="1" customWidth="1"/>
    <col min="10" max="10" width="9.42578125" style="2" customWidth="1"/>
    <col min="11" max="11" width="10.28515625" style="2" bestFit="1" customWidth="1"/>
    <col min="12" max="12" width="12.28515625" style="2" customWidth="1"/>
    <col min="13" max="13" width="10.28515625" style="2" bestFit="1" customWidth="1"/>
    <col min="14" max="14" width="8.7109375" style="2" bestFit="1" customWidth="1"/>
    <col min="15" max="15" width="12.7109375" style="2" hidden="1" customWidth="1"/>
    <col min="16" max="16" width="9.42578125" style="2" hidden="1" customWidth="1"/>
    <col min="17" max="17" width="14" style="2" bestFit="1" customWidth="1"/>
    <col min="18" max="18" width="13.5703125" style="2" customWidth="1"/>
    <col min="19" max="16384" width="9.140625" style="2"/>
  </cols>
  <sheetData>
    <row r="1" spans="1:18" x14ac:dyDescent="0.2">
      <c r="R1" s="3" t="s">
        <v>0</v>
      </c>
    </row>
    <row r="2" spans="1:18" x14ac:dyDescent="0.2">
      <c r="B2" s="4"/>
    </row>
    <row r="3" spans="1:18" x14ac:dyDescent="0.2">
      <c r="B3" s="4"/>
    </row>
    <row r="4" spans="1:18" x14ac:dyDescent="0.2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2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">
      <c r="B6" s="4"/>
    </row>
    <row r="7" spans="1:18" x14ac:dyDescent="0.2">
      <c r="B7" s="6" t="s">
        <v>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">
      <c r="B8" s="7"/>
    </row>
    <row r="9" spans="1:18" ht="12.75" customHeight="1" x14ac:dyDescent="0.2">
      <c r="B9" s="8" t="s">
        <v>4</v>
      </c>
      <c r="C9" s="8"/>
      <c r="D9" s="9" t="s">
        <v>5</v>
      </c>
      <c r="E9" s="9"/>
      <c r="F9" s="9"/>
      <c r="G9" s="9" t="s">
        <v>6</v>
      </c>
      <c r="H9" s="9"/>
      <c r="I9" s="9"/>
      <c r="J9" s="9"/>
      <c r="K9" s="9"/>
      <c r="L9" s="10" t="s">
        <v>7</v>
      </c>
      <c r="M9" s="9" t="s">
        <v>8</v>
      </c>
      <c r="N9" s="9"/>
      <c r="O9" s="9"/>
      <c r="P9" s="9"/>
      <c r="Q9" s="9"/>
      <c r="R9" s="10" t="s">
        <v>9</v>
      </c>
    </row>
    <row r="10" spans="1:18" x14ac:dyDescent="0.2">
      <c r="A10" s="11" t="s">
        <v>10</v>
      </c>
      <c r="B10" s="12" t="s">
        <v>11</v>
      </c>
      <c r="C10" s="12" t="s">
        <v>12</v>
      </c>
      <c r="D10" s="13" t="s">
        <v>13</v>
      </c>
      <c r="E10" s="13" t="s">
        <v>14</v>
      </c>
      <c r="F10" s="13" t="s">
        <v>15</v>
      </c>
      <c r="G10" s="13" t="s">
        <v>13</v>
      </c>
      <c r="H10" s="13" t="s">
        <v>14</v>
      </c>
      <c r="I10" s="13" t="s">
        <v>15</v>
      </c>
      <c r="J10" s="13" t="s">
        <v>16</v>
      </c>
      <c r="K10" s="13" t="s">
        <v>17</v>
      </c>
      <c r="L10" s="10"/>
      <c r="M10" s="13" t="s">
        <v>13</v>
      </c>
      <c r="N10" s="13" t="s">
        <v>14</v>
      </c>
      <c r="O10" s="13" t="s">
        <v>15</v>
      </c>
      <c r="P10" s="13" t="s">
        <v>16</v>
      </c>
      <c r="Q10" s="13" t="s">
        <v>17</v>
      </c>
      <c r="R10" s="10"/>
    </row>
    <row r="11" spans="1:18" x14ac:dyDescent="0.2">
      <c r="A11" s="14" t="s">
        <v>18</v>
      </c>
      <c r="B11" s="15">
        <f>1</f>
        <v>1</v>
      </c>
      <c r="C11" s="15">
        <f t="shared" ref="C11:R11" si="0">B11+1</f>
        <v>2</v>
      </c>
      <c r="D11" s="15">
        <f t="shared" si="0"/>
        <v>3</v>
      </c>
      <c r="E11" s="15">
        <f t="shared" si="0"/>
        <v>4</v>
      </c>
      <c r="F11" s="15">
        <f t="shared" si="0"/>
        <v>5</v>
      </c>
      <c r="G11" s="15">
        <f t="shared" si="0"/>
        <v>6</v>
      </c>
      <c r="H11" s="15">
        <f t="shared" si="0"/>
        <v>7</v>
      </c>
      <c r="I11" s="15">
        <f t="shared" si="0"/>
        <v>8</v>
      </c>
      <c r="J11" s="15">
        <f t="shared" si="0"/>
        <v>9</v>
      </c>
      <c r="K11" s="15">
        <f t="shared" si="0"/>
        <v>10</v>
      </c>
      <c r="L11" s="15">
        <f t="shared" si="0"/>
        <v>11</v>
      </c>
      <c r="M11" s="15">
        <f t="shared" si="0"/>
        <v>12</v>
      </c>
      <c r="N11" s="15">
        <f t="shared" si="0"/>
        <v>13</v>
      </c>
      <c r="O11" s="15">
        <f t="shared" si="0"/>
        <v>14</v>
      </c>
      <c r="P11" s="15">
        <f t="shared" si="0"/>
        <v>15</v>
      </c>
      <c r="Q11" s="15">
        <f t="shared" si="0"/>
        <v>16</v>
      </c>
      <c r="R11" s="15">
        <f t="shared" si="0"/>
        <v>17</v>
      </c>
    </row>
    <row r="12" spans="1:18" x14ac:dyDescent="0.2">
      <c r="A12" s="16">
        <v>1</v>
      </c>
      <c r="B12" s="2" t="s">
        <v>19</v>
      </c>
      <c r="D12" s="17">
        <v>2080</v>
      </c>
      <c r="E12" s="17"/>
      <c r="F12" s="17"/>
      <c r="G12" s="18">
        <v>223747.38</v>
      </c>
      <c r="H12" s="18"/>
      <c r="I12" s="18"/>
      <c r="J12" s="18"/>
      <c r="K12" s="18">
        <f>SUM(G12:J12)</f>
        <v>223747.38</v>
      </c>
      <c r="L12" s="19">
        <v>111.89700000000001</v>
      </c>
      <c r="M12" s="20">
        <f>(L12*2080)*0.95</f>
        <v>221108.47200000001</v>
      </c>
      <c r="N12" s="18"/>
      <c r="O12" s="18"/>
      <c r="P12" s="18"/>
      <c r="Q12" s="18">
        <f>SUM(M12:P12)</f>
        <v>221108.47200000001</v>
      </c>
      <c r="R12" s="18">
        <f>Q12-K12</f>
        <v>-2638.9079999999958</v>
      </c>
    </row>
    <row r="13" spans="1:18" x14ac:dyDescent="0.2">
      <c r="A13" s="16">
        <f>A12+1</f>
        <v>2</v>
      </c>
      <c r="B13" s="2" t="s">
        <v>20</v>
      </c>
      <c r="D13" s="17">
        <v>2080</v>
      </c>
      <c r="E13" s="17"/>
      <c r="F13" s="17"/>
      <c r="G13" s="18">
        <v>139590.56</v>
      </c>
      <c r="H13" s="18"/>
      <c r="I13" s="18"/>
      <c r="J13" s="18">
        <v>1827.1</v>
      </c>
      <c r="K13" s="18">
        <f t="shared" ref="K13:K76" si="1">SUM(G13:J13)</f>
        <v>141417.66</v>
      </c>
      <c r="L13" s="19">
        <v>69.099999999999994</v>
      </c>
      <c r="M13" s="20">
        <f t="shared" ref="M13:M19" si="2">(L13*2080)*0.95</f>
        <v>136541.6</v>
      </c>
      <c r="N13" s="18"/>
      <c r="O13" s="18"/>
      <c r="P13" s="18"/>
      <c r="Q13" s="18">
        <f t="shared" ref="Q13:Q76" si="3">SUM(M13:P13)</f>
        <v>136541.6</v>
      </c>
      <c r="R13" s="18">
        <f t="shared" ref="R13:R76" si="4">Q13-K13</f>
        <v>-4876.0599999999977</v>
      </c>
    </row>
    <row r="14" spans="1:18" x14ac:dyDescent="0.2">
      <c r="A14" s="16">
        <f t="shared" ref="A14:A77" si="5">A13+1</f>
        <v>3</v>
      </c>
      <c r="B14" s="2" t="s">
        <v>21</v>
      </c>
      <c r="D14" s="17">
        <v>2080</v>
      </c>
      <c r="E14" s="17"/>
      <c r="F14" s="17"/>
      <c r="G14" s="18">
        <v>138038.32999999999</v>
      </c>
      <c r="H14" s="18"/>
      <c r="I14" s="18"/>
      <c r="J14" s="18">
        <v>494.03</v>
      </c>
      <c r="K14" s="18">
        <f t="shared" si="1"/>
        <v>138532.35999999999</v>
      </c>
      <c r="L14" s="19">
        <v>68.5</v>
      </c>
      <c r="M14" s="20">
        <f t="shared" si="2"/>
        <v>135356</v>
      </c>
      <c r="N14" s="18"/>
      <c r="O14" s="18"/>
      <c r="P14" s="18"/>
      <c r="Q14" s="18">
        <f t="shared" si="3"/>
        <v>135356</v>
      </c>
      <c r="R14" s="18">
        <f t="shared" si="4"/>
        <v>-3176.359999999986</v>
      </c>
    </row>
    <row r="15" spans="1:18" x14ac:dyDescent="0.2">
      <c r="A15" s="16">
        <f t="shared" si="5"/>
        <v>4</v>
      </c>
      <c r="B15" s="2" t="s">
        <v>22</v>
      </c>
      <c r="D15" s="17">
        <v>2080</v>
      </c>
      <c r="E15" s="17"/>
      <c r="F15" s="17"/>
      <c r="G15" s="18">
        <v>139486.56</v>
      </c>
      <c r="H15" s="18"/>
      <c r="I15" s="18"/>
      <c r="J15" s="18">
        <v>1858.92</v>
      </c>
      <c r="K15" s="18">
        <f t="shared" si="1"/>
        <v>141345.48000000001</v>
      </c>
      <c r="L15" s="19">
        <v>69.05</v>
      </c>
      <c r="M15" s="20">
        <f t="shared" si="2"/>
        <v>136442.79999999999</v>
      </c>
      <c r="N15" s="18"/>
      <c r="O15" s="18"/>
      <c r="P15" s="18"/>
      <c r="Q15" s="18">
        <f t="shared" si="3"/>
        <v>136442.79999999999</v>
      </c>
      <c r="R15" s="18">
        <f t="shared" si="4"/>
        <v>-4902.6800000000221</v>
      </c>
    </row>
    <row r="16" spans="1:18" x14ac:dyDescent="0.2">
      <c r="A16" s="16">
        <f t="shared" si="5"/>
        <v>5</v>
      </c>
      <c r="B16" s="2" t="s">
        <v>23</v>
      </c>
      <c r="D16" s="17">
        <v>2080</v>
      </c>
      <c r="E16" s="17"/>
      <c r="F16" s="17"/>
      <c r="G16" s="18">
        <v>120321.46</v>
      </c>
      <c r="H16" s="18"/>
      <c r="I16" s="18"/>
      <c r="J16" s="18">
        <v>1379.28</v>
      </c>
      <c r="K16" s="18">
        <f t="shared" si="1"/>
        <v>121700.74</v>
      </c>
      <c r="L16" s="19">
        <v>59.4</v>
      </c>
      <c r="M16" s="20">
        <f t="shared" si="2"/>
        <v>117374.39999999999</v>
      </c>
      <c r="N16" s="18"/>
      <c r="O16" s="18"/>
      <c r="P16" s="18"/>
      <c r="Q16" s="18">
        <f t="shared" si="3"/>
        <v>117374.39999999999</v>
      </c>
      <c r="R16" s="18">
        <f t="shared" si="4"/>
        <v>-4326.3400000000111</v>
      </c>
    </row>
    <row r="17" spans="1:18" x14ac:dyDescent="0.2">
      <c r="A17" s="16">
        <f t="shared" si="5"/>
        <v>6</v>
      </c>
      <c r="B17" s="2" t="s">
        <v>24</v>
      </c>
      <c r="D17" s="17">
        <v>2080</v>
      </c>
      <c r="E17" s="17"/>
      <c r="F17" s="17"/>
      <c r="G17" s="18">
        <v>96401.84</v>
      </c>
      <c r="H17" s="18"/>
      <c r="I17" s="18"/>
      <c r="J17" s="18">
        <v>689.7</v>
      </c>
      <c r="K17" s="18">
        <f t="shared" si="1"/>
        <v>97091.54</v>
      </c>
      <c r="L17" s="19">
        <v>47.27</v>
      </c>
      <c r="M17" s="20">
        <f t="shared" si="2"/>
        <v>93405.52</v>
      </c>
      <c r="N17" s="18"/>
      <c r="O17" s="18"/>
      <c r="P17" s="18"/>
      <c r="Q17" s="18">
        <f t="shared" si="3"/>
        <v>93405.52</v>
      </c>
      <c r="R17" s="18">
        <f t="shared" si="4"/>
        <v>-3686.0199999999895</v>
      </c>
    </row>
    <row r="18" spans="1:18" x14ac:dyDescent="0.2">
      <c r="A18" s="16">
        <f t="shared" si="5"/>
        <v>7</v>
      </c>
      <c r="B18" s="2" t="s">
        <v>25</v>
      </c>
      <c r="D18" s="17">
        <v>2080</v>
      </c>
      <c r="E18" s="17"/>
      <c r="F18" s="17"/>
      <c r="G18" s="18">
        <v>124069.62000000001</v>
      </c>
      <c r="H18" s="18"/>
      <c r="I18" s="18"/>
      <c r="J18" s="18">
        <v>647.9</v>
      </c>
      <c r="K18" s="18">
        <f t="shared" si="1"/>
        <v>124717.52</v>
      </c>
      <c r="L18" s="19">
        <v>62.43</v>
      </c>
      <c r="M18" s="20">
        <f t="shared" si="2"/>
        <v>123361.68</v>
      </c>
      <c r="N18" s="18"/>
      <c r="O18" s="18"/>
      <c r="P18" s="18"/>
      <c r="Q18" s="18">
        <f t="shared" si="3"/>
        <v>123361.68</v>
      </c>
      <c r="R18" s="18">
        <f t="shared" si="4"/>
        <v>-1355.8400000000111</v>
      </c>
    </row>
    <row r="19" spans="1:18" x14ac:dyDescent="0.2">
      <c r="A19" s="16">
        <f t="shared" si="5"/>
        <v>8</v>
      </c>
      <c r="B19" s="2" t="s">
        <v>26</v>
      </c>
      <c r="D19" s="17">
        <v>2080</v>
      </c>
      <c r="E19" s="17">
        <v>7</v>
      </c>
      <c r="F19" s="17"/>
      <c r="G19" s="18">
        <v>76502.880000000005</v>
      </c>
      <c r="H19" s="18">
        <v>376.74</v>
      </c>
      <c r="I19" s="18"/>
      <c r="J19" s="18"/>
      <c r="K19" s="18">
        <f t="shared" si="1"/>
        <v>76879.62000000001</v>
      </c>
      <c r="L19" s="19">
        <v>37.090000000000003</v>
      </c>
      <c r="M19" s="20">
        <f t="shared" si="2"/>
        <v>73289.840000000011</v>
      </c>
      <c r="N19" s="51">
        <v>389.44499999999999</v>
      </c>
      <c r="O19" s="18"/>
      <c r="P19" s="18"/>
      <c r="Q19" s="18">
        <f t="shared" si="3"/>
        <v>73679.285000000018</v>
      </c>
      <c r="R19" s="18">
        <f t="shared" si="4"/>
        <v>-3200.3349999999919</v>
      </c>
    </row>
    <row r="20" spans="1:18" x14ac:dyDescent="0.2">
      <c r="A20" s="16">
        <f t="shared" si="5"/>
        <v>9</v>
      </c>
      <c r="B20" s="2" t="s">
        <v>27</v>
      </c>
      <c r="D20" s="17">
        <v>2080</v>
      </c>
      <c r="E20" s="17">
        <v>3.5</v>
      </c>
      <c r="F20" s="17"/>
      <c r="G20" s="18">
        <v>49692</v>
      </c>
      <c r="H20" s="18">
        <v>124.43</v>
      </c>
      <c r="I20" s="18"/>
      <c r="J20" s="18">
        <v>1380.29</v>
      </c>
      <c r="K20" s="18">
        <f t="shared" si="1"/>
        <v>51196.72</v>
      </c>
      <c r="L20" s="19">
        <v>23.7</v>
      </c>
      <c r="M20" s="18">
        <f t="shared" ref="M20:M73" si="6">L20*2080</f>
        <v>49296</v>
      </c>
      <c r="N20" s="51">
        <v>124.42500000000001</v>
      </c>
      <c r="O20" s="18"/>
      <c r="P20" s="18"/>
      <c r="Q20" s="18">
        <f t="shared" si="3"/>
        <v>49420.425000000003</v>
      </c>
      <c r="R20" s="18">
        <f t="shared" si="4"/>
        <v>-1776.2949999999983</v>
      </c>
    </row>
    <row r="21" spans="1:18" x14ac:dyDescent="0.2">
      <c r="A21" s="16">
        <f t="shared" si="5"/>
        <v>10</v>
      </c>
      <c r="B21" s="2" t="s">
        <v>28</v>
      </c>
      <c r="D21" s="17">
        <v>2080</v>
      </c>
      <c r="E21" s="17"/>
      <c r="F21" s="17"/>
      <c r="G21" s="18">
        <v>70570.73</v>
      </c>
      <c r="H21" s="18"/>
      <c r="I21" s="18"/>
      <c r="J21" s="18">
        <v>1962.69</v>
      </c>
      <c r="K21" s="18">
        <f t="shared" si="1"/>
        <v>72533.42</v>
      </c>
      <c r="L21" s="19">
        <v>33.700000000000003</v>
      </c>
      <c r="M21" s="18">
        <f t="shared" si="6"/>
        <v>70096</v>
      </c>
      <c r="N21" s="51">
        <v>0</v>
      </c>
      <c r="O21" s="18"/>
      <c r="P21" s="18"/>
      <c r="Q21" s="18">
        <f t="shared" si="3"/>
        <v>70096</v>
      </c>
      <c r="R21" s="18">
        <f t="shared" si="4"/>
        <v>-2437.4199999999983</v>
      </c>
    </row>
    <row r="22" spans="1:18" x14ac:dyDescent="0.2">
      <c r="A22" s="16">
        <f t="shared" si="5"/>
        <v>11</v>
      </c>
      <c r="B22" s="2" t="s">
        <v>29</v>
      </c>
      <c r="D22" s="17">
        <v>2080</v>
      </c>
      <c r="E22" s="17">
        <v>64</v>
      </c>
      <c r="F22" s="17"/>
      <c r="G22" s="18">
        <v>99469.77</v>
      </c>
      <c r="H22" s="18">
        <v>4388.5</v>
      </c>
      <c r="I22" s="18"/>
      <c r="J22" s="18"/>
      <c r="K22" s="18">
        <f t="shared" si="1"/>
        <v>103858.27</v>
      </c>
      <c r="L22" s="19">
        <v>47.54</v>
      </c>
      <c r="M22" s="18">
        <f t="shared" si="6"/>
        <v>98883.199999999997</v>
      </c>
      <c r="N22" s="51">
        <v>4563.84</v>
      </c>
      <c r="O22" s="18"/>
      <c r="P22" s="18"/>
      <c r="Q22" s="18">
        <f t="shared" si="3"/>
        <v>103447.03999999999</v>
      </c>
      <c r="R22" s="18">
        <f t="shared" si="4"/>
        <v>-411.23000000001048</v>
      </c>
    </row>
    <row r="23" spans="1:18" x14ac:dyDescent="0.2">
      <c r="A23" s="16">
        <f t="shared" si="5"/>
        <v>12</v>
      </c>
      <c r="B23" s="2" t="s">
        <v>30</v>
      </c>
      <c r="D23" s="17">
        <v>2051</v>
      </c>
      <c r="E23" s="17">
        <v>236.5</v>
      </c>
      <c r="F23" s="17"/>
      <c r="G23" s="18">
        <v>89750.64</v>
      </c>
      <c r="H23" s="18">
        <v>15417.35</v>
      </c>
      <c r="I23" s="18"/>
      <c r="J23" s="18"/>
      <c r="K23" s="18">
        <f t="shared" si="1"/>
        <v>105167.99</v>
      </c>
      <c r="L23" s="19">
        <v>44.63</v>
      </c>
      <c r="M23" s="18">
        <f t="shared" si="6"/>
        <v>92830.400000000009</v>
      </c>
      <c r="N23" s="51">
        <v>15832.4925</v>
      </c>
      <c r="O23" s="18"/>
      <c r="P23" s="18"/>
      <c r="Q23" s="18">
        <f t="shared" si="3"/>
        <v>108662.89250000002</v>
      </c>
      <c r="R23" s="18">
        <f t="shared" si="4"/>
        <v>3494.9025000000111</v>
      </c>
    </row>
    <row r="24" spans="1:18" x14ac:dyDescent="0.2">
      <c r="A24" s="16">
        <f t="shared" si="5"/>
        <v>13</v>
      </c>
      <c r="B24" s="2" t="s">
        <v>31</v>
      </c>
      <c r="D24" s="17">
        <v>2080</v>
      </c>
      <c r="E24" s="17">
        <v>277</v>
      </c>
      <c r="F24" s="17"/>
      <c r="G24" s="18">
        <v>60606.400000000001</v>
      </c>
      <c r="H24" s="18">
        <v>12055.68</v>
      </c>
      <c r="I24" s="18"/>
      <c r="J24" s="18"/>
      <c r="K24" s="18">
        <f t="shared" si="1"/>
        <v>72662.080000000002</v>
      </c>
      <c r="L24" s="19">
        <v>29.74</v>
      </c>
      <c r="M24" s="18">
        <f t="shared" si="6"/>
        <v>61859.199999999997</v>
      </c>
      <c r="N24" s="51">
        <v>12356.97</v>
      </c>
      <c r="O24" s="18"/>
      <c r="P24" s="18"/>
      <c r="Q24" s="18">
        <f t="shared" si="3"/>
        <v>74216.17</v>
      </c>
      <c r="R24" s="18">
        <f t="shared" si="4"/>
        <v>1554.0899999999965</v>
      </c>
    </row>
    <row r="25" spans="1:18" x14ac:dyDescent="0.2">
      <c r="A25" s="16">
        <f t="shared" si="5"/>
        <v>14</v>
      </c>
      <c r="B25" s="2" t="s">
        <v>32</v>
      </c>
      <c r="D25" s="17">
        <v>2080</v>
      </c>
      <c r="E25" s="17">
        <v>10.5</v>
      </c>
      <c r="F25" s="17"/>
      <c r="G25" s="18">
        <v>52709.86</v>
      </c>
      <c r="H25" s="18">
        <v>396.48</v>
      </c>
      <c r="I25" s="18"/>
      <c r="J25" s="18"/>
      <c r="K25" s="18">
        <f t="shared" si="1"/>
        <v>53106.340000000004</v>
      </c>
      <c r="L25" s="19">
        <v>25.87</v>
      </c>
      <c r="M25" s="18">
        <f t="shared" si="6"/>
        <v>53809.599999999999</v>
      </c>
      <c r="N25" s="51">
        <v>407.45249999999999</v>
      </c>
      <c r="O25" s="18"/>
      <c r="P25" s="18"/>
      <c r="Q25" s="18">
        <f t="shared" si="3"/>
        <v>54217.052499999998</v>
      </c>
      <c r="R25" s="18">
        <f t="shared" si="4"/>
        <v>1110.7124999999942</v>
      </c>
    </row>
    <row r="26" spans="1:18" x14ac:dyDescent="0.2">
      <c r="A26" s="16">
        <f t="shared" si="5"/>
        <v>15</v>
      </c>
      <c r="B26" s="2" t="s">
        <v>33</v>
      </c>
      <c r="D26" s="17">
        <v>2080</v>
      </c>
      <c r="E26" s="17">
        <v>27</v>
      </c>
      <c r="F26" s="17"/>
      <c r="G26" s="18">
        <v>64739.12</v>
      </c>
      <c r="H26" s="18">
        <v>1244.97</v>
      </c>
      <c r="I26" s="18"/>
      <c r="J26" s="18"/>
      <c r="K26" s="18">
        <f t="shared" si="1"/>
        <v>65984.09</v>
      </c>
      <c r="L26" s="19">
        <v>32.119999999999997</v>
      </c>
      <c r="M26" s="18">
        <f t="shared" si="6"/>
        <v>66809.599999999991</v>
      </c>
      <c r="N26" s="51">
        <v>1300.8599999999999</v>
      </c>
      <c r="O26" s="18"/>
      <c r="P26" s="18"/>
      <c r="Q26" s="18">
        <f t="shared" si="3"/>
        <v>68110.459999999992</v>
      </c>
      <c r="R26" s="18">
        <f t="shared" si="4"/>
        <v>2126.3699999999953</v>
      </c>
    </row>
    <row r="27" spans="1:18" x14ac:dyDescent="0.2">
      <c r="A27" s="16">
        <f t="shared" si="5"/>
        <v>16</v>
      </c>
      <c r="B27" s="2" t="s">
        <v>34</v>
      </c>
      <c r="D27" s="17">
        <v>2051</v>
      </c>
      <c r="E27" s="17">
        <v>426</v>
      </c>
      <c r="F27" s="17"/>
      <c r="G27" s="18">
        <v>84490.42</v>
      </c>
      <c r="H27" s="18">
        <v>26148.15</v>
      </c>
      <c r="I27" s="18"/>
      <c r="J27" s="18"/>
      <c r="K27" s="18">
        <f t="shared" si="1"/>
        <v>110638.57</v>
      </c>
      <c r="L27" s="19">
        <v>42.01</v>
      </c>
      <c r="M27" s="18">
        <f t="shared" si="6"/>
        <v>87380.800000000003</v>
      </c>
      <c r="N27" s="51">
        <v>26844.39</v>
      </c>
      <c r="O27" s="18"/>
      <c r="P27" s="18"/>
      <c r="Q27" s="18">
        <f t="shared" si="3"/>
        <v>114225.19</v>
      </c>
      <c r="R27" s="18">
        <f t="shared" si="4"/>
        <v>3586.6199999999953</v>
      </c>
    </row>
    <row r="28" spans="1:18" x14ac:dyDescent="0.2">
      <c r="A28" s="16">
        <f t="shared" si="5"/>
        <v>17</v>
      </c>
      <c r="B28" s="2" t="s">
        <v>35</v>
      </c>
      <c r="D28" s="17">
        <v>2080</v>
      </c>
      <c r="E28" s="17">
        <v>92.5</v>
      </c>
      <c r="F28" s="17"/>
      <c r="G28" s="18">
        <v>64954.400000000001</v>
      </c>
      <c r="H28" s="18">
        <v>4278.66</v>
      </c>
      <c r="I28" s="18"/>
      <c r="J28" s="18"/>
      <c r="K28" s="18">
        <f t="shared" si="1"/>
        <v>69233.06</v>
      </c>
      <c r="L28" s="19">
        <v>32.119999999999997</v>
      </c>
      <c r="M28" s="18">
        <f t="shared" si="6"/>
        <v>66809.599999999991</v>
      </c>
      <c r="N28" s="51">
        <v>4456.6499999999996</v>
      </c>
      <c r="O28" s="18"/>
      <c r="P28" s="18"/>
      <c r="Q28" s="18">
        <f t="shared" si="3"/>
        <v>71266.249999999985</v>
      </c>
      <c r="R28" s="18">
        <f t="shared" si="4"/>
        <v>2033.1899999999878</v>
      </c>
    </row>
    <row r="29" spans="1:18" x14ac:dyDescent="0.2">
      <c r="A29" s="16">
        <f t="shared" si="5"/>
        <v>18</v>
      </c>
      <c r="B29" s="2" t="s">
        <v>36</v>
      </c>
      <c r="D29" s="17">
        <v>2048</v>
      </c>
      <c r="E29" s="17">
        <v>185.5</v>
      </c>
      <c r="F29" s="17"/>
      <c r="G29" s="18">
        <v>89493.38</v>
      </c>
      <c r="H29" s="18">
        <v>12088.91</v>
      </c>
      <c r="I29" s="18"/>
      <c r="J29" s="18"/>
      <c r="K29" s="18">
        <f t="shared" si="1"/>
        <v>101582.29000000001</v>
      </c>
      <c r="L29" s="19">
        <v>44.63</v>
      </c>
      <c r="M29" s="18">
        <f t="shared" si="6"/>
        <v>92830.400000000009</v>
      </c>
      <c r="N29" s="51">
        <v>12418.297500000001</v>
      </c>
      <c r="O29" s="18"/>
      <c r="P29" s="18"/>
      <c r="Q29" s="18">
        <f t="shared" si="3"/>
        <v>105248.69750000001</v>
      </c>
      <c r="R29" s="18">
        <f t="shared" si="4"/>
        <v>3666.4075000000012</v>
      </c>
    </row>
    <row r="30" spans="1:18" x14ac:dyDescent="0.2">
      <c r="A30" s="16">
        <f t="shared" si="5"/>
        <v>19</v>
      </c>
      <c r="B30" s="2" t="s">
        <v>37</v>
      </c>
      <c r="D30" s="17">
        <v>2080</v>
      </c>
      <c r="E30" s="17">
        <v>177.5</v>
      </c>
      <c r="F30" s="17"/>
      <c r="G30" s="18">
        <v>90804.28</v>
      </c>
      <c r="H30" s="18">
        <v>11575.27</v>
      </c>
      <c r="I30" s="18"/>
      <c r="J30" s="18"/>
      <c r="K30" s="18">
        <f t="shared" si="1"/>
        <v>102379.55</v>
      </c>
      <c r="L30" s="19">
        <v>44.63</v>
      </c>
      <c r="M30" s="18">
        <f t="shared" si="6"/>
        <v>92830.400000000009</v>
      </c>
      <c r="N30" s="51">
        <v>11882.737500000001</v>
      </c>
      <c r="O30" s="18"/>
      <c r="P30" s="18"/>
      <c r="Q30" s="18">
        <f t="shared" si="3"/>
        <v>104713.13750000001</v>
      </c>
      <c r="R30" s="18">
        <f t="shared" si="4"/>
        <v>2333.5875000000087</v>
      </c>
    </row>
    <row r="31" spans="1:18" x14ac:dyDescent="0.2">
      <c r="A31" s="16">
        <f t="shared" si="5"/>
        <v>20</v>
      </c>
      <c r="B31" s="2" t="s">
        <v>38</v>
      </c>
      <c r="D31" s="17">
        <v>2080</v>
      </c>
      <c r="E31" s="17">
        <v>141</v>
      </c>
      <c r="F31" s="17"/>
      <c r="G31" s="18">
        <v>97746.559999999998</v>
      </c>
      <c r="H31" s="18">
        <v>9679.39</v>
      </c>
      <c r="I31" s="18"/>
      <c r="J31" s="18"/>
      <c r="K31" s="18">
        <f t="shared" si="1"/>
        <v>107425.95</v>
      </c>
      <c r="L31" s="19">
        <v>47.54</v>
      </c>
      <c r="M31" s="18">
        <f t="shared" si="6"/>
        <v>98883.199999999997</v>
      </c>
      <c r="N31" s="51">
        <v>10054.710000000001</v>
      </c>
      <c r="O31" s="18"/>
      <c r="P31" s="18"/>
      <c r="Q31" s="18">
        <f t="shared" si="3"/>
        <v>108937.91</v>
      </c>
      <c r="R31" s="18">
        <f t="shared" si="4"/>
        <v>1511.9600000000064</v>
      </c>
    </row>
    <row r="32" spans="1:18" x14ac:dyDescent="0.2">
      <c r="A32" s="16">
        <f t="shared" si="5"/>
        <v>21</v>
      </c>
      <c r="B32" s="2" t="s">
        <v>39</v>
      </c>
      <c r="D32" s="17">
        <v>2080</v>
      </c>
      <c r="E32" s="17">
        <v>5.5</v>
      </c>
      <c r="F32" s="17"/>
      <c r="G32" s="18">
        <v>52892.17</v>
      </c>
      <c r="H32" s="18">
        <v>208.67</v>
      </c>
      <c r="I32" s="18"/>
      <c r="J32" s="18">
        <v>1472.89</v>
      </c>
      <c r="K32" s="18">
        <f t="shared" si="1"/>
        <v>54573.729999999996</v>
      </c>
      <c r="L32" s="19">
        <v>25.29</v>
      </c>
      <c r="M32" s="18">
        <f t="shared" si="6"/>
        <v>52603.199999999997</v>
      </c>
      <c r="N32" s="51">
        <v>208.64249999999998</v>
      </c>
      <c r="O32" s="18"/>
      <c r="P32" s="18"/>
      <c r="Q32" s="18">
        <f t="shared" si="3"/>
        <v>52811.842499999999</v>
      </c>
      <c r="R32" s="18">
        <f t="shared" si="4"/>
        <v>-1761.8874999999971</v>
      </c>
    </row>
    <row r="33" spans="1:18" x14ac:dyDescent="0.2">
      <c r="A33" s="16">
        <f t="shared" si="5"/>
        <v>22</v>
      </c>
      <c r="B33" s="2" t="s">
        <v>40</v>
      </c>
      <c r="D33" s="17">
        <v>2080</v>
      </c>
      <c r="E33" s="17">
        <v>217.5</v>
      </c>
      <c r="F33" s="17"/>
      <c r="G33" s="18">
        <v>85675.86</v>
      </c>
      <c r="H33" s="18">
        <v>13352.96</v>
      </c>
      <c r="I33" s="18"/>
      <c r="J33" s="18"/>
      <c r="K33" s="18">
        <f t="shared" si="1"/>
        <v>99028.82</v>
      </c>
      <c r="L33" s="19">
        <v>42.01</v>
      </c>
      <c r="M33" s="18">
        <f t="shared" si="6"/>
        <v>87380.800000000003</v>
      </c>
      <c r="N33" s="51">
        <v>13705.762499999999</v>
      </c>
      <c r="O33" s="18"/>
      <c r="P33" s="18"/>
      <c r="Q33" s="18">
        <f t="shared" si="3"/>
        <v>101086.5625</v>
      </c>
      <c r="R33" s="18">
        <f t="shared" si="4"/>
        <v>2057.742499999993</v>
      </c>
    </row>
    <row r="34" spans="1:18" x14ac:dyDescent="0.2">
      <c r="A34" s="16">
        <f t="shared" si="5"/>
        <v>23</v>
      </c>
      <c r="B34" s="2" t="s">
        <v>41</v>
      </c>
      <c r="D34" s="17">
        <v>2080</v>
      </c>
      <c r="E34" s="17">
        <v>9</v>
      </c>
      <c r="F34" s="17"/>
      <c r="G34" s="18">
        <v>49521.15</v>
      </c>
      <c r="H34" s="18">
        <v>319.32</v>
      </c>
      <c r="I34" s="18"/>
      <c r="J34" s="18"/>
      <c r="K34" s="18">
        <f t="shared" si="1"/>
        <v>49840.47</v>
      </c>
      <c r="L34" s="19">
        <v>24.48</v>
      </c>
      <c r="M34" s="18">
        <f t="shared" si="6"/>
        <v>50918.400000000001</v>
      </c>
      <c r="N34" s="51">
        <v>330.48</v>
      </c>
      <c r="O34" s="18"/>
      <c r="P34" s="18"/>
      <c r="Q34" s="18">
        <f t="shared" si="3"/>
        <v>51248.880000000005</v>
      </c>
      <c r="R34" s="18">
        <f t="shared" si="4"/>
        <v>1408.4100000000035</v>
      </c>
    </row>
    <row r="35" spans="1:18" x14ac:dyDescent="0.2">
      <c r="A35" s="16">
        <f t="shared" si="5"/>
        <v>24</v>
      </c>
      <c r="B35" s="2" t="s">
        <v>42</v>
      </c>
      <c r="D35" s="17">
        <v>2080</v>
      </c>
      <c r="E35" s="17">
        <v>25.75</v>
      </c>
      <c r="F35" s="17"/>
      <c r="G35" s="18">
        <v>69007.710000000006</v>
      </c>
      <c r="H35" s="18">
        <v>1272.93</v>
      </c>
      <c r="I35" s="18"/>
      <c r="J35" s="18"/>
      <c r="K35" s="18">
        <f t="shared" si="1"/>
        <v>70280.639999999999</v>
      </c>
      <c r="L35" s="19">
        <v>35.590000000000003</v>
      </c>
      <c r="M35" s="18">
        <f t="shared" si="6"/>
        <v>74027.200000000012</v>
      </c>
      <c r="N35" s="51">
        <v>1374.6637500000002</v>
      </c>
      <c r="O35" s="18"/>
      <c r="P35" s="18"/>
      <c r="Q35" s="18">
        <f t="shared" si="3"/>
        <v>75401.863750000019</v>
      </c>
      <c r="R35" s="18">
        <f t="shared" si="4"/>
        <v>5121.2237500000192</v>
      </c>
    </row>
    <row r="36" spans="1:18" x14ac:dyDescent="0.2">
      <c r="A36" s="16">
        <f t="shared" si="5"/>
        <v>25</v>
      </c>
      <c r="B36" s="2" t="s">
        <v>43</v>
      </c>
      <c r="D36" s="17">
        <v>2080</v>
      </c>
      <c r="E36" s="17">
        <v>5.75</v>
      </c>
      <c r="F36" s="17"/>
      <c r="G36" s="18">
        <v>53171</v>
      </c>
      <c r="H36" s="18">
        <v>218.86</v>
      </c>
      <c r="I36" s="18"/>
      <c r="J36" s="18"/>
      <c r="K36" s="18">
        <f t="shared" si="1"/>
        <v>53389.86</v>
      </c>
      <c r="L36" s="19">
        <v>26.53</v>
      </c>
      <c r="M36" s="18">
        <f t="shared" si="6"/>
        <v>55182.400000000001</v>
      </c>
      <c r="N36" s="51">
        <v>228.82125000000002</v>
      </c>
      <c r="O36" s="18"/>
      <c r="P36" s="18"/>
      <c r="Q36" s="18">
        <f t="shared" si="3"/>
        <v>55411.221250000002</v>
      </c>
      <c r="R36" s="18">
        <f t="shared" si="4"/>
        <v>2021.3612500000017</v>
      </c>
    </row>
    <row r="37" spans="1:18" x14ac:dyDescent="0.2">
      <c r="A37" s="16">
        <f t="shared" si="5"/>
        <v>26</v>
      </c>
      <c r="B37" s="2" t="s">
        <v>44</v>
      </c>
      <c r="D37" s="17">
        <v>2080</v>
      </c>
      <c r="E37" s="17">
        <v>77.5</v>
      </c>
      <c r="F37" s="17"/>
      <c r="G37" s="18">
        <v>43211.839999999997</v>
      </c>
      <c r="H37" s="18">
        <v>2406.5100000000002</v>
      </c>
      <c r="I37" s="18"/>
      <c r="J37" s="18"/>
      <c r="K37" s="18">
        <f t="shared" si="1"/>
        <v>45618.35</v>
      </c>
      <c r="L37" s="19">
        <v>21.34</v>
      </c>
      <c r="M37" s="18">
        <f t="shared" si="6"/>
        <v>44387.199999999997</v>
      </c>
      <c r="N37" s="51">
        <v>2480.7749999999996</v>
      </c>
      <c r="O37" s="18"/>
      <c r="P37" s="18"/>
      <c r="Q37" s="18">
        <f t="shared" si="3"/>
        <v>46867.974999999999</v>
      </c>
      <c r="R37" s="18">
        <f t="shared" si="4"/>
        <v>1249.625</v>
      </c>
    </row>
    <row r="38" spans="1:18" x14ac:dyDescent="0.2">
      <c r="A38" s="16">
        <f t="shared" si="5"/>
        <v>27</v>
      </c>
      <c r="B38" s="2" t="s">
        <v>45</v>
      </c>
      <c r="D38" s="17">
        <v>2080</v>
      </c>
      <c r="E38" s="17">
        <v>50.25</v>
      </c>
      <c r="F38" s="17"/>
      <c r="G38" s="18">
        <v>66363.12</v>
      </c>
      <c r="H38" s="18">
        <v>2399.7600000000002</v>
      </c>
      <c r="I38" s="18"/>
      <c r="J38" s="18"/>
      <c r="K38" s="18">
        <f t="shared" si="1"/>
        <v>68762.87999999999</v>
      </c>
      <c r="L38" s="19">
        <v>33</v>
      </c>
      <c r="M38" s="20">
        <f t="shared" ref="M38" si="7">(L38*2080)*0.95</f>
        <v>65208</v>
      </c>
      <c r="N38" s="51">
        <v>2487.375</v>
      </c>
      <c r="O38" s="18"/>
      <c r="P38" s="18"/>
      <c r="Q38" s="18">
        <f t="shared" si="3"/>
        <v>67695.375</v>
      </c>
      <c r="R38" s="18">
        <f t="shared" si="4"/>
        <v>-1067.5049999999901</v>
      </c>
    </row>
    <row r="39" spans="1:18" x14ac:dyDescent="0.2">
      <c r="A39" s="16">
        <f t="shared" si="5"/>
        <v>28</v>
      </c>
      <c r="B39" s="2" t="s">
        <v>46</v>
      </c>
      <c r="D39" s="17">
        <v>2051</v>
      </c>
      <c r="E39" s="17">
        <v>434</v>
      </c>
      <c r="F39" s="17"/>
      <c r="G39" s="18">
        <v>89544.82</v>
      </c>
      <c r="H39" s="18">
        <v>28319.73</v>
      </c>
      <c r="I39" s="18"/>
      <c r="J39" s="18"/>
      <c r="K39" s="18">
        <f t="shared" si="1"/>
        <v>117864.55</v>
      </c>
      <c r="L39" s="19">
        <v>44.63</v>
      </c>
      <c r="M39" s="18">
        <f t="shared" si="6"/>
        <v>92830.400000000009</v>
      </c>
      <c r="N39" s="51">
        <v>29054.130000000005</v>
      </c>
      <c r="O39" s="18"/>
      <c r="P39" s="18"/>
      <c r="Q39" s="18">
        <f t="shared" si="3"/>
        <v>121884.53000000001</v>
      </c>
      <c r="R39" s="18">
        <f t="shared" si="4"/>
        <v>4019.9800000000105</v>
      </c>
    </row>
    <row r="40" spans="1:18" x14ac:dyDescent="0.2">
      <c r="A40" s="16">
        <f t="shared" si="5"/>
        <v>29</v>
      </c>
      <c r="B40" s="2" t="s">
        <v>47</v>
      </c>
      <c r="D40" s="17">
        <v>2080</v>
      </c>
      <c r="E40" s="17">
        <v>7.5</v>
      </c>
      <c r="F40" s="17"/>
      <c r="G40" s="18">
        <v>43524.59</v>
      </c>
      <c r="H40" s="18">
        <v>234.16</v>
      </c>
      <c r="I40" s="18"/>
      <c r="J40" s="18"/>
      <c r="K40" s="18">
        <f t="shared" si="1"/>
        <v>43758.75</v>
      </c>
      <c r="L40" s="19">
        <v>21.5</v>
      </c>
      <c r="M40" s="18">
        <f t="shared" si="6"/>
        <v>44720</v>
      </c>
      <c r="N40" s="51">
        <v>241.875</v>
      </c>
      <c r="O40" s="18"/>
      <c r="P40" s="18"/>
      <c r="Q40" s="18">
        <f t="shared" si="3"/>
        <v>44961.875</v>
      </c>
      <c r="R40" s="18">
        <f t="shared" si="4"/>
        <v>1203.125</v>
      </c>
    </row>
    <row r="41" spans="1:18" x14ac:dyDescent="0.2">
      <c r="A41" s="16">
        <f t="shared" si="5"/>
        <v>30</v>
      </c>
      <c r="B41" s="2" t="s">
        <v>48</v>
      </c>
      <c r="D41" s="17">
        <v>2080</v>
      </c>
      <c r="E41" s="17">
        <v>214.5</v>
      </c>
      <c r="F41" s="17"/>
      <c r="G41" s="18">
        <v>85485.51</v>
      </c>
      <c r="H41" s="18">
        <v>13159.66</v>
      </c>
      <c r="I41" s="18"/>
      <c r="J41" s="18"/>
      <c r="K41" s="18">
        <f t="shared" si="1"/>
        <v>98645.17</v>
      </c>
      <c r="L41" s="19">
        <v>42.01</v>
      </c>
      <c r="M41" s="18">
        <f t="shared" si="6"/>
        <v>87380.800000000003</v>
      </c>
      <c r="N41" s="51">
        <v>13516.717500000001</v>
      </c>
      <c r="O41" s="18"/>
      <c r="P41" s="18"/>
      <c r="Q41" s="18">
        <f t="shared" si="3"/>
        <v>100897.5175</v>
      </c>
      <c r="R41" s="18">
        <f t="shared" si="4"/>
        <v>2252.3475000000035</v>
      </c>
    </row>
    <row r="42" spans="1:18" x14ac:dyDescent="0.2">
      <c r="A42" s="16">
        <f t="shared" si="5"/>
        <v>31</v>
      </c>
      <c r="B42" s="2" t="s">
        <v>49</v>
      </c>
      <c r="D42" s="17">
        <v>2080</v>
      </c>
      <c r="E42" s="17">
        <v>147</v>
      </c>
      <c r="F42" s="17"/>
      <c r="G42" s="18">
        <v>67371.69</v>
      </c>
      <c r="H42" s="18">
        <v>7115.4</v>
      </c>
      <c r="I42" s="18"/>
      <c r="J42" s="18"/>
      <c r="K42" s="18">
        <f t="shared" si="1"/>
        <v>74487.09</v>
      </c>
      <c r="L42" s="19">
        <v>34.69</v>
      </c>
      <c r="M42" s="18">
        <f t="shared" si="6"/>
        <v>72155.199999999997</v>
      </c>
      <c r="N42" s="51">
        <v>7649.1449999999986</v>
      </c>
      <c r="O42" s="18"/>
      <c r="P42" s="18"/>
      <c r="Q42" s="18">
        <f t="shared" si="3"/>
        <v>79804.345000000001</v>
      </c>
      <c r="R42" s="18">
        <f t="shared" si="4"/>
        <v>5317.2550000000047</v>
      </c>
    </row>
    <row r="43" spans="1:18" x14ac:dyDescent="0.2">
      <c r="A43" s="16">
        <f t="shared" si="5"/>
        <v>32</v>
      </c>
      <c r="B43" s="2" t="s">
        <v>50</v>
      </c>
      <c r="D43" s="17">
        <v>2080</v>
      </c>
      <c r="E43" s="17">
        <v>468.5</v>
      </c>
      <c r="F43" s="17"/>
      <c r="G43" s="18">
        <v>85456.1</v>
      </c>
      <c r="H43" s="18">
        <v>28805.18</v>
      </c>
      <c r="I43" s="18"/>
      <c r="J43" s="18"/>
      <c r="K43" s="18">
        <f t="shared" si="1"/>
        <v>114261.28</v>
      </c>
      <c r="L43" s="19">
        <v>42.01</v>
      </c>
      <c r="M43" s="18">
        <f t="shared" si="6"/>
        <v>87380.800000000003</v>
      </c>
      <c r="N43" s="51">
        <v>29522.527499999997</v>
      </c>
      <c r="O43" s="18"/>
      <c r="P43" s="18"/>
      <c r="Q43" s="18">
        <f t="shared" si="3"/>
        <v>116903.3275</v>
      </c>
      <c r="R43" s="18">
        <f t="shared" si="4"/>
        <v>2642.0475000000006</v>
      </c>
    </row>
    <row r="44" spans="1:18" x14ac:dyDescent="0.2">
      <c r="A44" s="16">
        <f t="shared" si="5"/>
        <v>33</v>
      </c>
      <c r="B44" s="2" t="s">
        <v>51</v>
      </c>
      <c r="D44" s="17">
        <v>2048</v>
      </c>
      <c r="E44" s="17">
        <v>359</v>
      </c>
      <c r="F44" s="17"/>
      <c r="G44" s="18">
        <v>84147.97</v>
      </c>
      <c r="H44" s="18">
        <v>22031.81</v>
      </c>
      <c r="I44" s="18"/>
      <c r="J44" s="18"/>
      <c r="K44" s="18">
        <f t="shared" si="1"/>
        <v>106179.78</v>
      </c>
      <c r="L44" s="19">
        <v>42.01</v>
      </c>
      <c r="M44" s="18">
        <f t="shared" si="6"/>
        <v>87380.800000000003</v>
      </c>
      <c r="N44" s="51">
        <v>22622.385000000002</v>
      </c>
      <c r="O44" s="18"/>
      <c r="P44" s="18"/>
      <c r="Q44" s="18">
        <f t="shared" si="3"/>
        <v>110003.185</v>
      </c>
      <c r="R44" s="18">
        <f t="shared" si="4"/>
        <v>3823.4049999999988</v>
      </c>
    </row>
    <row r="45" spans="1:18" x14ac:dyDescent="0.2">
      <c r="A45" s="16">
        <f t="shared" si="5"/>
        <v>34</v>
      </c>
      <c r="B45" s="2" t="s">
        <v>52</v>
      </c>
      <c r="D45" s="17">
        <v>2080</v>
      </c>
      <c r="E45" s="17">
        <v>61</v>
      </c>
      <c r="F45" s="17"/>
      <c r="G45" s="18">
        <v>43547.57</v>
      </c>
      <c r="H45" s="18">
        <v>1902.62</v>
      </c>
      <c r="I45" s="18"/>
      <c r="J45" s="18"/>
      <c r="K45" s="18">
        <f t="shared" si="1"/>
        <v>45450.19</v>
      </c>
      <c r="L45" s="19">
        <v>22.35</v>
      </c>
      <c r="M45" s="18">
        <f t="shared" si="6"/>
        <v>46488</v>
      </c>
      <c r="N45" s="51">
        <v>2045.0250000000001</v>
      </c>
      <c r="O45" s="18"/>
      <c r="P45" s="18"/>
      <c r="Q45" s="18">
        <f t="shared" si="3"/>
        <v>48533.025000000001</v>
      </c>
      <c r="R45" s="18">
        <f t="shared" si="4"/>
        <v>3082.8349999999991</v>
      </c>
    </row>
    <row r="46" spans="1:18" x14ac:dyDescent="0.2">
      <c r="A46" s="16">
        <f t="shared" si="5"/>
        <v>35</v>
      </c>
      <c r="B46" s="2" t="s">
        <v>53</v>
      </c>
      <c r="D46" s="17">
        <v>2080</v>
      </c>
      <c r="E46" s="17">
        <v>232.5</v>
      </c>
      <c r="F46" s="17"/>
      <c r="G46" s="18">
        <v>85456.24</v>
      </c>
      <c r="H46" s="18">
        <v>14279.49</v>
      </c>
      <c r="I46" s="18"/>
      <c r="J46" s="18"/>
      <c r="K46" s="18">
        <f t="shared" si="1"/>
        <v>99735.73000000001</v>
      </c>
      <c r="L46" s="19">
        <v>42.01</v>
      </c>
      <c r="M46" s="18">
        <f t="shared" si="6"/>
        <v>87380.800000000003</v>
      </c>
      <c r="N46" s="51">
        <v>14650.987499999999</v>
      </c>
      <c r="O46" s="18"/>
      <c r="P46" s="18"/>
      <c r="Q46" s="18">
        <f t="shared" si="3"/>
        <v>102031.78750000001</v>
      </c>
      <c r="R46" s="18">
        <f t="shared" si="4"/>
        <v>2296.0574999999953</v>
      </c>
    </row>
    <row r="47" spans="1:18" x14ac:dyDescent="0.2">
      <c r="A47" s="16">
        <f t="shared" si="5"/>
        <v>36</v>
      </c>
      <c r="B47" s="2" t="s">
        <v>54</v>
      </c>
      <c r="D47" s="17">
        <v>2080</v>
      </c>
      <c r="E47" s="17">
        <v>280</v>
      </c>
      <c r="F47" s="17"/>
      <c r="G47" s="18">
        <v>85470.28</v>
      </c>
      <c r="H47" s="18">
        <v>17204.57</v>
      </c>
      <c r="I47" s="18"/>
      <c r="J47" s="18"/>
      <c r="K47" s="18">
        <f t="shared" si="1"/>
        <v>102674.85</v>
      </c>
      <c r="L47" s="19">
        <v>42.01</v>
      </c>
      <c r="M47" s="18">
        <f t="shared" si="6"/>
        <v>87380.800000000003</v>
      </c>
      <c r="N47" s="51">
        <v>17644.199999999997</v>
      </c>
      <c r="O47" s="18"/>
      <c r="P47" s="18"/>
      <c r="Q47" s="18">
        <f t="shared" si="3"/>
        <v>105025</v>
      </c>
      <c r="R47" s="18">
        <f t="shared" si="4"/>
        <v>2350.1499999999942</v>
      </c>
    </row>
    <row r="48" spans="1:18" x14ac:dyDescent="0.2">
      <c r="A48" s="16">
        <f t="shared" si="5"/>
        <v>37</v>
      </c>
      <c r="B48" s="2" t="s">
        <v>55</v>
      </c>
      <c r="D48" s="17">
        <v>2080</v>
      </c>
      <c r="E48" s="17">
        <v>348</v>
      </c>
      <c r="F48" s="17"/>
      <c r="G48" s="18">
        <v>85456.17</v>
      </c>
      <c r="H48" s="18">
        <v>21359.11</v>
      </c>
      <c r="I48" s="18"/>
      <c r="J48" s="18"/>
      <c r="K48" s="18">
        <f t="shared" si="1"/>
        <v>106815.28</v>
      </c>
      <c r="L48" s="19">
        <v>42.01</v>
      </c>
      <c r="M48" s="18">
        <f t="shared" si="6"/>
        <v>87380.800000000003</v>
      </c>
      <c r="N48" s="51">
        <v>21929.22</v>
      </c>
      <c r="O48" s="18"/>
      <c r="P48" s="18"/>
      <c r="Q48" s="18">
        <f t="shared" si="3"/>
        <v>109310.02</v>
      </c>
      <c r="R48" s="18">
        <f t="shared" si="4"/>
        <v>2494.7400000000052</v>
      </c>
    </row>
    <row r="49" spans="1:18" x14ac:dyDescent="0.2">
      <c r="A49" s="16">
        <f t="shared" si="5"/>
        <v>38</v>
      </c>
      <c r="B49" s="2" t="s">
        <v>56</v>
      </c>
      <c r="D49" s="17">
        <v>2080</v>
      </c>
      <c r="E49" s="17">
        <v>200.5</v>
      </c>
      <c r="F49" s="17"/>
      <c r="G49" s="18">
        <v>85427.31</v>
      </c>
      <c r="H49" s="18">
        <v>12355.14</v>
      </c>
      <c r="I49" s="18"/>
      <c r="J49" s="18"/>
      <c r="K49" s="18">
        <f t="shared" si="1"/>
        <v>97782.45</v>
      </c>
      <c r="L49" s="19">
        <v>42.01</v>
      </c>
      <c r="M49" s="18">
        <f t="shared" si="6"/>
        <v>87380.800000000003</v>
      </c>
      <c r="N49" s="51">
        <v>12634.5075</v>
      </c>
      <c r="O49" s="18"/>
      <c r="P49" s="18"/>
      <c r="Q49" s="18">
        <f t="shared" si="3"/>
        <v>100015.3075</v>
      </c>
      <c r="R49" s="18">
        <f t="shared" si="4"/>
        <v>2232.8574999999983</v>
      </c>
    </row>
    <row r="50" spans="1:18" x14ac:dyDescent="0.2">
      <c r="A50" s="16">
        <f t="shared" si="5"/>
        <v>39</v>
      </c>
      <c r="B50" s="2" t="s">
        <v>57</v>
      </c>
      <c r="D50" s="17">
        <v>2051</v>
      </c>
      <c r="E50" s="17">
        <v>281</v>
      </c>
      <c r="F50" s="17"/>
      <c r="G50" s="18">
        <v>84241.02</v>
      </c>
      <c r="H50" s="18">
        <v>17248.71</v>
      </c>
      <c r="I50" s="18"/>
      <c r="J50" s="18"/>
      <c r="K50" s="18">
        <f t="shared" si="1"/>
        <v>101489.73000000001</v>
      </c>
      <c r="L50" s="19">
        <v>42.01</v>
      </c>
      <c r="M50" s="18">
        <f t="shared" si="6"/>
        <v>87380.800000000003</v>
      </c>
      <c r="N50" s="51">
        <v>17707.215</v>
      </c>
      <c r="O50" s="18"/>
      <c r="P50" s="18"/>
      <c r="Q50" s="18">
        <f t="shared" si="3"/>
        <v>105088.015</v>
      </c>
      <c r="R50" s="18">
        <f t="shared" si="4"/>
        <v>3598.2849999999889</v>
      </c>
    </row>
    <row r="51" spans="1:18" x14ac:dyDescent="0.2">
      <c r="A51" s="16">
        <f t="shared" si="5"/>
        <v>40</v>
      </c>
      <c r="B51" s="2" t="s">
        <v>58</v>
      </c>
      <c r="D51" s="17">
        <v>2080</v>
      </c>
      <c r="E51" s="17">
        <v>21</v>
      </c>
      <c r="F51" s="17"/>
      <c r="G51" s="18">
        <v>53507.64</v>
      </c>
      <c r="H51" s="18">
        <v>804.95</v>
      </c>
      <c r="I51" s="18"/>
      <c r="J51" s="18"/>
      <c r="K51" s="18">
        <f t="shared" si="1"/>
        <v>54312.59</v>
      </c>
      <c r="L51" s="19">
        <v>26.45</v>
      </c>
      <c r="M51" s="20">
        <f t="shared" ref="M51" si="8">(L51*2080)*0.95</f>
        <v>52265.2</v>
      </c>
      <c r="N51" s="51">
        <v>833.17499999999995</v>
      </c>
      <c r="O51" s="18"/>
      <c r="P51" s="18"/>
      <c r="Q51" s="18">
        <f t="shared" si="3"/>
        <v>53098.375</v>
      </c>
      <c r="R51" s="18">
        <f t="shared" si="4"/>
        <v>-1214.2149999999965</v>
      </c>
    </row>
    <row r="52" spans="1:18" x14ac:dyDescent="0.2">
      <c r="A52" s="16">
        <f t="shared" si="5"/>
        <v>41</v>
      </c>
      <c r="B52" s="2" t="s">
        <v>59</v>
      </c>
      <c r="D52" s="17">
        <v>2080</v>
      </c>
      <c r="E52" s="17">
        <v>71.25</v>
      </c>
      <c r="F52" s="17"/>
      <c r="G52" s="18">
        <v>60011.199999999997</v>
      </c>
      <c r="H52" s="18">
        <v>3063.07</v>
      </c>
      <c r="I52" s="18"/>
      <c r="J52" s="18"/>
      <c r="K52" s="18">
        <f t="shared" si="1"/>
        <v>63074.27</v>
      </c>
      <c r="L52" s="19">
        <v>29.81</v>
      </c>
      <c r="M52" s="18">
        <f t="shared" si="6"/>
        <v>62004.799999999996</v>
      </c>
      <c r="N52" s="51">
        <v>3185.9437500000004</v>
      </c>
      <c r="O52" s="18"/>
      <c r="P52" s="18"/>
      <c r="Q52" s="18">
        <f t="shared" si="3"/>
        <v>65190.743749999994</v>
      </c>
      <c r="R52" s="18">
        <f t="shared" si="4"/>
        <v>2116.4737499999974</v>
      </c>
    </row>
    <row r="53" spans="1:18" x14ac:dyDescent="0.2">
      <c r="A53" s="16">
        <f t="shared" si="5"/>
        <v>42</v>
      </c>
      <c r="B53" s="2" t="s">
        <v>60</v>
      </c>
      <c r="D53" s="17">
        <v>2080</v>
      </c>
      <c r="E53" s="17">
        <v>316.5</v>
      </c>
      <c r="F53" s="17"/>
      <c r="G53" s="18">
        <v>84412.1</v>
      </c>
      <c r="H53" s="18">
        <v>19085.29</v>
      </c>
      <c r="I53" s="18"/>
      <c r="J53" s="18"/>
      <c r="K53" s="18">
        <f t="shared" si="1"/>
        <v>103497.39000000001</v>
      </c>
      <c r="L53" s="19">
        <v>42.01</v>
      </c>
      <c r="M53" s="18">
        <f t="shared" si="6"/>
        <v>87380.800000000003</v>
      </c>
      <c r="N53" s="51">
        <v>19944.247499999998</v>
      </c>
      <c r="O53" s="18"/>
      <c r="P53" s="18"/>
      <c r="Q53" s="18">
        <f t="shared" si="3"/>
        <v>107325.0475</v>
      </c>
      <c r="R53" s="18">
        <f t="shared" si="4"/>
        <v>3827.6574999999866</v>
      </c>
    </row>
    <row r="54" spans="1:18" x14ac:dyDescent="0.2">
      <c r="A54" s="16">
        <f t="shared" si="5"/>
        <v>43</v>
      </c>
      <c r="B54" s="2" t="s">
        <v>61</v>
      </c>
      <c r="D54" s="17">
        <v>2080</v>
      </c>
      <c r="E54" s="17">
        <v>127</v>
      </c>
      <c r="F54" s="17"/>
      <c r="G54" s="18">
        <v>50727.93</v>
      </c>
      <c r="H54" s="18">
        <v>4618.54</v>
      </c>
      <c r="I54" s="18"/>
      <c r="J54" s="18"/>
      <c r="K54" s="18">
        <f t="shared" si="1"/>
        <v>55346.47</v>
      </c>
      <c r="L54" s="19">
        <v>25</v>
      </c>
      <c r="M54" s="18">
        <f t="shared" si="6"/>
        <v>52000</v>
      </c>
      <c r="N54" s="51">
        <v>4762.5</v>
      </c>
      <c r="O54" s="18"/>
      <c r="P54" s="18"/>
      <c r="Q54" s="18">
        <f t="shared" si="3"/>
        <v>56762.5</v>
      </c>
      <c r="R54" s="18">
        <f t="shared" si="4"/>
        <v>1416.0299999999988</v>
      </c>
    </row>
    <row r="55" spans="1:18" x14ac:dyDescent="0.2">
      <c r="A55" s="16">
        <f t="shared" si="5"/>
        <v>44</v>
      </c>
      <c r="B55" s="2" t="s">
        <v>62</v>
      </c>
      <c r="D55" s="17">
        <v>2080</v>
      </c>
      <c r="E55" s="17">
        <v>9.25</v>
      </c>
      <c r="F55" s="17"/>
      <c r="G55" s="18">
        <v>45555.43</v>
      </c>
      <c r="H55" s="18">
        <v>304.07</v>
      </c>
      <c r="I55" s="18"/>
      <c r="J55" s="18"/>
      <c r="K55" s="18">
        <f t="shared" si="1"/>
        <v>45859.5</v>
      </c>
      <c r="L55" s="19">
        <v>22.74</v>
      </c>
      <c r="M55" s="20">
        <f t="shared" ref="M55" si="9">(L55*2080)*0.95</f>
        <v>44934.239999999998</v>
      </c>
      <c r="N55" s="51">
        <v>315.51749999999998</v>
      </c>
      <c r="O55" s="18"/>
      <c r="P55" s="18"/>
      <c r="Q55" s="18">
        <f t="shared" si="3"/>
        <v>45249.7575</v>
      </c>
      <c r="R55" s="18">
        <f t="shared" si="4"/>
        <v>-609.74250000000029</v>
      </c>
    </row>
    <row r="56" spans="1:18" x14ac:dyDescent="0.2">
      <c r="A56" s="16">
        <f t="shared" si="5"/>
        <v>45</v>
      </c>
      <c r="B56" s="2" t="s">
        <v>63</v>
      </c>
      <c r="D56" s="17">
        <v>2080</v>
      </c>
      <c r="E56" s="17">
        <v>435.5</v>
      </c>
      <c r="F56" s="17"/>
      <c r="G56" s="18">
        <v>78847.13</v>
      </c>
      <c r="H56" s="18">
        <v>24684.28</v>
      </c>
      <c r="I56" s="18"/>
      <c r="J56" s="18"/>
      <c r="K56" s="18">
        <f t="shared" si="1"/>
        <v>103531.41</v>
      </c>
      <c r="L56" s="19">
        <v>38.79</v>
      </c>
      <c r="M56" s="18">
        <f t="shared" si="6"/>
        <v>80683.199999999997</v>
      </c>
      <c r="N56" s="51">
        <v>25339.567499999997</v>
      </c>
      <c r="O56" s="18"/>
      <c r="P56" s="18"/>
      <c r="Q56" s="18">
        <f t="shared" si="3"/>
        <v>106022.76749999999</v>
      </c>
      <c r="R56" s="18">
        <f t="shared" si="4"/>
        <v>2491.3574999999837</v>
      </c>
    </row>
    <row r="57" spans="1:18" x14ac:dyDescent="0.2">
      <c r="A57" s="16">
        <f t="shared" si="5"/>
        <v>46</v>
      </c>
      <c r="B57" s="2" t="s">
        <v>64</v>
      </c>
      <c r="D57" s="17">
        <v>2080</v>
      </c>
      <c r="E57" s="17">
        <v>310</v>
      </c>
      <c r="F57" s="17"/>
      <c r="G57" s="18">
        <v>64280.83</v>
      </c>
      <c r="H57" s="18">
        <v>14403.54</v>
      </c>
      <c r="I57" s="18"/>
      <c r="J57" s="18"/>
      <c r="K57" s="18">
        <f t="shared" si="1"/>
        <v>78684.37</v>
      </c>
      <c r="L57" s="19">
        <v>32.54</v>
      </c>
      <c r="M57" s="18">
        <f t="shared" si="6"/>
        <v>67683.199999999997</v>
      </c>
      <c r="N57" s="51">
        <v>15131.099999999999</v>
      </c>
      <c r="O57" s="18"/>
      <c r="P57" s="18"/>
      <c r="Q57" s="18">
        <f t="shared" si="3"/>
        <v>82814.299999999988</v>
      </c>
      <c r="R57" s="18">
        <f t="shared" si="4"/>
        <v>4129.929999999993</v>
      </c>
    </row>
    <row r="58" spans="1:18" x14ac:dyDescent="0.2">
      <c r="A58" s="16">
        <f t="shared" si="5"/>
        <v>47</v>
      </c>
      <c r="B58" s="2" t="s">
        <v>65</v>
      </c>
      <c r="D58" s="17">
        <v>2048</v>
      </c>
      <c r="E58" s="17">
        <v>300.5</v>
      </c>
      <c r="F58" s="17"/>
      <c r="G58" s="18">
        <v>60368.88</v>
      </c>
      <c r="H58" s="18">
        <v>13241.11</v>
      </c>
      <c r="I58" s="18"/>
      <c r="J58" s="18"/>
      <c r="K58" s="18">
        <f t="shared" si="1"/>
        <v>73609.989999999991</v>
      </c>
      <c r="L58" s="19">
        <v>32.159999999999997</v>
      </c>
      <c r="M58" s="18">
        <f t="shared" si="6"/>
        <v>66892.799999999988</v>
      </c>
      <c r="N58" s="51">
        <v>14496.119999999997</v>
      </c>
      <c r="O58" s="18"/>
      <c r="P58" s="18"/>
      <c r="Q58" s="18">
        <f t="shared" si="3"/>
        <v>81388.919999999984</v>
      </c>
      <c r="R58" s="18">
        <f t="shared" si="4"/>
        <v>7778.929999999993</v>
      </c>
    </row>
    <row r="59" spans="1:18" x14ac:dyDescent="0.2">
      <c r="A59" s="16">
        <f t="shared" si="5"/>
        <v>48</v>
      </c>
      <c r="B59" s="2" t="s">
        <v>66</v>
      </c>
      <c r="D59" s="17">
        <v>2080</v>
      </c>
      <c r="E59" s="17">
        <v>20.5</v>
      </c>
      <c r="F59" s="17"/>
      <c r="G59" s="18">
        <v>65385.17</v>
      </c>
      <c r="H59" s="18">
        <v>947.51</v>
      </c>
      <c r="I59" s="18"/>
      <c r="J59" s="18"/>
      <c r="K59" s="18">
        <f t="shared" si="1"/>
        <v>66332.679999999993</v>
      </c>
      <c r="L59" s="19">
        <v>33.89</v>
      </c>
      <c r="M59" s="18">
        <f t="shared" si="6"/>
        <v>70491.199999999997</v>
      </c>
      <c r="N59" s="51">
        <v>1042.1175000000001</v>
      </c>
      <c r="O59" s="18"/>
      <c r="P59" s="18"/>
      <c r="Q59" s="18">
        <f t="shared" si="3"/>
        <v>71533.31749999999</v>
      </c>
      <c r="R59" s="18">
        <f t="shared" si="4"/>
        <v>5200.6374999999971</v>
      </c>
    </row>
    <row r="60" spans="1:18" x14ac:dyDescent="0.2">
      <c r="A60" s="16">
        <f t="shared" si="5"/>
        <v>49</v>
      </c>
      <c r="B60" s="2" t="s">
        <v>67</v>
      </c>
      <c r="D60" s="17">
        <v>2080</v>
      </c>
      <c r="E60" s="17">
        <v>12.25</v>
      </c>
      <c r="F60" s="17"/>
      <c r="G60" s="18">
        <v>40582.089999999997</v>
      </c>
      <c r="H60" s="18">
        <v>355.13</v>
      </c>
      <c r="I60" s="18"/>
      <c r="J60" s="18"/>
      <c r="K60" s="18">
        <f t="shared" si="1"/>
        <v>40937.219999999994</v>
      </c>
      <c r="L60" s="19">
        <v>20.95</v>
      </c>
      <c r="M60" s="18">
        <f t="shared" si="6"/>
        <v>43576</v>
      </c>
      <c r="N60" s="51">
        <v>384.95624999999995</v>
      </c>
      <c r="O60" s="18"/>
      <c r="P60" s="18"/>
      <c r="Q60" s="18">
        <f t="shared" si="3"/>
        <v>43960.956250000003</v>
      </c>
      <c r="R60" s="18">
        <f t="shared" si="4"/>
        <v>3023.736250000009</v>
      </c>
    </row>
    <row r="61" spans="1:18" x14ac:dyDescent="0.2">
      <c r="A61" s="16">
        <f t="shared" si="5"/>
        <v>50</v>
      </c>
      <c r="B61" s="2" t="s">
        <v>68</v>
      </c>
      <c r="D61" s="17">
        <v>2080</v>
      </c>
      <c r="E61" s="17">
        <v>39.75</v>
      </c>
      <c r="F61" s="17"/>
      <c r="G61" s="18">
        <v>40712.639999999999</v>
      </c>
      <c r="H61" s="18">
        <v>1157.6600000000001</v>
      </c>
      <c r="I61" s="18"/>
      <c r="J61" s="18"/>
      <c r="K61" s="18">
        <f t="shared" si="1"/>
        <v>41870.300000000003</v>
      </c>
      <c r="L61" s="19">
        <v>20.95</v>
      </c>
      <c r="M61" s="18">
        <f t="shared" si="6"/>
        <v>43576</v>
      </c>
      <c r="N61" s="51">
        <v>1249.14375</v>
      </c>
      <c r="O61" s="18"/>
      <c r="P61" s="18"/>
      <c r="Q61" s="18">
        <f t="shared" si="3"/>
        <v>44825.143750000003</v>
      </c>
      <c r="R61" s="18">
        <f t="shared" si="4"/>
        <v>2954.84375</v>
      </c>
    </row>
    <row r="62" spans="1:18" x14ac:dyDescent="0.2">
      <c r="A62" s="16">
        <f t="shared" si="5"/>
        <v>51</v>
      </c>
      <c r="B62" s="2" t="s">
        <v>69</v>
      </c>
      <c r="D62" s="17">
        <v>2080</v>
      </c>
      <c r="E62" s="17">
        <v>28.75</v>
      </c>
      <c r="F62" s="17"/>
      <c r="G62" s="18">
        <v>40800.959999999999</v>
      </c>
      <c r="H62" s="18">
        <v>841.2</v>
      </c>
      <c r="I62" s="18"/>
      <c r="J62" s="18"/>
      <c r="K62" s="18">
        <f t="shared" si="1"/>
        <v>41642.159999999996</v>
      </c>
      <c r="L62" s="19">
        <v>20.95</v>
      </c>
      <c r="M62" s="18">
        <f t="shared" si="6"/>
        <v>43576</v>
      </c>
      <c r="N62" s="51">
        <v>903.46875</v>
      </c>
      <c r="O62" s="18"/>
      <c r="P62" s="18"/>
      <c r="Q62" s="18">
        <f t="shared" si="3"/>
        <v>44479.46875</v>
      </c>
      <c r="R62" s="18">
        <f t="shared" si="4"/>
        <v>2837.3087500000038</v>
      </c>
    </row>
    <row r="63" spans="1:18" x14ac:dyDescent="0.2">
      <c r="A63" s="16">
        <f t="shared" si="5"/>
        <v>52</v>
      </c>
      <c r="B63" s="2" t="s">
        <v>70</v>
      </c>
      <c r="D63" s="17">
        <v>2051</v>
      </c>
      <c r="E63" s="17">
        <v>424</v>
      </c>
      <c r="F63" s="17"/>
      <c r="G63" s="18">
        <v>60456.9</v>
      </c>
      <c r="H63" s="18">
        <v>18703.46</v>
      </c>
      <c r="I63" s="18"/>
      <c r="J63" s="18"/>
      <c r="K63" s="18">
        <f t="shared" si="1"/>
        <v>79160.36</v>
      </c>
      <c r="L63" s="19">
        <v>32.159999999999997</v>
      </c>
      <c r="M63" s="18">
        <f t="shared" si="6"/>
        <v>66892.799999999988</v>
      </c>
      <c r="N63" s="51">
        <v>20453.759999999998</v>
      </c>
      <c r="O63" s="18"/>
      <c r="P63" s="18"/>
      <c r="Q63" s="18">
        <f t="shared" si="3"/>
        <v>87346.559999999983</v>
      </c>
      <c r="R63" s="18">
        <f t="shared" si="4"/>
        <v>8186.1999999999825</v>
      </c>
    </row>
    <row r="64" spans="1:18" x14ac:dyDescent="0.2">
      <c r="A64" s="16">
        <f t="shared" si="5"/>
        <v>53</v>
      </c>
      <c r="B64" s="2" t="s">
        <v>71</v>
      </c>
      <c r="D64" s="17">
        <v>2048</v>
      </c>
      <c r="E64" s="17">
        <v>427.5</v>
      </c>
      <c r="F64" s="17"/>
      <c r="G64" s="18">
        <v>56074.19</v>
      </c>
      <c r="H64" s="18">
        <v>17480.759999999998</v>
      </c>
      <c r="I64" s="18"/>
      <c r="J64" s="18"/>
      <c r="K64" s="18">
        <f t="shared" si="1"/>
        <v>73554.95</v>
      </c>
      <c r="L64" s="19">
        <v>30.02</v>
      </c>
      <c r="M64" s="18">
        <f t="shared" si="6"/>
        <v>62441.599999999999</v>
      </c>
      <c r="N64" s="51">
        <v>19250.324999999997</v>
      </c>
      <c r="O64" s="18"/>
      <c r="P64" s="18"/>
      <c r="Q64" s="18">
        <f t="shared" si="3"/>
        <v>81691.924999999988</v>
      </c>
      <c r="R64" s="18">
        <f t="shared" si="4"/>
        <v>8136.9749999999913</v>
      </c>
    </row>
    <row r="65" spans="1:18" x14ac:dyDescent="0.2">
      <c r="A65" s="16">
        <f t="shared" si="5"/>
        <v>54</v>
      </c>
      <c r="B65" s="2" t="s">
        <v>72</v>
      </c>
      <c r="D65" s="17">
        <v>2080</v>
      </c>
      <c r="E65" s="17">
        <v>318</v>
      </c>
      <c r="F65" s="17"/>
      <c r="G65" s="18">
        <v>56938.02</v>
      </c>
      <c r="H65" s="18">
        <v>13034.61</v>
      </c>
      <c r="I65" s="18"/>
      <c r="J65" s="18"/>
      <c r="K65" s="18">
        <f t="shared" si="1"/>
        <v>69972.63</v>
      </c>
      <c r="L65" s="19">
        <v>30.02</v>
      </c>
      <c r="M65" s="18">
        <f t="shared" si="6"/>
        <v>62441.599999999999</v>
      </c>
      <c r="N65" s="51">
        <v>14319.54</v>
      </c>
      <c r="O65" s="18"/>
      <c r="P65" s="18"/>
      <c r="Q65" s="18">
        <f t="shared" si="3"/>
        <v>76761.14</v>
      </c>
      <c r="R65" s="18">
        <f t="shared" si="4"/>
        <v>6788.5099999999948</v>
      </c>
    </row>
    <row r="66" spans="1:18" x14ac:dyDescent="0.2">
      <c r="A66" s="16">
        <f t="shared" si="5"/>
        <v>55</v>
      </c>
      <c r="B66" s="2" t="s">
        <v>73</v>
      </c>
      <c r="D66" s="17">
        <v>1716.77</v>
      </c>
      <c r="E66" s="17">
        <v>3.75</v>
      </c>
      <c r="F66" s="17"/>
      <c r="G66" s="18">
        <v>33590.11</v>
      </c>
      <c r="H66" s="18">
        <v>110.22</v>
      </c>
      <c r="I66" s="18"/>
      <c r="J66" s="18"/>
      <c r="K66" s="18">
        <f t="shared" si="1"/>
        <v>33700.33</v>
      </c>
      <c r="L66" s="19">
        <v>20.95</v>
      </c>
      <c r="M66" s="18">
        <f t="shared" si="6"/>
        <v>43576</v>
      </c>
      <c r="N66" s="51">
        <v>117.84375</v>
      </c>
      <c r="O66" s="18"/>
      <c r="P66" s="18"/>
      <c r="Q66" s="18">
        <f t="shared" si="3"/>
        <v>43693.84375</v>
      </c>
      <c r="R66" s="18">
        <f t="shared" si="4"/>
        <v>9993.5137499999983</v>
      </c>
    </row>
    <row r="67" spans="1:18" x14ac:dyDescent="0.2">
      <c r="A67" s="16">
        <f t="shared" si="5"/>
        <v>56</v>
      </c>
      <c r="B67" s="2" t="s">
        <v>74</v>
      </c>
      <c r="D67" s="17">
        <v>2080</v>
      </c>
      <c r="E67" s="17">
        <v>203.25</v>
      </c>
      <c r="F67" s="17"/>
      <c r="G67" s="18">
        <v>54232.57</v>
      </c>
      <c r="H67" s="18">
        <v>7937.33</v>
      </c>
      <c r="I67" s="18"/>
      <c r="J67" s="18"/>
      <c r="K67" s="18">
        <f t="shared" si="1"/>
        <v>62169.9</v>
      </c>
      <c r="L67" s="19">
        <v>27.28</v>
      </c>
      <c r="M67" s="18">
        <f t="shared" si="6"/>
        <v>56742.400000000001</v>
      </c>
      <c r="N67" s="51">
        <v>8316.99</v>
      </c>
      <c r="O67" s="18"/>
      <c r="P67" s="18"/>
      <c r="Q67" s="18">
        <f t="shared" si="3"/>
        <v>65059.39</v>
      </c>
      <c r="R67" s="18">
        <f t="shared" si="4"/>
        <v>2889.489999999998</v>
      </c>
    </row>
    <row r="68" spans="1:18" x14ac:dyDescent="0.2">
      <c r="A68" s="16">
        <f t="shared" si="5"/>
        <v>57</v>
      </c>
      <c r="B68" s="2" t="s">
        <v>75</v>
      </c>
      <c r="D68" s="17">
        <v>2051</v>
      </c>
      <c r="E68" s="17">
        <v>255</v>
      </c>
      <c r="F68" s="17"/>
      <c r="G68" s="18">
        <v>77794.05</v>
      </c>
      <c r="H68" s="18">
        <v>14461.62</v>
      </c>
      <c r="I68" s="18"/>
      <c r="J68" s="18"/>
      <c r="K68" s="18">
        <f t="shared" si="1"/>
        <v>92255.67</v>
      </c>
      <c r="L68" s="19">
        <v>38.79</v>
      </c>
      <c r="M68" s="18">
        <f t="shared" si="6"/>
        <v>80683.199999999997</v>
      </c>
      <c r="N68" s="51">
        <v>14837.174999999999</v>
      </c>
      <c r="O68" s="18"/>
      <c r="P68" s="18"/>
      <c r="Q68" s="18">
        <f t="shared" si="3"/>
        <v>95520.375</v>
      </c>
      <c r="R68" s="18">
        <f t="shared" si="4"/>
        <v>3264.7050000000017</v>
      </c>
    </row>
    <row r="69" spans="1:18" x14ac:dyDescent="0.2">
      <c r="A69" s="16">
        <f t="shared" si="5"/>
        <v>58</v>
      </c>
      <c r="B69" s="2" t="s">
        <v>76</v>
      </c>
      <c r="D69" s="17">
        <v>2080</v>
      </c>
      <c r="E69" s="17">
        <v>13</v>
      </c>
      <c r="F69" s="17"/>
      <c r="G69" s="18">
        <v>40605.120000000003</v>
      </c>
      <c r="H69" s="18">
        <v>376.78</v>
      </c>
      <c r="I69" s="18"/>
      <c r="J69" s="18"/>
      <c r="K69" s="18">
        <f t="shared" si="1"/>
        <v>40981.9</v>
      </c>
      <c r="L69" s="19">
        <v>20.95</v>
      </c>
      <c r="M69" s="18">
        <f t="shared" si="6"/>
        <v>43576</v>
      </c>
      <c r="N69" s="51">
        <v>408.52499999999998</v>
      </c>
      <c r="O69" s="18"/>
      <c r="P69" s="18"/>
      <c r="Q69" s="18">
        <f t="shared" si="3"/>
        <v>43984.525000000001</v>
      </c>
      <c r="R69" s="18">
        <f t="shared" si="4"/>
        <v>3002.625</v>
      </c>
    </row>
    <row r="70" spans="1:18" x14ac:dyDescent="0.2">
      <c r="A70" s="16">
        <f t="shared" si="5"/>
        <v>59</v>
      </c>
      <c r="B70" s="2" t="s">
        <v>77</v>
      </c>
      <c r="D70" s="17">
        <v>2080</v>
      </c>
      <c r="E70" s="17">
        <v>76</v>
      </c>
      <c r="F70" s="17"/>
      <c r="G70" s="18">
        <v>47053.96</v>
      </c>
      <c r="H70" s="18">
        <v>2565.04</v>
      </c>
      <c r="I70" s="18"/>
      <c r="J70" s="18"/>
      <c r="K70" s="18">
        <f t="shared" si="1"/>
        <v>49619</v>
      </c>
      <c r="L70" s="19">
        <v>23.29</v>
      </c>
      <c r="M70" s="18">
        <f t="shared" si="6"/>
        <v>48443.199999999997</v>
      </c>
      <c r="N70" s="51">
        <v>2655.06</v>
      </c>
      <c r="O70" s="18"/>
      <c r="P70" s="18"/>
      <c r="Q70" s="18">
        <f t="shared" si="3"/>
        <v>51098.259999999995</v>
      </c>
      <c r="R70" s="18">
        <f t="shared" si="4"/>
        <v>1479.2599999999948</v>
      </c>
    </row>
    <row r="71" spans="1:18" x14ac:dyDescent="0.2">
      <c r="A71" s="16">
        <f t="shared" si="5"/>
        <v>60</v>
      </c>
      <c r="B71" s="2" t="s">
        <v>78</v>
      </c>
      <c r="D71" s="17">
        <v>1799</v>
      </c>
      <c r="E71" s="17">
        <v>49</v>
      </c>
      <c r="F71" s="17"/>
      <c r="G71" s="18">
        <v>35114.639999999999</v>
      </c>
      <c r="H71" s="18">
        <v>1428.32</v>
      </c>
      <c r="I71" s="18"/>
      <c r="J71" s="18"/>
      <c r="K71" s="18">
        <f t="shared" si="1"/>
        <v>36542.959999999999</v>
      </c>
      <c r="L71" s="19">
        <v>20.95</v>
      </c>
      <c r="M71" s="18">
        <f t="shared" si="6"/>
        <v>43576</v>
      </c>
      <c r="N71" s="51">
        <v>1539.8249999999998</v>
      </c>
      <c r="O71" s="18"/>
      <c r="P71" s="18"/>
      <c r="Q71" s="18">
        <f t="shared" si="3"/>
        <v>45115.824999999997</v>
      </c>
      <c r="R71" s="18">
        <f t="shared" si="4"/>
        <v>8572.864999999998</v>
      </c>
    </row>
    <row r="72" spans="1:18" x14ac:dyDescent="0.2">
      <c r="A72" s="16">
        <f t="shared" si="5"/>
        <v>61</v>
      </c>
      <c r="B72" s="2" t="s">
        <v>79</v>
      </c>
      <c r="D72" s="17">
        <v>1714.75</v>
      </c>
      <c r="E72" s="17">
        <v>66.25</v>
      </c>
      <c r="F72" s="17"/>
      <c r="G72" s="18">
        <v>58733.82</v>
      </c>
      <c r="H72" s="18">
        <v>3468.46</v>
      </c>
      <c r="I72" s="18"/>
      <c r="J72" s="18"/>
      <c r="K72" s="18">
        <f t="shared" si="1"/>
        <v>62202.28</v>
      </c>
      <c r="L72" s="19">
        <v>39</v>
      </c>
      <c r="M72" s="18">
        <f t="shared" si="6"/>
        <v>81120</v>
      </c>
      <c r="N72" s="51">
        <v>3875.625</v>
      </c>
      <c r="O72" s="18"/>
      <c r="P72" s="18"/>
      <c r="Q72" s="18">
        <f t="shared" si="3"/>
        <v>84995.625</v>
      </c>
      <c r="R72" s="18">
        <f t="shared" si="4"/>
        <v>22793.345000000001</v>
      </c>
    </row>
    <row r="73" spans="1:18" x14ac:dyDescent="0.2">
      <c r="A73" s="16">
        <f t="shared" si="5"/>
        <v>62</v>
      </c>
      <c r="B73" s="2" t="s">
        <v>80</v>
      </c>
      <c r="D73" s="17">
        <v>1109.97</v>
      </c>
      <c r="E73" s="17">
        <v>28.25</v>
      </c>
      <c r="F73" s="17"/>
      <c r="G73" s="18">
        <v>21876.69</v>
      </c>
      <c r="H73" s="18">
        <v>833.14</v>
      </c>
      <c r="I73" s="18"/>
      <c r="J73" s="18"/>
      <c r="K73" s="18">
        <f t="shared" si="1"/>
        <v>22709.829999999998</v>
      </c>
      <c r="L73" s="19">
        <v>20.95</v>
      </c>
      <c r="M73" s="18">
        <f t="shared" si="6"/>
        <v>43576</v>
      </c>
      <c r="N73" s="51">
        <v>887.75624999999991</v>
      </c>
      <c r="O73" s="18"/>
      <c r="P73" s="18"/>
      <c r="Q73" s="18">
        <f t="shared" si="3"/>
        <v>44463.756249999999</v>
      </c>
      <c r="R73" s="18">
        <f t="shared" si="4"/>
        <v>21753.92625</v>
      </c>
    </row>
    <row r="74" spans="1:18" x14ac:dyDescent="0.2">
      <c r="A74" s="16">
        <f t="shared" si="5"/>
        <v>63</v>
      </c>
      <c r="B74" s="2" t="s">
        <v>81</v>
      </c>
      <c r="D74" s="17">
        <v>988.5</v>
      </c>
      <c r="E74" s="17"/>
      <c r="F74" s="17"/>
      <c r="G74" s="18">
        <v>15900</v>
      </c>
      <c r="H74" s="18"/>
      <c r="I74" s="18"/>
      <c r="J74" s="18"/>
      <c r="K74" s="18">
        <f t="shared" si="1"/>
        <v>15900</v>
      </c>
      <c r="L74" s="19">
        <v>16.559999999999999</v>
      </c>
      <c r="M74" s="20">
        <f>(L74*988.5)*0.95</f>
        <v>15551.081999999999</v>
      </c>
      <c r="N74" s="18"/>
      <c r="O74" s="18"/>
      <c r="P74" s="18"/>
      <c r="Q74" s="18">
        <f t="shared" si="3"/>
        <v>15551.081999999999</v>
      </c>
      <c r="R74" s="18">
        <f t="shared" si="4"/>
        <v>-348.91800000000148</v>
      </c>
    </row>
    <row r="75" spans="1:18" x14ac:dyDescent="0.2">
      <c r="A75" s="16">
        <f t="shared" si="5"/>
        <v>64</v>
      </c>
      <c r="B75" s="2" t="s">
        <v>82</v>
      </c>
      <c r="D75" s="17">
        <v>101</v>
      </c>
      <c r="E75" s="17"/>
      <c r="F75" s="17"/>
      <c r="G75" s="18">
        <v>1517.02</v>
      </c>
      <c r="H75" s="18"/>
      <c r="I75" s="18"/>
      <c r="J75" s="18"/>
      <c r="K75" s="18">
        <f t="shared" si="1"/>
        <v>1517.02</v>
      </c>
      <c r="L75" s="19">
        <v>15.44</v>
      </c>
      <c r="M75" s="20">
        <f>(L75*101)*0.95</f>
        <v>1481.4680000000001</v>
      </c>
      <c r="N75" s="18"/>
      <c r="O75" s="18"/>
      <c r="P75" s="18"/>
      <c r="Q75" s="18">
        <f t="shared" si="3"/>
        <v>1481.4680000000001</v>
      </c>
      <c r="R75" s="18">
        <f t="shared" si="4"/>
        <v>-35.551999999999907</v>
      </c>
    </row>
    <row r="76" spans="1:18" x14ac:dyDescent="0.2">
      <c r="A76" s="16">
        <f t="shared" si="5"/>
        <v>65</v>
      </c>
      <c r="B76" s="2" t="s">
        <v>83</v>
      </c>
      <c r="D76" s="17"/>
      <c r="E76" s="17"/>
      <c r="F76" s="17">
        <v>829</v>
      </c>
      <c r="G76" s="18"/>
      <c r="H76" s="18"/>
      <c r="I76" s="18">
        <v>20227.599999999999</v>
      </c>
      <c r="J76" s="18"/>
      <c r="K76" s="18">
        <f t="shared" si="1"/>
        <v>20227.599999999999</v>
      </c>
      <c r="L76" s="18"/>
      <c r="M76" s="18">
        <f t="shared" ref="M76:M78" si="10">L76*2080</f>
        <v>0</v>
      </c>
      <c r="N76" s="18"/>
      <c r="O76" s="18"/>
      <c r="P76" s="18"/>
      <c r="Q76" s="18">
        <f t="shared" si="3"/>
        <v>0</v>
      </c>
      <c r="R76" s="18">
        <f t="shared" si="4"/>
        <v>-20227.599999999999</v>
      </c>
    </row>
    <row r="77" spans="1:18" x14ac:dyDescent="0.2">
      <c r="A77" s="16">
        <f t="shared" si="5"/>
        <v>66</v>
      </c>
      <c r="B77" s="2" t="s">
        <v>84</v>
      </c>
      <c r="D77" s="17"/>
      <c r="E77" s="17"/>
      <c r="F77" s="17">
        <v>743.02</v>
      </c>
      <c r="G77" s="18"/>
      <c r="H77" s="18"/>
      <c r="I77" s="18">
        <v>20091.259999999998</v>
      </c>
      <c r="J77" s="18"/>
      <c r="K77" s="18">
        <f t="shared" ref="K77:K78" si="11">SUM(G77:J77)</f>
        <v>20091.259999999998</v>
      </c>
      <c r="L77" s="18"/>
      <c r="M77" s="18">
        <f t="shared" si="10"/>
        <v>0</v>
      </c>
      <c r="N77" s="18"/>
      <c r="O77" s="18"/>
      <c r="P77" s="18"/>
      <c r="Q77" s="18">
        <f t="shared" ref="Q77:Q79" si="12">SUM(M77:P77)</f>
        <v>0</v>
      </c>
      <c r="R77" s="18">
        <f t="shared" ref="R77:R78" si="13">Q77-K77</f>
        <v>-20091.259999999998</v>
      </c>
    </row>
    <row r="78" spans="1:18" x14ac:dyDescent="0.2">
      <c r="A78" s="16">
        <f t="shared" ref="A78:A96" si="14">A77+1</f>
        <v>67</v>
      </c>
      <c r="B78" s="2" t="s">
        <v>85</v>
      </c>
      <c r="C78" s="21"/>
      <c r="D78" s="22">
        <v>736</v>
      </c>
      <c r="E78" s="22">
        <v>34</v>
      </c>
      <c r="F78" s="22"/>
      <c r="G78" s="23">
        <v>15047.28</v>
      </c>
      <c r="H78" s="23">
        <v>1030.8800000000001</v>
      </c>
      <c r="I78" s="23"/>
      <c r="J78" s="23"/>
      <c r="K78" s="23">
        <f t="shared" si="11"/>
        <v>16078.16</v>
      </c>
      <c r="L78" s="23"/>
      <c r="M78" s="23">
        <f t="shared" si="10"/>
        <v>0</v>
      </c>
      <c r="N78" s="23"/>
      <c r="O78" s="23"/>
      <c r="P78" s="23"/>
      <c r="Q78" s="23">
        <f t="shared" si="12"/>
        <v>0</v>
      </c>
      <c r="R78" s="23">
        <f t="shared" si="13"/>
        <v>-16078.16</v>
      </c>
    </row>
    <row r="79" spans="1:18" x14ac:dyDescent="0.2">
      <c r="A79" s="16">
        <f t="shared" si="14"/>
        <v>68</v>
      </c>
      <c r="B79" s="2" t="s">
        <v>86</v>
      </c>
      <c r="D79" s="18">
        <f t="shared" ref="D79:R79" si="15">SUM(D12:D78)</f>
        <v>128503.99</v>
      </c>
      <c r="E79" s="18">
        <f t="shared" si="15"/>
        <v>8663</v>
      </c>
      <c r="F79" s="18">
        <f t="shared" si="15"/>
        <v>1572.02</v>
      </c>
      <c r="G79" s="18">
        <f t="shared" si="15"/>
        <v>4578284.68</v>
      </c>
      <c r="H79" s="18">
        <f t="shared" si="15"/>
        <v>466906.08999999997</v>
      </c>
      <c r="I79" s="18">
        <f t="shared" si="15"/>
        <v>40318.86</v>
      </c>
      <c r="J79" s="18">
        <f t="shared" si="15"/>
        <v>11712.8</v>
      </c>
      <c r="K79" s="18">
        <f t="shared" si="15"/>
        <v>5097222.43</v>
      </c>
      <c r="L79" s="18">
        <f t="shared" si="15"/>
        <v>2323.0569999999998</v>
      </c>
      <c r="M79" s="18">
        <f t="shared" si="15"/>
        <v>4719310.7019999996</v>
      </c>
      <c r="N79" s="18">
        <f t="shared" si="15"/>
        <v>484917.00749999989</v>
      </c>
      <c r="O79" s="18">
        <f t="shared" si="15"/>
        <v>0</v>
      </c>
      <c r="P79" s="18">
        <f t="shared" si="15"/>
        <v>0</v>
      </c>
      <c r="Q79" s="18">
        <f t="shared" si="15"/>
        <v>5204227.7094999989</v>
      </c>
      <c r="R79" s="18">
        <f t="shared" si="15"/>
        <v>107005.27949999993</v>
      </c>
    </row>
    <row r="80" spans="1:18" x14ac:dyDescent="0.2">
      <c r="A80" s="16">
        <f t="shared" si="14"/>
        <v>69</v>
      </c>
      <c r="D80" s="19"/>
      <c r="E80" s="19"/>
      <c r="F80" s="19"/>
      <c r="G80" s="24"/>
      <c r="H80" s="19"/>
      <c r="I80" s="19"/>
      <c r="J80" s="19"/>
      <c r="K80" s="19"/>
      <c r="L80" s="19"/>
    </row>
    <row r="81" spans="1:18" x14ac:dyDescent="0.2">
      <c r="A81" s="16">
        <f t="shared" si="14"/>
        <v>70</v>
      </c>
      <c r="K81" s="25"/>
      <c r="L81" s="19"/>
      <c r="R81" s="26"/>
    </row>
    <row r="82" spans="1:18" x14ac:dyDescent="0.2">
      <c r="A82" s="16">
        <f t="shared" si="14"/>
        <v>71</v>
      </c>
      <c r="K82" s="25"/>
      <c r="L82" s="19"/>
    </row>
    <row r="83" spans="1:18" x14ac:dyDescent="0.2">
      <c r="A83" s="16">
        <f t="shared" si="14"/>
        <v>72</v>
      </c>
      <c r="L83" s="19"/>
    </row>
    <row r="84" spans="1:18" x14ac:dyDescent="0.2">
      <c r="A84" s="16">
        <f t="shared" si="14"/>
        <v>73</v>
      </c>
      <c r="B84" s="12"/>
      <c r="C84" s="28" t="s">
        <v>87</v>
      </c>
      <c r="D84" s="12"/>
      <c r="E84" s="12"/>
      <c r="F84" s="29"/>
      <c r="G84" s="30" t="s">
        <v>88</v>
      </c>
      <c r="H84" s="30" t="s">
        <v>89</v>
      </c>
      <c r="I84" s="30" t="s">
        <v>90</v>
      </c>
      <c r="L84" s="31" t="s">
        <v>91</v>
      </c>
      <c r="M84" s="32" t="s">
        <v>92</v>
      </c>
    </row>
    <row r="85" spans="1:18" x14ac:dyDescent="0.2">
      <c r="A85" s="16">
        <f t="shared" si="14"/>
        <v>74</v>
      </c>
      <c r="B85" s="29"/>
      <c r="C85" s="12" t="s">
        <v>93</v>
      </c>
      <c r="D85" s="29" t="s">
        <v>94</v>
      </c>
      <c r="E85" s="12"/>
      <c r="F85" s="12"/>
      <c r="G85" s="33">
        <v>624896</v>
      </c>
      <c r="H85" s="34">
        <f>G85/$G$96</f>
        <v>0.12259540588971797</v>
      </c>
      <c r="I85" s="35">
        <f>$R$79*H85</f>
        <v>13118.35567264521</v>
      </c>
      <c r="L85" s="36" t="s">
        <v>95</v>
      </c>
      <c r="M85" s="4" t="s">
        <v>96</v>
      </c>
    </row>
    <row r="86" spans="1:18" x14ac:dyDescent="0.2">
      <c r="A86" s="16">
        <f t="shared" si="14"/>
        <v>75</v>
      </c>
      <c r="B86" s="29"/>
      <c r="C86" s="12" t="s">
        <v>97</v>
      </c>
      <c r="D86" s="29" t="s">
        <v>98</v>
      </c>
      <c r="E86" s="12"/>
      <c r="F86" s="12"/>
      <c r="G86" s="33">
        <v>1030686</v>
      </c>
      <c r="H86" s="34">
        <f t="shared" ref="H86:H89" si="16">G86/$G$96</f>
        <v>0.20220543660841139</v>
      </c>
      <c r="I86" s="35">
        <f t="shared" ref="I86:I89" si="17">$R$79*H86</f>
        <v>21637.049260702581</v>
      </c>
      <c r="L86" s="4" t="s">
        <v>99</v>
      </c>
      <c r="M86" s="4" t="s">
        <v>100</v>
      </c>
    </row>
    <row r="87" spans="1:18" x14ac:dyDescent="0.2">
      <c r="A87" s="16">
        <f t="shared" si="14"/>
        <v>76</v>
      </c>
      <c r="B87" s="29"/>
      <c r="C87" s="12" t="s">
        <v>101</v>
      </c>
      <c r="D87" s="29" t="s">
        <v>102</v>
      </c>
      <c r="E87" s="12"/>
      <c r="F87" s="12"/>
      <c r="G87" s="33">
        <v>511742</v>
      </c>
      <c r="H87" s="34">
        <f t="shared" si="16"/>
        <v>0.10039625505814737</v>
      </c>
      <c r="I87" s="35">
        <f t="shared" si="17"/>
        <v>10742.92933325034</v>
      </c>
      <c r="L87" s="4" t="s">
        <v>103</v>
      </c>
      <c r="M87" s="4" t="s">
        <v>104</v>
      </c>
    </row>
    <row r="88" spans="1:18" x14ac:dyDescent="0.2">
      <c r="A88" s="16">
        <f t="shared" si="14"/>
        <v>77</v>
      </c>
      <c r="B88" s="29"/>
      <c r="C88" s="12" t="s">
        <v>105</v>
      </c>
      <c r="D88" s="29" t="s">
        <v>106</v>
      </c>
      <c r="E88" s="12"/>
      <c r="F88" s="12"/>
      <c r="G88" s="33">
        <v>103754</v>
      </c>
      <c r="H88" s="34">
        <f t="shared" si="16"/>
        <v>2.0355009061798761E-2</v>
      </c>
      <c r="I88" s="35">
        <f t="shared" si="17"/>
        <v>2178.0934338828079</v>
      </c>
      <c r="L88" s="4" t="s">
        <v>107</v>
      </c>
      <c r="M88" s="4" t="s">
        <v>108</v>
      </c>
    </row>
    <row r="89" spans="1:18" x14ac:dyDescent="0.2">
      <c r="A89" s="16">
        <f t="shared" si="14"/>
        <v>78</v>
      </c>
      <c r="B89" s="29"/>
      <c r="C89" s="12" t="s">
        <v>109</v>
      </c>
      <c r="D89" s="29" t="s">
        <v>110</v>
      </c>
      <c r="E89" s="12"/>
      <c r="F89" s="12"/>
      <c r="G89" s="33">
        <v>617070</v>
      </c>
      <c r="H89" s="34">
        <f t="shared" si="16"/>
        <v>0.12106005977373557</v>
      </c>
      <c r="I89" s="35">
        <f t="shared" si="17"/>
        <v>12954.065532375273</v>
      </c>
      <c r="L89" s="4" t="s">
        <v>111</v>
      </c>
      <c r="M89" s="4" t="s">
        <v>112</v>
      </c>
    </row>
    <row r="90" spans="1:18" x14ac:dyDescent="0.2">
      <c r="A90" s="16">
        <f t="shared" si="14"/>
        <v>79</v>
      </c>
      <c r="B90" s="29"/>
      <c r="C90" s="37" t="s">
        <v>113</v>
      </c>
      <c r="D90" s="38"/>
      <c r="E90" s="39"/>
      <c r="F90" s="39"/>
      <c r="G90" s="40">
        <f>SUM(G85:G89)</f>
        <v>2888148</v>
      </c>
      <c r="H90" s="41">
        <f>SUM(H85:H89)</f>
        <v>0.56661216639181111</v>
      </c>
      <c r="I90" s="42">
        <f>SUM(I85:I89)</f>
        <v>60630.493232856214</v>
      </c>
      <c r="J90" s="29" t="s">
        <v>114</v>
      </c>
    </row>
    <row r="91" spans="1:18" x14ac:dyDescent="0.2">
      <c r="A91" s="16">
        <f t="shared" si="14"/>
        <v>80</v>
      </c>
      <c r="B91" s="29"/>
      <c r="C91" s="12"/>
      <c r="D91" s="29"/>
      <c r="E91" s="12"/>
      <c r="F91" s="12"/>
      <c r="G91" s="43"/>
      <c r="H91" s="34"/>
      <c r="I91" s="35"/>
      <c r="M91" s="29"/>
    </row>
    <row r="92" spans="1:18" x14ac:dyDescent="0.2">
      <c r="A92" s="16">
        <f t="shared" si="14"/>
        <v>81</v>
      </c>
      <c r="B92" s="29"/>
      <c r="C92" s="12" t="s">
        <v>115</v>
      </c>
      <c r="D92" s="29" t="s">
        <v>116</v>
      </c>
      <c r="E92" s="12"/>
      <c r="F92" s="12"/>
      <c r="G92" s="33">
        <v>1579790</v>
      </c>
      <c r="H92" s="34">
        <f>G92/$G$96</f>
        <v>0.30993156664551791</v>
      </c>
      <c r="I92" s="35">
        <f>$R$79*H92</f>
        <v>33164.313914776503</v>
      </c>
      <c r="M92" s="29"/>
    </row>
    <row r="93" spans="1:18" x14ac:dyDescent="0.2">
      <c r="A93" s="16">
        <f t="shared" si="14"/>
        <v>82</v>
      </c>
      <c r="B93" s="29"/>
      <c r="C93" s="12" t="s">
        <v>117</v>
      </c>
      <c r="D93" s="29" t="s">
        <v>118</v>
      </c>
      <c r="E93" s="12"/>
      <c r="F93" s="12"/>
      <c r="G93" s="33">
        <v>629284</v>
      </c>
      <c r="H93" s="34">
        <f>G93/$G$96</f>
        <v>0.12345626696267104</v>
      </c>
      <c r="I93" s="35">
        <f>$R$79*H93</f>
        <v>13210.472352367222</v>
      </c>
      <c r="M93" s="29"/>
    </row>
    <row r="94" spans="1:18" x14ac:dyDescent="0.2">
      <c r="A94" s="16">
        <f t="shared" si="14"/>
        <v>83</v>
      </c>
      <c r="B94" s="29"/>
      <c r="C94" s="39"/>
      <c r="D94" s="44"/>
      <c r="E94" s="39"/>
      <c r="F94" s="39"/>
      <c r="G94" s="40">
        <f>SUM(G92:G93)</f>
        <v>2209074</v>
      </c>
      <c r="H94" s="41">
        <f>SUM(H92:H93)</f>
        <v>0.43338783360818894</v>
      </c>
      <c r="I94" s="45">
        <f>SUM(I92:I93)</f>
        <v>46374.786267143725</v>
      </c>
      <c r="M94" s="29"/>
    </row>
    <row r="95" spans="1:18" x14ac:dyDescent="0.2">
      <c r="A95" s="16">
        <f t="shared" si="14"/>
        <v>84</v>
      </c>
      <c r="B95" s="29"/>
      <c r="C95" s="12"/>
      <c r="D95" s="29"/>
      <c r="E95" s="12"/>
      <c r="F95" s="12"/>
      <c r="G95" s="43"/>
      <c r="H95" s="34"/>
      <c r="I95" s="35"/>
      <c r="M95" s="29"/>
    </row>
    <row r="96" spans="1:18" ht="13.5" thickBot="1" x14ac:dyDescent="0.25">
      <c r="A96" s="16">
        <f t="shared" si="14"/>
        <v>85</v>
      </c>
      <c r="B96" s="29"/>
      <c r="C96" s="46"/>
      <c r="D96" s="47" t="s">
        <v>17</v>
      </c>
      <c r="E96" s="46"/>
      <c r="F96" s="46"/>
      <c r="G96" s="48">
        <f>G90+G94</f>
        <v>5097222</v>
      </c>
      <c r="H96" s="49">
        <f>H90+H94</f>
        <v>1</v>
      </c>
      <c r="I96" s="50">
        <f>I90+I94</f>
        <v>107005.27949999995</v>
      </c>
      <c r="M96" s="29"/>
    </row>
    <row r="97" spans="4:9" ht="13.5" thickTop="1" x14ac:dyDescent="0.2"/>
    <row r="98" spans="4:9" x14ac:dyDescent="0.2">
      <c r="D98" s="27" t="s">
        <v>119</v>
      </c>
      <c r="I98" s="52">
        <v>96903.223829833179</v>
      </c>
    </row>
    <row r="100" spans="4:9" x14ac:dyDescent="0.2">
      <c r="D100" s="27"/>
      <c r="I100" s="52"/>
    </row>
    <row r="101" spans="4:9" x14ac:dyDescent="0.2">
      <c r="I101" s="52"/>
    </row>
    <row r="102" spans="4:9" x14ac:dyDescent="0.2">
      <c r="I102" s="52"/>
    </row>
    <row r="103" spans="4:9" x14ac:dyDescent="0.2">
      <c r="I103" s="52"/>
    </row>
    <row r="104" spans="4:9" x14ac:dyDescent="0.2">
      <c r="I104" s="52"/>
    </row>
    <row r="105" spans="4:9" x14ac:dyDescent="0.2">
      <c r="D105" s="27"/>
      <c r="I105" s="52"/>
    </row>
  </sheetData>
  <mergeCells count="9">
    <mergeCell ref="A4:R4"/>
    <mergeCell ref="A5:R5"/>
    <mergeCell ref="B7:R7"/>
    <mergeCell ref="B9:C9"/>
    <mergeCell ref="D9:F9"/>
    <mergeCell ref="G9:K9"/>
    <mergeCell ref="L9:L10"/>
    <mergeCell ref="M9:Q9"/>
    <mergeCell ref="R9:R10"/>
  </mergeCells>
  <pageMargins left="0.7" right="0.7" top="0.75" bottom="0.75" header="0.3" footer="0.3"/>
  <pageSetup scale="64" fitToHeight="2" orientation="landscape" r:id="rId1"/>
  <headerFooter>
    <oddFooter>&amp;RExhibit  JW-2
Page &amp;P of &amp;N</oddFooter>
  </headerFooter>
  <ignoredErrors>
    <ignoredError sqref="K76:K77" formulaRange="1"/>
    <ignoredError sqref="M38:M6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1931-75A2-4954-B9BA-CEF487015FDC}">
  <dimension ref="A1:M307"/>
  <sheetViews>
    <sheetView zoomScaleNormal="100" zoomScaleSheetLayoutView="100" workbookViewId="0">
      <selection activeCell="P70" sqref="P70"/>
    </sheetView>
  </sheetViews>
  <sheetFormatPr defaultColWidth="8.85546875" defaultRowHeight="12.75" x14ac:dyDescent="0.2"/>
  <cols>
    <col min="1" max="1" width="4.42578125" style="1" customWidth="1"/>
    <col min="2" max="2" width="8.5703125" style="2" customWidth="1"/>
    <col min="3" max="3" width="5.42578125" style="27" customWidth="1"/>
    <col min="4" max="4" width="10.42578125" style="2" bestFit="1" customWidth="1"/>
    <col min="5" max="5" width="10" style="2" bestFit="1" customWidth="1"/>
    <col min="6" max="6" width="10.5703125" style="2" customWidth="1"/>
    <col min="7" max="7" width="9.85546875" style="2" bestFit="1" customWidth="1"/>
    <col min="8" max="8" width="9.5703125" style="2" customWidth="1"/>
    <col min="9" max="9" width="11.42578125" style="2" customWidth="1"/>
    <col min="10" max="10" width="8.7109375" style="2" customWidth="1"/>
    <col min="11" max="11" width="10.7109375" style="2" bestFit="1" customWidth="1"/>
    <col min="12" max="12" width="9" style="2" bestFit="1" customWidth="1"/>
    <col min="13" max="13" width="11.140625" style="2" customWidth="1"/>
    <col min="14" max="16384" width="8.85546875" style="2"/>
  </cols>
  <sheetData>
    <row r="1" spans="1:13" x14ac:dyDescent="0.2">
      <c r="D1" s="3"/>
      <c r="M1" s="3" t="s">
        <v>121</v>
      </c>
    </row>
    <row r="2" spans="1:13" x14ac:dyDescent="0.2">
      <c r="E2" s="3"/>
    </row>
    <row r="3" spans="1:13" x14ac:dyDescent="0.2">
      <c r="B3" s="5" t="str">
        <f>[1]RevReq!A1</f>
        <v>FARMERS RECC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2">
      <c r="B4" s="5" t="str">
        <f>[1]RevReq!A3</f>
        <v>For the 12 Months Ended December 31, 2024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6" spans="1:13" x14ac:dyDescent="0.2">
      <c r="B6" s="6" t="s">
        <v>122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B7" s="53"/>
      <c r="C7" s="53"/>
      <c r="D7" s="53"/>
      <c r="E7" s="53"/>
      <c r="F7" s="53"/>
      <c r="G7" s="53"/>
      <c r="H7" s="53"/>
    </row>
    <row r="8" spans="1:13" x14ac:dyDescent="0.2">
      <c r="B8" s="54" t="s">
        <v>4</v>
      </c>
      <c r="C8" s="55"/>
      <c r="D8" s="56"/>
      <c r="E8" s="54" t="s">
        <v>123</v>
      </c>
      <c r="F8" s="56"/>
      <c r="G8" s="54" t="s">
        <v>120</v>
      </c>
      <c r="H8" s="56"/>
      <c r="I8" s="54" t="s">
        <v>124</v>
      </c>
      <c r="J8" s="56"/>
      <c r="K8" s="54" t="s">
        <v>125</v>
      </c>
      <c r="L8" s="55"/>
      <c r="M8" s="57" t="s">
        <v>17</v>
      </c>
    </row>
    <row r="9" spans="1:13" x14ac:dyDescent="0.2">
      <c r="B9" s="58"/>
      <c r="C9" s="39"/>
      <c r="D9" s="59" t="s">
        <v>126</v>
      </c>
      <c r="E9" s="60" t="s">
        <v>127</v>
      </c>
      <c r="F9" s="61" t="s">
        <v>128</v>
      </c>
      <c r="G9" s="62" t="s">
        <v>129</v>
      </c>
      <c r="H9" s="61" t="s">
        <v>128</v>
      </c>
      <c r="I9" s="61" t="s">
        <v>127</v>
      </c>
      <c r="J9" s="62" t="s">
        <v>128</v>
      </c>
      <c r="K9" s="61" t="s">
        <v>127</v>
      </c>
      <c r="L9" s="60" t="s">
        <v>128</v>
      </c>
      <c r="M9" s="63" t="s">
        <v>130</v>
      </c>
    </row>
    <row r="10" spans="1:13" ht="15" customHeight="1" x14ac:dyDescent="0.2">
      <c r="B10" s="64" t="s">
        <v>131</v>
      </c>
      <c r="C10" s="12" t="s">
        <v>12</v>
      </c>
      <c r="D10" s="65" t="s">
        <v>132</v>
      </c>
      <c r="E10" s="66">
        <v>176100</v>
      </c>
      <c r="F10" s="67">
        <v>6.2E-2</v>
      </c>
      <c r="G10" s="68" t="s">
        <v>132</v>
      </c>
      <c r="H10" s="67">
        <v>1.4500000000000001E-2</v>
      </c>
      <c r="I10" s="69">
        <v>7000</v>
      </c>
      <c r="J10" s="70">
        <v>6.0000000000000001E-3</v>
      </c>
      <c r="K10" s="69">
        <v>11700</v>
      </c>
      <c r="L10" s="71">
        <v>3.0000000000000001E-3</v>
      </c>
      <c r="M10" s="67" t="s">
        <v>133</v>
      </c>
    </row>
    <row r="11" spans="1:13" x14ac:dyDescent="0.2">
      <c r="A11" s="72" t="s">
        <v>18</v>
      </c>
      <c r="B11" s="73">
        <f>1</f>
        <v>1</v>
      </c>
      <c r="C11" s="74">
        <f>B11+1</f>
        <v>2</v>
      </c>
      <c r="D11" s="75">
        <v>3</v>
      </c>
      <c r="E11" s="74">
        <f t="shared" ref="E11:M11" si="0">D11+1</f>
        <v>4</v>
      </c>
      <c r="F11" s="76">
        <f t="shared" si="0"/>
        <v>5</v>
      </c>
      <c r="G11" s="74">
        <f t="shared" si="0"/>
        <v>6</v>
      </c>
      <c r="H11" s="76">
        <f t="shared" si="0"/>
        <v>7</v>
      </c>
      <c r="I11" s="76">
        <f t="shared" si="0"/>
        <v>8</v>
      </c>
      <c r="J11" s="74">
        <f t="shared" si="0"/>
        <v>9</v>
      </c>
      <c r="K11" s="76">
        <f t="shared" si="0"/>
        <v>10</v>
      </c>
      <c r="L11" s="76">
        <f t="shared" si="0"/>
        <v>11</v>
      </c>
      <c r="M11" s="76">
        <f t="shared" si="0"/>
        <v>12</v>
      </c>
    </row>
    <row r="12" spans="1:13" x14ac:dyDescent="0.2">
      <c r="A12" s="1">
        <v>1</v>
      </c>
      <c r="B12" s="2" t="s">
        <v>19</v>
      </c>
      <c r="C12" s="18"/>
      <c r="D12" s="20">
        <f>'Adj 1.10 Wages &amp; Salaries'!Q12</f>
        <v>221108.47200000001</v>
      </c>
      <c r="E12" s="18">
        <v>176100</v>
      </c>
      <c r="F12" s="77">
        <f>E12*$F$10</f>
        <v>10918.2</v>
      </c>
      <c r="G12" s="20">
        <f>D12</f>
        <v>221108.47200000001</v>
      </c>
      <c r="H12" s="18">
        <f>G12*$H$10</f>
        <v>3206.0728440000003</v>
      </c>
      <c r="I12" s="18">
        <v>7000</v>
      </c>
      <c r="J12" s="18">
        <f>I12*$J$10</f>
        <v>42</v>
      </c>
      <c r="K12" s="18">
        <v>11700</v>
      </c>
      <c r="L12" s="18">
        <f>K12*$L$10</f>
        <v>35.1</v>
      </c>
      <c r="M12" s="18">
        <f>F12+H12+J12+L12</f>
        <v>14201.372844000001</v>
      </c>
    </row>
    <row r="13" spans="1:13" x14ac:dyDescent="0.2">
      <c r="A13" s="1">
        <f>A12+1</f>
        <v>2</v>
      </c>
      <c r="B13" s="2" t="s">
        <v>20</v>
      </c>
      <c r="C13" s="18"/>
      <c r="D13" s="20">
        <f>'Adj 1.10 Wages &amp; Salaries'!Q13</f>
        <v>136541.6</v>
      </c>
      <c r="E13" s="20">
        <f>D13</f>
        <v>136541.6</v>
      </c>
      <c r="F13" s="77">
        <f t="shared" ref="F13:F76" si="1">E13*$F$10</f>
        <v>8465.5792000000001</v>
      </c>
      <c r="G13" s="20">
        <f t="shared" ref="G13:G76" si="2">D13</f>
        <v>136541.6</v>
      </c>
      <c r="H13" s="18">
        <f t="shared" ref="H13:H76" si="3">G13*$H$10</f>
        <v>1979.8532000000002</v>
      </c>
      <c r="I13" s="18">
        <v>7000</v>
      </c>
      <c r="J13" s="18">
        <f t="shared" ref="J13:J76" si="4">I13*$J$10</f>
        <v>42</v>
      </c>
      <c r="K13" s="18">
        <v>11700</v>
      </c>
      <c r="L13" s="18">
        <f t="shared" ref="L13:L76" si="5">K13*$L$10</f>
        <v>35.1</v>
      </c>
      <c r="M13" s="18">
        <f t="shared" ref="M13:M76" si="6">F13+H13+J13+L13</f>
        <v>10522.5324</v>
      </c>
    </row>
    <row r="14" spans="1:13" x14ac:dyDescent="0.2">
      <c r="A14" s="1">
        <f t="shared" ref="A14:A77" si="7">A13+1</f>
        <v>3</v>
      </c>
      <c r="B14" s="2" t="s">
        <v>21</v>
      </c>
      <c r="C14" s="18"/>
      <c r="D14" s="20">
        <f>'Adj 1.10 Wages &amp; Salaries'!Q14</f>
        <v>135356</v>
      </c>
      <c r="E14" s="20">
        <f t="shared" ref="E14:E77" si="8">D14</f>
        <v>135356</v>
      </c>
      <c r="F14" s="77">
        <f t="shared" si="1"/>
        <v>8392.0720000000001</v>
      </c>
      <c r="G14" s="20">
        <f t="shared" si="2"/>
        <v>135356</v>
      </c>
      <c r="H14" s="18">
        <f t="shared" si="3"/>
        <v>1962.662</v>
      </c>
      <c r="I14" s="18">
        <v>7000</v>
      </c>
      <c r="J14" s="18">
        <f t="shared" si="4"/>
        <v>42</v>
      </c>
      <c r="K14" s="18">
        <v>11700</v>
      </c>
      <c r="L14" s="18">
        <f t="shared" si="5"/>
        <v>35.1</v>
      </c>
      <c r="M14" s="18">
        <f t="shared" si="6"/>
        <v>10431.834000000001</v>
      </c>
    </row>
    <row r="15" spans="1:13" x14ac:dyDescent="0.2">
      <c r="A15" s="1">
        <f t="shared" si="7"/>
        <v>4</v>
      </c>
      <c r="B15" s="2" t="s">
        <v>22</v>
      </c>
      <c r="C15" s="18"/>
      <c r="D15" s="20">
        <f>'Adj 1.10 Wages &amp; Salaries'!Q15</f>
        <v>136442.79999999999</v>
      </c>
      <c r="E15" s="20">
        <f t="shared" si="8"/>
        <v>136442.79999999999</v>
      </c>
      <c r="F15" s="77">
        <f t="shared" si="1"/>
        <v>8459.4535999999989</v>
      </c>
      <c r="G15" s="20">
        <f t="shared" si="2"/>
        <v>136442.79999999999</v>
      </c>
      <c r="H15" s="18">
        <f t="shared" si="3"/>
        <v>1978.4205999999999</v>
      </c>
      <c r="I15" s="18">
        <v>7000</v>
      </c>
      <c r="J15" s="18">
        <f t="shared" si="4"/>
        <v>42</v>
      </c>
      <c r="K15" s="18">
        <v>11700</v>
      </c>
      <c r="L15" s="18">
        <f t="shared" si="5"/>
        <v>35.1</v>
      </c>
      <c r="M15" s="18">
        <f t="shared" si="6"/>
        <v>10514.974199999999</v>
      </c>
    </row>
    <row r="16" spans="1:13" x14ac:dyDescent="0.2">
      <c r="A16" s="1">
        <f t="shared" si="7"/>
        <v>5</v>
      </c>
      <c r="B16" s="2" t="s">
        <v>23</v>
      </c>
      <c r="C16" s="18"/>
      <c r="D16" s="20">
        <f>'Adj 1.10 Wages &amp; Salaries'!Q16</f>
        <v>117374.39999999999</v>
      </c>
      <c r="E16" s="20">
        <f t="shared" si="8"/>
        <v>117374.39999999999</v>
      </c>
      <c r="F16" s="77">
        <f t="shared" si="1"/>
        <v>7277.2127999999993</v>
      </c>
      <c r="G16" s="20">
        <f t="shared" si="2"/>
        <v>117374.39999999999</v>
      </c>
      <c r="H16" s="18">
        <f t="shared" si="3"/>
        <v>1701.9287999999999</v>
      </c>
      <c r="I16" s="18">
        <v>7000</v>
      </c>
      <c r="J16" s="18">
        <f t="shared" si="4"/>
        <v>42</v>
      </c>
      <c r="K16" s="18">
        <v>11700</v>
      </c>
      <c r="L16" s="18">
        <f t="shared" si="5"/>
        <v>35.1</v>
      </c>
      <c r="M16" s="18">
        <f t="shared" si="6"/>
        <v>9056.2415999999994</v>
      </c>
    </row>
    <row r="17" spans="1:13" x14ac:dyDescent="0.2">
      <c r="A17" s="1">
        <f t="shared" si="7"/>
        <v>6</v>
      </c>
      <c r="B17" s="2" t="s">
        <v>24</v>
      </c>
      <c r="C17" s="18"/>
      <c r="D17" s="20">
        <f>'Adj 1.10 Wages &amp; Salaries'!Q17</f>
        <v>93405.52</v>
      </c>
      <c r="E17" s="20">
        <f t="shared" si="8"/>
        <v>93405.52</v>
      </c>
      <c r="F17" s="77">
        <f t="shared" si="1"/>
        <v>5791.1422400000001</v>
      </c>
      <c r="G17" s="20">
        <f t="shared" si="2"/>
        <v>93405.52</v>
      </c>
      <c r="H17" s="18">
        <f t="shared" si="3"/>
        <v>1354.3800400000002</v>
      </c>
      <c r="I17" s="18">
        <v>7000</v>
      </c>
      <c r="J17" s="18">
        <f t="shared" si="4"/>
        <v>42</v>
      </c>
      <c r="K17" s="18">
        <v>11700</v>
      </c>
      <c r="L17" s="18">
        <f t="shared" si="5"/>
        <v>35.1</v>
      </c>
      <c r="M17" s="18">
        <f t="shared" si="6"/>
        <v>7222.6222800000005</v>
      </c>
    </row>
    <row r="18" spans="1:13" x14ac:dyDescent="0.2">
      <c r="A18" s="1">
        <f t="shared" si="7"/>
        <v>7</v>
      </c>
      <c r="B18" s="2" t="s">
        <v>25</v>
      </c>
      <c r="C18" s="18"/>
      <c r="D18" s="20">
        <f>'Adj 1.10 Wages &amp; Salaries'!Q18</f>
        <v>123361.68</v>
      </c>
      <c r="E18" s="20">
        <f t="shared" si="8"/>
        <v>123361.68</v>
      </c>
      <c r="F18" s="77">
        <f t="shared" si="1"/>
        <v>7648.4241599999996</v>
      </c>
      <c r="G18" s="20">
        <f t="shared" si="2"/>
        <v>123361.68</v>
      </c>
      <c r="H18" s="18">
        <f t="shared" si="3"/>
        <v>1788.7443599999999</v>
      </c>
      <c r="I18" s="18">
        <v>7000</v>
      </c>
      <c r="J18" s="18">
        <f t="shared" si="4"/>
        <v>42</v>
      </c>
      <c r="K18" s="18">
        <v>11700</v>
      </c>
      <c r="L18" s="18">
        <f t="shared" si="5"/>
        <v>35.1</v>
      </c>
      <c r="M18" s="18">
        <f t="shared" si="6"/>
        <v>9514.2685199999996</v>
      </c>
    </row>
    <row r="19" spans="1:13" x14ac:dyDescent="0.2">
      <c r="A19" s="1">
        <f t="shared" si="7"/>
        <v>8</v>
      </c>
      <c r="B19" s="2" t="s">
        <v>26</v>
      </c>
      <c r="C19" s="18"/>
      <c r="D19" s="20">
        <f>'Adj 1.10 Wages &amp; Salaries'!Q19</f>
        <v>73679.285000000018</v>
      </c>
      <c r="E19" s="20">
        <f t="shared" si="8"/>
        <v>73679.285000000018</v>
      </c>
      <c r="F19" s="77">
        <f t="shared" si="1"/>
        <v>4568.115670000001</v>
      </c>
      <c r="G19" s="20">
        <f t="shared" si="2"/>
        <v>73679.285000000018</v>
      </c>
      <c r="H19" s="18">
        <f t="shared" si="3"/>
        <v>1068.3496325000003</v>
      </c>
      <c r="I19" s="18">
        <v>7000</v>
      </c>
      <c r="J19" s="18">
        <f t="shared" si="4"/>
        <v>42</v>
      </c>
      <c r="K19" s="18">
        <v>11700</v>
      </c>
      <c r="L19" s="18">
        <f t="shared" si="5"/>
        <v>35.1</v>
      </c>
      <c r="M19" s="18">
        <f t="shared" si="6"/>
        <v>5713.565302500002</v>
      </c>
    </row>
    <row r="20" spans="1:13" x14ac:dyDescent="0.2">
      <c r="A20" s="1">
        <f t="shared" si="7"/>
        <v>9</v>
      </c>
      <c r="B20" s="2" t="s">
        <v>27</v>
      </c>
      <c r="C20" s="18"/>
      <c r="D20" s="20">
        <f>'Adj 1.10 Wages &amp; Salaries'!Q20</f>
        <v>49420.425000000003</v>
      </c>
      <c r="E20" s="20">
        <f t="shared" si="8"/>
        <v>49420.425000000003</v>
      </c>
      <c r="F20" s="77">
        <f t="shared" si="1"/>
        <v>3064.0663500000001</v>
      </c>
      <c r="G20" s="20">
        <f t="shared" si="2"/>
        <v>49420.425000000003</v>
      </c>
      <c r="H20" s="18">
        <f t="shared" si="3"/>
        <v>716.5961625000001</v>
      </c>
      <c r="I20" s="18">
        <v>7000</v>
      </c>
      <c r="J20" s="18">
        <f t="shared" si="4"/>
        <v>42</v>
      </c>
      <c r="K20" s="18">
        <v>11700</v>
      </c>
      <c r="L20" s="18">
        <f t="shared" si="5"/>
        <v>35.1</v>
      </c>
      <c r="M20" s="18">
        <f t="shared" si="6"/>
        <v>3857.7625125</v>
      </c>
    </row>
    <row r="21" spans="1:13" x14ac:dyDescent="0.2">
      <c r="A21" s="1">
        <f t="shared" si="7"/>
        <v>10</v>
      </c>
      <c r="B21" s="2" t="s">
        <v>28</v>
      </c>
      <c r="C21" s="18"/>
      <c r="D21" s="20">
        <f>'Adj 1.10 Wages &amp; Salaries'!Q21</f>
        <v>70096</v>
      </c>
      <c r="E21" s="20">
        <f t="shared" si="8"/>
        <v>70096</v>
      </c>
      <c r="F21" s="77">
        <f t="shared" si="1"/>
        <v>4345.9520000000002</v>
      </c>
      <c r="G21" s="20">
        <f t="shared" si="2"/>
        <v>70096</v>
      </c>
      <c r="H21" s="18">
        <f t="shared" si="3"/>
        <v>1016.3920000000001</v>
      </c>
      <c r="I21" s="18">
        <v>7000</v>
      </c>
      <c r="J21" s="18">
        <f t="shared" si="4"/>
        <v>42</v>
      </c>
      <c r="K21" s="18">
        <v>11700</v>
      </c>
      <c r="L21" s="18">
        <f t="shared" si="5"/>
        <v>35.1</v>
      </c>
      <c r="M21" s="18">
        <f t="shared" si="6"/>
        <v>5439.4440000000004</v>
      </c>
    </row>
    <row r="22" spans="1:13" x14ac:dyDescent="0.2">
      <c r="A22" s="1">
        <f t="shared" si="7"/>
        <v>11</v>
      </c>
      <c r="B22" s="2" t="s">
        <v>29</v>
      </c>
      <c r="C22" s="18"/>
      <c r="D22" s="20">
        <f>'Adj 1.10 Wages &amp; Salaries'!Q22</f>
        <v>103447.03999999999</v>
      </c>
      <c r="E22" s="20">
        <f t="shared" si="8"/>
        <v>103447.03999999999</v>
      </c>
      <c r="F22" s="77">
        <f t="shared" si="1"/>
        <v>6413.7164799999991</v>
      </c>
      <c r="G22" s="20">
        <f t="shared" si="2"/>
        <v>103447.03999999999</v>
      </c>
      <c r="H22" s="18">
        <f t="shared" si="3"/>
        <v>1499.98208</v>
      </c>
      <c r="I22" s="18">
        <v>7000</v>
      </c>
      <c r="J22" s="18">
        <f t="shared" si="4"/>
        <v>42</v>
      </c>
      <c r="K22" s="18">
        <v>11700</v>
      </c>
      <c r="L22" s="18">
        <f t="shared" si="5"/>
        <v>35.1</v>
      </c>
      <c r="M22" s="18">
        <f t="shared" si="6"/>
        <v>7990.7985599999993</v>
      </c>
    </row>
    <row r="23" spans="1:13" x14ac:dyDescent="0.2">
      <c r="A23" s="1">
        <f t="shared" si="7"/>
        <v>12</v>
      </c>
      <c r="B23" s="2" t="s">
        <v>30</v>
      </c>
      <c r="C23" s="18"/>
      <c r="D23" s="20">
        <f>'Adj 1.10 Wages &amp; Salaries'!Q23</f>
        <v>108662.89250000002</v>
      </c>
      <c r="E23" s="20">
        <f t="shared" si="8"/>
        <v>108662.89250000002</v>
      </c>
      <c r="F23" s="77">
        <f t="shared" si="1"/>
        <v>6737.0993350000008</v>
      </c>
      <c r="G23" s="20">
        <f t="shared" si="2"/>
        <v>108662.89250000002</v>
      </c>
      <c r="H23" s="18">
        <f t="shared" si="3"/>
        <v>1575.6119412500004</v>
      </c>
      <c r="I23" s="18">
        <v>7000</v>
      </c>
      <c r="J23" s="18">
        <f t="shared" si="4"/>
        <v>42</v>
      </c>
      <c r="K23" s="18">
        <v>11700</v>
      </c>
      <c r="L23" s="18">
        <f t="shared" si="5"/>
        <v>35.1</v>
      </c>
      <c r="M23" s="18">
        <f t="shared" si="6"/>
        <v>8389.8112762500023</v>
      </c>
    </row>
    <row r="24" spans="1:13" x14ac:dyDescent="0.2">
      <c r="A24" s="1">
        <f t="shared" si="7"/>
        <v>13</v>
      </c>
      <c r="B24" s="2" t="s">
        <v>31</v>
      </c>
      <c r="C24" s="18"/>
      <c r="D24" s="20">
        <f>'Adj 1.10 Wages &amp; Salaries'!Q24</f>
        <v>74216.17</v>
      </c>
      <c r="E24" s="20">
        <f t="shared" si="8"/>
        <v>74216.17</v>
      </c>
      <c r="F24" s="77">
        <f t="shared" si="1"/>
        <v>4601.40254</v>
      </c>
      <c r="G24" s="20">
        <f t="shared" si="2"/>
        <v>74216.17</v>
      </c>
      <c r="H24" s="18">
        <f t="shared" si="3"/>
        <v>1076.1344650000001</v>
      </c>
      <c r="I24" s="18">
        <v>7000</v>
      </c>
      <c r="J24" s="18">
        <f t="shared" si="4"/>
        <v>42</v>
      </c>
      <c r="K24" s="18">
        <v>11700</v>
      </c>
      <c r="L24" s="18">
        <f t="shared" si="5"/>
        <v>35.1</v>
      </c>
      <c r="M24" s="18">
        <f t="shared" si="6"/>
        <v>5754.6370050000005</v>
      </c>
    </row>
    <row r="25" spans="1:13" x14ac:dyDescent="0.2">
      <c r="A25" s="1">
        <f t="shared" si="7"/>
        <v>14</v>
      </c>
      <c r="B25" s="2" t="s">
        <v>32</v>
      </c>
      <c r="C25" s="18"/>
      <c r="D25" s="20">
        <f>'Adj 1.10 Wages &amp; Salaries'!Q25</f>
        <v>54217.052499999998</v>
      </c>
      <c r="E25" s="20">
        <f t="shared" si="8"/>
        <v>54217.052499999998</v>
      </c>
      <c r="F25" s="77">
        <f t="shared" si="1"/>
        <v>3361.4572549999998</v>
      </c>
      <c r="G25" s="20">
        <f t="shared" si="2"/>
        <v>54217.052499999998</v>
      </c>
      <c r="H25" s="18">
        <f t="shared" si="3"/>
        <v>786.14726125000004</v>
      </c>
      <c r="I25" s="18">
        <v>7000</v>
      </c>
      <c r="J25" s="18">
        <f t="shared" si="4"/>
        <v>42</v>
      </c>
      <c r="K25" s="18">
        <v>11700</v>
      </c>
      <c r="L25" s="18">
        <f t="shared" si="5"/>
        <v>35.1</v>
      </c>
      <c r="M25" s="18">
        <f t="shared" si="6"/>
        <v>4224.7045162499999</v>
      </c>
    </row>
    <row r="26" spans="1:13" x14ac:dyDescent="0.2">
      <c r="A26" s="1">
        <f t="shared" si="7"/>
        <v>15</v>
      </c>
      <c r="B26" s="2" t="s">
        <v>33</v>
      </c>
      <c r="C26" s="18"/>
      <c r="D26" s="20">
        <f>'Adj 1.10 Wages &amp; Salaries'!Q26</f>
        <v>68110.459999999992</v>
      </c>
      <c r="E26" s="20">
        <f t="shared" si="8"/>
        <v>68110.459999999992</v>
      </c>
      <c r="F26" s="77">
        <f t="shared" si="1"/>
        <v>4222.8485199999996</v>
      </c>
      <c r="G26" s="20">
        <f t="shared" si="2"/>
        <v>68110.459999999992</v>
      </c>
      <c r="H26" s="18">
        <f t="shared" si="3"/>
        <v>987.6016699999999</v>
      </c>
      <c r="I26" s="18">
        <v>7000</v>
      </c>
      <c r="J26" s="18">
        <f t="shared" si="4"/>
        <v>42</v>
      </c>
      <c r="K26" s="18">
        <v>11700</v>
      </c>
      <c r="L26" s="18">
        <f t="shared" si="5"/>
        <v>35.1</v>
      </c>
      <c r="M26" s="18">
        <f t="shared" si="6"/>
        <v>5287.5501899999999</v>
      </c>
    </row>
    <row r="27" spans="1:13" x14ac:dyDescent="0.2">
      <c r="A27" s="1">
        <f t="shared" si="7"/>
        <v>16</v>
      </c>
      <c r="B27" s="2" t="s">
        <v>34</v>
      </c>
      <c r="C27" s="18"/>
      <c r="D27" s="20">
        <f>'Adj 1.10 Wages &amp; Salaries'!Q27</f>
        <v>114225.19</v>
      </c>
      <c r="E27" s="20">
        <f t="shared" si="8"/>
        <v>114225.19</v>
      </c>
      <c r="F27" s="77">
        <f t="shared" si="1"/>
        <v>7081.9617800000005</v>
      </c>
      <c r="G27" s="20">
        <f t="shared" si="2"/>
        <v>114225.19</v>
      </c>
      <c r="H27" s="18">
        <f t="shared" si="3"/>
        <v>1656.265255</v>
      </c>
      <c r="I27" s="18">
        <v>7000</v>
      </c>
      <c r="J27" s="18">
        <f t="shared" si="4"/>
        <v>42</v>
      </c>
      <c r="K27" s="18">
        <v>11700</v>
      </c>
      <c r="L27" s="18">
        <f t="shared" si="5"/>
        <v>35.1</v>
      </c>
      <c r="M27" s="18">
        <f t="shared" si="6"/>
        <v>8815.3270350000003</v>
      </c>
    </row>
    <row r="28" spans="1:13" x14ac:dyDescent="0.2">
      <c r="A28" s="1">
        <f t="shared" si="7"/>
        <v>17</v>
      </c>
      <c r="B28" s="2" t="s">
        <v>35</v>
      </c>
      <c r="C28" s="18"/>
      <c r="D28" s="20">
        <f>'Adj 1.10 Wages &amp; Salaries'!Q28</f>
        <v>71266.249999999985</v>
      </c>
      <c r="E28" s="20">
        <f t="shared" si="8"/>
        <v>71266.249999999985</v>
      </c>
      <c r="F28" s="77">
        <f t="shared" si="1"/>
        <v>4418.5074999999988</v>
      </c>
      <c r="G28" s="20">
        <f t="shared" si="2"/>
        <v>71266.249999999985</v>
      </c>
      <c r="H28" s="18">
        <f t="shared" si="3"/>
        <v>1033.3606249999998</v>
      </c>
      <c r="I28" s="18">
        <v>7000</v>
      </c>
      <c r="J28" s="18">
        <f t="shared" si="4"/>
        <v>42</v>
      </c>
      <c r="K28" s="18">
        <v>11700</v>
      </c>
      <c r="L28" s="18">
        <f t="shared" si="5"/>
        <v>35.1</v>
      </c>
      <c r="M28" s="18">
        <f t="shared" si="6"/>
        <v>5528.9681249999994</v>
      </c>
    </row>
    <row r="29" spans="1:13" x14ac:dyDescent="0.2">
      <c r="A29" s="1">
        <f t="shared" si="7"/>
        <v>18</v>
      </c>
      <c r="B29" s="2" t="s">
        <v>36</v>
      </c>
      <c r="C29" s="18"/>
      <c r="D29" s="20">
        <f>'Adj 1.10 Wages &amp; Salaries'!Q29</f>
        <v>105248.69750000001</v>
      </c>
      <c r="E29" s="20">
        <f t="shared" si="8"/>
        <v>105248.69750000001</v>
      </c>
      <c r="F29" s="77">
        <f t="shared" si="1"/>
        <v>6525.419245000001</v>
      </c>
      <c r="G29" s="20">
        <f t="shared" si="2"/>
        <v>105248.69750000001</v>
      </c>
      <c r="H29" s="18">
        <f t="shared" si="3"/>
        <v>1526.1061137500003</v>
      </c>
      <c r="I29" s="18">
        <v>7000</v>
      </c>
      <c r="J29" s="18">
        <f t="shared" si="4"/>
        <v>42</v>
      </c>
      <c r="K29" s="18">
        <v>11700</v>
      </c>
      <c r="L29" s="18">
        <f t="shared" si="5"/>
        <v>35.1</v>
      </c>
      <c r="M29" s="18">
        <f t="shared" si="6"/>
        <v>8128.6253587500014</v>
      </c>
    </row>
    <row r="30" spans="1:13" x14ac:dyDescent="0.2">
      <c r="A30" s="1">
        <f t="shared" si="7"/>
        <v>19</v>
      </c>
      <c r="B30" s="2" t="s">
        <v>37</v>
      </c>
      <c r="C30" s="18"/>
      <c r="D30" s="20">
        <f>'Adj 1.10 Wages &amp; Salaries'!Q30</f>
        <v>104713.13750000001</v>
      </c>
      <c r="E30" s="20">
        <f t="shared" si="8"/>
        <v>104713.13750000001</v>
      </c>
      <c r="F30" s="77">
        <f t="shared" si="1"/>
        <v>6492.2145250000003</v>
      </c>
      <c r="G30" s="20">
        <f t="shared" si="2"/>
        <v>104713.13750000001</v>
      </c>
      <c r="H30" s="18">
        <f t="shared" si="3"/>
        <v>1518.3404937500002</v>
      </c>
      <c r="I30" s="18">
        <v>7000</v>
      </c>
      <c r="J30" s="18">
        <f t="shared" si="4"/>
        <v>42</v>
      </c>
      <c r="K30" s="18">
        <v>11700</v>
      </c>
      <c r="L30" s="18">
        <f t="shared" si="5"/>
        <v>35.1</v>
      </c>
      <c r="M30" s="18">
        <f t="shared" si="6"/>
        <v>8087.6550187500006</v>
      </c>
    </row>
    <row r="31" spans="1:13" x14ac:dyDescent="0.2">
      <c r="A31" s="1">
        <f t="shared" si="7"/>
        <v>20</v>
      </c>
      <c r="B31" s="2" t="s">
        <v>38</v>
      </c>
      <c r="C31" s="18"/>
      <c r="D31" s="20">
        <f>'Adj 1.10 Wages &amp; Salaries'!Q31</f>
        <v>108937.91</v>
      </c>
      <c r="E31" s="20">
        <f t="shared" si="8"/>
        <v>108937.91</v>
      </c>
      <c r="F31" s="77">
        <f t="shared" si="1"/>
        <v>6754.1504199999999</v>
      </c>
      <c r="G31" s="20">
        <f t="shared" si="2"/>
        <v>108937.91</v>
      </c>
      <c r="H31" s="18">
        <f t="shared" si="3"/>
        <v>1579.5996950000001</v>
      </c>
      <c r="I31" s="18">
        <v>7000</v>
      </c>
      <c r="J31" s="18">
        <f t="shared" si="4"/>
        <v>42</v>
      </c>
      <c r="K31" s="18">
        <v>11700</v>
      </c>
      <c r="L31" s="18">
        <f t="shared" si="5"/>
        <v>35.1</v>
      </c>
      <c r="M31" s="18">
        <f t="shared" si="6"/>
        <v>8410.8501150000011</v>
      </c>
    </row>
    <row r="32" spans="1:13" x14ac:dyDescent="0.2">
      <c r="A32" s="1">
        <f t="shared" si="7"/>
        <v>21</v>
      </c>
      <c r="B32" s="2" t="s">
        <v>39</v>
      </c>
      <c r="C32" s="18"/>
      <c r="D32" s="20">
        <f>'Adj 1.10 Wages &amp; Salaries'!Q32</f>
        <v>52811.842499999999</v>
      </c>
      <c r="E32" s="20">
        <f t="shared" si="8"/>
        <v>52811.842499999999</v>
      </c>
      <c r="F32" s="77">
        <f t="shared" si="1"/>
        <v>3274.3342349999998</v>
      </c>
      <c r="G32" s="20">
        <f t="shared" si="2"/>
        <v>52811.842499999999</v>
      </c>
      <c r="H32" s="18">
        <f t="shared" si="3"/>
        <v>765.77171625000005</v>
      </c>
      <c r="I32" s="18">
        <v>7000</v>
      </c>
      <c r="J32" s="18">
        <f t="shared" si="4"/>
        <v>42</v>
      </c>
      <c r="K32" s="18">
        <v>11700</v>
      </c>
      <c r="L32" s="18">
        <f t="shared" si="5"/>
        <v>35.1</v>
      </c>
      <c r="M32" s="18">
        <f t="shared" si="6"/>
        <v>4117.20595125</v>
      </c>
    </row>
    <row r="33" spans="1:13" x14ac:dyDescent="0.2">
      <c r="A33" s="1">
        <f t="shared" si="7"/>
        <v>22</v>
      </c>
      <c r="B33" s="2" t="s">
        <v>40</v>
      </c>
      <c r="C33" s="18"/>
      <c r="D33" s="20">
        <f>'Adj 1.10 Wages &amp; Salaries'!Q33</f>
        <v>101086.5625</v>
      </c>
      <c r="E33" s="20">
        <f t="shared" si="8"/>
        <v>101086.5625</v>
      </c>
      <c r="F33" s="77">
        <f t="shared" si="1"/>
        <v>6267.3668749999997</v>
      </c>
      <c r="G33" s="20">
        <f t="shared" si="2"/>
        <v>101086.5625</v>
      </c>
      <c r="H33" s="18">
        <f t="shared" si="3"/>
        <v>1465.75515625</v>
      </c>
      <c r="I33" s="18">
        <v>7000</v>
      </c>
      <c r="J33" s="18">
        <f t="shared" si="4"/>
        <v>42</v>
      </c>
      <c r="K33" s="18">
        <v>11700</v>
      </c>
      <c r="L33" s="18">
        <f t="shared" si="5"/>
        <v>35.1</v>
      </c>
      <c r="M33" s="18">
        <f t="shared" si="6"/>
        <v>7810.2220312500003</v>
      </c>
    </row>
    <row r="34" spans="1:13" x14ac:dyDescent="0.2">
      <c r="A34" s="1">
        <f t="shared" si="7"/>
        <v>23</v>
      </c>
      <c r="B34" s="2" t="s">
        <v>41</v>
      </c>
      <c r="C34" s="18"/>
      <c r="D34" s="20">
        <f>'Adj 1.10 Wages &amp; Salaries'!Q34</f>
        <v>51248.880000000005</v>
      </c>
      <c r="E34" s="20">
        <f t="shared" si="8"/>
        <v>51248.880000000005</v>
      </c>
      <c r="F34" s="77">
        <f t="shared" si="1"/>
        <v>3177.4305600000002</v>
      </c>
      <c r="G34" s="20">
        <f t="shared" si="2"/>
        <v>51248.880000000005</v>
      </c>
      <c r="H34" s="18">
        <f t="shared" si="3"/>
        <v>743.10876000000007</v>
      </c>
      <c r="I34" s="18">
        <v>7000</v>
      </c>
      <c r="J34" s="18">
        <f t="shared" si="4"/>
        <v>42</v>
      </c>
      <c r="K34" s="18">
        <v>11700</v>
      </c>
      <c r="L34" s="18">
        <f t="shared" si="5"/>
        <v>35.1</v>
      </c>
      <c r="M34" s="18">
        <f t="shared" si="6"/>
        <v>3997.6393200000002</v>
      </c>
    </row>
    <row r="35" spans="1:13" x14ac:dyDescent="0.2">
      <c r="A35" s="1">
        <f t="shared" si="7"/>
        <v>24</v>
      </c>
      <c r="B35" s="2" t="s">
        <v>42</v>
      </c>
      <c r="C35" s="18"/>
      <c r="D35" s="20">
        <f>'Adj 1.10 Wages &amp; Salaries'!Q35</f>
        <v>75401.863750000019</v>
      </c>
      <c r="E35" s="20">
        <f t="shared" si="8"/>
        <v>75401.863750000019</v>
      </c>
      <c r="F35" s="77">
        <f t="shared" si="1"/>
        <v>4674.9155525000015</v>
      </c>
      <c r="G35" s="20">
        <f t="shared" si="2"/>
        <v>75401.863750000019</v>
      </c>
      <c r="H35" s="18">
        <f t="shared" si="3"/>
        <v>1093.3270243750003</v>
      </c>
      <c r="I35" s="18">
        <v>7000</v>
      </c>
      <c r="J35" s="18">
        <f t="shared" si="4"/>
        <v>42</v>
      </c>
      <c r="K35" s="18">
        <v>11700</v>
      </c>
      <c r="L35" s="18">
        <f t="shared" si="5"/>
        <v>35.1</v>
      </c>
      <c r="M35" s="18">
        <f t="shared" si="6"/>
        <v>5845.3425768750021</v>
      </c>
    </row>
    <row r="36" spans="1:13" x14ac:dyDescent="0.2">
      <c r="A36" s="1">
        <f t="shared" si="7"/>
        <v>25</v>
      </c>
      <c r="B36" s="2" t="s">
        <v>43</v>
      </c>
      <c r="C36" s="18"/>
      <c r="D36" s="20">
        <f>'Adj 1.10 Wages &amp; Salaries'!Q36</f>
        <v>55411.221250000002</v>
      </c>
      <c r="E36" s="20">
        <f t="shared" si="8"/>
        <v>55411.221250000002</v>
      </c>
      <c r="F36" s="77">
        <f t="shared" si="1"/>
        <v>3435.4957175</v>
      </c>
      <c r="G36" s="20">
        <f t="shared" si="2"/>
        <v>55411.221250000002</v>
      </c>
      <c r="H36" s="18">
        <f t="shared" si="3"/>
        <v>803.46270812500006</v>
      </c>
      <c r="I36" s="18">
        <v>7000</v>
      </c>
      <c r="J36" s="18">
        <f t="shared" si="4"/>
        <v>42</v>
      </c>
      <c r="K36" s="18">
        <v>11700</v>
      </c>
      <c r="L36" s="18">
        <f t="shared" si="5"/>
        <v>35.1</v>
      </c>
      <c r="M36" s="18">
        <f t="shared" si="6"/>
        <v>4316.0584256250004</v>
      </c>
    </row>
    <row r="37" spans="1:13" x14ac:dyDescent="0.2">
      <c r="A37" s="1">
        <f t="shared" si="7"/>
        <v>26</v>
      </c>
      <c r="B37" s="2" t="s">
        <v>44</v>
      </c>
      <c r="C37" s="18"/>
      <c r="D37" s="20">
        <f>'Adj 1.10 Wages &amp; Salaries'!Q37</f>
        <v>46867.974999999999</v>
      </c>
      <c r="E37" s="20">
        <f t="shared" si="8"/>
        <v>46867.974999999999</v>
      </c>
      <c r="F37" s="77">
        <f t="shared" si="1"/>
        <v>2905.8144499999999</v>
      </c>
      <c r="G37" s="20">
        <f t="shared" si="2"/>
        <v>46867.974999999999</v>
      </c>
      <c r="H37" s="18">
        <f t="shared" si="3"/>
        <v>679.58563749999996</v>
      </c>
      <c r="I37" s="18">
        <v>7000</v>
      </c>
      <c r="J37" s="18">
        <f t="shared" si="4"/>
        <v>42</v>
      </c>
      <c r="K37" s="18">
        <v>11700</v>
      </c>
      <c r="L37" s="18">
        <f t="shared" si="5"/>
        <v>35.1</v>
      </c>
      <c r="M37" s="18">
        <f t="shared" si="6"/>
        <v>3662.5000874999996</v>
      </c>
    </row>
    <row r="38" spans="1:13" x14ac:dyDescent="0.2">
      <c r="A38" s="1">
        <f t="shared" si="7"/>
        <v>27</v>
      </c>
      <c r="B38" s="2" t="s">
        <v>45</v>
      </c>
      <c r="C38" s="18"/>
      <c r="D38" s="20">
        <f>'Adj 1.10 Wages &amp; Salaries'!Q38</f>
        <v>67695.375</v>
      </c>
      <c r="E38" s="20">
        <f t="shared" si="8"/>
        <v>67695.375</v>
      </c>
      <c r="F38" s="77">
        <f t="shared" si="1"/>
        <v>4197.1132500000003</v>
      </c>
      <c r="G38" s="20">
        <f t="shared" si="2"/>
        <v>67695.375</v>
      </c>
      <c r="H38" s="18">
        <f t="shared" si="3"/>
        <v>981.58293750000007</v>
      </c>
      <c r="I38" s="18">
        <v>7000</v>
      </c>
      <c r="J38" s="18">
        <f t="shared" si="4"/>
        <v>42</v>
      </c>
      <c r="K38" s="18">
        <v>11700</v>
      </c>
      <c r="L38" s="18">
        <f t="shared" si="5"/>
        <v>35.1</v>
      </c>
      <c r="M38" s="18">
        <f t="shared" si="6"/>
        <v>5255.796187500001</v>
      </c>
    </row>
    <row r="39" spans="1:13" x14ac:dyDescent="0.2">
      <c r="A39" s="1">
        <f t="shared" si="7"/>
        <v>28</v>
      </c>
      <c r="B39" s="2" t="s">
        <v>46</v>
      </c>
      <c r="C39" s="18"/>
      <c r="D39" s="20">
        <f>'Adj 1.10 Wages &amp; Salaries'!Q39</f>
        <v>121884.53000000001</v>
      </c>
      <c r="E39" s="20">
        <f t="shared" si="8"/>
        <v>121884.53000000001</v>
      </c>
      <c r="F39" s="77">
        <f t="shared" si="1"/>
        <v>7556.8408600000012</v>
      </c>
      <c r="G39" s="20">
        <f t="shared" si="2"/>
        <v>121884.53000000001</v>
      </c>
      <c r="H39" s="18">
        <f t="shared" si="3"/>
        <v>1767.3256850000002</v>
      </c>
      <c r="I39" s="18">
        <v>7000</v>
      </c>
      <c r="J39" s="18">
        <f t="shared" si="4"/>
        <v>42</v>
      </c>
      <c r="K39" s="18">
        <v>11700</v>
      </c>
      <c r="L39" s="18">
        <f t="shared" si="5"/>
        <v>35.1</v>
      </c>
      <c r="M39" s="18">
        <f t="shared" si="6"/>
        <v>9401.2665450000022</v>
      </c>
    </row>
    <row r="40" spans="1:13" x14ac:dyDescent="0.2">
      <c r="A40" s="1">
        <f t="shared" si="7"/>
        <v>29</v>
      </c>
      <c r="B40" s="2" t="s">
        <v>47</v>
      </c>
      <c r="C40" s="18"/>
      <c r="D40" s="20">
        <f>'Adj 1.10 Wages &amp; Salaries'!Q40</f>
        <v>44961.875</v>
      </c>
      <c r="E40" s="20">
        <f t="shared" si="8"/>
        <v>44961.875</v>
      </c>
      <c r="F40" s="77">
        <f t="shared" si="1"/>
        <v>2787.63625</v>
      </c>
      <c r="G40" s="20">
        <f t="shared" si="2"/>
        <v>44961.875</v>
      </c>
      <c r="H40" s="18">
        <f t="shared" si="3"/>
        <v>651.94718750000004</v>
      </c>
      <c r="I40" s="18">
        <v>7000</v>
      </c>
      <c r="J40" s="18">
        <f t="shared" si="4"/>
        <v>42</v>
      </c>
      <c r="K40" s="18">
        <v>11700</v>
      </c>
      <c r="L40" s="18">
        <f t="shared" si="5"/>
        <v>35.1</v>
      </c>
      <c r="M40" s="18">
        <f t="shared" si="6"/>
        <v>3516.6834374999999</v>
      </c>
    </row>
    <row r="41" spans="1:13" x14ac:dyDescent="0.2">
      <c r="A41" s="1">
        <f t="shared" si="7"/>
        <v>30</v>
      </c>
      <c r="B41" s="2" t="s">
        <v>48</v>
      </c>
      <c r="C41" s="18"/>
      <c r="D41" s="20">
        <f>'Adj 1.10 Wages &amp; Salaries'!Q41</f>
        <v>100897.5175</v>
      </c>
      <c r="E41" s="20">
        <f t="shared" si="8"/>
        <v>100897.5175</v>
      </c>
      <c r="F41" s="77">
        <f t="shared" si="1"/>
        <v>6255.6460850000003</v>
      </c>
      <c r="G41" s="20">
        <f t="shared" si="2"/>
        <v>100897.5175</v>
      </c>
      <c r="H41" s="18">
        <f t="shared" si="3"/>
        <v>1463.01400375</v>
      </c>
      <c r="I41" s="18">
        <v>7000</v>
      </c>
      <c r="J41" s="18">
        <f t="shared" si="4"/>
        <v>42</v>
      </c>
      <c r="K41" s="18">
        <v>11700</v>
      </c>
      <c r="L41" s="18">
        <f t="shared" si="5"/>
        <v>35.1</v>
      </c>
      <c r="M41" s="18">
        <f t="shared" si="6"/>
        <v>7795.7600887500012</v>
      </c>
    </row>
    <row r="42" spans="1:13" x14ac:dyDescent="0.2">
      <c r="A42" s="1">
        <f t="shared" si="7"/>
        <v>31</v>
      </c>
      <c r="B42" s="2" t="s">
        <v>49</v>
      </c>
      <c r="C42" s="18"/>
      <c r="D42" s="20">
        <f>'Adj 1.10 Wages &amp; Salaries'!Q42</f>
        <v>79804.345000000001</v>
      </c>
      <c r="E42" s="20">
        <f t="shared" si="8"/>
        <v>79804.345000000001</v>
      </c>
      <c r="F42" s="77">
        <f t="shared" si="1"/>
        <v>4947.8693899999998</v>
      </c>
      <c r="G42" s="20">
        <f t="shared" si="2"/>
        <v>79804.345000000001</v>
      </c>
      <c r="H42" s="18">
        <f t="shared" si="3"/>
        <v>1157.1630025000002</v>
      </c>
      <c r="I42" s="18">
        <v>7000</v>
      </c>
      <c r="J42" s="18">
        <f t="shared" si="4"/>
        <v>42</v>
      </c>
      <c r="K42" s="18">
        <v>11700</v>
      </c>
      <c r="L42" s="18">
        <f t="shared" si="5"/>
        <v>35.1</v>
      </c>
      <c r="M42" s="18">
        <f t="shared" si="6"/>
        <v>6182.1323925000006</v>
      </c>
    </row>
    <row r="43" spans="1:13" x14ac:dyDescent="0.2">
      <c r="A43" s="1">
        <f t="shared" si="7"/>
        <v>32</v>
      </c>
      <c r="B43" s="2" t="s">
        <v>50</v>
      </c>
      <c r="C43" s="18"/>
      <c r="D43" s="20">
        <f>'Adj 1.10 Wages &amp; Salaries'!Q43</f>
        <v>116903.3275</v>
      </c>
      <c r="E43" s="20">
        <f t="shared" si="8"/>
        <v>116903.3275</v>
      </c>
      <c r="F43" s="77">
        <f t="shared" si="1"/>
        <v>7248.0063049999999</v>
      </c>
      <c r="G43" s="20">
        <f t="shared" si="2"/>
        <v>116903.3275</v>
      </c>
      <c r="H43" s="18">
        <f t="shared" si="3"/>
        <v>1695.09824875</v>
      </c>
      <c r="I43" s="18">
        <v>7000</v>
      </c>
      <c r="J43" s="18">
        <f t="shared" si="4"/>
        <v>42</v>
      </c>
      <c r="K43" s="18">
        <v>11700</v>
      </c>
      <c r="L43" s="18">
        <f t="shared" si="5"/>
        <v>35.1</v>
      </c>
      <c r="M43" s="18">
        <f t="shared" si="6"/>
        <v>9020.2045537499998</v>
      </c>
    </row>
    <row r="44" spans="1:13" x14ac:dyDescent="0.2">
      <c r="A44" s="1">
        <f t="shared" si="7"/>
        <v>33</v>
      </c>
      <c r="B44" s="2" t="s">
        <v>51</v>
      </c>
      <c r="C44" s="18"/>
      <c r="D44" s="20">
        <f>'Adj 1.10 Wages &amp; Salaries'!Q44</f>
        <v>110003.185</v>
      </c>
      <c r="E44" s="20">
        <f t="shared" si="8"/>
        <v>110003.185</v>
      </c>
      <c r="F44" s="77">
        <f t="shared" si="1"/>
        <v>6820.1974700000001</v>
      </c>
      <c r="G44" s="20">
        <f t="shared" si="2"/>
        <v>110003.185</v>
      </c>
      <c r="H44" s="18">
        <f t="shared" si="3"/>
        <v>1595.0461825</v>
      </c>
      <c r="I44" s="18">
        <v>7000</v>
      </c>
      <c r="J44" s="18">
        <f t="shared" si="4"/>
        <v>42</v>
      </c>
      <c r="K44" s="18">
        <v>11700</v>
      </c>
      <c r="L44" s="18">
        <f t="shared" si="5"/>
        <v>35.1</v>
      </c>
      <c r="M44" s="18">
        <f t="shared" si="6"/>
        <v>8492.3436524999997</v>
      </c>
    </row>
    <row r="45" spans="1:13" x14ac:dyDescent="0.2">
      <c r="A45" s="1">
        <f t="shared" si="7"/>
        <v>34</v>
      </c>
      <c r="B45" s="2" t="s">
        <v>52</v>
      </c>
      <c r="C45" s="18"/>
      <c r="D45" s="20">
        <f>'Adj 1.10 Wages &amp; Salaries'!Q45</f>
        <v>48533.025000000001</v>
      </c>
      <c r="E45" s="20">
        <f t="shared" si="8"/>
        <v>48533.025000000001</v>
      </c>
      <c r="F45" s="77">
        <f t="shared" si="1"/>
        <v>3009.0475500000002</v>
      </c>
      <c r="G45" s="20">
        <f t="shared" si="2"/>
        <v>48533.025000000001</v>
      </c>
      <c r="H45" s="18">
        <f t="shared" si="3"/>
        <v>703.7288625000001</v>
      </c>
      <c r="I45" s="18">
        <v>7000</v>
      </c>
      <c r="J45" s="18">
        <f t="shared" si="4"/>
        <v>42</v>
      </c>
      <c r="K45" s="18">
        <v>11700</v>
      </c>
      <c r="L45" s="18">
        <f t="shared" si="5"/>
        <v>35.1</v>
      </c>
      <c r="M45" s="18">
        <f t="shared" si="6"/>
        <v>3789.8764125000002</v>
      </c>
    </row>
    <row r="46" spans="1:13" x14ac:dyDescent="0.2">
      <c r="A46" s="1">
        <f t="shared" si="7"/>
        <v>35</v>
      </c>
      <c r="B46" s="2" t="s">
        <v>53</v>
      </c>
      <c r="C46" s="18"/>
      <c r="D46" s="20">
        <f>'Adj 1.10 Wages &amp; Salaries'!Q46</f>
        <v>102031.78750000001</v>
      </c>
      <c r="E46" s="20">
        <f t="shared" si="8"/>
        <v>102031.78750000001</v>
      </c>
      <c r="F46" s="77">
        <f t="shared" si="1"/>
        <v>6325.9708250000003</v>
      </c>
      <c r="G46" s="20">
        <f t="shared" si="2"/>
        <v>102031.78750000001</v>
      </c>
      <c r="H46" s="18">
        <f t="shared" si="3"/>
        <v>1479.4609187500002</v>
      </c>
      <c r="I46" s="18">
        <v>7000</v>
      </c>
      <c r="J46" s="18">
        <f t="shared" si="4"/>
        <v>42</v>
      </c>
      <c r="K46" s="18">
        <v>11700</v>
      </c>
      <c r="L46" s="18">
        <f t="shared" si="5"/>
        <v>35.1</v>
      </c>
      <c r="M46" s="18">
        <f t="shared" si="6"/>
        <v>7882.5317437500007</v>
      </c>
    </row>
    <row r="47" spans="1:13" x14ac:dyDescent="0.2">
      <c r="A47" s="1">
        <f t="shared" si="7"/>
        <v>36</v>
      </c>
      <c r="B47" s="2" t="s">
        <v>54</v>
      </c>
      <c r="C47" s="18"/>
      <c r="D47" s="20">
        <f>'Adj 1.10 Wages &amp; Salaries'!Q47</f>
        <v>105025</v>
      </c>
      <c r="E47" s="20">
        <f t="shared" si="8"/>
        <v>105025</v>
      </c>
      <c r="F47" s="77">
        <f t="shared" si="1"/>
        <v>6511.55</v>
      </c>
      <c r="G47" s="20">
        <f t="shared" si="2"/>
        <v>105025</v>
      </c>
      <c r="H47" s="18">
        <f t="shared" si="3"/>
        <v>1522.8625000000002</v>
      </c>
      <c r="I47" s="18">
        <v>7000</v>
      </c>
      <c r="J47" s="18">
        <f t="shared" si="4"/>
        <v>42</v>
      </c>
      <c r="K47" s="18">
        <v>11700</v>
      </c>
      <c r="L47" s="18">
        <f t="shared" si="5"/>
        <v>35.1</v>
      </c>
      <c r="M47" s="18">
        <f t="shared" si="6"/>
        <v>8111.5125000000007</v>
      </c>
    </row>
    <row r="48" spans="1:13" x14ac:dyDescent="0.2">
      <c r="A48" s="1">
        <f t="shared" si="7"/>
        <v>37</v>
      </c>
      <c r="B48" s="2" t="s">
        <v>55</v>
      </c>
      <c r="C48" s="18"/>
      <c r="D48" s="20">
        <f>'Adj 1.10 Wages &amp; Salaries'!Q48</f>
        <v>109310.02</v>
      </c>
      <c r="E48" s="20">
        <f t="shared" si="8"/>
        <v>109310.02</v>
      </c>
      <c r="F48" s="77">
        <f t="shared" si="1"/>
        <v>6777.2212399999999</v>
      </c>
      <c r="G48" s="20">
        <f t="shared" si="2"/>
        <v>109310.02</v>
      </c>
      <c r="H48" s="18">
        <f t="shared" si="3"/>
        <v>1584.9952900000001</v>
      </c>
      <c r="I48" s="18">
        <v>7000</v>
      </c>
      <c r="J48" s="18">
        <f t="shared" si="4"/>
        <v>42</v>
      </c>
      <c r="K48" s="18">
        <v>11700</v>
      </c>
      <c r="L48" s="18">
        <f t="shared" si="5"/>
        <v>35.1</v>
      </c>
      <c r="M48" s="18">
        <f t="shared" si="6"/>
        <v>8439.3165300000001</v>
      </c>
    </row>
    <row r="49" spans="1:13" x14ac:dyDescent="0.2">
      <c r="A49" s="1">
        <f t="shared" si="7"/>
        <v>38</v>
      </c>
      <c r="B49" s="2" t="s">
        <v>56</v>
      </c>
      <c r="C49" s="18"/>
      <c r="D49" s="20">
        <f>'Adj 1.10 Wages &amp; Salaries'!Q49</f>
        <v>100015.3075</v>
      </c>
      <c r="E49" s="20">
        <f t="shared" si="8"/>
        <v>100015.3075</v>
      </c>
      <c r="F49" s="77">
        <f t="shared" si="1"/>
        <v>6200.9490649999998</v>
      </c>
      <c r="G49" s="20">
        <f t="shared" si="2"/>
        <v>100015.3075</v>
      </c>
      <c r="H49" s="18">
        <f t="shared" si="3"/>
        <v>1450.2219587500001</v>
      </c>
      <c r="I49" s="18">
        <v>7000</v>
      </c>
      <c r="J49" s="18">
        <f t="shared" si="4"/>
        <v>42</v>
      </c>
      <c r="K49" s="18">
        <v>11700</v>
      </c>
      <c r="L49" s="18">
        <f t="shared" si="5"/>
        <v>35.1</v>
      </c>
      <c r="M49" s="18">
        <f t="shared" si="6"/>
        <v>7728.2710237500005</v>
      </c>
    </row>
    <row r="50" spans="1:13" x14ac:dyDescent="0.2">
      <c r="A50" s="1">
        <f t="shared" si="7"/>
        <v>39</v>
      </c>
      <c r="B50" s="2" t="s">
        <v>57</v>
      </c>
      <c r="C50" s="18"/>
      <c r="D50" s="20">
        <f>'Adj 1.10 Wages &amp; Salaries'!Q50</f>
        <v>105088.015</v>
      </c>
      <c r="E50" s="20">
        <f t="shared" si="8"/>
        <v>105088.015</v>
      </c>
      <c r="F50" s="77">
        <f t="shared" si="1"/>
        <v>6515.4569300000003</v>
      </c>
      <c r="G50" s="20">
        <f t="shared" si="2"/>
        <v>105088.015</v>
      </c>
      <c r="H50" s="18">
        <f t="shared" si="3"/>
        <v>1523.7762175</v>
      </c>
      <c r="I50" s="18">
        <v>7000</v>
      </c>
      <c r="J50" s="18">
        <f t="shared" si="4"/>
        <v>42</v>
      </c>
      <c r="K50" s="18">
        <v>11700</v>
      </c>
      <c r="L50" s="18">
        <f t="shared" si="5"/>
        <v>35.1</v>
      </c>
      <c r="M50" s="18">
        <f t="shared" si="6"/>
        <v>8116.3331475000005</v>
      </c>
    </row>
    <row r="51" spans="1:13" x14ac:dyDescent="0.2">
      <c r="A51" s="1">
        <f t="shared" si="7"/>
        <v>40</v>
      </c>
      <c r="B51" s="2" t="s">
        <v>58</v>
      </c>
      <c r="C51" s="18"/>
      <c r="D51" s="20">
        <f>'Adj 1.10 Wages &amp; Salaries'!Q51</f>
        <v>53098.375</v>
      </c>
      <c r="E51" s="20">
        <f t="shared" si="8"/>
        <v>53098.375</v>
      </c>
      <c r="F51" s="77">
        <f t="shared" si="1"/>
        <v>3292.0992499999998</v>
      </c>
      <c r="G51" s="20">
        <f t="shared" si="2"/>
        <v>53098.375</v>
      </c>
      <c r="H51" s="18">
        <f t="shared" si="3"/>
        <v>769.92643750000002</v>
      </c>
      <c r="I51" s="18">
        <v>7000</v>
      </c>
      <c r="J51" s="18">
        <f t="shared" si="4"/>
        <v>42</v>
      </c>
      <c r="K51" s="18">
        <v>11700</v>
      </c>
      <c r="L51" s="18">
        <f t="shared" si="5"/>
        <v>35.1</v>
      </c>
      <c r="M51" s="18">
        <f t="shared" si="6"/>
        <v>4139.1256874999999</v>
      </c>
    </row>
    <row r="52" spans="1:13" x14ac:dyDescent="0.2">
      <c r="A52" s="1">
        <f t="shared" si="7"/>
        <v>41</v>
      </c>
      <c r="B52" s="2" t="s">
        <v>59</v>
      </c>
      <c r="C52" s="18"/>
      <c r="D52" s="20">
        <f>'Adj 1.10 Wages &amp; Salaries'!Q52</f>
        <v>65190.743749999994</v>
      </c>
      <c r="E52" s="20">
        <f t="shared" si="8"/>
        <v>65190.743749999994</v>
      </c>
      <c r="F52" s="77">
        <f t="shared" si="1"/>
        <v>4041.8261124999995</v>
      </c>
      <c r="G52" s="20">
        <f t="shared" si="2"/>
        <v>65190.743749999994</v>
      </c>
      <c r="H52" s="18">
        <f t="shared" si="3"/>
        <v>945.26578437499995</v>
      </c>
      <c r="I52" s="18">
        <v>7000</v>
      </c>
      <c r="J52" s="18">
        <f t="shared" si="4"/>
        <v>42</v>
      </c>
      <c r="K52" s="18">
        <v>11700</v>
      </c>
      <c r="L52" s="18">
        <f t="shared" si="5"/>
        <v>35.1</v>
      </c>
      <c r="M52" s="18">
        <f t="shared" si="6"/>
        <v>5064.1918968749997</v>
      </c>
    </row>
    <row r="53" spans="1:13" x14ac:dyDescent="0.2">
      <c r="A53" s="1">
        <f t="shared" si="7"/>
        <v>42</v>
      </c>
      <c r="B53" s="2" t="s">
        <v>60</v>
      </c>
      <c r="C53" s="18"/>
      <c r="D53" s="20">
        <f>'Adj 1.10 Wages &amp; Salaries'!Q53</f>
        <v>107325.0475</v>
      </c>
      <c r="E53" s="20">
        <f t="shared" si="8"/>
        <v>107325.0475</v>
      </c>
      <c r="F53" s="77">
        <f t="shared" si="1"/>
        <v>6654.1529449999998</v>
      </c>
      <c r="G53" s="20">
        <f t="shared" si="2"/>
        <v>107325.0475</v>
      </c>
      <c r="H53" s="18">
        <f t="shared" si="3"/>
        <v>1556.2131887500002</v>
      </c>
      <c r="I53" s="18">
        <v>7000</v>
      </c>
      <c r="J53" s="18">
        <f t="shared" si="4"/>
        <v>42</v>
      </c>
      <c r="K53" s="18">
        <v>11700</v>
      </c>
      <c r="L53" s="18">
        <f t="shared" si="5"/>
        <v>35.1</v>
      </c>
      <c r="M53" s="18">
        <f t="shared" si="6"/>
        <v>8287.4661337500002</v>
      </c>
    </row>
    <row r="54" spans="1:13" x14ac:dyDescent="0.2">
      <c r="A54" s="1">
        <f t="shared" si="7"/>
        <v>43</v>
      </c>
      <c r="B54" s="2" t="s">
        <v>61</v>
      </c>
      <c r="C54" s="18"/>
      <c r="D54" s="20">
        <f>'Adj 1.10 Wages &amp; Salaries'!Q54</f>
        <v>56762.5</v>
      </c>
      <c r="E54" s="20">
        <f t="shared" si="8"/>
        <v>56762.5</v>
      </c>
      <c r="F54" s="77">
        <f t="shared" si="1"/>
        <v>3519.2750000000001</v>
      </c>
      <c r="G54" s="20">
        <f t="shared" si="2"/>
        <v>56762.5</v>
      </c>
      <c r="H54" s="18">
        <f t="shared" si="3"/>
        <v>823.05625000000009</v>
      </c>
      <c r="I54" s="18">
        <v>7000</v>
      </c>
      <c r="J54" s="18">
        <f t="shared" si="4"/>
        <v>42</v>
      </c>
      <c r="K54" s="18">
        <v>11700</v>
      </c>
      <c r="L54" s="18">
        <f t="shared" si="5"/>
        <v>35.1</v>
      </c>
      <c r="M54" s="18">
        <f t="shared" si="6"/>
        <v>4419.4312500000005</v>
      </c>
    </row>
    <row r="55" spans="1:13" x14ac:dyDescent="0.2">
      <c r="A55" s="1">
        <f t="shared" si="7"/>
        <v>44</v>
      </c>
      <c r="B55" s="2" t="s">
        <v>62</v>
      </c>
      <c r="C55" s="18"/>
      <c r="D55" s="20">
        <f>'Adj 1.10 Wages &amp; Salaries'!Q55</f>
        <v>45249.7575</v>
      </c>
      <c r="E55" s="20">
        <f t="shared" si="8"/>
        <v>45249.7575</v>
      </c>
      <c r="F55" s="77">
        <f t="shared" si="1"/>
        <v>2805.4849650000001</v>
      </c>
      <c r="G55" s="20">
        <f t="shared" si="2"/>
        <v>45249.7575</v>
      </c>
      <c r="H55" s="18">
        <f t="shared" si="3"/>
        <v>656.12148375000004</v>
      </c>
      <c r="I55" s="18">
        <v>7000</v>
      </c>
      <c r="J55" s="18">
        <f t="shared" si="4"/>
        <v>42</v>
      </c>
      <c r="K55" s="18">
        <v>11700</v>
      </c>
      <c r="L55" s="18">
        <f t="shared" si="5"/>
        <v>35.1</v>
      </c>
      <c r="M55" s="18">
        <f t="shared" si="6"/>
        <v>3538.7064487500002</v>
      </c>
    </row>
    <row r="56" spans="1:13" x14ac:dyDescent="0.2">
      <c r="A56" s="1">
        <f t="shared" si="7"/>
        <v>45</v>
      </c>
      <c r="B56" s="2" t="s">
        <v>63</v>
      </c>
      <c r="C56" s="18"/>
      <c r="D56" s="20">
        <f>'Adj 1.10 Wages &amp; Salaries'!Q56</f>
        <v>106022.76749999999</v>
      </c>
      <c r="E56" s="20">
        <f t="shared" si="8"/>
        <v>106022.76749999999</v>
      </c>
      <c r="F56" s="77">
        <f t="shared" si="1"/>
        <v>6573.4115849999989</v>
      </c>
      <c r="G56" s="20">
        <f t="shared" si="2"/>
        <v>106022.76749999999</v>
      </c>
      <c r="H56" s="18">
        <f t="shared" si="3"/>
        <v>1537.3301287499999</v>
      </c>
      <c r="I56" s="18">
        <v>7000</v>
      </c>
      <c r="J56" s="18">
        <f t="shared" si="4"/>
        <v>42</v>
      </c>
      <c r="K56" s="18">
        <v>11700</v>
      </c>
      <c r="L56" s="18">
        <f t="shared" si="5"/>
        <v>35.1</v>
      </c>
      <c r="M56" s="18">
        <f t="shared" si="6"/>
        <v>8187.8417137499991</v>
      </c>
    </row>
    <row r="57" spans="1:13" x14ac:dyDescent="0.2">
      <c r="A57" s="1">
        <f t="shared" si="7"/>
        <v>46</v>
      </c>
      <c r="B57" s="2" t="s">
        <v>64</v>
      </c>
      <c r="C57" s="18"/>
      <c r="D57" s="20">
        <f>'Adj 1.10 Wages &amp; Salaries'!Q57</f>
        <v>82814.299999999988</v>
      </c>
      <c r="E57" s="20">
        <f t="shared" si="8"/>
        <v>82814.299999999988</v>
      </c>
      <c r="F57" s="77">
        <f t="shared" si="1"/>
        <v>5134.4865999999993</v>
      </c>
      <c r="G57" s="20">
        <f t="shared" si="2"/>
        <v>82814.299999999988</v>
      </c>
      <c r="H57" s="18">
        <f t="shared" si="3"/>
        <v>1200.8073499999998</v>
      </c>
      <c r="I57" s="18">
        <v>7000</v>
      </c>
      <c r="J57" s="18">
        <f t="shared" si="4"/>
        <v>42</v>
      </c>
      <c r="K57" s="18">
        <v>11700</v>
      </c>
      <c r="L57" s="18">
        <f t="shared" si="5"/>
        <v>35.1</v>
      </c>
      <c r="M57" s="18">
        <f t="shared" si="6"/>
        <v>6412.3939499999997</v>
      </c>
    </row>
    <row r="58" spans="1:13" x14ac:dyDescent="0.2">
      <c r="A58" s="1">
        <f t="shared" si="7"/>
        <v>47</v>
      </c>
      <c r="B58" s="2" t="s">
        <v>65</v>
      </c>
      <c r="C58" s="18"/>
      <c r="D58" s="20">
        <f>'Adj 1.10 Wages &amp; Salaries'!Q58</f>
        <v>81388.919999999984</v>
      </c>
      <c r="E58" s="20">
        <f t="shared" si="8"/>
        <v>81388.919999999984</v>
      </c>
      <c r="F58" s="77">
        <f t="shared" si="1"/>
        <v>5046.1130399999993</v>
      </c>
      <c r="G58" s="20">
        <f t="shared" si="2"/>
        <v>81388.919999999984</v>
      </c>
      <c r="H58" s="18">
        <f t="shared" si="3"/>
        <v>1180.1393399999997</v>
      </c>
      <c r="I58" s="18">
        <v>7000</v>
      </c>
      <c r="J58" s="18">
        <f t="shared" si="4"/>
        <v>42</v>
      </c>
      <c r="K58" s="18">
        <v>11700</v>
      </c>
      <c r="L58" s="18">
        <f t="shared" si="5"/>
        <v>35.1</v>
      </c>
      <c r="M58" s="18">
        <f t="shared" si="6"/>
        <v>6303.3523799999994</v>
      </c>
    </row>
    <row r="59" spans="1:13" x14ac:dyDescent="0.2">
      <c r="A59" s="1">
        <f t="shared" si="7"/>
        <v>48</v>
      </c>
      <c r="B59" s="2" t="s">
        <v>66</v>
      </c>
      <c r="C59" s="18"/>
      <c r="D59" s="20">
        <f>'Adj 1.10 Wages &amp; Salaries'!Q59</f>
        <v>71533.31749999999</v>
      </c>
      <c r="E59" s="20">
        <f t="shared" si="8"/>
        <v>71533.31749999999</v>
      </c>
      <c r="F59" s="77">
        <f t="shared" si="1"/>
        <v>4435.0656849999996</v>
      </c>
      <c r="G59" s="20">
        <f t="shared" si="2"/>
        <v>71533.31749999999</v>
      </c>
      <c r="H59" s="18">
        <f t="shared" si="3"/>
        <v>1037.2331037499998</v>
      </c>
      <c r="I59" s="18">
        <v>7000</v>
      </c>
      <c r="J59" s="18">
        <f t="shared" si="4"/>
        <v>42</v>
      </c>
      <c r="K59" s="18">
        <v>11700</v>
      </c>
      <c r="L59" s="18">
        <f t="shared" si="5"/>
        <v>35.1</v>
      </c>
      <c r="M59" s="18">
        <f t="shared" si="6"/>
        <v>5549.3987887499998</v>
      </c>
    </row>
    <row r="60" spans="1:13" x14ac:dyDescent="0.2">
      <c r="A60" s="1">
        <f t="shared" si="7"/>
        <v>49</v>
      </c>
      <c r="B60" s="2" t="s">
        <v>67</v>
      </c>
      <c r="C60" s="18"/>
      <c r="D60" s="20">
        <f>'Adj 1.10 Wages &amp; Salaries'!Q60</f>
        <v>43960.956250000003</v>
      </c>
      <c r="E60" s="20">
        <f t="shared" si="8"/>
        <v>43960.956250000003</v>
      </c>
      <c r="F60" s="77">
        <f t="shared" si="1"/>
        <v>2725.5792875000002</v>
      </c>
      <c r="G60" s="20">
        <f t="shared" si="2"/>
        <v>43960.956250000003</v>
      </c>
      <c r="H60" s="18">
        <f t="shared" si="3"/>
        <v>637.43386562500007</v>
      </c>
      <c r="I60" s="18">
        <v>7000</v>
      </c>
      <c r="J60" s="18">
        <f t="shared" si="4"/>
        <v>42</v>
      </c>
      <c r="K60" s="18">
        <v>11700</v>
      </c>
      <c r="L60" s="18">
        <f t="shared" si="5"/>
        <v>35.1</v>
      </c>
      <c r="M60" s="18">
        <f t="shared" si="6"/>
        <v>3440.1131531250003</v>
      </c>
    </row>
    <row r="61" spans="1:13" x14ac:dyDescent="0.2">
      <c r="A61" s="1">
        <f t="shared" si="7"/>
        <v>50</v>
      </c>
      <c r="B61" s="2" t="s">
        <v>68</v>
      </c>
      <c r="C61" s="18"/>
      <c r="D61" s="20">
        <f>'Adj 1.10 Wages &amp; Salaries'!Q61</f>
        <v>44825.143750000003</v>
      </c>
      <c r="E61" s="20">
        <f t="shared" si="8"/>
        <v>44825.143750000003</v>
      </c>
      <c r="F61" s="77">
        <f t="shared" si="1"/>
        <v>2779.1589125</v>
      </c>
      <c r="G61" s="20">
        <f t="shared" si="2"/>
        <v>44825.143750000003</v>
      </c>
      <c r="H61" s="18">
        <f t="shared" si="3"/>
        <v>649.96458437500007</v>
      </c>
      <c r="I61" s="18">
        <v>7000</v>
      </c>
      <c r="J61" s="18">
        <f t="shared" si="4"/>
        <v>42</v>
      </c>
      <c r="K61" s="18">
        <v>11700</v>
      </c>
      <c r="L61" s="18">
        <f t="shared" si="5"/>
        <v>35.1</v>
      </c>
      <c r="M61" s="18">
        <f t="shared" si="6"/>
        <v>3506.2234968749999</v>
      </c>
    </row>
    <row r="62" spans="1:13" x14ac:dyDescent="0.2">
      <c r="A62" s="1">
        <f t="shared" si="7"/>
        <v>51</v>
      </c>
      <c r="B62" s="2" t="s">
        <v>69</v>
      </c>
      <c r="C62" s="18"/>
      <c r="D62" s="20">
        <f>'Adj 1.10 Wages &amp; Salaries'!Q62</f>
        <v>44479.46875</v>
      </c>
      <c r="E62" s="20">
        <f t="shared" si="8"/>
        <v>44479.46875</v>
      </c>
      <c r="F62" s="77">
        <f t="shared" si="1"/>
        <v>2757.7270625000001</v>
      </c>
      <c r="G62" s="20">
        <f t="shared" si="2"/>
        <v>44479.46875</v>
      </c>
      <c r="H62" s="18">
        <f t="shared" si="3"/>
        <v>644.952296875</v>
      </c>
      <c r="I62" s="18">
        <v>7000</v>
      </c>
      <c r="J62" s="18">
        <f t="shared" si="4"/>
        <v>42</v>
      </c>
      <c r="K62" s="18">
        <v>11700</v>
      </c>
      <c r="L62" s="18">
        <f t="shared" si="5"/>
        <v>35.1</v>
      </c>
      <c r="M62" s="18">
        <f t="shared" si="6"/>
        <v>3479.7793593749998</v>
      </c>
    </row>
    <row r="63" spans="1:13" x14ac:dyDescent="0.2">
      <c r="A63" s="1">
        <f t="shared" si="7"/>
        <v>52</v>
      </c>
      <c r="B63" s="2" t="s">
        <v>70</v>
      </c>
      <c r="C63" s="18"/>
      <c r="D63" s="20">
        <f>'Adj 1.10 Wages &amp; Salaries'!Q63</f>
        <v>87346.559999999983</v>
      </c>
      <c r="E63" s="20">
        <f t="shared" si="8"/>
        <v>87346.559999999983</v>
      </c>
      <c r="F63" s="77">
        <f t="shared" si="1"/>
        <v>5415.486719999999</v>
      </c>
      <c r="G63" s="20">
        <f t="shared" si="2"/>
        <v>87346.559999999983</v>
      </c>
      <c r="H63" s="18">
        <f t="shared" si="3"/>
        <v>1266.5251199999998</v>
      </c>
      <c r="I63" s="18">
        <v>7000</v>
      </c>
      <c r="J63" s="18">
        <f t="shared" si="4"/>
        <v>42</v>
      </c>
      <c r="K63" s="18">
        <v>11700</v>
      </c>
      <c r="L63" s="18">
        <f t="shared" si="5"/>
        <v>35.1</v>
      </c>
      <c r="M63" s="18">
        <f t="shared" si="6"/>
        <v>6759.1118399999996</v>
      </c>
    </row>
    <row r="64" spans="1:13" x14ac:dyDescent="0.2">
      <c r="A64" s="1">
        <f t="shared" si="7"/>
        <v>53</v>
      </c>
      <c r="B64" s="2" t="s">
        <v>71</v>
      </c>
      <c r="C64" s="18"/>
      <c r="D64" s="20">
        <f>'Adj 1.10 Wages &amp; Salaries'!Q64</f>
        <v>81691.924999999988</v>
      </c>
      <c r="E64" s="20">
        <f t="shared" si="8"/>
        <v>81691.924999999988</v>
      </c>
      <c r="F64" s="77">
        <f t="shared" si="1"/>
        <v>5064.8993499999997</v>
      </c>
      <c r="G64" s="20">
        <f t="shared" si="2"/>
        <v>81691.924999999988</v>
      </c>
      <c r="H64" s="18">
        <f t="shared" si="3"/>
        <v>1184.5329124999998</v>
      </c>
      <c r="I64" s="18">
        <v>7000</v>
      </c>
      <c r="J64" s="18">
        <f t="shared" si="4"/>
        <v>42</v>
      </c>
      <c r="K64" s="18">
        <v>11700</v>
      </c>
      <c r="L64" s="18">
        <f t="shared" si="5"/>
        <v>35.1</v>
      </c>
      <c r="M64" s="18">
        <f t="shared" si="6"/>
        <v>6326.5322624999999</v>
      </c>
    </row>
    <row r="65" spans="1:13" x14ac:dyDescent="0.2">
      <c r="A65" s="1">
        <f t="shared" si="7"/>
        <v>54</v>
      </c>
      <c r="B65" s="2" t="s">
        <v>72</v>
      </c>
      <c r="C65" s="18"/>
      <c r="D65" s="20">
        <f>'Adj 1.10 Wages &amp; Salaries'!Q65</f>
        <v>76761.14</v>
      </c>
      <c r="E65" s="20">
        <f t="shared" si="8"/>
        <v>76761.14</v>
      </c>
      <c r="F65" s="77">
        <f t="shared" si="1"/>
        <v>4759.1906799999997</v>
      </c>
      <c r="G65" s="20">
        <f t="shared" si="2"/>
        <v>76761.14</v>
      </c>
      <c r="H65" s="18">
        <f t="shared" si="3"/>
        <v>1113.0365300000001</v>
      </c>
      <c r="I65" s="18">
        <v>7000</v>
      </c>
      <c r="J65" s="18">
        <f t="shared" si="4"/>
        <v>42</v>
      </c>
      <c r="K65" s="18">
        <v>11700</v>
      </c>
      <c r="L65" s="18">
        <f t="shared" si="5"/>
        <v>35.1</v>
      </c>
      <c r="M65" s="18">
        <f t="shared" si="6"/>
        <v>5949.3272100000004</v>
      </c>
    </row>
    <row r="66" spans="1:13" x14ac:dyDescent="0.2">
      <c r="A66" s="1">
        <f t="shared" si="7"/>
        <v>55</v>
      </c>
      <c r="B66" s="2" t="s">
        <v>73</v>
      </c>
      <c r="C66" s="18"/>
      <c r="D66" s="20">
        <f>'Adj 1.10 Wages &amp; Salaries'!Q66</f>
        <v>43693.84375</v>
      </c>
      <c r="E66" s="20">
        <f t="shared" si="8"/>
        <v>43693.84375</v>
      </c>
      <c r="F66" s="77">
        <f t="shared" si="1"/>
        <v>2709.0183124999999</v>
      </c>
      <c r="G66" s="20">
        <f t="shared" si="2"/>
        <v>43693.84375</v>
      </c>
      <c r="H66" s="18">
        <f t="shared" si="3"/>
        <v>633.56073437500004</v>
      </c>
      <c r="I66" s="18">
        <v>7000</v>
      </c>
      <c r="J66" s="18">
        <f t="shared" si="4"/>
        <v>42</v>
      </c>
      <c r="K66" s="18">
        <v>11700</v>
      </c>
      <c r="L66" s="18">
        <f t="shared" si="5"/>
        <v>35.1</v>
      </c>
      <c r="M66" s="18">
        <f t="shared" si="6"/>
        <v>3419.679046875</v>
      </c>
    </row>
    <row r="67" spans="1:13" x14ac:dyDescent="0.2">
      <c r="A67" s="1">
        <f t="shared" si="7"/>
        <v>56</v>
      </c>
      <c r="B67" s="2" t="s">
        <v>74</v>
      </c>
      <c r="C67" s="18"/>
      <c r="D67" s="20">
        <f>'Adj 1.10 Wages &amp; Salaries'!Q67</f>
        <v>65059.39</v>
      </c>
      <c r="E67" s="20">
        <f t="shared" si="8"/>
        <v>65059.39</v>
      </c>
      <c r="F67" s="77">
        <f t="shared" si="1"/>
        <v>4033.6821799999998</v>
      </c>
      <c r="G67" s="20">
        <f t="shared" si="2"/>
        <v>65059.39</v>
      </c>
      <c r="H67" s="18">
        <f t="shared" si="3"/>
        <v>943.36115500000005</v>
      </c>
      <c r="I67" s="18">
        <v>7000</v>
      </c>
      <c r="J67" s="18">
        <f t="shared" si="4"/>
        <v>42</v>
      </c>
      <c r="K67" s="18">
        <v>11700</v>
      </c>
      <c r="L67" s="18">
        <f t="shared" si="5"/>
        <v>35.1</v>
      </c>
      <c r="M67" s="18">
        <f t="shared" si="6"/>
        <v>5054.1433350000007</v>
      </c>
    </row>
    <row r="68" spans="1:13" x14ac:dyDescent="0.2">
      <c r="A68" s="1">
        <f t="shared" si="7"/>
        <v>57</v>
      </c>
      <c r="B68" s="2" t="s">
        <v>75</v>
      </c>
      <c r="C68" s="18"/>
      <c r="D68" s="20">
        <f>'Adj 1.10 Wages &amp; Salaries'!Q68</f>
        <v>95520.375</v>
      </c>
      <c r="E68" s="20">
        <f t="shared" si="8"/>
        <v>95520.375</v>
      </c>
      <c r="F68" s="77">
        <f t="shared" si="1"/>
        <v>5922.26325</v>
      </c>
      <c r="G68" s="20">
        <f t="shared" si="2"/>
        <v>95520.375</v>
      </c>
      <c r="H68" s="18">
        <f t="shared" si="3"/>
        <v>1385.0454375000002</v>
      </c>
      <c r="I68" s="18">
        <v>7000</v>
      </c>
      <c r="J68" s="18">
        <f t="shared" si="4"/>
        <v>42</v>
      </c>
      <c r="K68" s="18">
        <v>11700</v>
      </c>
      <c r="L68" s="18">
        <f t="shared" si="5"/>
        <v>35.1</v>
      </c>
      <c r="M68" s="18">
        <f t="shared" si="6"/>
        <v>7384.4086875000003</v>
      </c>
    </row>
    <row r="69" spans="1:13" x14ac:dyDescent="0.2">
      <c r="A69" s="1">
        <f t="shared" si="7"/>
        <v>58</v>
      </c>
      <c r="B69" s="2" t="s">
        <v>76</v>
      </c>
      <c r="C69" s="18"/>
      <c r="D69" s="20">
        <f>'Adj 1.10 Wages &amp; Salaries'!Q69</f>
        <v>43984.525000000001</v>
      </c>
      <c r="E69" s="20">
        <f t="shared" si="8"/>
        <v>43984.525000000001</v>
      </c>
      <c r="F69" s="77">
        <f t="shared" si="1"/>
        <v>2727.0405500000002</v>
      </c>
      <c r="G69" s="20">
        <f t="shared" si="2"/>
        <v>43984.525000000001</v>
      </c>
      <c r="H69" s="18">
        <f t="shared" si="3"/>
        <v>637.77561250000008</v>
      </c>
      <c r="I69" s="18">
        <v>7000</v>
      </c>
      <c r="J69" s="18">
        <f t="shared" si="4"/>
        <v>42</v>
      </c>
      <c r="K69" s="18">
        <v>11700</v>
      </c>
      <c r="L69" s="18">
        <f t="shared" si="5"/>
        <v>35.1</v>
      </c>
      <c r="M69" s="18">
        <f t="shared" si="6"/>
        <v>3441.9161625000002</v>
      </c>
    </row>
    <row r="70" spans="1:13" x14ac:dyDescent="0.2">
      <c r="A70" s="1">
        <f t="shared" si="7"/>
        <v>59</v>
      </c>
      <c r="B70" s="2" t="s">
        <v>77</v>
      </c>
      <c r="C70" s="18"/>
      <c r="D70" s="20">
        <f>'Adj 1.10 Wages &amp; Salaries'!Q70</f>
        <v>51098.259999999995</v>
      </c>
      <c r="E70" s="20">
        <f t="shared" si="8"/>
        <v>51098.259999999995</v>
      </c>
      <c r="F70" s="77">
        <f t="shared" si="1"/>
        <v>3168.0921199999998</v>
      </c>
      <c r="G70" s="20">
        <f t="shared" si="2"/>
        <v>51098.259999999995</v>
      </c>
      <c r="H70" s="18">
        <f t="shared" si="3"/>
        <v>740.92476999999997</v>
      </c>
      <c r="I70" s="18">
        <v>7000</v>
      </c>
      <c r="J70" s="18">
        <f t="shared" si="4"/>
        <v>42</v>
      </c>
      <c r="K70" s="18">
        <v>11700</v>
      </c>
      <c r="L70" s="18">
        <f t="shared" si="5"/>
        <v>35.1</v>
      </c>
      <c r="M70" s="18">
        <f t="shared" si="6"/>
        <v>3986.1168899999998</v>
      </c>
    </row>
    <row r="71" spans="1:13" x14ac:dyDescent="0.2">
      <c r="A71" s="1">
        <f t="shared" si="7"/>
        <v>60</v>
      </c>
      <c r="B71" s="2" t="s">
        <v>78</v>
      </c>
      <c r="C71" s="18"/>
      <c r="D71" s="20">
        <f>'Adj 1.10 Wages &amp; Salaries'!Q71</f>
        <v>45115.824999999997</v>
      </c>
      <c r="E71" s="20">
        <f t="shared" si="8"/>
        <v>45115.824999999997</v>
      </c>
      <c r="F71" s="77">
        <f t="shared" si="1"/>
        <v>2797.1811499999999</v>
      </c>
      <c r="G71" s="20">
        <f t="shared" si="2"/>
        <v>45115.824999999997</v>
      </c>
      <c r="H71" s="18">
        <f t="shared" si="3"/>
        <v>654.1794625</v>
      </c>
      <c r="I71" s="18">
        <v>7000</v>
      </c>
      <c r="J71" s="18">
        <f t="shared" si="4"/>
        <v>42</v>
      </c>
      <c r="K71" s="18">
        <v>11700</v>
      </c>
      <c r="L71" s="18">
        <f t="shared" si="5"/>
        <v>35.1</v>
      </c>
      <c r="M71" s="18">
        <f t="shared" si="6"/>
        <v>3528.4606124999996</v>
      </c>
    </row>
    <row r="72" spans="1:13" x14ac:dyDescent="0.2">
      <c r="A72" s="1">
        <f t="shared" si="7"/>
        <v>61</v>
      </c>
      <c r="B72" s="2" t="s">
        <v>79</v>
      </c>
      <c r="C72" s="18"/>
      <c r="D72" s="20">
        <f>'Adj 1.10 Wages &amp; Salaries'!Q72</f>
        <v>84995.625</v>
      </c>
      <c r="E72" s="20">
        <f t="shared" si="8"/>
        <v>84995.625</v>
      </c>
      <c r="F72" s="77">
        <f t="shared" si="1"/>
        <v>5269.7287500000002</v>
      </c>
      <c r="G72" s="20">
        <f t="shared" si="2"/>
        <v>84995.625</v>
      </c>
      <c r="H72" s="18">
        <f t="shared" si="3"/>
        <v>1232.4365625</v>
      </c>
      <c r="I72" s="18">
        <v>7000</v>
      </c>
      <c r="J72" s="18">
        <f t="shared" si="4"/>
        <v>42</v>
      </c>
      <c r="K72" s="18">
        <v>11700</v>
      </c>
      <c r="L72" s="18">
        <f t="shared" si="5"/>
        <v>35.1</v>
      </c>
      <c r="M72" s="18">
        <f t="shared" si="6"/>
        <v>6579.2653125000006</v>
      </c>
    </row>
    <row r="73" spans="1:13" x14ac:dyDescent="0.2">
      <c r="A73" s="1">
        <f t="shared" si="7"/>
        <v>62</v>
      </c>
      <c r="B73" s="2" t="s">
        <v>80</v>
      </c>
      <c r="C73" s="18"/>
      <c r="D73" s="20">
        <f>'Adj 1.10 Wages &amp; Salaries'!Q73</f>
        <v>44463.756249999999</v>
      </c>
      <c r="E73" s="20">
        <f t="shared" si="8"/>
        <v>44463.756249999999</v>
      </c>
      <c r="F73" s="77">
        <f t="shared" si="1"/>
        <v>2756.7528874999998</v>
      </c>
      <c r="G73" s="20">
        <f t="shared" si="2"/>
        <v>44463.756249999999</v>
      </c>
      <c r="H73" s="18">
        <f t="shared" si="3"/>
        <v>644.72446562499999</v>
      </c>
      <c r="I73" s="18">
        <v>7000</v>
      </c>
      <c r="J73" s="18">
        <f t="shared" si="4"/>
        <v>42</v>
      </c>
      <c r="K73" s="18">
        <v>11700</v>
      </c>
      <c r="L73" s="18">
        <f t="shared" si="5"/>
        <v>35.1</v>
      </c>
      <c r="M73" s="18">
        <f t="shared" si="6"/>
        <v>3478.5773531249997</v>
      </c>
    </row>
    <row r="74" spans="1:13" x14ac:dyDescent="0.2">
      <c r="A74" s="1">
        <f t="shared" si="7"/>
        <v>63</v>
      </c>
      <c r="B74" s="2" t="s">
        <v>81</v>
      </c>
      <c r="C74" s="18"/>
      <c r="D74" s="20">
        <f>'Adj 1.10 Wages &amp; Salaries'!Q74</f>
        <v>15551.081999999999</v>
      </c>
      <c r="E74" s="20">
        <f t="shared" si="8"/>
        <v>15551.081999999999</v>
      </c>
      <c r="F74" s="77">
        <f t="shared" si="1"/>
        <v>964.16708399999993</v>
      </c>
      <c r="G74" s="20">
        <f t="shared" si="2"/>
        <v>15551.081999999999</v>
      </c>
      <c r="H74" s="18">
        <f t="shared" si="3"/>
        <v>225.490689</v>
      </c>
      <c r="I74" s="18">
        <v>7000</v>
      </c>
      <c r="J74" s="18">
        <f t="shared" si="4"/>
        <v>42</v>
      </c>
      <c r="K74" s="18">
        <v>11700</v>
      </c>
      <c r="L74" s="18">
        <f t="shared" si="5"/>
        <v>35.1</v>
      </c>
      <c r="M74" s="18">
        <f t="shared" si="6"/>
        <v>1266.7577729999998</v>
      </c>
    </row>
    <row r="75" spans="1:13" x14ac:dyDescent="0.2">
      <c r="A75" s="1">
        <f t="shared" si="7"/>
        <v>64</v>
      </c>
      <c r="B75" s="2" t="s">
        <v>82</v>
      </c>
      <c r="C75" s="18"/>
      <c r="D75" s="20">
        <f>'Adj 1.10 Wages &amp; Salaries'!Q75</f>
        <v>1481.4680000000001</v>
      </c>
      <c r="E75" s="20">
        <f t="shared" si="8"/>
        <v>1481.4680000000001</v>
      </c>
      <c r="F75" s="77">
        <f t="shared" si="1"/>
        <v>91.851016000000001</v>
      </c>
      <c r="G75" s="20">
        <f t="shared" si="2"/>
        <v>1481.4680000000001</v>
      </c>
      <c r="H75" s="18">
        <f t="shared" si="3"/>
        <v>21.481286000000001</v>
      </c>
      <c r="I75" s="18">
        <v>7000</v>
      </c>
      <c r="J75" s="18">
        <f t="shared" si="4"/>
        <v>42</v>
      </c>
      <c r="K75" s="18">
        <v>1559.44</v>
      </c>
      <c r="L75" s="18">
        <f t="shared" si="5"/>
        <v>4.6783200000000003</v>
      </c>
      <c r="M75" s="18">
        <f t="shared" si="6"/>
        <v>160.01062200000001</v>
      </c>
    </row>
    <row r="76" spans="1:13" x14ac:dyDescent="0.2">
      <c r="A76" s="1">
        <f t="shared" si="7"/>
        <v>65</v>
      </c>
      <c r="B76" s="2" t="s">
        <v>83</v>
      </c>
      <c r="C76" s="18"/>
      <c r="D76" s="20">
        <f>'Adj 1.10 Wages &amp; Salaries'!Q76</f>
        <v>0</v>
      </c>
      <c r="E76" s="20">
        <f t="shared" si="8"/>
        <v>0</v>
      </c>
      <c r="F76" s="77">
        <f t="shared" si="1"/>
        <v>0</v>
      </c>
      <c r="G76" s="20">
        <f t="shared" si="2"/>
        <v>0</v>
      </c>
      <c r="H76" s="18">
        <f t="shared" si="3"/>
        <v>0</v>
      </c>
      <c r="I76" s="18">
        <v>0</v>
      </c>
      <c r="J76" s="18">
        <f t="shared" si="4"/>
        <v>0</v>
      </c>
      <c r="K76" s="18">
        <v>0</v>
      </c>
      <c r="L76" s="18">
        <f t="shared" si="5"/>
        <v>0</v>
      </c>
      <c r="M76" s="18">
        <f t="shared" si="6"/>
        <v>0</v>
      </c>
    </row>
    <row r="77" spans="1:13" x14ac:dyDescent="0.2">
      <c r="A77" s="1">
        <f t="shared" si="7"/>
        <v>66</v>
      </c>
      <c r="B77" s="2" t="s">
        <v>84</v>
      </c>
      <c r="C77" s="18"/>
      <c r="D77" s="20">
        <f>'Adj 1.10 Wages &amp; Salaries'!Q77</f>
        <v>0</v>
      </c>
      <c r="E77" s="20">
        <f t="shared" si="8"/>
        <v>0</v>
      </c>
      <c r="F77" s="77">
        <f t="shared" ref="F77:F78" si="9">E77*$F$10</f>
        <v>0</v>
      </c>
      <c r="G77" s="20">
        <f t="shared" ref="G77:G78" si="10">D77</f>
        <v>0</v>
      </c>
      <c r="H77" s="18">
        <f t="shared" ref="H77:H78" si="11">G77*$H$10</f>
        <v>0</v>
      </c>
      <c r="I77" s="18">
        <v>0</v>
      </c>
      <c r="J77" s="18">
        <f t="shared" ref="J77:J78" si="12">I77*$J$10</f>
        <v>0</v>
      </c>
      <c r="K77" s="18">
        <v>0</v>
      </c>
      <c r="L77" s="18">
        <f t="shared" ref="L77:L78" si="13">K77*$L$10</f>
        <v>0</v>
      </c>
      <c r="M77" s="18">
        <f t="shared" ref="M77:M78" si="14">F77+H77+J77+L77</f>
        <v>0</v>
      </c>
    </row>
    <row r="78" spans="1:13" x14ac:dyDescent="0.2">
      <c r="A78" s="1">
        <f t="shared" ref="A78:A101" si="15">A77+1</f>
        <v>67</v>
      </c>
      <c r="B78" s="2" t="s">
        <v>85</v>
      </c>
      <c r="C78" s="18"/>
      <c r="D78" s="20">
        <f>'Adj 1.10 Wages &amp; Salaries'!Q78</f>
        <v>0</v>
      </c>
      <c r="E78" s="20">
        <f t="shared" ref="E78" si="16">D78</f>
        <v>0</v>
      </c>
      <c r="F78" s="23">
        <f t="shared" si="9"/>
        <v>0</v>
      </c>
      <c r="G78" s="20">
        <f t="shared" si="10"/>
        <v>0</v>
      </c>
      <c r="H78" s="23">
        <f t="shared" si="11"/>
        <v>0</v>
      </c>
      <c r="I78" s="23">
        <v>0</v>
      </c>
      <c r="J78" s="23">
        <f t="shared" si="12"/>
        <v>0</v>
      </c>
      <c r="K78" s="23">
        <v>0</v>
      </c>
      <c r="L78" s="23">
        <f t="shared" si="13"/>
        <v>0</v>
      </c>
      <c r="M78" s="23">
        <f t="shared" si="14"/>
        <v>0</v>
      </c>
    </row>
    <row r="79" spans="1:13" x14ac:dyDescent="0.2">
      <c r="A79" s="1">
        <f t="shared" si="15"/>
        <v>68</v>
      </c>
      <c r="B79" s="2" t="s">
        <v>134</v>
      </c>
      <c r="C79" s="2"/>
      <c r="E79" s="18"/>
      <c r="F79" s="78">
        <f>SUM(F12:F78)</f>
        <v>319871.59272500005</v>
      </c>
      <c r="H79" s="78">
        <f>SUM(H12:H78)</f>
        <v>75461.301787750024</v>
      </c>
      <c r="J79" s="78">
        <f>SUM(J12:J78)</f>
        <v>2688</v>
      </c>
      <c r="L79" s="78">
        <f>SUM(L12:L78)</f>
        <v>2215.9783199999974</v>
      </c>
      <c r="M79" s="78">
        <f>SUM(M12:M78)</f>
        <v>400236.87283274997</v>
      </c>
    </row>
    <row r="80" spans="1:13" x14ac:dyDescent="0.2">
      <c r="A80" s="1">
        <f t="shared" si="15"/>
        <v>69</v>
      </c>
      <c r="C80" s="2"/>
    </row>
    <row r="81" spans="1:13" x14ac:dyDescent="0.2">
      <c r="A81" s="1">
        <f t="shared" si="15"/>
        <v>70</v>
      </c>
      <c r="B81" s="2" t="s">
        <v>135</v>
      </c>
      <c r="C81" s="2"/>
      <c r="F81" s="51">
        <v>303912</v>
      </c>
      <c r="G81" s="51"/>
      <c r="H81" s="51">
        <v>72009</v>
      </c>
      <c r="I81" s="51"/>
      <c r="J81" s="51">
        <v>2781</v>
      </c>
      <c r="K81" s="51"/>
      <c r="L81" s="51">
        <v>2263</v>
      </c>
      <c r="M81" s="51">
        <f>F81+H81+J81+L81</f>
        <v>380965</v>
      </c>
    </row>
    <row r="82" spans="1:13" x14ac:dyDescent="0.2">
      <c r="A82" s="1">
        <f t="shared" si="15"/>
        <v>71</v>
      </c>
      <c r="C82" s="2"/>
      <c r="F82" s="18"/>
      <c r="G82" s="18"/>
      <c r="H82" s="18"/>
      <c r="I82" s="18"/>
      <c r="J82" s="18"/>
      <c r="K82" s="18"/>
      <c r="L82" s="18"/>
      <c r="M82" s="18"/>
    </row>
    <row r="83" spans="1:13" x14ac:dyDescent="0.2">
      <c r="A83" s="1">
        <f t="shared" si="15"/>
        <v>72</v>
      </c>
      <c r="B83" s="2" t="s">
        <v>136</v>
      </c>
      <c r="C83" s="2"/>
      <c r="F83" s="18">
        <f>F79</f>
        <v>319871.59272500005</v>
      </c>
      <c r="G83" s="18"/>
      <c r="H83" s="18">
        <f>H79</f>
        <v>75461.301787750024</v>
      </c>
      <c r="I83" s="18"/>
      <c r="J83" s="18">
        <f>J79</f>
        <v>2688</v>
      </c>
      <c r="K83" s="18"/>
      <c r="L83" s="18">
        <f>L79</f>
        <v>2215.9783199999974</v>
      </c>
      <c r="M83" s="18">
        <f>M79</f>
        <v>400236.87283274997</v>
      </c>
    </row>
    <row r="84" spans="1:13" x14ac:dyDescent="0.2">
      <c r="A84" s="1">
        <f t="shared" si="15"/>
        <v>73</v>
      </c>
      <c r="C84" s="2"/>
      <c r="F84" s="18"/>
      <c r="G84" s="18"/>
      <c r="H84" s="18"/>
      <c r="I84" s="18"/>
      <c r="J84" s="18"/>
      <c r="K84" s="18"/>
      <c r="L84" s="18"/>
      <c r="M84" s="18"/>
    </row>
    <row r="85" spans="1:13" x14ac:dyDescent="0.2">
      <c r="A85" s="1">
        <f t="shared" si="15"/>
        <v>74</v>
      </c>
      <c r="B85" s="2" t="s">
        <v>137</v>
      </c>
      <c r="C85" s="2"/>
      <c r="F85" s="18">
        <f>F83-F81</f>
        <v>15959.592725000053</v>
      </c>
      <c r="G85" s="18"/>
      <c r="H85" s="18">
        <f t="shared" ref="H85:M85" si="17">H83-H81</f>
        <v>3452.3017877500242</v>
      </c>
      <c r="I85" s="18"/>
      <c r="J85" s="18">
        <f t="shared" si="17"/>
        <v>-93</v>
      </c>
      <c r="K85" s="18"/>
      <c r="L85" s="18">
        <f t="shared" si="17"/>
        <v>-47.021680000002561</v>
      </c>
      <c r="M85" s="18">
        <f t="shared" si="17"/>
        <v>19271.87283274997</v>
      </c>
    </row>
    <row r="86" spans="1:13" x14ac:dyDescent="0.2">
      <c r="A86" s="1">
        <f t="shared" si="15"/>
        <v>75</v>
      </c>
      <c r="C86" s="2"/>
      <c r="F86" s="18"/>
      <c r="G86" s="18"/>
      <c r="H86" s="18"/>
      <c r="I86" s="18"/>
      <c r="J86" s="18"/>
      <c r="K86" s="18"/>
      <c r="L86" s="18"/>
      <c r="M86" s="18"/>
    </row>
    <row r="87" spans="1:13" x14ac:dyDescent="0.2">
      <c r="A87" s="1">
        <f t="shared" si="15"/>
        <v>76</v>
      </c>
      <c r="C87" s="2"/>
      <c r="F87" s="18"/>
      <c r="G87" s="18"/>
      <c r="H87" s="18"/>
      <c r="I87" s="18"/>
      <c r="J87" s="18"/>
      <c r="K87" s="18"/>
      <c r="L87" s="18"/>
      <c r="M87" s="18"/>
    </row>
    <row r="88" spans="1:13" x14ac:dyDescent="0.2">
      <c r="A88" s="1">
        <f t="shared" si="15"/>
        <v>77</v>
      </c>
      <c r="B88" s="2" t="s">
        <v>138</v>
      </c>
      <c r="C88" s="2"/>
    </row>
    <row r="89" spans="1:13" x14ac:dyDescent="0.2">
      <c r="A89" s="1">
        <f t="shared" si="15"/>
        <v>78</v>
      </c>
      <c r="C89" s="2"/>
      <c r="D89" s="79"/>
      <c r="E89" s="79"/>
      <c r="K89" s="80" t="s">
        <v>139</v>
      </c>
      <c r="L89" s="30" t="s">
        <v>89</v>
      </c>
      <c r="M89" s="30" t="s">
        <v>90</v>
      </c>
    </row>
    <row r="90" spans="1:13" x14ac:dyDescent="0.2">
      <c r="A90" s="1">
        <f t="shared" si="15"/>
        <v>79</v>
      </c>
      <c r="C90" s="2"/>
      <c r="K90" s="12" t="s">
        <v>93</v>
      </c>
      <c r="L90" s="34">
        <v>0.12259540588971797</v>
      </c>
      <c r="M90" s="81">
        <f>$M$85*L90</f>
        <v>2362.6430721860115</v>
      </c>
    </row>
    <row r="91" spans="1:13" x14ac:dyDescent="0.2">
      <c r="A91" s="1">
        <f t="shared" si="15"/>
        <v>80</v>
      </c>
      <c r="C91" s="2"/>
      <c r="K91" s="12" t="s">
        <v>97</v>
      </c>
      <c r="L91" s="34">
        <v>0.20220543660841139</v>
      </c>
      <c r="M91" s="81">
        <f>$M$85*L91</f>
        <v>3896.8774604079899</v>
      </c>
    </row>
    <row r="92" spans="1:13" x14ac:dyDescent="0.2">
      <c r="A92" s="1">
        <f t="shared" si="15"/>
        <v>81</v>
      </c>
      <c r="C92" s="2"/>
      <c r="K92" s="12" t="s">
        <v>101</v>
      </c>
      <c r="L92" s="34">
        <v>0.10039625505814737</v>
      </c>
      <c r="M92" s="81">
        <f>$M$85*L92</f>
        <v>1934.823860364947</v>
      </c>
    </row>
    <row r="93" spans="1:13" x14ac:dyDescent="0.2">
      <c r="A93" s="1">
        <f t="shared" si="15"/>
        <v>82</v>
      </c>
      <c r="C93" s="2"/>
      <c r="K93" s="12" t="s">
        <v>105</v>
      </c>
      <c r="L93" s="34">
        <v>2.0355009061798761E-2</v>
      </c>
      <c r="M93" s="81">
        <f>$M$85*L93</f>
        <v>392.27914614845901</v>
      </c>
    </row>
    <row r="94" spans="1:13" x14ac:dyDescent="0.2">
      <c r="A94" s="1">
        <f t="shared" si="15"/>
        <v>83</v>
      </c>
      <c r="C94" s="2"/>
      <c r="K94" s="12" t="s">
        <v>109</v>
      </c>
      <c r="L94" s="34">
        <v>0.12106005977373557</v>
      </c>
      <c r="M94" s="81">
        <f>$M$85*L94</f>
        <v>2333.0540770845423</v>
      </c>
    </row>
    <row r="95" spans="1:13" x14ac:dyDescent="0.2">
      <c r="A95" s="1">
        <f t="shared" si="15"/>
        <v>84</v>
      </c>
      <c r="C95" s="2"/>
      <c r="K95" s="82" t="s">
        <v>113</v>
      </c>
      <c r="L95" s="41">
        <v>0.56661216639181111</v>
      </c>
      <c r="M95" s="83">
        <f>SUM(M90:M94)</f>
        <v>10919.67761619195</v>
      </c>
    </row>
    <row r="96" spans="1:13" x14ac:dyDescent="0.2">
      <c r="A96" s="1">
        <f t="shared" si="15"/>
        <v>85</v>
      </c>
      <c r="C96" s="2"/>
      <c r="K96" s="12"/>
      <c r="L96" s="34"/>
      <c r="M96" s="29"/>
    </row>
    <row r="97" spans="1:13" x14ac:dyDescent="0.2">
      <c r="A97" s="1">
        <f t="shared" si="15"/>
        <v>86</v>
      </c>
      <c r="C97" s="2"/>
      <c r="K97" s="12" t="s">
        <v>115</v>
      </c>
      <c r="L97" s="34">
        <v>0.30993156664551791</v>
      </c>
      <c r="M97" s="81">
        <f>$M$85*L97</f>
        <v>5972.9617392473938</v>
      </c>
    </row>
    <row r="98" spans="1:13" x14ac:dyDescent="0.2">
      <c r="A98" s="1">
        <f t="shared" si="15"/>
        <v>87</v>
      </c>
      <c r="C98" s="2"/>
      <c r="K98" s="12" t="s">
        <v>117</v>
      </c>
      <c r="L98" s="34">
        <v>0.12345626696267104</v>
      </c>
      <c r="M98" s="81">
        <f>$M$85*L98</f>
        <v>2379.2334773106277</v>
      </c>
    </row>
    <row r="99" spans="1:13" x14ac:dyDescent="0.2">
      <c r="A99" s="1">
        <f t="shared" si="15"/>
        <v>88</v>
      </c>
      <c r="C99" s="2"/>
      <c r="K99" s="39"/>
      <c r="L99" s="41">
        <v>0.43338783360818894</v>
      </c>
      <c r="M99" s="84">
        <f>SUM(M97:M98)</f>
        <v>8352.1952165580224</v>
      </c>
    </row>
    <row r="100" spans="1:13" x14ac:dyDescent="0.2">
      <c r="A100" s="1">
        <f t="shared" si="15"/>
        <v>89</v>
      </c>
      <c r="C100" s="2"/>
      <c r="K100" s="12"/>
      <c r="L100" s="34"/>
      <c r="M100" s="29"/>
    </row>
    <row r="101" spans="1:13" ht="13.5" thickBot="1" x14ac:dyDescent="0.25">
      <c r="A101" s="1">
        <f t="shared" si="15"/>
        <v>90</v>
      </c>
      <c r="C101" s="2"/>
      <c r="K101" s="46"/>
      <c r="L101" s="49">
        <v>1</v>
      </c>
      <c r="M101" s="50">
        <f>M95+M99</f>
        <v>19271.87283274997</v>
      </c>
    </row>
    <row r="102" spans="1:13" ht="13.5" thickTop="1" x14ac:dyDescent="0.2">
      <c r="A102" s="2"/>
      <c r="C102" s="2"/>
      <c r="L102" s="85"/>
    </row>
    <row r="103" spans="1:13" x14ac:dyDescent="0.2">
      <c r="A103" s="2"/>
      <c r="C103" s="2"/>
    </row>
    <row r="104" spans="1:13" x14ac:dyDescent="0.2">
      <c r="A104" s="2"/>
      <c r="C104" s="2"/>
    </row>
    <row r="105" spans="1:13" x14ac:dyDescent="0.2">
      <c r="A105" s="2"/>
      <c r="C105" s="2"/>
    </row>
    <row r="106" spans="1:13" x14ac:dyDescent="0.2">
      <c r="A106" s="2"/>
      <c r="C106" s="2"/>
    </row>
    <row r="107" spans="1:13" x14ac:dyDescent="0.2">
      <c r="A107" s="2"/>
      <c r="C107" s="2"/>
    </row>
    <row r="108" spans="1:13" x14ac:dyDescent="0.2">
      <c r="A108" s="2"/>
      <c r="C108" s="2"/>
    </row>
    <row r="109" spans="1:13" x14ac:dyDescent="0.2">
      <c r="A109" s="2"/>
      <c r="C109" s="2"/>
    </row>
    <row r="110" spans="1:13" x14ac:dyDescent="0.2">
      <c r="A110" s="2"/>
      <c r="C110" s="2"/>
    </row>
    <row r="111" spans="1:13" x14ac:dyDescent="0.2">
      <c r="A111" s="2"/>
      <c r="C111" s="2"/>
    </row>
    <row r="112" spans="1:13" x14ac:dyDescent="0.2">
      <c r="A112" s="2"/>
      <c r="C112" s="2"/>
    </row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</sheetData>
  <mergeCells count="8">
    <mergeCell ref="B3:M3"/>
    <mergeCell ref="B4:M4"/>
    <mergeCell ref="B6:M6"/>
    <mergeCell ref="B8:D8"/>
    <mergeCell ref="E8:F8"/>
    <mergeCell ref="G8:H8"/>
    <mergeCell ref="I8:J8"/>
    <mergeCell ref="K8:L8"/>
  </mergeCells>
  <printOptions horizontalCentered="1"/>
  <pageMargins left="0.7" right="0.7" top="0.75" bottom="0.75" header="0.3" footer="0.3"/>
  <pageSetup scale="74" orientation="portrait" r:id="rId1"/>
  <headerFooter>
    <oddFooter>&amp;R&amp;"Times New Roman,Regular"Exhibit  JW-2
Page &amp;P of &amp;N</oddFooter>
  </headerFooter>
  <rowBreaks count="1" manualBreakCount="1">
    <brk id="7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Adj 1.10 Wages &amp; Salaries</vt:lpstr>
      <vt:lpstr>1.16 Payroll Tx</vt:lpstr>
      <vt:lpstr>'1.16 Payroll Tx'!Print_Area</vt:lpstr>
      <vt:lpstr>'1.16 Payroll Tx'!Print_Titles</vt:lpstr>
      <vt:lpstr>'Adj 1.10 Wages &amp; Salaries'!Print_Titles</vt:lpstr>
    </vt:vector>
  </TitlesOfParts>
  <Company>BAI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Haarmann, Laura</dc:creator>
  <cp:lastModifiedBy>Haarmann, Laura</cp:lastModifiedBy>
  <dcterms:created xsi:type="dcterms:W3CDTF">2025-08-04T17:52:48Z</dcterms:created>
  <dcterms:modified xsi:type="dcterms:W3CDTF">2025-08-04T18:09:04Z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{1861E42D-E4AD-4E69-9835-421DFA77E6DD}</vt:lpwstr>
  </property>
</Properties>
</file>