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Honaker Law Office\Clients\02020 - Farmers RECC\0003 - 2024 Rate Case\Drafts\AG DR1\To File\"/>
    </mc:Choice>
  </mc:AlternateContent>
  <xr:revisionPtr revIDLastSave="0" documentId="8_{8AE240CB-361D-4580-8011-AEF1675C4D18}" xr6:coauthVersionLast="47" xr6:coauthVersionMax="47" xr10:uidLastSave="{00000000-0000-0000-0000-000000000000}"/>
  <bookViews>
    <workbookView xWindow="41610" yWindow="1170" windowWidth="20160" windowHeight="12840" tabRatio="783" activeTab="3" xr2:uid="{87FF5408-64D2-40B8-B74F-8494C0F1876E}"/>
  </bookViews>
  <sheets>
    <sheet name="Benefit Summary" sheetId="11" r:id="rId1"/>
    <sheet name="2023" sheetId="9" r:id="rId2"/>
    <sheet name="2024" sheetId="12" r:id="rId3"/>
    <sheet name="2025" sheetId="2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20" l="1"/>
  <c r="W16" i="20"/>
  <c r="V16" i="20"/>
  <c r="S16" i="20"/>
  <c r="R16" i="20"/>
  <c r="Q16" i="20"/>
  <c r="P16" i="20"/>
  <c r="O16" i="20"/>
  <c r="N16" i="20"/>
  <c r="M16" i="20"/>
  <c r="L16" i="20"/>
  <c r="K16" i="20"/>
  <c r="J16" i="20"/>
  <c r="H16" i="20"/>
  <c r="G16" i="20"/>
  <c r="F16" i="20"/>
  <c r="E16" i="20"/>
  <c r="D16" i="20"/>
  <c r="Z14" i="20"/>
  <c r="I14" i="20"/>
  <c r="Y14" i="20" s="1"/>
  <c r="Z13" i="20"/>
  <c r="I13" i="20"/>
  <c r="Y13" i="20" s="1"/>
  <c r="Z12" i="20"/>
  <c r="T12" i="20"/>
  <c r="I12" i="20"/>
  <c r="Z11" i="20"/>
  <c r="T11" i="20"/>
  <c r="I11" i="20"/>
  <c r="U10" i="20"/>
  <c r="Z10" i="20" s="1"/>
  <c r="I10" i="20"/>
  <c r="Y10" i="20" s="1"/>
  <c r="Z9" i="20"/>
  <c r="I9" i="20"/>
  <c r="Y9" i="20" s="1"/>
  <c r="Z8" i="20"/>
  <c r="I8" i="20"/>
  <c r="Y8" i="20" s="1"/>
  <c r="U7" i="20"/>
  <c r="I7" i="20"/>
  <c r="Y7" i="20" s="1"/>
  <c r="Y6" i="20"/>
  <c r="V6" i="20"/>
  <c r="T6" i="20"/>
  <c r="R6" i="20"/>
  <c r="P6" i="20"/>
  <c r="N6" i="20"/>
  <c r="L6" i="20"/>
  <c r="Y12" i="20" l="1"/>
  <c r="T16" i="20"/>
  <c r="Y11" i="20"/>
  <c r="U16" i="20"/>
  <c r="I16" i="20"/>
  <c r="Z7" i="20"/>
  <c r="Z16" i="20" s="1"/>
  <c r="Y16" i="20" l="1"/>
  <c r="F16" i="12"/>
  <c r="T11" i="12" l="1"/>
  <c r="T12" i="12"/>
  <c r="U7" i="12" l="1"/>
  <c r="Z7" i="12" s="1"/>
  <c r="M16" i="12"/>
  <c r="K16" i="12"/>
  <c r="X16" i="12"/>
  <c r="W16" i="12"/>
  <c r="V16" i="12"/>
  <c r="T16" i="12"/>
  <c r="S16" i="12"/>
  <c r="R16" i="12"/>
  <c r="Q16" i="12"/>
  <c r="P16" i="12"/>
  <c r="O16" i="12"/>
  <c r="N16" i="12"/>
  <c r="G16" i="12"/>
  <c r="E16" i="12"/>
  <c r="Z13" i="12"/>
  <c r="I13" i="12"/>
  <c r="Y13" i="12" s="1"/>
  <c r="Z12" i="12"/>
  <c r="I12" i="12"/>
  <c r="Y12" i="12" s="1"/>
  <c r="Z11" i="12"/>
  <c r="I11" i="12"/>
  <c r="Y11" i="12" s="1"/>
  <c r="Z14" i="12"/>
  <c r="I14" i="12"/>
  <c r="Y14" i="12" s="1"/>
  <c r="Z10" i="12"/>
  <c r="I10" i="12"/>
  <c r="Y10" i="12" s="1"/>
  <c r="Z9" i="12"/>
  <c r="I9" i="12"/>
  <c r="Y9" i="12" s="1"/>
  <c r="I8" i="12"/>
  <c r="Y8" i="12" s="1"/>
  <c r="H16" i="12"/>
  <c r="I7" i="12"/>
  <c r="Y7" i="12" s="1"/>
  <c r="AB6" i="12"/>
  <c r="Y6" i="12"/>
  <c r="V6" i="12"/>
  <c r="T6" i="12"/>
  <c r="R6" i="12"/>
  <c r="P6" i="12"/>
  <c r="N6" i="12"/>
  <c r="L6" i="12"/>
  <c r="U16" i="12" l="1"/>
  <c r="J16" i="12"/>
  <c r="L16" i="12"/>
  <c r="D16" i="12"/>
  <c r="Z8" i="12"/>
  <c r="Z16" i="12" l="1"/>
  <c r="Y16" i="12"/>
  <c r="I16" i="12"/>
  <c r="Z7" i="9" l="1"/>
  <c r="Z9" i="9"/>
  <c r="Z10" i="9"/>
  <c r="Z14" i="9"/>
  <c r="Z11" i="9"/>
  <c r="Z12" i="9"/>
  <c r="Z13" i="9"/>
  <c r="V16" i="9"/>
  <c r="R16" i="9" l="1"/>
  <c r="L16" i="9" l="1"/>
  <c r="J16" i="9"/>
  <c r="H11" i="9" l="1"/>
  <c r="D11" i="9"/>
  <c r="D10" i="9"/>
  <c r="D9" i="9"/>
  <c r="H9" i="9"/>
  <c r="D8" i="9"/>
  <c r="H8" i="9"/>
  <c r="D7" i="9"/>
  <c r="H7" i="9"/>
  <c r="D14" i="9" l="1"/>
  <c r="U8" i="9" l="1"/>
  <c r="Z8" i="9" s="1"/>
  <c r="AB6" i="9" l="1"/>
  <c r="X16" i="9" l="1"/>
  <c r="W16" i="9"/>
  <c r="T16" i="9"/>
  <c r="S16" i="9"/>
  <c r="Q16" i="9"/>
  <c r="P16" i="9"/>
  <c r="O16" i="9"/>
  <c r="N16" i="9"/>
  <c r="M16" i="9"/>
  <c r="K16" i="9"/>
  <c r="H16" i="9"/>
  <c r="G16" i="9"/>
  <c r="F16" i="9"/>
  <c r="E16" i="9"/>
  <c r="D16" i="9"/>
  <c r="I13" i="9"/>
  <c r="Y13" i="9" s="1"/>
  <c r="I12" i="9"/>
  <c r="Y12" i="9" s="1"/>
  <c r="I11" i="9"/>
  <c r="Y11" i="9" s="1"/>
  <c r="I14" i="9"/>
  <c r="Y14" i="9" s="1"/>
  <c r="I10" i="9"/>
  <c r="Y10" i="9" s="1"/>
  <c r="I9" i="9"/>
  <c r="Y9" i="9" s="1"/>
  <c r="U16" i="9"/>
  <c r="I8" i="9"/>
  <c r="Y8" i="9" s="1"/>
  <c r="I7" i="9"/>
  <c r="Y7" i="9" s="1"/>
  <c r="Y6" i="9"/>
  <c r="V6" i="9"/>
  <c r="T6" i="9"/>
  <c r="R6" i="9"/>
  <c r="P6" i="9"/>
  <c r="N6" i="9"/>
  <c r="L6" i="9"/>
  <c r="I16" i="9" l="1"/>
  <c r="Z16" i="9"/>
  <c r="Y16" i="9"/>
</calcChain>
</file>

<file path=xl/sharedStrings.xml><?xml version="1.0" encoding="utf-8"?>
<sst xmlns="http://schemas.openxmlformats.org/spreadsheetml/2006/main" count="121" uniqueCount="49">
  <si>
    <t>Regular</t>
  </si>
  <si>
    <t>Overtime</t>
  </si>
  <si>
    <t>Vacation Payout</t>
  </si>
  <si>
    <t>Bonus</t>
  </si>
  <si>
    <t>Other</t>
  </si>
  <si>
    <t>Sub-Total</t>
  </si>
  <si>
    <t>Health Benefits Cost</t>
  </si>
  <si>
    <t>Dental Benefits</t>
  </si>
  <si>
    <t>Vision</t>
  </si>
  <si>
    <t>Life Insurance</t>
  </si>
  <si>
    <t>AD&amp;D</t>
  </si>
  <si>
    <t>401k</t>
  </si>
  <si>
    <t>Defined Benefit Retirement</t>
  </si>
  <si>
    <t>Any Other</t>
  </si>
  <si>
    <t>Totals</t>
  </si>
  <si>
    <t>Employee</t>
  </si>
  <si>
    <t>Company</t>
  </si>
  <si>
    <t>TOTALS</t>
  </si>
  <si>
    <t>Farmers RECC</t>
  </si>
  <si>
    <t>Farmers</t>
  </si>
  <si>
    <t>PSC Reference</t>
  </si>
  <si>
    <t>Service Awards</t>
  </si>
  <si>
    <t>Long Term Disability Insurance (AD&amp;D)</t>
  </si>
  <si>
    <t>Other - Employee Assistance Program</t>
  </si>
  <si>
    <t>Medical Insurance</t>
  </si>
  <si>
    <t>Dental Insurance</t>
  </si>
  <si>
    <t>Delta Dental of Kentucky is the dental provider.  Premiums are paid 35% by the employer and 65% by the employee.</t>
  </si>
  <si>
    <t>Vision Plan</t>
  </si>
  <si>
    <t>EyeMed is the vision provider.  Premiums are paid 100% by the employee.</t>
  </si>
  <si>
    <t>Retirement Plans</t>
  </si>
  <si>
    <t>Other - Business Travel/Accident Insurance</t>
  </si>
  <si>
    <r>
      <t>Employees,</t>
    </r>
    <r>
      <rPr>
        <u/>
        <sz val="11"/>
        <color rgb="FF000000"/>
        <rFont val="Arial Narrow"/>
        <family val="2"/>
      </rPr>
      <t xml:space="preserve"> hired before January 1, 2012</t>
    </r>
    <r>
      <rPr>
        <sz val="11"/>
        <color rgb="FF000000"/>
        <rFont val="Arial Narrow"/>
        <family val="2"/>
      </rPr>
      <t>, are eligible for a Retirement Security Plan (“RS”) defined benefit plan and a 401k defined contribution retirement plan.  All plans are administered by National Rural Electric Cooperative Association (“ NRECA”).  The annual billing rate for the RS plan is determined by NRECA.  RS billing rates are 2021 – 23.10%, 2022 – 23.57% and 2023 – 24.28%.   Participants do not make employee contributions to the RS Plan.  Employees have the option to contribute to the 401k plan.  Farmers RECC contributes an employer contribution equal to 100% of the employee elective contributions of 0.5% to 1.0% of the participant’s compensation.</t>
    </r>
  </si>
  <si>
    <t xml:space="preserve">The coverage is paid by the cooperative at the rate of two times of an employee's annual salary.  The plan is administered by NRECA.  </t>
  </si>
  <si>
    <t xml:space="preserve">This insurance is administered by Hartford.  The coverage is paid by the cooperative.  </t>
  </si>
  <si>
    <t>11/01/2023 Pay Rate</t>
  </si>
  <si>
    <t>Position Title - as of December 31, 2023</t>
  </si>
  <si>
    <t>Position Title - as of December 31, 2024</t>
  </si>
  <si>
    <t>11/01/2024 Pay Rate</t>
  </si>
  <si>
    <r>
      <t>Since 2016, Farmers RECC has been a member of the Kentucky Rural Electric Cooperative ("KREC") employers benefit group.  Medical coverage is offered through the Anthem network.  Premiums are paid 90% by the employer and 10% by the employee.  Deductibles and out of pocket costs are paid by the employee.  A single plan has a $1500 deductible and a $2000 maximum out of pocket.  A family plan has an embedded $3000 deductible with a  $4000 maximum out of pocket.  There are no copays associated with this plan.</t>
    </r>
    <r>
      <rPr>
        <sz val="11"/>
        <color rgb="FFFF0000"/>
        <rFont val="Arial Narrow"/>
        <family val="2"/>
      </rPr>
      <t xml:space="preserve">  Please note, effective 01/01/2025, premiums will be paid 88% by the employer and 12% by the employee.</t>
    </r>
    <r>
      <rPr>
        <sz val="11"/>
        <color theme="1"/>
        <rFont val="Arial Narrow"/>
        <family val="2"/>
      </rPr>
      <t xml:space="preserve"> </t>
    </r>
  </si>
  <si>
    <t>CONFIDENTIAL - Case No 2025-00107</t>
  </si>
  <si>
    <t>Q1 - 2025</t>
  </si>
  <si>
    <t>Case No 2025-00107</t>
  </si>
  <si>
    <t>Benefits listed below apply to all full-time employees:</t>
  </si>
  <si>
    <r>
      <t xml:space="preserve">Employees, </t>
    </r>
    <r>
      <rPr>
        <u/>
        <sz val="11"/>
        <color theme="1"/>
        <rFont val="Arial Narrow"/>
        <family val="2"/>
      </rPr>
      <t>hired after January 1, 2012</t>
    </r>
    <r>
      <rPr>
        <sz val="11"/>
        <color theme="1"/>
        <rFont val="Arial Narrow"/>
        <family val="2"/>
      </rPr>
      <t xml:space="preserve">, are eligible for a 401k defined contribution retirement plan.  The plan is administered by NRECA.  Following one month of eligibility service, the employee may make employee contributions to the Plan.  After an employee completes one year of eligibility service, Farmers RECC contributes to each Participant’s account an employer contribution equal to 100% of employee elective contributions of 1.0% to 4.0% of the participant’s compensation.  After an Employee completes one year of eligibility service, Farmers RECC contributes to each participant’s account an employer base contribution equal to 6.0% of the participant’s compensation.     </t>
    </r>
  </si>
  <si>
    <t>Salary &amp; Benefit Data by Salaried Employees</t>
  </si>
  <si>
    <t>01/01/2025 Pay Rate</t>
  </si>
  <si>
    <t>This policy is a specialized insurance coverage designed to protect employees traveling for business purposes.  It offers comprehensive protection against unexpected incidents and expenses that can occur during a business travel.  The cost is paid by the cooperative.  In 2024, the annual cost was $324.00</t>
  </si>
  <si>
    <t>This program is offered at no cost to the employee.  It is a voluntary, work-based program that offers free and confidential assessments, short-term counseling, referrals, and follow-up services to employees who have personal and/or work-related problems.  In 2024, the total cost was $3,154.00.</t>
  </si>
  <si>
    <t xml:space="preserve">OAG Response 28d, Response 28h, Response 28i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</si>
</sst>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0_);\(0\)"/>
    <numFmt numFmtId="165" formatCode="_(* #,##0_);_(* \(#,##0\);_(* &quot;-&quot;??_);_(@_)"/>
    <numFmt numFmtId="166" formatCode="_(&quot;$&quot;* #,##0_);_(&quot;$&quot;* \(#,##0\);_(&quot;$&quot;* &quot;-&quot;??_);_(@_)"/>
  </numFmts>
  <fonts count="21" x14ac:knownFonts="1">
    <font>
      <sz val="11"/>
      <color theme="1"/>
      <name val="Calibri"/>
      <family val="2"/>
      <scheme val="minor"/>
    </font>
    <font>
      <sz val="11"/>
      <color theme="1"/>
      <name val="Calibri"/>
      <family val="2"/>
      <scheme val="minor"/>
    </font>
    <font>
      <b/>
      <sz val="12"/>
      <color rgb="FF000000"/>
      <name val="Arial Narrow"/>
      <family val="2"/>
    </font>
    <font>
      <sz val="12"/>
      <color theme="1"/>
      <name val="Arial Narrow"/>
      <family val="2"/>
    </font>
    <font>
      <b/>
      <sz val="12"/>
      <color theme="1"/>
      <name val="Arial Narrow"/>
      <family val="2"/>
    </font>
    <font>
      <sz val="12"/>
      <color rgb="FF000000"/>
      <name val="Arial Narrow"/>
      <family val="2"/>
    </font>
    <font>
      <sz val="12"/>
      <name val="Arial Narrow"/>
      <family val="2"/>
    </font>
    <font>
      <sz val="12"/>
      <color rgb="FF0070C0"/>
      <name val="Arial Narrow"/>
      <family val="2"/>
    </font>
    <font>
      <sz val="12"/>
      <color rgb="FF282D2D"/>
      <name val="Arial Narrow"/>
      <family val="2"/>
    </font>
    <font>
      <sz val="12"/>
      <color theme="1"/>
      <name val="Arial"/>
      <family val="2"/>
    </font>
    <font>
      <b/>
      <sz val="12"/>
      <color rgb="FFFF0000"/>
      <name val="Arial Narrow"/>
      <family val="2"/>
    </font>
    <font>
      <sz val="11"/>
      <color theme="1"/>
      <name val="Arial Narrow"/>
      <family val="2"/>
    </font>
    <font>
      <b/>
      <u/>
      <sz val="11"/>
      <color rgb="FFFF0000"/>
      <name val="Arial Narrow"/>
      <family val="2"/>
    </font>
    <font>
      <b/>
      <sz val="11"/>
      <color rgb="FFFF0000"/>
      <name val="Arial Narrow"/>
      <family val="2"/>
    </font>
    <font>
      <sz val="11"/>
      <color rgb="FF000000"/>
      <name val="Arial Narrow"/>
      <family val="2"/>
    </font>
    <font>
      <sz val="11"/>
      <color rgb="FFFF0000"/>
      <name val="Arial Narrow"/>
      <family val="2"/>
    </font>
    <font>
      <u/>
      <sz val="11"/>
      <color rgb="FF000000"/>
      <name val="Arial Narrow"/>
      <family val="2"/>
    </font>
    <font>
      <b/>
      <sz val="11"/>
      <color theme="1"/>
      <name val="Arial Narrow"/>
      <family val="2"/>
    </font>
    <font>
      <sz val="12"/>
      <color rgb="FFFF0000"/>
      <name val="Arial Narrow"/>
      <family val="2"/>
    </font>
    <font>
      <b/>
      <sz val="16"/>
      <color rgb="FFFF0000"/>
      <name val="Arial Narrow"/>
      <family val="2"/>
    </font>
    <font>
      <u/>
      <sz val="11"/>
      <color theme="1"/>
      <name val="Arial Narrow"/>
      <family val="2"/>
    </font>
  </fonts>
  <fills count="4">
    <fill>
      <patternFill patternType="none"/>
    </fill>
    <fill>
      <patternFill patternType="gray125"/>
    </fill>
    <fill>
      <patternFill patternType="solid">
        <fgColor theme="3" tint="0.59999389629810485"/>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44" fontId="1" fillId="0" borderId="0" applyFont="0" applyFill="0" applyBorder="0" applyAlignment="0" applyProtection="0"/>
  </cellStyleXfs>
  <cellXfs count="66">
    <xf numFmtId="0" fontId="0" fillId="0" borderId="0" xfId="0"/>
    <xf numFmtId="49" fontId="2"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xf numFmtId="164" fontId="4" fillId="0" borderId="1" xfId="0" applyNumberFormat="1" applyFont="1" applyFill="1" applyBorder="1" applyAlignment="1" applyProtection="1">
      <alignment horizontal="center" vertical="top" wrapText="1"/>
    </xf>
    <xf numFmtId="0" fontId="2" fillId="0" borderId="0" xfId="0" applyFont="1" applyFill="1" applyBorder="1" applyAlignment="1">
      <alignment horizontal="left" vertical="top"/>
    </xf>
    <xf numFmtId="0" fontId="5" fillId="0" borderId="0" xfId="0" applyFont="1" applyFill="1" applyBorder="1" applyAlignment="1">
      <alignment horizontal="left" vertical="top"/>
    </xf>
    <xf numFmtId="49" fontId="5" fillId="0" borderId="1" xfId="0" applyNumberFormat="1" applyFont="1" applyFill="1" applyBorder="1" applyAlignment="1">
      <alignment horizontal="center" vertical="center" wrapText="1"/>
    </xf>
    <xf numFmtId="0" fontId="3" fillId="0" borderId="1" xfId="0" applyFont="1" applyBorder="1" applyAlignment="1" applyProtection="1">
      <alignment horizontal="left"/>
      <protection locked="0"/>
    </xf>
    <xf numFmtId="166" fontId="5" fillId="2" borderId="1" xfId="0" applyNumberFormat="1" applyFont="1" applyFill="1" applyBorder="1" applyAlignment="1">
      <alignment vertical="top"/>
    </xf>
    <xf numFmtId="41" fontId="7" fillId="0" borderId="1" xfId="0" applyNumberFormat="1" applyFont="1" applyFill="1" applyBorder="1" applyAlignment="1" applyProtection="1">
      <alignment vertical="top"/>
      <protection locked="0"/>
    </xf>
    <xf numFmtId="41" fontId="5" fillId="2" borderId="1" xfId="0" applyNumberFormat="1" applyFont="1" applyFill="1" applyBorder="1" applyAlignment="1">
      <alignment vertical="top"/>
    </xf>
    <xf numFmtId="49" fontId="8" fillId="0" borderId="1"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left" vertical="top"/>
    </xf>
    <xf numFmtId="0" fontId="2" fillId="2" borderId="1" xfId="0" applyFont="1" applyFill="1" applyBorder="1" applyAlignment="1">
      <alignment horizontal="left" vertical="top"/>
    </xf>
    <xf numFmtId="166" fontId="2" fillId="2" borderId="1" xfId="0" applyNumberFormat="1" applyFont="1" applyFill="1" applyBorder="1" applyAlignment="1">
      <alignment vertical="top"/>
    </xf>
    <xf numFmtId="41" fontId="6" fillId="0" borderId="1" xfId="0" applyNumberFormat="1" applyFont="1" applyFill="1" applyBorder="1" applyAlignment="1" applyProtection="1">
      <alignment vertical="top"/>
      <protection locked="0"/>
    </xf>
    <xf numFmtId="0" fontId="6"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 xfId="0" applyFont="1" applyFill="1" applyBorder="1" applyAlignment="1" applyProtection="1">
      <alignment horizontal="center"/>
      <protection locked="0"/>
    </xf>
    <xf numFmtId="166" fontId="3" fillId="0" borderId="0" xfId="0" applyNumberFormat="1" applyFont="1"/>
    <xf numFmtId="0" fontId="10" fillId="0" borderId="0" xfId="0" applyFont="1" applyFill="1" applyBorder="1" applyAlignment="1">
      <alignment horizontal="left" vertical="top"/>
    </xf>
    <xf numFmtId="165" fontId="6" fillId="0" borderId="1" xfId="1" applyNumberFormat="1" applyFont="1" applyFill="1" applyBorder="1" applyAlignment="1" applyProtection="1">
      <alignment vertical="top"/>
      <protection locked="0"/>
    </xf>
    <xf numFmtId="43" fontId="3" fillId="0" borderId="0" xfId="0" applyNumberFormat="1" applyFont="1"/>
    <xf numFmtId="43" fontId="6" fillId="0" borderId="1" xfId="1" applyFont="1" applyFill="1" applyBorder="1" applyAlignment="1" applyProtection="1">
      <alignment vertical="top"/>
      <protection locked="0"/>
    </xf>
    <xf numFmtId="43" fontId="3" fillId="0" borderId="0" xfId="0" applyNumberFormat="1" applyFont="1" applyFill="1" applyBorder="1" applyAlignment="1">
      <alignment horizontal="left" vertical="top"/>
    </xf>
    <xf numFmtId="0" fontId="3" fillId="0" borderId="1" xfId="0" applyFont="1" applyBorder="1" applyAlignment="1">
      <alignment horizontal="center" wrapText="1"/>
    </xf>
    <xf numFmtId="44" fontId="3" fillId="0" borderId="1" xfId="3" applyFont="1" applyBorder="1" applyAlignment="1">
      <alignment horizontal="center"/>
    </xf>
    <xf numFmtId="0" fontId="11" fillId="0" borderId="0" xfId="0" applyFont="1"/>
    <xf numFmtId="0" fontId="11" fillId="0" borderId="0" xfId="0" applyFont="1" applyAlignment="1">
      <alignment wrapText="1"/>
    </xf>
    <xf numFmtId="0" fontId="12" fillId="0" borderId="0" xfId="0" applyFont="1" applyAlignment="1">
      <alignment wrapText="1"/>
    </xf>
    <xf numFmtId="0" fontId="11" fillId="0" borderId="0" xfId="0" applyFont="1" applyAlignment="1">
      <alignment horizontal="justify" vertical="center"/>
    </xf>
    <xf numFmtId="0" fontId="11" fillId="0" borderId="0" xfId="0" applyFont="1" applyAlignment="1">
      <alignment horizontal="left" vertical="center" wrapText="1"/>
    </xf>
    <xf numFmtId="0" fontId="14" fillId="0" borderId="0" xfId="0" applyFont="1" applyAlignment="1">
      <alignment horizontal="justify" vertical="center"/>
    </xf>
    <xf numFmtId="0" fontId="11" fillId="0" borderId="0" xfId="0" applyFont="1" applyAlignment="1">
      <alignment horizontal="justify" wrapText="1"/>
    </xf>
    <xf numFmtId="0" fontId="17" fillId="0" borderId="0" xfId="0" applyFont="1" applyAlignment="1">
      <alignment wrapText="1"/>
    </xf>
    <xf numFmtId="0" fontId="12" fillId="0" borderId="0" xfId="0" applyFont="1"/>
    <xf numFmtId="0" fontId="12" fillId="0" borderId="0" xfId="0" applyFont="1" applyBorder="1" applyAlignment="1">
      <alignment wrapText="1"/>
    </xf>
    <xf numFmtId="0" fontId="11" fillId="0" borderId="0" xfId="0" applyFont="1" applyAlignment="1">
      <alignment horizontal="justify" vertical="center" wrapText="1"/>
    </xf>
    <xf numFmtId="44" fontId="3" fillId="3" borderId="1" xfId="3" applyFont="1" applyFill="1" applyBorder="1" applyAlignment="1" applyProtection="1">
      <alignment horizontal="left"/>
      <protection locked="0"/>
    </xf>
    <xf numFmtId="0" fontId="3" fillId="3" borderId="1" xfId="0" applyFont="1" applyFill="1" applyBorder="1" applyAlignment="1" applyProtection="1">
      <alignment horizontal="left"/>
      <protection locked="0"/>
    </xf>
    <xf numFmtId="49" fontId="7" fillId="3" borderId="1" xfId="0" applyNumberFormat="1" applyFont="1" applyFill="1" applyBorder="1" applyAlignment="1" applyProtection="1">
      <alignment horizontal="left" vertical="center" wrapText="1"/>
      <protection locked="0"/>
    </xf>
    <xf numFmtId="0" fontId="2" fillId="3" borderId="1" xfId="0" applyFont="1" applyFill="1" applyBorder="1" applyAlignment="1">
      <alignment horizontal="left" vertical="top"/>
    </xf>
    <xf numFmtId="0" fontId="18" fillId="0" borderId="0" xfId="0" applyFont="1" applyFill="1" applyBorder="1" applyAlignment="1">
      <alignment horizontal="left" vertical="top"/>
    </xf>
    <xf numFmtId="0" fontId="18" fillId="0" borderId="0" xfId="0" applyFont="1"/>
    <xf numFmtId="0" fontId="18" fillId="0" borderId="0" xfId="0" applyFont="1" applyFill="1" applyBorder="1" applyAlignment="1">
      <alignment horizontal="center" vertical="top" wrapText="1"/>
    </xf>
    <xf numFmtId="43" fontId="3" fillId="0" borderId="1" xfId="1" applyFont="1" applyBorder="1"/>
    <xf numFmtId="43" fontId="6" fillId="0" borderId="1" xfId="1" applyFont="1" applyBorder="1" applyProtection="1">
      <protection locked="0"/>
    </xf>
    <xf numFmtId="43" fontId="5" fillId="2" borderId="1" xfId="1" applyFont="1" applyFill="1" applyBorder="1" applyAlignment="1">
      <alignment vertical="top"/>
    </xf>
    <xf numFmtId="43" fontId="6" fillId="0" borderId="1" xfId="1" applyFont="1" applyFill="1" applyBorder="1" applyProtection="1">
      <protection locked="0"/>
    </xf>
    <xf numFmtId="43" fontId="5" fillId="0" borderId="0" xfId="0" applyNumberFormat="1" applyFont="1" applyFill="1" applyBorder="1" applyAlignment="1">
      <alignment horizontal="left" vertical="top"/>
    </xf>
    <xf numFmtId="165" fontId="2" fillId="2" borderId="1" xfId="1" applyNumberFormat="1" applyFont="1" applyFill="1" applyBorder="1" applyAlignment="1">
      <alignment vertical="top"/>
    </xf>
    <xf numFmtId="41" fontId="3" fillId="0" borderId="0" xfId="0" applyNumberFormat="1" applyFont="1" applyFill="1" applyBorder="1" applyAlignment="1">
      <alignment horizontal="left" vertical="top"/>
    </xf>
    <xf numFmtId="0" fontId="6" fillId="0" borderId="1" xfId="0" applyFont="1" applyFill="1" applyBorder="1" applyAlignment="1" applyProtection="1">
      <alignment horizontal="center"/>
      <protection locked="0"/>
    </xf>
    <xf numFmtId="0" fontId="3" fillId="0" borderId="1" xfId="0" applyFont="1" applyFill="1" applyBorder="1" applyAlignment="1" applyProtection="1">
      <alignment horizontal="left"/>
      <protection locked="0"/>
    </xf>
    <xf numFmtId="0" fontId="19" fillId="0" borderId="0" xfId="0" applyFont="1" applyFill="1" applyBorder="1" applyAlignment="1">
      <alignment horizontal="left" vertical="top"/>
    </xf>
    <xf numFmtId="166" fontId="2" fillId="2" borderId="1" xfId="3" applyNumberFormat="1" applyFont="1" applyFill="1" applyBorder="1" applyAlignment="1">
      <alignment vertical="top"/>
    </xf>
    <xf numFmtId="0" fontId="3" fillId="0" borderId="0" xfId="0" applyFont="1" applyFill="1" applyBorder="1"/>
    <xf numFmtId="0" fontId="13" fillId="0" borderId="0" xfId="0" applyFont="1" applyAlignment="1">
      <alignment wrapText="1"/>
    </xf>
    <xf numFmtId="0" fontId="18" fillId="0" borderId="6" xfId="0" applyFont="1" applyFill="1" applyBorder="1" applyAlignment="1">
      <alignment horizontal="center" vertical="top"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2" xfId="0" quotePrefix="1" applyNumberFormat="1" applyFont="1" applyFill="1" applyBorder="1" applyAlignment="1">
      <alignment horizontal="center" vertical="center" wrapText="1"/>
    </xf>
  </cellXfs>
  <cellStyles count="4">
    <cellStyle name="Comma" xfId="1" builtinId="3"/>
    <cellStyle name="Currency" xfId="3" builtinId="4"/>
    <cellStyle name="Normal" xfId="0" builtinId="0"/>
    <cellStyle name="Normal 2" xfId="2" xr:uid="{21ED767A-62C8-48B0-9B17-EE3D11679F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47C0-88B0-4193-AF0E-0B9A484B29FA}">
  <sheetPr>
    <pageSetUpPr fitToPage="1"/>
  </sheetPr>
  <dimension ref="A1:B31"/>
  <sheetViews>
    <sheetView workbookViewId="0">
      <selection activeCell="A3" sqref="A3"/>
    </sheetView>
  </sheetViews>
  <sheetFormatPr defaultColWidth="9.15234375" defaultRowHeight="14.15" x14ac:dyDescent="0.35"/>
  <cols>
    <col min="1" max="1" width="94.84375" style="30" customWidth="1"/>
    <col min="2" max="16384" width="9.15234375" style="29"/>
  </cols>
  <sheetData>
    <row r="1" spans="1:1" x14ac:dyDescent="0.35">
      <c r="A1" s="36" t="s">
        <v>18</v>
      </c>
    </row>
    <row r="2" spans="1:1" x14ac:dyDescent="0.35">
      <c r="A2" s="36" t="s">
        <v>41</v>
      </c>
    </row>
    <row r="3" spans="1:1" x14ac:dyDescent="0.35">
      <c r="A3" s="36" t="s">
        <v>48</v>
      </c>
    </row>
    <row r="4" spans="1:1" x14ac:dyDescent="0.35">
      <c r="A4" s="36"/>
    </row>
    <row r="5" spans="1:1" x14ac:dyDescent="0.35">
      <c r="A5" s="59" t="s">
        <v>42</v>
      </c>
    </row>
    <row r="7" spans="1:1" x14ac:dyDescent="0.35">
      <c r="A7" s="31" t="s">
        <v>24</v>
      </c>
    </row>
    <row r="8" spans="1:1" ht="84.9" x14ac:dyDescent="0.35">
      <c r="A8" s="35" t="s">
        <v>38</v>
      </c>
    </row>
    <row r="9" spans="1:1" x14ac:dyDescent="0.35">
      <c r="A9" s="35"/>
    </row>
    <row r="10" spans="1:1" x14ac:dyDescent="0.35">
      <c r="A10" s="31" t="s">
        <v>25</v>
      </c>
    </row>
    <row r="11" spans="1:1" x14ac:dyDescent="0.35">
      <c r="A11" s="35" t="s">
        <v>26</v>
      </c>
    </row>
    <row r="13" spans="1:1" x14ac:dyDescent="0.35">
      <c r="A13" s="31" t="s">
        <v>27</v>
      </c>
    </row>
    <row r="14" spans="1:1" x14ac:dyDescent="0.35">
      <c r="A14" s="35" t="s">
        <v>28</v>
      </c>
    </row>
    <row r="16" spans="1:1" x14ac:dyDescent="0.35">
      <c r="A16" s="31" t="s">
        <v>29</v>
      </c>
    </row>
    <row r="17" spans="1:2" ht="84.9" x14ac:dyDescent="0.35">
      <c r="A17" s="34" t="s">
        <v>31</v>
      </c>
    </row>
    <row r="18" spans="1:2" ht="11.25" customHeight="1" x14ac:dyDescent="0.35">
      <c r="A18" s="34"/>
    </row>
    <row r="19" spans="1:2" ht="84.9" x14ac:dyDescent="0.35">
      <c r="A19" s="32" t="s">
        <v>43</v>
      </c>
    </row>
    <row r="20" spans="1:2" x14ac:dyDescent="0.35">
      <c r="A20" s="29"/>
    </row>
    <row r="21" spans="1:2" x14ac:dyDescent="0.35">
      <c r="A21" s="37" t="s">
        <v>9</v>
      </c>
    </row>
    <row r="22" spans="1:2" ht="28.3" x14ac:dyDescent="0.35">
      <c r="A22" s="39" t="s">
        <v>32</v>
      </c>
    </row>
    <row r="23" spans="1:2" x14ac:dyDescent="0.35">
      <c r="A23" s="33"/>
    </row>
    <row r="24" spans="1:2" x14ac:dyDescent="0.35">
      <c r="A24" s="31" t="s">
        <v>22</v>
      </c>
    </row>
    <row r="25" spans="1:2" x14ac:dyDescent="0.35">
      <c r="A25" s="33" t="s">
        <v>33</v>
      </c>
    </row>
    <row r="27" spans="1:2" x14ac:dyDescent="0.35">
      <c r="A27" s="31" t="s">
        <v>30</v>
      </c>
    </row>
    <row r="28" spans="1:2" ht="42.45" x14ac:dyDescent="0.35">
      <c r="A28" s="35" t="s">
        <v>46</v>
      </c>
    </row>
    <row r="30" spans="1:2" x14ac:dyDescent="0.35">
      <c r="A30" s="38" t="s">
        <v>23</v>
      </c>
    </row>
    <row r="31" spans="1:2" ht="42.45" x14ac:dyDescent="0.35">
      <c r="A31" s="35" t="s">
        <v>47</v>
      </c>
      <c r="B31" s="30"/>
    </row>
  </sheetData>
  <pageMargins left="0.7" right="0.7" top="0.75" bottom="0.7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38D3-6308-4C91-A7D3-4E9D853CA42A}">
  <sheetPr>
    <pageSetUpPr fitToPage="1"/>
  </sheetPr>
  <dimension ref="A1:AB16"/>
  <sheetViews>
    <sheetView workbookViewId="0">
      <pane ySplit="6" topLeftCell="A7" activePane="bottomLeft" state="frozen"/>
      <selection pane="bottomLeft" activeCell="B14" sqref="B14"/>
    </sheetView>
  </sheetViews>
  <sheetFormatPr defaultColWidth="9.15234375" defaultRowHeight="15.45" x14ac:dyDescent="0.4"/>
  <cols>
    <col min="1" max="1" width="10.84375" style="3" customWidth="1"/>
    <col min="2" max="2" width="34.53515625" style="3" customWidth="1"/>
    <col min="3" max="3" width="11.69140625" style="3" customWidth="1"/>
    <col min="4" max="5" width="11.3046875" style="3" customWidth="1"/>
    <col min="6" max="6" width="14.84375" style="3" customWidth="1"/>
    <col min="7" max="7" width="9.3828125" style="3" customWidth="1"/>
    <col min="8" max="8" width="10.3046875" style="3" customWidth="1"/>
    <col min="9" max="9" width="13" style="3" customWidth="1"/>
    <col min="10" max="10" width="11.84375" style="3" customWidth="1"/>
    <col min="11" max="11" width="11.3046875" style="3" customWidth="1"/>
    <col min="12" max="12" width="10.3046875" style="3" customWidth="1"/>
    <col min="13" max="13" width="11.3046875" style="3" customWidth="1"/>
    <col min="14" max="14" width="10.3046875" style="3" customWidth="1"/>
    <col min="15" max="15" width="11.3046875" style="3" customWidth="1"/>
    <col min="16" max="16" width="9.3828125" style="3" customWidth="1"/>
    <col min="17" max="17" width="10.69140625" style="3" customWidth="1"/>
    <col min="18" max="18" width="9.3828125" style="3" customWidth="1"/>
    <col min="19" max="19" width="10" style="3" customWidth="1"/>
    <col min="20" max="20" width="9.3828125" style="3" customWidth="1"/>
    <col min="21" max="22" width="9.69140625" style="3" customWidth="1"/>
    <col min="23" max="23" width="11.15234375" style="3" customWidth="1"/>
    <col min="24" max="24" width="9.3828125" style="3" customWidth="1"/>
    <col min="25" max="25" width="11.3046875" style="3" customWidth="1"/>
    <col min="26" max="26" width="9.69140625" style="3" customWidth="1"/>
    <col min="27" max="29" width="9.15234375" style="3" customWidth="1"/>
    <col min="30" max="16384" width="9.15234375" style="3"/>
  </cols>
  <sheetData>
    <row r="1" spans="1:28" x14ac:dyDescent="0.4">
      <c r="A1" s="1" t="s">
        <v>18</v>
      </c>
      <c r="B1" s="2"/>
      <c r="C1" s="2"/>
      <c r="E1" s="2"/>
      <c r="F1" s="2"/>
      <c r="G1" s="2"/>
      <c r="H1" s="2"/>
      <c r="I1" s="22"/>
      <c r="J1" s="2"/>
      <c r="K1" s="53"/>
      <c r="L1" s="26"/>
      <c r="M1" s="26"/>
      <c r="N1" s="26"/>
      <c r="O1" s="26"/>
      <c r="P1" s="2"/>
      <c r="Q1" s="2"/>
      <c r="R1" s="2"/>
      <c r="S1" s="2"/>
      <c r="T1" s="2"/>
      <c r="U1" s="2"/>
      <c r="V1" s="2"/>
      <c r="W1" s="2"/>
      <c r="X1" s="2"/>
      <c r="Y1" s="2"/>
      <c r="Z1" s="2"/>
    </row>
    <row r="2" spans="1:28" x14ac:dyDescent="0.4">
      <c r="A2" s="1" t="s">
        <v>39</v>
      </c>
      <c r="B2" s="2"/>
      <c r="C2" s="2"/>
      <c r="E2" s="4">
        <v>2023</v>
      </c>
      <c r="F2" s="2"/>
      <c r="G2" s="2"/>
      <c r="H2" s="2"/>
      <c r="I2" s="2"/>
      <c r="J2" s="2"/>
      <c r="K2" s="2"/>
      <c r="L2" s="24"/>
      <c r="M2" s="26"/>
      <c r="N2" s="26"/>
      <c r="O2" s="26"/>
      <c r="P2" s="26"/>
      <c r="Q2" s="2"/>
      <c r="R2" s="2"/>
      <c r="S2" s="2"/>
      <c r="T2" s="2"/>
      <c r="U2" s="2"/>
      <c r="V2" s="2"/>
      <c r="W2" s="2"/>
      <c r="X2" s="2"/>
      <c r="Y2" s="2"/>
      <c r="Z2" s="2"/>
    </row>
    <row r="3" spans="1:28" x14ac:dyDescent="0.4">
      <c r="A3" s="1" t="s">
        <v>44</v>
      </c>
      <c r="B3" s="2"/>
      <c r="C3" s="2"/>
      <c r="D3"/>
      <c r="F3" s="2"/>
      <c r="G3" s="2"/>
      <c r="H3" s="2"/>
      <c r="I3" s="2"/>
      <c r="J3" s="2"/>
      <c r="K3" s="26"/>
      <c r="L3" s="24"/>
      <c r="M3" s="26"/>
      <c r="N3" s="26"/>
      <c r="O3" s="2"/>
      <c r="P3" s="26"/>
      <c r="Q3" s="2"/>
      <c r="R3" s="2"/>
      <c r="S3" s="2"/>
      <c r="T3" s="2"/>
      <c r="U3" s="2"/>
      <c r="V3" s="2"/>
      <c r="W3" s="2"/>
      <c r="X3" s="2"/>
      <c r="Y3" s="2"/>
      <c r="Z3" s="2"/>
    </row>
    <row r="4" spans="1:28" x14ac:dyDescent="0.4">
      <c r="A4" s="2"/>
      <c r="B4" s="5"/>
      <c r="C4" s="5"/>
      <c r="D4" s="44"/>
      <c r="E4" s="44"/>
      <c r="F4" s="44"/>
      <c r="G4" s="44"/>
      <c r="H4" s="44"/>
      <c r="I4" s="51"/>
      <c r="J4" s="60"/>
      <c r="K4" s="60"/>
      <c r="L4" s="60"/>
      <c r="M4" s="60"/>
      <c r="N4" s="60"/>
      <c r="O4" s="60"/>
      <c r="P4" s="60"/>
      <c r="Q4" s="60"/>
      <c r="R4" s="60"/>
      <c r="S4" s="60"/>
      <c r="T4" s="60"/>
      <c r="U4" s="60"/>
      <c r="V4" s="60"/>
      <c r="W4" s="60"/>
      <c r="X4" s="46"/>
      <c r="Y4" s="6"/>
      <c r="Z4" s="6"/>
      <c r="AB4" s="45"/>
    </row>
    <row r="5" spans="1:28" ht="30" customHeight="1" x14ac:dyDescent="0.4">
      <c r="A5" s="63" t="s">
        <v>20</v>
      </c>
      <c r="B5" s="63" t="s">
        <v>35</v>
      </c>
      <c r="C5" s="63" t="s">
        <v>34</v>
      </c>
      <c r="D5" s="63" t="s">
        <v>0</v>
      </c>
      <c r="E5" s="63" t="s">
        <v>1</v>
      </c>
      <c r="F5" s="63" t="s">
        <v>2</v>
      </c>
      <c r="G5" s="63" t="s">
        <v>4</v>
      </c>
      <c r="H5" s="63" t="s">
        <v>3</v>
      </c>
      <c r="I5" s="63" t="s">
        <v>5</v>
      </c>
      <c r="J5" s="61" t="s">
        <v>6</v>
      </c>
      <c r="K5" s="62"/>
      <c r="L5" s="61" t="s">
        <v>7</v>
      </c>
      <c r="M5" s="62"/>
      <c r="N5" s="61" t="s">
        <v>8</v>
      </c>
      <c r="O5" s="62"/>
      <c r="P5" s="61" t="s">
        <v>9</v>
      </c>
      <c r="Q5" s="62"/>
      <c r="R5" s="61" t="s">
        <v>10</v>
      </c>
      <c r="S5" s="62"/>
      <c r="T5" s="61" t="s">
        <v>11</v>
      </c>
      <c r="U5" s="62"/>
      <c r="V5" s="61" t="s">
        <v>12</v>
      </c>
      <c r="W5" s="62"/>
      <c r="X5" s="63" t="s">
        <v>13</v>
      </c>
      <c r="Y5" s="61" t="s">
        <v>14</v>
      </c>
      <c r="Z5" s="62"/>
      <c r="AB5" s="27" t="s">
        <v>21</v>
      </c>
    </row>
    <row r="6" spans="1:28" x14ac:dyDescent="0.4">
      <c r="A6" s="64"/>
      <c r="B6" s="64"/>
      <c r="C6" s="64"/>
      <c r="D6" s="64"/>
      <c r="E6" s="64"/>
      <c r="F6" s="64"/>
      <c r="G6" s="64"/>
      <c r="H6" s="64"/>
      <c r="I6" s="64"/>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64" t="s">
        <v>16</v>
      </c>
      <c r="Y6" s="7" t="str">
        <f>+$J$6</f>
        <v>Farmers</v>
      </c>
      <c r="Z6" s="7" t="s">
        <v>15</v>
      </c>
      <c r="AB6" s="7" t="str">
        <f>+$J$6</f>
        <v>Farmers</v>
      </c>
    </row>
    <row r="7" spans="1:28" x14ac:dyDescent="0.4">
      <c r="A7" s="18"/>
      <c r="B7" s="8"/>
      <c r="C7" s="40">
        <v>66.44</v>
      </c>
      <c r="D7" s="47">
        <f>138712.49-3106.65-2219.04</f>
        <v>133386.79999999999</v>
      </c>
      <c r="E7" s="25"/>
      <c r="F7" s="25"/>
      <c r="G7" s="25"/>
      <c r="H7" s="48">
        <f>2219.04+3106.65</f>
        <v>5325.6900000000005</v>
      </c>
      <c r="I7" s="49">
        <f t="shared" ref="I7:I12" si="0">SUM(D7:H7)</f>
        <v>138712.49</v>
      </c>
      <c r="J7" s="23">
        <v>13714.68</v>
      </c>
      <c r="K7" s="17">
        <v>1524</v>
      </c>
      <c r="L7" s="23">
        <v>265.2</v>
      </c>
      <c r="M7" s="17">
        <v>492.72</v>
      </c>
      <c r="N7" s="17"/>
      <c r="O7" s="17">
        <v>180.96</v>
      </c>
      <c r="P7" s="17">
        <v>671.64</v>
      </c>
      <c r="Q7" s="17"/>
      <c r="R7" s="17">
        <v>584.04</v>
      </c>
      <c r="S7" s="17"/>
      <c r="T7" s="17">
        <v>1327.96</v>
      </c>
      <c r="U7" s="17">
        <v>17365.22</v>
      </c>
      <c r="V7" s="17">
        <v>32019</v>
      </c>
      <c r="W7" s="17"/>
      <c r="X7" s="23">
        <v>56</v>
      </c>
      <c r="Y7" s="9">
        <f t="shared" ref="Y7:Y10" si="1">+I7+J7+L7+N7+P7+R7+T7+V7+X7</f>
        <v>187351.01</v>
      </c>
      <c r="Z7" s="9">
        <f t="shared" ref="Z7:Z12" si="2">+K7+M7+O7+Q7+S7+U7+W7+X7</f>
        <v>19618.900000000001</v>
      </c>
      <c r="AB7" s="28"/>
    </row>
    <row r="8" spans="1:28" x14ac:dyDescent="0.4">
      <c r="A8" s="18"/>
      <c r="B8" s="8"/>
      <c r="C8" s="40">
        <v>65.87</v>
      </c>
      <c r="D8" s="47">
        <f>127749.12-658.7-479.06</f>
        <v>126611.36</v>
      </c>
      <c r="E8" s="25"/>
      <c r="F8" s="25"/>
      <c r="G8" s="25"/>
      <c r="H8" s="48">
        <f>479.06+658.7</f>
        <v>1137.76</v>
      </c>
      <c r="I8" s="49">
        <f t="shared" si="0"/>
        <v>127749.12</v>
      </c>
      <c r="J8" s="23">
        <v>15676.2</v>
      </c>
      <c r="K8" s="17">
        <v>1741.92</v>
      </c>
      <c r="L8" s="23">
        <v>240.36</v>
      </c>
      <c r="M8" s="17">
        <v>446.4</v>
      </c>
      <c r="N8" s="17"/>
      <c r="O8" s="17"/>
      <c r="P8" s="17">
        <v>636</v>
      </c>
      <c r="Q8" s="17"/>
      <c r="R8" s="17">
        <v>551.64</v>
      </c>
      <c r="S8" s="17"/>
      <c r="T8" s="17">
        <v>1263.6400000000001</v>
      </c>
      <c r="U8" s="17">
        <f>650+21848</f>
        <v>22498</v>
      </c>
      <c r="V8" s="17">
        <v>30241.919999999998</v>
      </c>
      <c r="W8" s="17"/>
      <c r="X8" s="23">
        <v>56</v>
      </c>
      <c r="Y8" s="9">
        <f t="shared" si="1"/>
        <v>176414.88</v>
      </c>
      <c r="Z8" s="9">
        <f t="shared" si="2"/>
        <v>24742.32</v>
      </c>
      <c r="AB8" s="28"/>
    </row>
    <row r="9" spans="1:28" x14ac:dyDescent="0.4">
      <c r="A9" s="18"/>
      <c r="B9" s="8"/>
      <c r="C9" s="40">
        <v>66.39</v>
      </c>
      <c r="D9" s="47">
        <f>137337.46-2027.33-2027.33</f>
        <v>133282.80000000002</v>
      </c>
      <c r="E9" s="25"/>
      <c r="F9" s="25"/>
      <c r="G9" s="25"/>
      <c r="H9" s="48">
        <f>2027.33+2027.33</f>
        <v>4054.66</v>
      </c>
      <c r="I9" s="49">
        <f t="shared" si="0"/>
        <v>137337.46000000002</v>
      </c>
      <c r="J9" s="23">
        <v>21136.080000000002</v>
      </c>
      <c r="K9" s="17">
        <v>2348.64</v>
      </c>
      <c r="L9" s="23">
        <v>418.32</v>
      </c>
      <c r="M9" s="17">
        <v>777.12</v>
      </c>
      <c r="N9" s="17"/>
      <c r="O9" s="17"/>
      <c r="P9" s="17">
        <v>671.64</v>
      </c>
      <c r="Q9" s="17"/>
      <c r="R9" s="17">
        <v>583.55999999999995</v>
      </c>
      <c r="S9" s="17"/>
      <c r="T9" s="17">
        <v>1326.92</v>
      </c>
      <c r="U9" s="17">
        <v>18424.87</v>
      </c>
      <c r="V9" s="17">
        <v>31995.24</v>
      </c>
      <c r="W9" s="17"/>
      <c r="X9" s="23">
        <v>56</v>
      </c>
      <c r="Y9" s="9">
        <f t="shared" si="1"/>
        <v>193525.22000000006</v>
      </c>
      <c r="Z9" s="9">
        <f t="shared" si="2"/>
        <v>21606.629999999997</v>
      </c>
      <c r="AB9" s="28"/>
    </row>
    <row r="10" spans="1:28" x14ac:dyDescent="0.4">
      <c r="A10" s="19"/>
      <c r="B10" s="8"/>
      <c r="C10" s="40">
        <v>57.47</v>
      </c>
      <c r="D10" s="47">
        <f>116890.04-1809.72</f>
        <v>115080.31999999999</v>
      </c>
      <c r="E10" s="48"/>
      <c r="F10" s="25"/>
      <c r="G10" s="25"/>
      <c r="H10" s="48">
        <v>1809.72</v>
      </c>
      <c r="I10" s="49">
        <f t="shared" si="0"/>
        <v>116890.04</v>
      </c>
      <c r="J10" s="23">
        <v>21136.080000000002</v>
      </c>
      <c r="K10" s="17">
        <v>2348.64</v>
      </c>
      <c r="L10" s="23">
        <v>418.32</v>
      </c>
      <c r="M10" s="17">
        <v>777.12</v>
      </c>
      <c r="N10" s="17"/>
      <c r="O10" s="17">
        <v>266.16000000000003</v>
      </c>
      <c r="P10" s="17">
        <v>585.12</v>
      </c>
      <c r="Q10" s="17"/>
      <c r="R10" s="17">
        <v>491.04</v>
      </c>
      <c r="S10" s="17"/>
      <c r="T10" s="17">
        <v>1148.6400000000001</v>
      </c>
      <c r="U10" s="17">
        <v>10338.040000000001</v>
      </c>
      <c r="V10" s="17">
        <v>27693.96</v>
      </c>
      <c r="W10" s="17"/>
      <c r="X10" s="23">
        <v>56</v>
      </c>
      <c r="Y10" s="9">
        <f t="shared" si="1"/>
        <v>168419.20000000001</v>
      </c>
      <c r="Z10" s="9">
        <f t="shared" si="2"/>
        <v>13785.960000000001</v>
      </c>
      <c r="AB10" s="28"/>
    </row>
    <row r="11" spans="1:28" x14ac:dyDescent="0.4">
      <c r="A11" s="19"/>
      <c r="B11" s="8"/>
      <c r="C11" s="40">
        <v>45.98</v>
      </c>
      <c r="D11" s="47">
        <f>95027.6-1491.55-1403.81</f>
        <v>92132.24</v>
      </c>
      <c r="E11" s="50"/>
      <c r="F11" s="25"/>
      <c r="G11" s="25"/>
      <c r="H11" s="48">
        <f>1403.81+1491.55</f>
        <v>2895.3599999999997</v>
      </c>
      <c r="I11" s="49">
        <f t="shared" si="0"/>
        <v>95027.6</v>
      </c>
      <c r="J11" s="23">
        <v>21136.080000000002</v>
      </c>
      <c r="K11" s="17">
        <v>2348.64</v>
      </c>
      <c r="L11" s="23">
        <v>418.32</v>
      </c>
      <c r="M11" s="17">
        <v>777.12</v>
      </c>
      <c r="N11" s="17"/>
      <c r="O11" s="17">
        <v>266.16000000000003</v>
      </c>
      <c r="P11" s="17">
        <v>468.12</v>
      </c>
      <c r="Q11" s="17"/>
      <c r="R11" s="17">
        <v>404.04</v>
      </c>
      <c r="S11" s="17"/>
      <c r="T11" s="17">
        <v>9189.11</v>
      </c>
      <c r="U11" s="17">
        <v>7772.47</v>
      </c>
      <c r="V11" s="17"/>
      <c r="W11" s="17"/>
      <c r="X11" s="23">
        <v>56</v>
      </c>
      <c r="Y11" s="9">
        <f>+I11+J11+L11+N11+P11+R11+T11+V11+X11</f>
        <v>126699.27</v>
      </c>
      <c r="Z11" s="9">
        <f t="shared" si="2"/>
        <v>11220.39</v>
      </c>
      <c r="AB11" s="28"/>
    </row>
    <row r="12" spans="1:28" x14ac:dyDescent="0.4">
      <c r="A12" s="19"/>
      <c r="B12" s="8"/>
      <c r="C12" s="40">
        <v>58.9</v>
      </c>
      <c r="D12" s="47">
        <v>118048</v>
      </c>
      <c r="E12" s="50"/>
      <c r="F12" s="25"/>
      <c r="G12" s="25"/>
      <c r="H12" s="48"/>
      <c r="I12" s="49">
        <f t="shared" si="0"/>
        <v>118048</v>
      </c>
      <c r="J12" s="23">
        <v>21136.080000000002</v>
      </c>
      <c r="K12" s="17">
        <v>2348.67</v>
      </c>
      <c r="L12" s="23">
        <v>418.32</v>
      </c>
      <c r="M12" s="17">
        <v>777.12</v>
      </c>
      <c r="N12" s="17"/>
      <c r="O12" s="17"/>
      <c r="P12" s="17">
        <v>595.32000000000005</v>
      </c>
      <c r="Q12" s="17"/>
      <c r="R12" s="17">
        <v>512.88</v>
      </c>
      <c r="S12" s="17"/>
      <c r="T12" s="17">
        <v>11771.68</v>
      </c>
      <c r="U12" s="17">
        <v>4708.67</v>
      </c>
      <c r="V12" s="17"/>
      <c r="W12" s="17"/>
      <c r="X12" s="23">
        <v>56</v>
      </c>
      <c r="Y12" s="9">
        <f>+I12+J12+L12+N12+P12+R12+T12+V12+X12</f>
        <v>152538.28000000003</v>
      </c>
      <c r="Z12" s="9">
        <f t="shared" si="2"/>
        <v>7890.46</v>
      </c>
      <c r="AB12" s="28"/>
    </row>
    <row r="13" spans="1:28" x14ac:dyDescent="0.4">
      <c r="A13" s="54"/>
      <c r="B13" s="55"/>
      <c r="C13" s="41"/>
      <c r="D13" s="47"/>
      <c r="E13" s="25"/>
      <c r="F13" s="25"/>
      <c r="G13" s="25"/>
      <c r="H13" s="48"/>
      <c r="I13" s="49">
        <f t="shared" ref="I13" si="3">SUM(D13:H13)</f>
        <v>0</v>
      </c>
      <c r="J13" s="17"/>
      <c r="K13" s="17"/>
      <c r="L13" s="17"/>
      <c r="M13" s="17"/>
      <c r="N13" s="17"/>
      <c r="O13" s="17"/>
      <c r="P13" s="17"/>
      <c r="Q13" s="17"/>
      <c r="R13" s="17"/>
      <c r="S13" s="17"/>
      <c r="T13" s="17"/>
      <c r="U13" s="17"/>
      <c r="V13" s="17"/>
      <c r="W13" s="17"/>
      <c r="X13" s="23"/>
      <c r="Y13" s="9">
        <f t="shared" ref="Y13" si="4">+I13+J13+L13+N13+P13+R13+T13+V13+X13</f>
        <v>0</v>
      </c>
      <c r="Z13" s="9">
        <f t="shared" ref="Z13" si="5">+K13+M13+O13+Q13+S13+U13+W13+X13</f>
        <v>0</v>
      </c>
      <c r="AB13" s="28"/>
    </row>
    <row r="14" spans="1:28" x14ac:dyDescent="0.4">
      <c r="A14" s="20"/>
      <c r="B14" s="55"/>
      <c r="C14" s="40"/>
      <c r="D14" s="47">
        <f>65352.18-2759.02</f>
        <v>62593.16</v>
      </c>
      <c r="E14" s="50"/>
      <c r="F14" s="25"/>
      <c r="G14" s="25"/>
      <c r="H14" s="48">
        <v>2759.02</v>
      </c>
      <c r="I14" s="49">
        <f>SUM(D14:H14)</f>
        <v>65352.18</v>
      </c>
      <c r="J14" s="23">
        <v>1104.72</v>
      </c>
      <c r="K14" s="17">
        <v>368.28</v>
      </c>
      <c r="L14" s="23">
        <v>209.16</v>
      </c>
      <c r="M14" s="17">
        <v>388.56</v>
      </c>
      <c r="N14" s="17"/>
      <c r="O14" s="17">
        <v>133.08000000000001</v>
      </c>
      <c r="P14" s="17">
        <v>246.78</v>
      </c>
      <c r="Q14" s="17"/>
      <c r="R14" s="17">
        <v>177.95</v>
      </c>
      <c r="S14" s="17"/>
      <c r="T14" s="17">
        <v>4822.4799999999996</v>
      </c>
      <c r="U14" s="17">
        <v>11091.73</v>
      </c>
      <c r="V14" s="17"/>
      <c r="W14" s="17"/>
      <c r="X14" s="23">
        <v>56</v>
      </c>
      <c r="Y14" s="9">
        <f>+I14+J14+L14+N14+P14+R14+T14+V14+X14</f>
        <v>71969.26999999999</v>
      </c>
      <c r="Z14" s="9">
        <f>+K14+M14+O14+Q14+S14+U14+W14+X14</f>
        <v>12037.65</v>
      </c>
      <c r="AB14" s="28"/>
    </row>
    <row r="15" spans="1:28" x14ac:dyDescent="0.4">
      <c r="A15" s="12"/>
      <c r="B15" s="13"/>
      <c r="C15" s="42"/>
      <c r="D15" s="10"/>
      <c r="E15" s="10"/>
      <c r="F15" s="10"/>
      <c r="G15" s="10"/>
      <c r="H15" s="10"/>
      <c r="I15" s="11"/>
      <c r="J15" s="10"/>
      <c r="K15" s="10"/>
      <c r="L15" s="10"/>
      <c r="M15" s="10"/>
      <c r="N15" s="10"/>
      <c r="O15" s="10"/>
      <c r="P15" s="10"/>
      <c r="Q15" s="10"/>
      <c r="R15" s="10"/>
      <c r="S15" s="10"/>
      <c r="T15" s="10"/>
      <c r="U15" s="10"/>
      <c r="V15" s="10"/>
      <c r="W15" s="10"/>
      <c r="X15" s="10"/>
      <c r="Y15" s="11"/>
      <c r="Z15" s="11"/>
      <c r="AB15" s="28"/>
    </row>
    <row r="16" spans="1:28" x14ac:dyDescent="0.4">
      <c r="A16" s="14" t="s">
        <v>17</v>
      </c>
      <c r="B16" s="15"/>
      <c r="C16" s="43"/>
      <c r="D16" s="57">
        <f t="shared" ref="D16:Z16" si="6">SUM(D7:D15)</f>
        <v>781134.68</v>
      </c>
      <c r="E16" s="57">
        <f t="shared" si="6"/>
        <v>0</v>
      </c>
      <c r="F16" s="57">
        <f t="shared" si="6"/>
        <v>0</v>
      </c>
      <c r="G16" s="57">
        <f t="shared" si="6"/>
        <v>0</v>
      </c>
      <c r="H16" s="57">
        <f t="shared" si="6"/>
        <v>17982.21</v>
      </c>
      <c r="I16" s="57">
        <f t="shared" si="6"/>
        <v>799116.89</v>
      </c>
      <c r="J16" s="16">
        <f t="shared" si="6"/>
        <v>115039.92000000001</v>
      </c>
      <c r="K16" s="16">
        <f t="shared" si="6"/>
        <v>13028.789999999999</v>
      </c>
      <c r="L16" s="16">
        <f t="shared" si="6"/>
        <v>2388</v>
      </c>
      <c r="M16" s="16">
        <f t="shared" si="6"/>
        <v>4436.16</v>
      </c>
      <c r="N16" s="16">
        <f t="shared" si="6"/>
        <v>0</v>
      </c>
      <c r="O16" s="52">
        <f t="shared" si="6"/>
        <v>846.36</v>
      </c>
      <c r="P16" s="16">
        <f t="shared" si="6"/>
        <v>3874.62</v>
      </c>
      <c r="Q16" s="16">
        <f t="shared" si="6"/>
        <v>0</v>
      </c>
      <c r="R16" s="16">
        <f t="shared" si="6"/>
        <v>3305.1499999999996</v>
      </c>
      <c r="S16" s="16">
        <f t="shared" si="6"/>
        <v>0</v>
      </c>
      <c r="T16" s="16">
        <f t="shared" si="6"/>
        <v>30850.43</v>
      </c>
      <c r="U16" s="16">
        <f t="shared" si="6"/>
        <v>92199</v>
      </c>
      <c r="V16" s="16">
        <f t="shared" si="6"/>
        <v>121950.12</v>
      </c>
      <c r="W16" s="16">
        <f t="shared" si="6"/>
        <v>0</v>
      </c>
      <c r="X16" s="16">
        <f t="shared" si="6"/>
        <v>392</v>
      </c>
      <c r="Y16" s="16">
        <f t="shared" si="6"/>
        <v>1076917.1300000001</v>
      </c>
      <c r="Z16" s="16">
        <f t="shared" si="6"/>
        <v>110902.31000000001</v>
      </c>
      <c r="AB16" s="28"/>
    </row>
  </sheetData>
  <mergeCells count="25">
    <mergeCell ref="F5:F6"/>
    <mergeCell ref="G5:G6"/>
    <mergeCell ref="H5:H6"/>
    <mergeCell ref="I5:I6"/>
    <mergeCell ref="A5:A6"/>
    <mergeCell ref="B5:B6"/>
    <mergeCell ref="D5:D6"/>
    <mergeCell ref="C5:C6"/>
    <mergeCell ref="E5:E6"/>
    <mergeCell ref="J4:K4"/>
    <mergeCell ref="Y5:Z5"/>
    <mergeCell ref="N5:O5"/>
    <mergeCell ref="P5:Q5"/>
    <mergeCell ref="R5:S5"/>
    <mergeCell ref="T5:U5"/>
    <mergeCell ref="V5:W5"/>
    <mergeCell ref="X5:X6"/>
    <mergeCell ref="R4:S4"/>
    <mergeCell ref="L4:M4"/>
    <mergeCell ref="T4:U4"/>
    <mergeCell ref="L5:M5"/>
    <mergeCell ref="J5:K5"/>
    <mergeCell ref="N4:O4"/>
    <mergeCell ref="P4:Q4"/>
    <mergeCell ref="V4:W4"/>
  </mergeCells>
  <pageMargins left="0" right="0" top="0" bottom="0" header="0.3" footer="0.3"/>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7EA5-11A6-4C43-9A74-92C208AD83F7}">
  <sheetPr>
    <pageSetUpPr fitToPage="1"/>
  </sheetPr>
  <dimension ref="A1:AB20"/>
  <sheetViews>
    <sheetView workbookViewId="0">
      <selection activeCell="B14" sqref="B14"/>
    </sheetView>
  </sheetViews>
  <sheetFormatPr defaultColWidth="9.15234375" defaultRowHeight="15.45" x14ac:dyDescent="0.4"/>
  <cols>
    <col min="1" max="1" width="10.84375" style="3" customWidth="1"/>
    <col min="2" max="2" width="34.53515625" style="3" customWidth="1"/>
    <col min="3" max="3" width="11.69140625" style="3" customWidth="1"/>
    <col min="4" max="4" width="14.69140625" style="3" customWidth="1"/>
    <col min="5" max="5" width="11.3046875" style="3" customWidth="1"/>
    <col min="6" max="6" width="14.84375" style="3" customWidth="1"/>
    <col min="7" max="7" width="9.3828125" style="3" customWidth="1"/>
    <col min="8" max="8" width="10.3046875" style="3" customWidth="1"/>
    <col min="9" max="9" width="14" style="3" bestFit="1" customWidth="1"/>
    <col min="10" max="10" width="11.84375" style="3" customWidth="1"/>
    <col min="11" max="11" width="11.3046875" style="3" customWidth="1"/>
    <col min="12" max="12" width="12.69140625" style="3" customWidth="1"/>
    <col min="13" max="13" width="11.3046875" style="3" customWidth="1"/>
    <col min="14" max="14" width="10.3046875" style="3" customWidth="1"/>
    <col min="15" max="15" width="11.3046875" style="3" customWidth="1"/>
    <col min="16" max="16" width="9.3828125" style="3" customWidth="1"/>
    <col min="17" max="17" width="10.69140625" style="3" customWidth="1"/>
    <col min="18" max="18" width="9.3828125" style="3" customWidth="1"/>
    <col min="19" max="19" width="10" style="3" customWidth="1"/>
    <col min="20" max="20" width="21" style="3" bestFit="1" customWidth="1"/>
    <col min="21" max="21" width="12.3046875" style="3" bestFit="1" customWidth="1"/>
    <col min="22" max="22" width="9.69140625" style="3" customWidth="1"/>
    <col min="23" max="23" width="11.15234375" style="3" customWidth="1"/>
    <col min="24" max="24" width="9.3828125" style="3" customWidth="1"/>
    <col min="25" max="25" width="11.3046875" style="3" customWidth="1"/>
    <col min="26" max="26" width="9.69140625" style="3" customWidth="1"/>
    <col min="27" max="30" width="9.15234375" style="3" customWidth="1"/>
    <col min="31" max="16384" width="9.15234375" style="3"/>
  </cols>
  <sheetData>
    <row r="1" spans="1:28" ht="20.149999999999999" x14ac:dyDescent="0.4">
      <c r="A1" s="1" t="s">
        <v>18</v>
      </c>
      <c r="B1" s="2"/>
      <c r="C1" s="2"/>
      <c r="E1" s="2"/>
      <c r="F1" s="2"/>
      <c r="G1" s="2"/>
      <c r="H1" s="2"/>
      <c r="I1" s="22"/>
      <c r="J1" s="56"/>
      <c r="K1" s="53"/>
      <c r="L1" s="26"/>
      <c r="M1" s="26"/>
      <c r="N1" s="26"/>
      <c r="O1" s="26"/>
      <c r="P1" s="2"/>
      <c r="Q1" s="2"/>
      <c r="R1" s="2"/>
      <c r="S1" s="2"/>
      <c r="T1" s="2"/>
      <c r="U1" s="2"/>
      <c r="V1" s="2"/>
      <c r="W1" s="2"/>
      <c r="X1" s="2"/>
      <c r="Y1" s="2"/>
      <c r="Z1" s="2"/>
    </row>
    <row r="2" spans="1:28" x14ac:dyDescent="0.4">
      <c r="A2" s="1" t="s">
        <v>39</v>
      </c>
      <c r="B2" s="2"/>
      <c r="C2" s="2"/>
      <c r="E2" s="4">
        <v>2024</v>
      </c>
      <c r="F2" s="2"/>
      <c r="G2" s="2"/>
      <c r="H2" s="2"/>
      <c r="I2" s="2"/>
      <c r="J2" s="2"/>
      <c r="K2" s="2"/>
      <c r="L2" s="24"/>
      <c r="M2" s="26"/>
      <c r="N2" s="26"/>
      <c r="O2" s="26"/>
      <c r="P2" s="26"/>
      <c r="Q2" s="2"/>
      <c r="R2" s="2"/>
      <c r="S2" s="2"/>
      <c r="T2" s="2"/>
      <c r="U2" s="2"/>
      <c r="V2" s="2"/>
      <c r="W2" s="2"/>
      <c r="X2" s="2"/>
      <c r="Y2" s="2"/>
      <c r="Z2" s="2"/>
    </row>
    <row r="3" spans="1:28" x14ac:dyDescent="0.4">
      <c r="A3" s="1" t="s">
        <v>44</v>
      </c>
      <c r="B3" s="2"/>
      <c r="C3" s="2"/>
      <c r="D3"/>
      <c r="F3" s="2"/>
      <c r="G3" s="2"/>
      <c r="H3" s="2"/>
      <c r="I3" s="2"/>
      <c r="J3" s="2"/>
      <c r="K3" s="26"/>
      <c r="L3" s="24"/>
      <c r="M3" s="26"/>
      <c r="N3" s="26"/>
      <c r="O3" s="2"/>
      <c r="P3" s="26"/>
      <c r="Q3" s="2"/>
      <c r="R3" s="2"/>
      <c r="S3" s="2"/>
      <c r="T3" s="2"/>
      <c r="U3" s="2"/>
      <c r="V3" s="2"/>
      <c r="W3" s="2"/>
      <c r="X3" s="2"/>
      <c r="Y3" s="2"/>
      <c r="Z3" s="2"/>
    </row>
    <row r="4" spans="1:28" x14ac:dyDescent="0.4">
      <c r="A4" s="2"/>
      <c r="B4" s="5"/>
      <c r="C4" s="5"/>
      <c r="D4" s="44"/>
      <c r="E4" s="44"/>
      <c r="F4" s="44"/>
      <c r="G4" s="44"/>
      <c r="H4" s="44"/>
      <c r="I4" s="51"/>
      <c r="J4" s="60"/>
      <c r="K4" s="60"/>
      <c r="L4" s="60"/>
      <c r="M4" s="60"/>
      <c r="N4" s="60"/>
      <c r="O4" s="60"/>
      <c r="P4" s="60"/>
      <c r="Q4" s="60"/>
      <c r="R4" s="60"/>
      <c r="S4" s="60"/>
      <c r="T4" s="60"/>
      <c r="U4" s="60"/>
      <c r="V4" s="60"/>
      <c r="W4" s="60"/>
      <c r="X4" s="46"/>
      <c r="Y4" s="6"/>
      <c r="Z4" s="6"/>
      <c r="AB4" s="45"/>
    </row>
    <row r="5" spans="1:28" ht="30" customHeight="1" x14ac:dyDescent="0.4">
      <c r="A5" s="63" t="s">
        <v>20</v>
      </c>
      <c r="B5" s="63" t="s">
        <v>36</v>
      </c>
      <c r="C5" s="63" t="s">
        <v>37</v>
      </c>
      <c r="D5" s="63" t="s">
        <v>0</v>
      </c>
      <c r="E5" s="63" t="s">
        <v>1</v>
      </c>
      <c r="F5" s="63" t="s">
        <v>2</v>
      </c>
      <c r="G5" s="63" t="s">
        <v>4</v>
      </c>
      <c r="H5" s="63" t="s">
        <v>3</v>
      </c>
      <c r="I5" s="63" t="s">
        <v>5</v>
      </c>
      <c r="J5" s="61" t="s">
        <v>6</v>
      </c>
      <c r="K5" s="62"/>
      <c r="L5" s="61" t="s">
        <v>7</v>
      </c>
      <c r="M5" s="62"/>
      <c r="N5" s="61" t="s">
        <v>8</v>
      </c>
      <c r="O5" s="62"/>
      <c r="P5" s="61" t="s">
        <v>9</v>
      </c>
      <c r="Q5" s="62"/>
      <c r="R5" s="61" t="s">
        <v>10</v>
      </c>
      <c r="S5" s="62"/>
      <c r="T5" s="61" t="s">
        <v>11</v>
      </c>
      <c r="U5" s="62"/>
      <c r="V5" s="61" t="s">
        <v>12</v>
      </c>
      <c r="W5" s="62"/>
      <c r="X5" s="63" t="s">
        <v>13</v>
      </c>
      <c r="Y5" s="61" t="s">
        <v>14</v>
      </c>
      <c r="Z5" s="62"/>
      <c r="AB5" s="27" t="s">
        <v>21</v>
      </c>
    </row>
    <row r="6" spans="1:28" x14ac:dyDescent="0.4">
      <c r="A6" s="64"/>
      <c r="B6" s="64"/>
      <c r="C6" s="64"/>
      <c r="D6" s="64"/>
      <c r="E6" s="64"/>
      <c r="F6" s="64"/>
      <c r="G6" s="64"/>
      <c r="H6" s="64"/>
      <c r="I6" s="64"/>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64" t="s">
        <v>16</v>
      </c>
      <c r="Y6" s="7" t="str">
        <f>+$J$6</f>
        <v>Farmers</v>
      </c>
      <c r="Z6" s="7" t="s">
        <v>15</v>
      </c>
      <c r="AB6" s="7" t="str">
        <f>+$J$6</f>
        <v>Farmers</v>
      </c>
    </row>
    <row r="7" spans="1:28" x14ac:dyDescent="0.4">
      <c r="A7" s="18"/>
      <c r="B7" s="8"/>
      <c r="C7" s="40">
        <v>69.099999999999994</v>
      </c>
      <c r="D7" s="47">
        <v>139590.56</v>
      </c>
      <c r="E7" s="25"/>
      <c r="F7" s="25"/>
      <c r="G7" s="25"/>
      <c r="H7" s="48">
        <v>1827.1</v>
      </c>
      <c r="I7" s="49">
        <f t="shared" ref="I7:I12" si="0">SUM(D7:H7)</f>
        <v>141417.66</v>
      </c>
      <c r="J7" s="17">
        <v>13794.84</v>
      </c>
      <c r="K7" s="23">
        <v>1532.88</v>
      </c>
      <c r="L7" s="17">
        <v>271.68</v>
      </c>
      <c r="M7" s="23">
        <v>505.2</v>
      </c>
      <c r="N7" s="17"/>
      <c r="O7" s="17">
        <v>180.96</v>
      </c>
      <c r="P7" s="17">
        <v>680.52</v>
      </c>
      <c r="Q7" s="17"/>
      <c r="R7" s="17">
        <v>584.04</v>
      </c>
      <c r="S7" s="17"/>
      <c r="T7" s="17">
        <v>1389.57</v>
      </c>
      <c r="U7" s="17">
        <f>3758.94+15400.17</f>
        <v>19159.11</v>
      </c>
      <c r="V7" s="17">
        <v>33899.279999999999</v>
      </c>
      <c r="W7" s="17"/>
      <c r="X7" s="23">
        <v>57</v>
      </c>
      <c r="Y7" s="9">
        <f>+I7+J7+L7+N7+P7+R7+T7+V7+X7</f>
        <v>192094.59</v>
      </c>
      <c r="Z7" s="9">
        <f>+K7+M7+O7+Q7+S7+U7+W7+X7</f>
        <v>21435.15</v>
      </c>
      <c r="AB7" s="28"/>
    </row>
    <row r="8" spans="1:28" x14ac:dyDescent="0.4">
      <c r="A8" s="18"/>
      <c r="B8" s="8"/>
      <c r="C8" s="40">
        <v>68.5</v>
      </c>
      <c r="D8" s="47">
        <v>138038.32999999999</v>
      </c>
      <c r="E8" s="25"/>
      <c r="F8" s="25"/>
      <c r="G8" s="25"/>
      <c r="H8" s="48">
        <v>494.03</v>
      </c>
      <c r="I8" s="49">
        <f t="shared" si="0"/>
        <v>138532.35999999999</v>
      </c>
      <c r="J8" s="17">
        <v>15756.36</v>
      </c>
      <c r="K8" s="23">
        <v>1750.8</v>
      </c>
      <c r="L8" s="17">
        <v>246.24</v>
      </c>
      <c r="M8" s="23">
        <v>457.68</v>
      </c>
      <c r="N8" s="17"/>
      <c r="O8" s="17">
        <v>172.08</v>
      </c>
      <c r="P8" s="17">
        <v>675.6</v>
      </c>
      <c r="Q8" s="17"/>
      <c r="R8" s="17">
        <v>551.64</v>
      </c>
      <c r="S8" s="17"/>
      <c r="T8" s="17">
        <v>1377.76</v>
      </c>
      <c r="U8" s="17">
        <v>23000</v>
      </c>
      <c r="V8" s="17">
        <v>33608.519999999997</v>
      </c>
      <c r="W8" s="17"/>
      <c r="X8" s="23">
        <v>57</v>
      </c>
      <c r="Y8" s="9">
        <f t="shared" ref="Y8:Y12" si="1">+I8+J8+L8+N8+P8+R8+T8+V8+X8</f>
        <v>190805.47999999998</v>
      </c>
      <c r="Z8" s="9">
        <f t="shared" ref="Z8:Z12" si="2">+K8+M8+O8+Q8+S8+U8+W8+X8</f>
        <v>25437.56</v>
      </c>
      <c r="AB8" s="28">
        <v>150</v>
      </c>
    </row>
    <row r="9" spans="1:28" x14ac:dyDescent="0.4">
      <c r="A9" s="18"/>
      <c r="B9" s="8"/>
      <c r="C9" s="40">
        <v>69.05</v>
      </c>
      <c r="D9" s="47">
        <v>139486.56</v>
      </c>
      <c r="E9" s="25"/>
      <c r="F9" s="25"/>
      <c r="G9" s="25"/>
      <c r="H9" s="48">
        <v>1858.92</v>
      </c>
      <c r="I9" s="49">
        <f t="shared" si="0"/>
        <v>141345.48000000001</v>
      </c>
      <c r="J9" s="17">
        <v>21216.240000000002</v>
      </c>
      <c r="K9" s="23">
        <v>2357.52</v>
      </c>
      <c r="L9" s="17">
        <v>428.76</v>
      </c>
      <c r="M9" s="23">
        <v>796.56</v>
      </c>
      <c r="N9" s="17"/>
      <c r="O9" s="17"/>
      <c r="P9" s="17">
        <v>680.52</v>
      </c>
      <c r="Q9" s="17"/>
      <c r="R9" s="17">
        <v>583.55999999999995</v>
      </c>
      <c r="S9" s="17"/>
      <c r="T9" s="17">
        <v>1388.53</v>
      </c>
      <c r="U9" s="17">
        <v>19660.169999999998</v>
      </c>
      <c r="V9" s="17">
        <v>33873.72</v>
      </c>
      <c r="W9" s="17"/>
      <c r="X9" s="23">
        <v>57</v>
      </c>
      <c r="Y9" s="9">
        <f t="shared" si="1"/>
        <v>199573.81</v>
      </c>
      <c r="Z9" s="9">
        <f t="shared" si="2"/>
        <v>22871.25</v>
      </c>
      <c r="AB9" s="28"/>
    </row>
    <row r="10" spans="1:28" x14ac:dyDescent="0.4">
      <c r="A10" s="19"/>
      <c r="B10" s="8"/>
      <c r="C10" s="40">
        <v>59.4</v>
      </c>
      <c r="D10" s="47">
        <v>120321.46</v>
      </c>
      <c r="E10" s="48"/>
      <c r="F10" s="25"/>
      <c r="G10" s="25"/>
      <c r="H10" s="48">
        <v>1379.28</v>
      </c>
      <c r="I10" s="49">
        <f t="shared" si="0"/>
        <v>121700.74</v>
      </c>
      <c r="J10" s="17">
        <v>21216.240000000002</v>
      </c>
      <c r="K10" s="23">
        <v>2357.52</v>
      </c>
      <c r="L10" s="17">
        <v>428.76</v>
      </c>
      <c r="M10" s="23">
        <v>796.56</v>
      </c>
      <c r="N10" s="17"/>
      <c r="O10" s="17">
        <v>266.16000000000003</v>
      </c>
      <c r="P10" s="17">
        <v>587.52</v>
      </c>
      <c r="Q10" s="17"/>
      <c r="R10" s="17">
        <v>491.04</v>
      </c>
      <c r="S10" s="17"/>
      <c r="T10" s="17">
        <v>1201.02</v>
      </c>
      <c r="U10" s="17">
        <v>10808.32</v>
      </c>
      <c r="V10" s="17">
        <v>29322.6</v>
      </c>
      <c r="W10" s="17"/>
      <c r="X10" s="23">
        <v>57</v>
      </c>
      <c r="Y10" s="9">
        <f t="shared" si="1"/>
        <v>175004.92</v>
      </c>
      <c r="Z10" s="9">
        <f t="shared" si="2"/>
        <v>14285.56</v>
      </c>
      <c r="AB10" s="28"/>
    </row>
    <row r="11" spans="1:28" x14ac:dyDescent="0.4">
      <c r="A11" s="19"/>
      <c r="B11" s="8"/>
      <c r="C11" s="40">
        <v>47.27</v>
      </c>
      <c r="D11" s="47">
        <v>96401.84</v>
      </c>
      <c r="E11" s="50"/>
      <c r="F11" s="25"/>
      <c r="G11" s="25"/>
      <c r="H11" s="48">
        <v>689.7</v>
      </c>
      <c r="I11" s="49">
        <f t="shared" si="0"/>
        <v>97091.54</v>
      </c>
      <c r="J11" s="17">
        <v>21216.240000000002</v>
      </c>
      <c r="K11" s="23">
        <v>2357.52</v>
      </c>
      <c r="L11" s="17">
        <v>428.76</v>
      </c>
      <c r="M11" s="23">
        <v>796.56</v>
      </c>
      <c r="N11" s="17"/>
      <c r="O11" s="17">
        <v>266.16000000000003</v>
      </c>
      <c r="P11" s="17">
        <v>470.04</v>
      </c>
      <c r="Q11" s="17"/>
      <c r="R11" s="17">
        <v>404.04</v>
      </c>
      <c r="S11" s="17"/>
      <c r="T11" s="17">
        <f>5760.52+3840.47</f>
        <v>9600.99</v>
      </c>
      <c r="U11" s="17">
        <v>7680.76</v>
      </c>
      <c r="V11" s="17"/>
      <c r="W11" s="17"/>
      <c r="X11" s="23">
        <v>57</v>
      </c>
      <c r="Y11" s="9">
        <f t="shared" si="1"/>
        <v>129268.60999999999</v>
      </c>
      <c r="Z11" s="9">
        <f t="shared" si="2"/>
        <v>11158</v>
      </c>
      <c r="AB11" s="28"/>
    </row>
    <row r="12" spans="1:28" x14ac:dyDescent="0.4">
      <c r="A12" s="19"/>
      <c r="B12" s="8"/>
      <c r="C12" s="40">
        <v>62.43</v>
      </c>
      <c r="D12" s="47">
        <v>124069.62000000001</v>
      </c>
      <c r="E12" s="50"/>
      <c r="F12" s="25"/>
      <c r="G12" s="25"/>
      <c r="H12" s="48">
        <v>647.9</v>
      </c>
      <c r="I12" s="49">
        <f t="shared" si="0"/>
        <v>124717.52</v>
      </c>
      <c r="J12" s="17">
        <v>21216.240000000002</v>
      </c>
      <c r="K12" s="23">
        <v>2357.52</v>
      </c>
      <c r="L12" s="17">
        <v>428.76</v>
      </c>
      <c r="M12" s="23">
        <v>796.56</v>
      </c>
      <c r="N12" s="17"/>
      <c r="O12" s="17"/>
      <c r="P12" s="17">
        <v>602.16</v>
      </c>
      <c r="Q12" s="17"/>
      <c r="R12" s="17">
        <v>512.88</v>
      </c>
      <c r="S12" s="17"/>
      <c r="T12" s="17">
        <f>7411.71+4941.16</f>
        <v>12352.869999999999</v>
      </c>
      <c r="U12" s="17">
        <v>4941.16</v>
      </c>
      <c r="V12" s="17"/>
      <c r="W12" s="17"/>
      <c r="X12" s="23">
        <v>57</v>
      </c>
      <c r="Y12" s="9">
        <f t="shared" si="1"/>
        <v>159887.43000000002</v>
      </c>
      <c r="Z12" s="9">
        <f t="shared" si="2"/>
        <v>8152.24</v>
      </c>
      <c r="AB12" s="28"/>
    </row>
    <row r="13" spans="1:28" x14ac:dyDescent="0.4">
      <c r="A13" s="54"/>
      <c r="B13" s="55"/>
      <c r="C13" s="41"/>
      <c r="D13" s="47"/>
      <c r="E13" s="25"/>
      <c r="F13" s="25"/>
      <c r="G13" s="25"/>
      <c r="H13" s="48"/>
      <c r="I13" s="49">
        <f t="shared" ref="I13" si="3">SUM(D13:H13)</f>
        <v>0</v>
      </c>
      <c r="J13" s="17"/>
      <c r="K13" s="17"/>
      <c r="L13" s="17"/>
      <c r="M13" s="17"/>
      <c r="N13" s="17"/>
      <c r="O13" s="17"/>
      <c r="P13" s="17"/>
      <c r="Q13" s="17"/>
      <c r="R13" s="17"/>
      <c r="S13" s="17"/>
      <c r="T13" s="17"/>
      <c r="U13" s="17"/>
      <c r="V13" s="17"/>
      <c r="W13" s="17"/>
      <c r="X13" s="23"/>
      <c r="Y13" s="9">
        <f t="shared" ref="Y13" si="4">+I13+J13+L13+N13+P13+R13+T13+V13+X13</f>
        <v>0</v>
      </c>
      <c r="Z13" s="9">
        <f t="shared" ref="Z13" si="5">+K13+M13+O13+Q13+S13+U13+W13+X13</f>
        <v>0</v>
      </c>
      <c r="AB13" s="28"/>
    </row>
    <row r="14" spans="1:28" x14ac:dyDescent="0.4">
      <c r="A14" s="20"/>
      <c r="B14" s="55"/>
      <c r="C14" s="40"/>
      <c r="D14" s="47"/>
      <c r="E14" s="50"/>
      <c r="F14" s="25"/>
      <c r="G14" s="25"/>
      <c r="H14" s="48"/>
      <c r="I14" s="49">
        <f>SUM(D14:H14)</f>
        <v>0</v>
      </c>
      <c r="J14" s="17"/>
      <c r="K14" s="23"/>
      <c r="L14" s="17"/>
      <c r="M14" s="23"/>
      <c r="N14" s="17"/>
      <c r="O14" s="17"/>
      <c r="P14" s="17"/>
      <c r="Q14" s="17"/>
      <c r="R14" s="17"/>
      <c r="S14" s="17"/>
      <c r="T14" s="17"/>
      <c r="U14" s="17"/>
      <c r="V14" s="17"/>
      <c r="W14" s="17"/>
      <c r="X14" s="23"/>
      <c r="Y14" s="9">
        <f>+I14+J14+L14+N14+P14+R14+T14+V14+X14</f>
        <v>0</v>
      </c>
      <c r="Z14" s="9">
        <f>+K14+M14+O14+Q14+S14+U14+W14+X14</f>
        <v>0</v>
      </c>
      <c r="AB14" s="28"/>
    </row>
    <row r="15" spans="1:28" x14ac:dyDescent="0.4">
      <c r="A15" s="12"/>
      <c r="B15" s="13"/>
      <c r="C15" s="42"/>
      <c r="D15" s="10"/>
      <c r="E15" s="10"/>
      <c r="F15" s="10"/>
      <c r="G15" s="10"/>
      <c r="H15" s="10"/>
      <c r="I15" s="11"/>
      <c r="J15" s="10"/>
      <c r="K15" s="10"/>
      <c r="L15" s="10"/>
      <c r="M15" s="10"/>
      <c r="N15" s="10"/>
      <c r="O15" s="10"/>
      <c r="P15" s="10"/>
      <c r="Q15" s="10"/>
      <c r="R15" s="10"/>
      <c r="S15" s="10"/>
      <c r="T15" s="10"/>
      <c r="U15" s="10"/>
      <c r="V15" s="10"/>
      <c r="W15" s="10"/>
      <c r="X15" s="10"/>
      <c r="Y15" s="11"/>
      <c r="Z15" s="11"/>
      <c r="AB15" s="28"/>
    </row>
    <row r="16" spans="1:28" x14ac:dyDescent="0.4">
      <c r="A16" s="14" t="s">
        <v>17</v>
      </c>
      <c r="B16" s="15"/>
      <c r="C16" s="43"/>
      <c r="D16" s="57">
        <f t="shared" ref="D16:Z16" si="6">SUM(D7:D15)</f>
        <v>757908.37</v>
      </c>
      <c r="E16" s="57">
        <f t="shared" si="6"/>
        <v>0</v>
      </c>
      <c r="F16" s="57">
        <f t="shared" si="6"/>
        <v>0</v>
      </c>
      <c r="G16" s="57">
        <f t="shared" si="6"/>
        <v>0</v>
      </c>
      <c r="H16" s="57">
        <f t="shared" si="6"/>
        <v>6896.9299999999994</v>
      </c>
      <c r="I16" s="57">
        <f t="shared" si="6"/>
        <v>764805.3</v>
      </c>
      <c r="J16" s="16">
        <f t="shared" si="6"/>
        <v>114416.16000000002</v>
      </c>
      <c r="K16" s="16">
        <f t="shared" si="6"/>
        <v>12713.760000000002</v>
      </c>
      <c r="L16" s="16">
        <f t="shared" si="6"/>
        <v>2232.96</v>
      </c>
      <c r="M16" s="16">
        <f t="shared" si="6"/>
        <v>4149.12</v>
      </c>
      <c r="N16" s="16">
        <f t="shared" si="6"/>
        <v>0</v>
      </c>
      <c r="O16" s="52">
        <f t="shared" si="6"/>
        <v>885.36000000000013</v>
      </c>
      <c r="P16" s="16">
        <f t="shared" si="6"/>
        <v>3696.3599999999997</v>
      </c>
      <c r="Q16" s="16">
        <f t="shared" si="6"/>
        <v>0</v>
      </c>
      <c r="R16" s="16">
        <f t="shared" si="6"/>
        <v>3127.2</v>
      </c>
      <c r="S16" s="16">
        <f t="shared" si="6"/>
        <v>0</v>
      </c>
      <c r="T16" s="16">
        <f t="shared" si="6"/>
        <v>27310.739999999998</v>
      </c>
      <c r="U16" s="16">
        <f t="shared" si="6"/>
        <v>85249.52</v>
      </c>
      <c r="V16" s="16">
        <f t="shared" si="6"/>
        <v>130704.12</v>
      </c>
      <c r="W16" s="16">
        <f t="shared" si="6"/>
        <v>0</v>
      </c>
      <c r="X16" s="16">
        <f t="shared" si="6"/>
        <v>342</v>
      </c>
      <c r="Y16" s="16">
        <f t="shared" si="6"/>
        <v>1046634.84</v>
      </c>
      <c r="Z16" s="16">
        <f t="shared" si="6"/>
        <v>103339.76000000001</v>
      </c>
      <c r="AB16" s="28"/>
    </row>
    <row r="17" spans="4:13" x14ac:dyDescent="0.4">
      <c r="K17" s="21"/>
    </row>
    <row r="18" spans="4:13" x14ac:dyDescent="0.4">
      <c r="I18" s="58"/>
      <c r="J18" s="58"/>
      <c r="K18" s="58"/>
      <c r="L18" s="58"/>
      <c r="M18" s="58"/>
    </row>
    <row r="19" spans="4:13" x14ac:dyDescent="0.4">
      <c r="D19" s="21"/>
      <c r="I19" s="58"/>
      <c r="J19" s="58"/>
      <c r="K19" s="58"/>
      <c r="L19" s="58"/>
      <c r="M19" s="58"/>
    </row>
    <row r="20" spans="4:13" x14ac:dyDescent="0.4">
      <c r="I20" s="58"/>
      <c r="J20" s="58"/>
      <c r="K20" s="58"/>
      <c r="L20" s="58"/>
      <c r="M20" s="58"/>
    </row>
  </sheetData>
  <mergeCells count="25">
    <mergeCell ref="L4:M4"/>
    <mergeCell ref="N4:O4"/>
    <mergeCell ref="P4:Q4"/>
    <mergeCell ref="H5:H6"/>
    <mergeCell ref="D5:D6"/>
    <mergeCell ref="E5:E6"/>
    <mergeCell ref="F5:F6"/>
    <mergeCell ref="G5:G6"/>
    <mergeCell ref="J4:K4"/>
    <mergeCell ref="I5:I6"/>
    <mergeCell ref="J5:K5"/>
    <mergeCell ref="L5:M5"/>
    <mergeCell ref="N5:O5"/>
    <mergeCell ref="P5:Q5"/>
    <mergeCell ref="X5:X6"/>
    <mergeCell ref="Y5:Z5"/>
    <mergeCell ref="A5:A6"/>
    <mergeCell ref="B5:B6"/>
    <mergeCell ref="C5:C6"/>
    <mergeCell ref="R4:S4"/>
    <mergeCell ref="R5:S5"/>
    <mergeCell ref="T4:U4"/>
    <mergeCell ref="V4:W4"/>
    <mergeCell ref="T5:U5"/>
    <mergeCell ref="V5:W5"/>
  </mergeCells>
  <pageMargins left="0" right="0"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4D08-7452-43F7-BCF3-29D5CDC85DCA}">
  <sheetPr>
    <pageSetUpPr fitToPage="1"/>
  </sheetPr>
  <dimension ref="A1:AB17"/>
  <sheetViews>
    <sheetView tabSelected="1" workbookViewId="0">
      <selection activeCell="B14" sqref="B14"/>
    </sheetView>
  </sheetViews>
  <sheetFormatPr defaultColWidth="9.15234375" defaultRowHeight="15.45" x14ac:dyDescent="0.4"/>
  <cols>
    <col min="1" max="1" width="10.84375" style="3" customWidth="1"/>
    <col min="2" max="2" width="34.53515625" style="3" customWidth="1"/>
    <col min="3" max="3" width="11.69140625" style="3" customWidth="1"/>
    <col min="4" max="4" width="16.3046875" style="3" customWidth="1"/>
    <col min="5" max="5" width="11.3046875" style="3" customWidth="1"/>
    <col min="6" max="6" width="14.84375" style="3" customWidth="1"/>
    <col min="7" max="7" width="9.3828125" style="3" customWidth="1"/>
    <col min="8" max="8" width="10.3046875" style="3" customWidth="1"/>
    <col min="9" max="9" width="14" style="3" bestFit="1" customWidth="1"/>
    <col min="10" max="10" width="11.84375" style="3" customWidth="1"/>
    <col min="11" max="11" width="11.3046875" style="3" customWidth="1"/>
    <col min="12" max="12" width="12.69140625" style="3" customWidth="1"/>
    <col min="13" max="13" width="11.3046875" style="3" customWidth="1"/>
    <col min="14" max="14" width="10.3046875" style="3" customWidth="1"/>
    <col min="15" max="15" width="11.3046875" style="3" customWidth="1"/>
    <col min="16" max="16" width="9.3828125" style="3" customWidth="1"/>
    <col min="17" max="17" width="10.69140625" style="3" customWidth="1"/>
    <col min="18" max="18" width="9.3828125" style="3" customWidth="1"/>
    <col min="19" max="19" width="10" style="3" customWidth="1"/>
    <col min="20" max="20" width="21" style="3" bestFit="1" customWidth="1"/>
    <col min="21" max="21" width="12.3046875" style="3" bestFit="1" customWidth="1"/>
    <col min="22" max="22" width="9.69140625" style="3" customWidth="1"/>
    <col min="23" max="23" width="11.15234375" style="3" customWidth="1"/>
    <col min="24" max="24" width="9.3828125" style="3" customWidth="1"/>
    <col min="25" max="25" width="11.3046875" style="3" customWidth="1"/>
    <col min="26" max="26" width="9.69140625" style="3" customWidth="1"/>
    <col min="27" max="16384" width="9.15234375" style="3"/>
  </cols>
  <sheetData>
    <row r="1" spans="1:28" ht="20.149999999999999" x14ac:dyDescent="0.4">
      <c r="A1" s="1" t="s">
        <v>18</v>
      </c>
      <c r="B1" s="2"/>
      <c r="C1" s="2"/>
      <c r="E1" s="2"/>
      <c r="F1" s="2"/>
      <c r="G1" s="2"/>
      <c r="H1" s="2"/>
      <c r="I1" s="22"/>
      <c r="J1" s="56"/>
      <c r="K1" s="53"/>
      <c r="L1" s="26"/>
      <c r="M1" s="26"/>
      <c r="N1" s="26"/>
      <c r="O1" s="26"/>
      <c r="P1" s="2"/>
      <c r="Q1" s="2"/>
      <c r="R1" s="2"/>
      <c r="S1" s="2"/>
      <c r="T1" s="2"/>
      <c r="U1" s="2"/>
      <c r="V1" s="2"/>
      <c r="W1" s="2"/>
      <c r="X1" s="2"/>
      <c r="Y1" s="2"/>
      <c r="Z1" s="2"/>
    </row>
    <row r="2" spans="1:28" x14ac:dyDescent="0.4">
      <c r="A2" s="1" t="s">
        <v>39</v>
      </c>
      <c r="B2" s="2"/>
      <c r="C2" s="2"/>
      <c r="E2" s="4" t="s">
        <v>40</v>
      </c>
      <c r="F2" s="2"/>
      <c r="G2" s="2"/>
      <c r="H2" s="2"/>
      <c r="I2" s="2"/>
      <c r="J2" s="2"/>
      <c r="K2" s="2"/>
      <c r="L2" s="24"/>
      <c r="M2" s="26"/>
      <c r="N2" s="26"/>
      <c r="O2" s="26"/>
      <c r="P2" s="26"/>
      <c r="Q2" s="2"/>
      <c r="R2" s="2"/>
      <c r="S2" s="2"/>
      <c r="T2" s="2"/>
      <c r="U2" s="2"/>
      <c r="V2" s="2"/>
      <c r="W2" s="2"/>
      <c r="X2" s="2"/>
      <c r="Y2" s="2"/>
      <c r="Z2" s="2"/>
    </row>
    <row r="3" spans="1:28" x14ac:dyDescent="0.4">
      <c r="A3" s="1" t="s">
        <v>44</v>
      </c>
      <c r="B3" s="2"/>
      <c r="C3" s="2"/>
      <c r="D3"/>
      <c r="F3" s="2"/>
      <c r="G3" s="2"/>
      <c r="H3" s="2"/>
      <c r="I3" s="2"/>
      <c r="J3" s="2"/>
      <c r="K3" s="26"/>
      <c r="L3" s="24"/>
      <c r="M3" s="26"/>
      <c r="N3" s="26"/>
      <c r="O3" s="2"/>
      <c r="P3" s="26"/>
      <c r="Q3" s="2"/>
      <c r="R3" s="2"/>
      <c r="S3" s="2"/>
      <c r="T3" s="2"/>
      <c r="U3" s="2"/>
      <c r="V3" s="2"/>
      <c r="W3" s="2"/>
      <c r="X3" s="2"/>
      <c r="Y3" s="2"/>
      <c r="Z3" s="2"/>
    </row>
    <row r="4" spans="1:28" x14ac:dyDescent="0.4">
      <c r="A4" s="2"/>
      <c r="B4" s="5"/>
      <c r="C4" s="5"/>
      <c r="D4" s="44"/>
      <c r="E4" s="44"/>
      <c r="F4" s="44"/>
      <c r="G4" s="44"/>
      <c r="H4" s="44"/>
      <c r="I4" s="51"/>
      <c r="J4" s="60"/>
      <c r="K4" s="60"/>
      <c r="L4" s="60"/>
      <c r="M4" s="60"/>
      <c r="N4" s="60"/>
      <c r="O4" s="60"/>
      <c r="P4" s="60"/>
      <c r="Q4" s="60"/>
      <c r="R4" s="60"/>
      <c r="S4" s="60"/>
      <c r="T4" s="60"/>
      <c r="U4" s="60"/>
      <c r="V4" s="60"/>
      <c r="W4" s="60"/>
      <c r="X4" s="46"/>
      <c r="Y4" s="6"/>
      <c r="Z4" s="6"/>
      <c r="AB4" s="45"/>
    </row>
    <row r="5" spans="1:28" ht="30" customHeight="1" x14ac:dyDescent="0.4">
      <c r="A5" s="63" t="s">
        <v>20</v>
      </c>
      <c r="B5" s="63" t="s">
        <v>36</v>
      </c>
      <c r="C5" s="65" t="s">
        <v>45</v>
      </c>
      <c r="D5" s="63" t="s">
        <v>0</v>
      </c>
      <c r="E5" s="63" t="s">
        <v>1</v>
      </c>
      <c r="F5" s="63" t="s">
        <v>2</v>
      </c>
      <c r="G5" s="63" t="s">
        <v>4</v>
      </c>
      <c r="H5" s="63" t="s">
        <v>3</v>
      </c>
      <c r="I5" s="63" t="s">
        <v>5</v>
      </c>
      <c r="J5" s="61" t="s">
        <v>6</v>
      </c>
      <c r="K5" s="62"/>
      <c r="L5" s="61" t="s">
        <v>7</v>
      </c>
      <c r="M5" s="62"/>
      <c r="N5" s="61" t="s">
        <v>8</v>
      </c>
      <c r="O5" s="62"/>
      <c r="P5" s="61" t="s">
        <v>9</v>
      </c>
      <c r="Q5" s="62"/>
      <c r="R5" s="61" t="s">
        <v>10</v>
      </c>
      <c r="S5" s="62"/>
      <c r="T5" s="61" t="s">
        <v>11</v>
      </c>
      <c r="U5" s="62"/>
      <c r="V5" s="61" t="s">
        <v>12</v>
      </c>
      <c r="W5" s="62"/>
      <c r="X5" s="63" t="s">
        <v>13</v>
      </c>
      <c r="Y5" s="61" t="s">
        <v>14</v>
      </c>
      <c r="Z5" s="62"/>
      <c r="AB5" s="27" t="s">
        <v>21</v>
      </c>
    </row>
    <row r="6" spans="1:28" x14ac:dyDescent="0.4">
      <c r="A6" s="64"/>
      <c r="B6" s="64"/>
      <c r="C6" s="64"/>
      <c r="D6" s="64"/>
      <c r="E6" s="64"/>
      <c r="F6" s="64"/>
      <c r="G6" s="64"/>
      <c r="H6" s="64"/>
      <c r="I6" s="64"/>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64" t="s">
        <v>16</v>
      </c>
      <c r="Y6" s="7" t="str">
        <f>+$J$6</f>
        <v>Farmers</v>
      </c>
      <c r="Z6" s="7" t="s">
        <v>15</v>
      </c>
      <c r="AB6" s="7"/>
    </row>
    <row r="7" spans="1:28" x14ac:dyDescent="0.4">
      <c r="A7" s="18"/>
      <c r="B7" s="8"/>
      <c r="C7" s="40">
        <v>69.099999999999994</v>
      </c>
      <c r="D7" s="47">
        <v>33168</v>
      </c>
      <c r="E7" s="25"/>
      <c r="F7" s="25"/>
      <c r="G7" s="25"/>
      <c r="H7" s="48"/>
      <c r="I7" s="49">
        <f t="shared" ref="I7:I12" si="0">SUM(D7:H7)</f>
        <v>33168</v>
      </c>
      <c r="J7" s="17">
        <v>3451</v>
      </c>
      <c r="K7" s="23">
        <v>471</v>
      </c>
      <c r="L7" s="17">
        <v>71</v>
      </c>
      <c r="M7" s="23">
        <v>132.6</v>
      </c>
      <c r="N7" s="17"/>
      <c r="O7" s="17">
        <v>45.24</v>
      </c>
      <c r="P7" s="17">
        <v>168.48</v>
      </c>
      <c r="Q7" s="17"/>
      <c r="R7" s="17">
        <v>160.13999999999999</v>
      </c>
      <c r="S7" s="17"/>
      <c r="T7" s="17">
        <v>332</v>
      </c>
      <c r="U7" s="17">
        <f>3317+1658</f>
        <v>4975</v>
      </c>
      <c r="V7" s="17">
        <v>8814.1200000000008</v>
      </c>
      <c r="W7" s="17"/>
      <c r="X7" s="23">
        <v>18</v>
      </c>
      <c r="Y7" s="9">
        <f>+I7+J7+L7+N7+P7+R7+T7+V7+X7</f>
        <v>46182.740000000005</v>
      </c>
      <c r="Z7" s="9">
        <f>+K7+M7+O7+Q7+S7+U7+W7+X7</f>
        <v>5641.84</v>
      </c>
      <c r="AB7" s="28"/>
    </row>
    <row r="8" spans="1:28" x14ac:dyDescent="0.4">
      <c r="A8" s="18"/>
      <c r="B8" s="8"/>
      <c r="C8" s="40">
        <v>68.5</v>
      </c>
      <c r="D8" s="47">
        <v>32880</v>
      </c>
      <c r="E8" s="25"/>
      <c r="F8" s="25"/>
      <c r="G8" s="25"/>
      <c r="H8" s="48"/>
      <c r="I8" s="49">
        <f t="shared" si="0"/>
        <v>32880</v>
      </c>
      <c r="J8" s="17">
        <v>3946</v>
      </c>
      <c r="K8" s="23">
        <v>538.14</v>
      </c>
      <c r="L8" s="17">
        <v>65</v>
      </c>
      <c r="M8" s="23">
        <v>120.12</v>
      </c>
      <c r="N8" s="17"/>
      <c r="O8" s="17">
        <v>43.02</v>
      </c>
      <c r="P8" s="17">
        <v>167.31</v>
      </c>
      <c r="Q8" s="17"/>
      <c r="R8" s="17">
        <v>151.22999999999999</v>
      </c>
      <c r="S8" s="17"/>
      <c r="T8" s="17">
        <v>329</v>
      </c>
      <c r="U8" s="17">
        <v>5430</v>
      </c>
      <c r="V8" s="17">
        <v>8738</v>
      </c>
      <c r="W8" s="17"/>
      <c r="X8" s="23">
        <v>18</v>
      </c>
      <c r="Y8" s="9">
        <f t="shared" ref="Y8:Y12" si="1">+I8+J8+L8+N8+P8+R8+T8+V8+X8</f>
        <v>46294.54</v>
      </c>
      <c r="Z8" s="9">
        <f t="shared" ref="Z8:Z12" si="2">+K8+M8+O8+Q8+S8+U8+W8+X8</f>
        <v>6149.28</v>
      </c>
      <c r="AB8" s="28"/>
    </row>
    <row r="9" spans="1:28" x14ac:dyDescent="0.4">
      <c r="A9" s="18"/>
      <c r="B9" s="8"/>
      <c r="C9" s="40">
        <v>69.05</v>
      </c>
      <c r="D9" s="47">
        <v>33144</v>
      </c>
      <c r="E9" s="25"/>
      <c r="F9" s="25"/>
      <c r="G9" s="25"/>
      <c r="H9" s="48"/>
      <c r="I9" s="49">
        <f t="shared" si="0"/>
        <v>33144</v>
      </c>
      <c r="J9" s="17">
        <v>5341</v>
      </c>
      <c r="K9" s="23">
        <v>728.34</v>
      </c>
      <c r="L9" s="17">
        <v>113</v>
      </c>
      <c r="M9" s="23">
        <v>209.1</v>
      </c>
      <c r="N9" s="17"/>
      <c r="O9" s="17">
        <v>66.540000000000006</v>
      </c>
      <c r="P9" s="17">
        <v>168.48</v>
      </c>
      <c r="Q9" s="17"/>
      <c r="R9" s="17">
        <v>160.02000000000001</v>
      </c>
      <c r="S9" s="17"/>
      <c r="T9" s="17">
        <v>331</v>
      </c>
      <c r="U9" s="17">
        <v>4972</v>
      </c>
      <c r="V9" s="17">
        <v>8808</v>
      </c>
      <c r="W9" s="17"/>
      <c r="X9" s="23">
        <v>18</v>
      </c>
      <c r="Y9" s="9">
        <f t="shared" si="1"/>
        <v>48083.5</v>
      </c>
      <c r="Z9" s="9">
        <f t="shared" si="2"/>
        <v>5993.98</v>
      </c>
      <c r="AB9" s="28"/>
    </row>
    <row r="10" spans="1:28" x14ac:dyDescent="0.4">
      <c r="A10" s="19"/>
      <c r="B10" s="8"/>
      <c r="C10" s="40">
        <v>59.4</v>
      </c>
      <c r="D10" s="47">
        <v>28512</v>
      </c>
      <c r="E10" s="48"/>
      <c r="F10" s="25"/>
      <c r="G10" s="25"/>
      <c r="H10" s="48"/>
      <c r="I10" s="49">
        <f t="shared" si="0"/>
        <v>28512</v>
      </c>
      <c r="J10" s="17">
        <v>5341</v>
      </c>
      <c r="K10" s="23">
        <v>728.34</v>
      </c>
      <c r="L10" s="17">
        <v>113</v>
      </c>
      <c r="M10" s="23">
        <v>209.1</v>
      </c>
      <c r="N10" s="17"/>
      <c r="O10" s="17">
        <v>66.540000000000006</v>
      </c>
      <c r="P10" s="17">
        <v>145.08000000000001</v>
      </c>
      <c r="Q10" s="17"/>
      <c r="R10" s="17">
        <v>134.66999999999999</v>
      </c>
      <c r="S10" s="17"/>
      <c r="T10" s="17">
        <v>285</v>
      </c>
      <c r="U10" s="17">
        <f>2566</f>
        <v>2566</v>
      </c>
      <c r="V10" s="17">
        <v>7577</v>
      </c>
      <c r="W10" s="17"/>
      <c r="X10" s="23">
        <v>18</v>
      </c>
      <c r="Y10" s="9">
        <f t="shared" si="1"/>
        <v>42125.75</v>
      </c>
      <c r="Z10" s="9">
        <f t="shared" si="2"/>
        <v>3587.98</v>
      </c>
      <c r="AB10" s="28"/>
    </row>
    <row r="11" spans="1:28" x14ac:dyDescent="0.4">
      <c r="A11" s="19"/>
      <c r="B11" s="8"/>
      <c r="C11" s="40">
        <v>47.27</v>
      </c>
      <c r="D11" s="47">
        <v>22689.61</v>
      </c>
      <c r="E11" s="50"/>
      <c r="F11" s="25"/>
      <c r="G11" s="25"/>
      <c r="H11" s="48"/>
      <c r="I11" s="49">
        <f t="shared" si="0"/>
        <v>22689.61</v>
      </c>
      <c r="J11" s="17">
        <v>5341</v>
      </c>
      <c r="K11" s="23">
        <v>728</v>
      </c>
      <c r="L11" s="17">
        <v>113</v>
      </c>
      <c r="M11" s="23">
        <v>209.1</v>
      </c>
      <c r="N11" s="17"/>
      <c r="O11" s="17">
        <v>66.540000000000006</v>
      </c>
      <c r="P11" s="17">
        <v>115.83</v>
      </c>
      <c r="Q11" s="17"/>
      <c r="R11" s="17">
        <v>110.79</v>
      </c>
      <c r="S11" s="17"/>
      <c r="T11" s="17">
        <f>1361+908</f>
        <v>2269</v>
      </c>
      <c r="U11" s="17">
        <v>1815</v>
      </c>
      <c r="V11" s="17">
        <v>0</v>
      </c>
      <c r="W11" s="17"/>
      <c r="X11" s="23">
        <v>18</v>
      </c>
      <c r="Y11" s="9">
        <f t="shared" si="1"/>
        <v>30657.230000000003</v>
      </c>
      <c r="Z11" s="9">
        <f t="shared" si="2"/>
        <v>2836.64</v>
      </c>
      <c r="AB11" s="28"/>
    </row>
    <row r="12" spans="1:28" x14ac:dyDescent="0.4">
      <c r="A12" s="19"/>
      <c r="B12" s="8"/>
      <c r="C12" s="40">
        <v>62.43</v>
      </c>
      <c r="D12" s="47">
        <v>29966.41</v>
      </c>
      <c r="E12" s="50"/>
      <c r="F12" s="25"/>
      <c r="G12" s="25"/>
      <c r="H12" s="48"/>
      <c r="I12" s="49">
        <f t="shared" si="0"/>
        <v>29966.41</v>
      </c>
      <c r="J12" s="17">
        <v>5341</v>
      </c>
      <c r="K12" s="23">
        <v>728</v>
      </c>
      <c r="L12" s="17">
        <v>113</v>
      </c>
      <c r="M12" s="23">
        <v>209</v>
      </c>
      <c r="N12" s="17"/>
      <c r="O12" s="17"/>
      <c r="P12" s="17">
        <v>152.1</v>
      </c>
      <c r="Q12" s="17"/>
      <c r="R12" s="17">
        <v>140.61000000000001</v>
      </c>
      <c r="S12" s="17"/>
      <c r="T12" s="17">
        <f>1798+1199</f>
        <v>2997</v>
      </c>
      <c r="U12" s="17">
        <v>1199</v>
      </c>
      <c r="V12" s="17">
        <v>0</v>
      </c>
      <c r="W12" s="17"/>
      <c r="X12" s="23">
        <v>18</v>
      </c>
      <c r="Y12" s="9">
        <f t="shared" si="1"/>
        <v>38728.120000000003</v>
      </c>
      <c r="Z12" s="9">
        <f t="shared" si="2"/>
        <v>2154</v>
      </c>
      <c r="AB12" s="28"/>
    </row>
    <row r="13" spans="1:28" x14ac:dyDescent="0.4">
      <c r="A13" s="54"/>
      <c r="B13" s="55"/>
      <c r="C13" s="41"/>
      <c r="D13" s="47"/>
      <c r="E13" s="25"/>
      <c r="F13" s="25"/>
      <c r="G13" s="25"/>
      <c r="H13" s="48"/>
      <c r="I13" s="49">
        <f t="shared" ref="I13" si="3">SUM(D13:H13)</f>
        <v>0</v>
      </c>
      <c r="J13" s="17"/>
      <c r="K13" s="17"/>
      <c r="L13" s="17"/>
      <c r="M13" s="17"/>
      <c r="N13" s="17"/>
      <c r="O13" s="17"/>
      <c r="P13" s="17"/>
      <c r="Q13" s="17"/>
      <c r="R13" s="17"/>
      <c r="S13" s="17"/>
      <c r="T13" s="17"/>
      <c r="U13" s="17"/>
      <c r="V13" s="17"/>
      <c r="W13" s="17"/>
      <c r="X13" s="23"/>
      <c r="Y13" s="9">
        <f t="shared" ref="Y13" si="4">+I13+J13+L13+N13+P13+R13+T13+V13+X13</f>
        <v>0</v>
      </c>
      <c r="Z13" s="9">
        <f t="shared" ref="Z13" si="5">+K13+M13+O13+Q13+S13+U13+W13+X13</f>
        <v>0</v>
      </c>
      <c r="AB13" s="28"/>
    </row>
    <row r="14" spans="1:28" x14ac:dyDescent="0.4">
      <c r="A14" s="20"/>
      <c r="B14" s="55"/>
      <c r="C14" s="40"/>
      <c r="D14" s="47"/>
      <c r="E14" s="50"/>
      <c r="F14" s="25"/>
      <c r="G14" s="25"/>
      <c r="H14" s="48"/>
      <c r="I14" s="49">
        <f>SUM(D14:H14)</f>
        <v>0</v>
      </c>
      <c r="J14" s="17"/>
      <c r="K14" s="23"/>
      <c r="L14" s="17"/>
      <c r="M14" s="23"/>
      <c r="N14" s="17"/>
      <c r="O14" s="17"/>
      <c r="P14" s="17"/>
      <c r="Q14" s="17"/>
      <c r="R14" s="17"/>
      <c r="S14" s="17"/>
      <c r="T14" s="17"/>
      <c r="U14" s="17"/>
      <c r="V14" s="17"/>
      <c r="W14" s="17"/>
      <c r="X14" s="23"/>
      <c r="Y14" s="9">
        <f>+I14+J14+L14+N14+P14+R14+T14+V14+X14</f>
        <v>0</v>
      </c>
      <c r="Z14" s="9">
        <f>+K14+M14+O14+Q14+S14+U14+W14+X14</f>
        <v>0</v>
      </c>
      <c r="AB14" s="28"/>
    </row>
    <row r="15" spans="1:28" x14ac:dyDescent="0.4">
      <c r="A15" s="12"/>
      <c r="B15" s="13"/>
      <c r="C15" s="42"/>
      <c r="D15" s="10"/>
      <c r="E15" s="10"/>
      <c r="F15" s="10"/>
      <c r="G15" s="10"/>
      <c r="H15" s="10"/>
      <c r="I15" s="11"/>
      <c r="J15" s="10"/>
      <c r="K15" s="10"/>
      <c r="L15" s="10"/>
      <c r="M15" s="10"/>
      <c r="N15" s="10"/>
      <c r="O15" s="10"/>
      <c r="P15" s="10"/>
      <c r="Q15" s="10"/>
      <c r="R15" s="10"/>
      <c r="S15" s="10"/>
      <c r="T15" s="10"/>
      <c r="U15" s="10"/>
      <c r="V15" s="10"/>
      <c r="W15" s="10"/>
      <c r="X15" s="10"/>
      <c r="Y15" s="11"/>
      <c r="Z15" s="11"/>
      <c r="AB15" s="28"/>
    </row>
    <row r="16" spans="1:28" x14ac:dyDescent="0.4">
      <c r="A16" s="14" t="s">
        <v>17</v>
      </c>
      <c r="B16" s="15"/>
      <c r="C16" s="43"/>
      <c r="D16" s="57">
        <f t="shared" ref="D16:Z16" si="6">SUM(D7:D15)</f>
        <v>180360.02</v>
      </c>
      <c r="E16" s="57">
        <f t="shared" si="6"/>
        <v>0</v>
      </c>
      <c r="F16" s="57">
        <f t="shared" si="6"/>
        <v>0</v>
      </c>
      <c r="G16" s="57">
        <f t="shared" si="6"/>
        <v>0</v>
      </c>
      <c r="H16" s="57">
        <f t="shared" si="6"/>
        <v>0</v>
      </c>
      <c r="I16" s="57">
        <f t="shared" si="6"/>
        <v>180360.02</v>
      </c>
      <c r="J16" s="16">
        <f t="shared" si="6"/>
        <v>28761</v>
      </c>
      <c r="K16" s="16">
        <f t="shared" si="6"/>
        <v>3921.82</v>
      </c>
      <c r="L16" s="16">
        <f t="shared" si="6"/>
        <v>588</v>
      </c>
      <c r="M16" s="16">
        <f t="shared" si="6"/>
        <v>1089.02</v>
      </c>
      <c r="N16" s="16">
        <f t="shared" si="6"/>
        <v>0</v>
      </c>
      <c r="O16" s="52">
        <f t="shared" si="6"/>
        <v>287.88000000000005</v>
      </c>
      <c r="P16" s="16">
        <f t="shared" si="6"/>
        <v>917.28000000000009</v>
      </c>
      <c r="Q16" s="16">
        <f t="shared" si="6"/>
        <v>0</v>
      </c>
      <c r="R16" s="16">
        <f t="shared" si="6"/>
        <v>857.45999999999992</v>
      </c>
      <c r="S16" s="16">
        <f t="shared" si="6"/>
        <v>0</v>
      </c>
      <c r="T16" s="16">
        <f t="shared" si="6"/>
        <v>6543</v>
      </c>
      <c r="U16" s="16">
        <f t="shared" si="6"/>
        <v>20957</v>
      </c>
      <c r="V16" s="16">
        <f t="shared" si="6"/>
        <v>33937.120000000003</v>
      </c>
      <c r="W16" s="16">
        <f t="shared" si="6"/>
        <v>0</v>
      </c>
      <c r="X16" s="16">
        <f t="shared" si="6"/>
        <v>108</v>
      </c>
      <c r="Y16" s="16">
        <f t="shared" si="6"/>
        <v>252071.88</v>
      </c>
      <c r="Z16" s="16">
        <f t="shared" si="6"/>
        <v>26363.719999999998</v>
      </c>
      <c r="AB16" s="28"/>
    </row>
    <row r="17" spans="9:13" x14ac:dyDescent="0.4">
      <c r="I17" s="58"/>
      <c r="J17" s="58"/>
      <c r="K17" s="58"/>
      <c r="L17" s="58"/>
      <c r="M17" s="58"/>
    </row>
  </sheetData>
  <mergeCells count="25">
    <mergeCell ref="F5:F6"/>
    <mergeCell ref="G5:G6"/>
    <mergeCell ref="J4:K4"/>
    <mergeCell ref="L4:M4"/>
    <mergeCell ref="N4:O4"/>
    <mergeCell ref="H5:H6"/>
    <mergeCell ref="I5:I6"/>
    <mergeCell ref="J5:K5"/>
    <mergeCell ref="A5:A6"/>
    <mergeCell ref="B5:B6"/>
    <mergeCell ref="C5:C6"/>
    <mergeCell ref="D5:D6"/>
    <mergeCell ref="E5:E6"/>
    <mergeCell ref="Y5:Z5"/>
    <mergeCell ref="R4:S4"/>
    <mergeCell ref="R5:S5"/>
    <mergeCell ref="T4:U4"/>
    <mergeCell ref="L5:M5"/>
    <mergeCell ref="N5:O5"/>
    <mergeCell ref="T5:U5"/>
    <mergeCell ref="V5:W5"/>
    <mergeCell ref="X5:X6"/>
    <mergeCell ref="P5:Q5"/>
    <mergeCell ref="V4:W4"/>
    <mergeCell ref="P4:Q4"/>
  </mergeCells>
  <pageMargins left="0" right="0"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Benefit Summary</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Phelps</dc:creator>
  <cp:lastModifiedBy>Heather Temple</cp:lastModifiedBy>
  <cp:lastPrinted>2025-05-16T18:37:48Z</cp:lastPrinted>
  <dcterms:created xsi:type="dcterms:W3CDTF">2023-08-27T19:57:21Z</dcterms:created>
  <dcterms:modified xsi:type="dcterms:W3CDTF">2025-06-11T18:06:51Z</dcterms:modified>
</cp:coreProperties>
</file>