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K:\Case No 2025-00107 FULL RATE CASE\First Data Request - TO FILE 05 19 2025\"/>
    </mc:Choice>
  </mc:AlternateContent>
  <xr:revisionPtr revIDLastSave="0" documentId="13_ncr:1_{393304B7-0A14-4EBD-961E-22F22E4642FE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2021" sheetId="1" r:id="rId1"/>
    <sheet name="2022" sheetId="2" r:id="rId2"/>
    <sheet name="2023" sheetId="3" r:id="rId3"/>
    <sheet name="Test Year-2024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4" l="1"/>
  <c r="H21" i="3"/>
  <c r="N8" i="2" l="1"/>
  <c r="O10" i="1"/>
  <c r="O9" i="1"/>
  <c r="O8" i="1"/>
  <c r="O8" i="3" l="1"/>
  <c r="M8" i="4" l="1"/>
  <c r="K17" i="4"/>
  <c r="K19" i="4"/>
  <c r="K18" i="4"/>
  <c r="K16" i="4"/>
  <c r="K15" i="4"/>
  <c r="K14" i="4"/>
  <c r="K13" i="4"/>
  <c r="K12" i="4"/>
  <c r="K11" i="4"/>
  <c r="K10" i="4"/>
  <c r="K9" i="4"/>
  <c r="K8" i="4"/>
  <c r="H18" i="2" l="1"/>
  <c r="L21" i="1" l="1"/>
  <c r="K21" i="1"/>
  <c r="I21" i="1"/>
  <c r="H21" i="1"/>
  <c r="N21" i="1" l="1"/>
  <c r="O21" i="1"/>
  <c r="I21" i="2"/>
  <c r="H21" i="2"/>
  <c r="O21" i="2" l="1"/>
  <c r="I21" i="3"/>
  <c r="K21" i="2" l="1"/>
  <c r="N21" i="2" s="1"/>
  <c r="I21" i="4" l="1"/>
  <c r="H21" i="4"/>
  <c r="N21" i="4" l="1"/>
  <c r="K21" i="3"/>
  <c r="N21" i="3" s="1"/>
  <c r="L21" i="3"/>
  <c r="O21" i="3" s="1"/>
  <c r="L21" i="2" l="1"/>
  <c r="L21" i="4" l="1"/>
  <c r="O21" i="4" s="1"/>
  <c r="J8" i="4"/>
  <c r="K21" i="4" l="1"/>
  <c r="O8" i="4"/>
  <c r="N8" i="4"/>
  <c r="P8" i="4"/>
  <c r="O19" i="4" l="1"/>
  <c r="N19" i="4"/>
  <c r="M19" i="4"/>
  <c r="J19" i="4"/>
  <c r="O18" i="4"/>
  <c r="N18" i="4"/>
  <c r="M18" i="4"/>
  <c r="J18" i="4"/>
  <c r="O17" i="4"/>
  <c r="N17" i="4"/>
  <c r="M17" i="4"/>
  <c r="J17" i="4"/>
  <c r="O16" i="4"/>
  <c r="N16" i="4"/>
  <c r="M16" i="4"/>
  <c r="J16" i="4"/>
  <c r="M15" i="4"/>
  <c r="O15" i="4"/>
  <c r="N15" i="4"/>
  <c r="N14" i="4"/>
  <c r="N13" i="4"/>
  <c r="O13" i="4"/>
  <c r="M12" i="4"/>
  <c r="J12" i="4"/>
  <c r="J11" i="4"/>
  <c r="N10" i="4"/>
  <c r="O10" i="4"/>
  <c r="J10" i="4"/>
  <c r="N9" i="4"/>
  <c r="J9" i="4"/>
  <c r="P16" i="4" l="1"/>
  <c r="P19" i="4"/>
  <c r="P17" i="4"/>
  <c r="P18" i="4"/>
  <c r="M9" i="4"/>
  <c r="J13" i="4"/>
  <c r="O9" i="4"/>
  <c r="N11" i="4"/>
  <c r="J14" i="4"/>
  <c r="O11" i="4"/>
  <c r="O14" i="4"/>
  <c r="P12" i="4"/>
  <c r="M11" i="4"/>
  <c r="N12" i="4"/>
  <c r="M13" i="4"/>
  <c r="M10" i="4"/>
  <c r="O12" i="4"/>
  <c r="M14" i="4"/>
  <c r="J15" i="4"/>
  <c r="P15" i="4" s="1"/>
  <c r="N14" i="3"/>
  <c r="N13" i="3"/>
  <c r="M14" i="1"/>
  <c r="O13" i="1"/>
  <c r="N9" i="3"/>
  <c r="O12" i="3"/>
  <c r="N9" i="1"/>
  <c r="N10" i="1"/>
  <c r="N11" i="1"/>
  <c r="O11" i="1"/>
  <c r="N12" i="1"/>
  <c r="O12" i="1"/>
  <c r="N13" i="1"/>
  <c r="N14" i="1"/>
  <c r="O14" i="1"/>
  <c r="N15" i="1"/>
  <c r="O15" i="1"/>
  <c r="N16" i="1"/>
  <c r="O16" i="1"/>
  <c r="N17" i="1"/>
  <c r="O17" i="1"/>
  <c r="N18" i="1"/>
  <c r="O18" i="1"/>
  <c r="N19" i="1"/>
  <c r="O19" i="1"/>
  <c r="N8" i="1"/>
  <c r="O9" i="3"/>
  <c r="O10" i="3"/>
  <c r="O11" i="3"/>
  <c r="O13" i="3"/>
  <c r="O15" i="3"/>
  <c r="O17" i="3"/>
  <c r="O18" i="3"/>
  <c r="N16" i="3"/>
  <c r="N17" i="3"/>
  <c r="N18" i="3"/>
  <c r="N19" i="3"/>
  <c r="N10" i="3"/>
  <c r="N11" i="3"/>
  <c r="N8" i="3"/>
  <c r="P9" i="4" l="1"/>
  <c r="M21" i="4"/>
  <c r="J21" i="4"/>
  <c r="P13" i="4"/>
  <c r="N12" i="3"/>
  <c r="O19" i="3"/>
  <c r="O14" i="3"/>
  <c r="N15" i="3"/>
  <c r="O16" i="3"/>
  <c r="P11" i="4"/>
  <c r="P10" i="4"/>
  <c r="P14" i="4"/>
  <c r="P21" i="4" l="1"/>
  <c r="O11" i="2"/>
  <c r="O12" i="2"/>
  <c r="O13" i="2"/>
  <c r="O14" i="2"/>
  <c r="O15" i="2"/>
  <c r="O16" i="2"/>
  <c r="O8" i="2"/>
  <c r="J12" i="2"/>
  <c r="N9" i="2"/>
  <c r="N10" i="2"/>
  <c r="N11" i="2"/>
  <c r="N12" i="2"/>
  <c r="N13" i="2"/>
  <c r="N14" i="2"/>
  <c r="N15" i="2"/>
  <c r="N16" i="2"/>
  <c r="N17" i="2"/>
  <c r="N18" i="2" l="1"/>
  <c r="J13" i="2"/>
  <c r="J10" i="2"/>
  <c r="O10" i="2"/>
  <c r="J17" i="2"/>
  <c r="O17" i="2"/>
  <c r="J9" i="2"/>
  <c r="O9" i="2"/>
  <c r="J14" i="2"/>
  <c r="J11" i="2"/>
  <c r="N19" i="2"/>
  <c r="J8" i="2"/>
  <c r="J16" i="2"/>
  <c r="J15" i="2"/>
  <c r="M19" i="3"/>
  <c r="J19" i="3"/>
  <c r="M18" i="3"/>
  <c r="J18" i="3"/>
  <c r="M17" i="3"/>
  <c r="J17" i="3"/>
  <c r="M16" i="3"/>
  <c r="J16" i="3"/>
  <c r="M15" i="3"/>
  <c r="J15" i="3"/>
  <c r="M14" i="3"/>
  <c r="J14" i="3"/>
  <c r="M13" i="3"/>
  <c r="J13" i="3"/>
  <c r="M12" i="3"/>
  <c r="J12" i="3"/>
  <c r="M11" i="3"/>
  <c r="J11" i="3"/>
  <c r="M10" i="3"/>
  <c r="J10" i="3"/>
  <c r="M9" i="3"/>
  <c r="J9" i="3"/>
  <c r="M8" i="3"/>
  <c r="J8" i="3"/>
  <c r="M19" i="2"/>
  <c r="M18" i="2"/>
  <c r="M17" i="2"/>
  <c r="M16" i="2"/>
  <c r="P16" i="2" s="1"/>
  <c r="M15" i="2"/>
  <c r="M14" i="2"/>
  <c r="M13" i="2"/>
  <c r="M12" i="2"/>
  <c r="P12" i="2" s="1"/>
  <c r="M11" i="2"/>
  <c r="M10" i="2"/>
  <c r="M9" i="2"/>
  <c r="M8" i="2"/>
  <c r="M19" i="1"/>
  <c r="M18" i="1"/>
  <c r="M17" i="1"/>
  <c r="M16" i="1"/>
  <c r="M15" i="1"/>
  <c r="M13" i="1"/>
  <c r="M12" i="1"/>
  <c r="M11" i="1"/>
  <c r="M10" i="1"/>
  <c r="M9" i="1"/>
  <c r="M8" i="1"/>
  <c r="J9" i="1"/>
  <c r="J10" i="1"/>
  <c r="J11" i="1"/>
  <c r="J12" i="1"/>
  <c r="J13" i="1"/>
  <c r="J14" i="1"/>
  <c r="P14" i="1" s="1"/>
  <c r="J15" i="1"/>
  <c r="J16" i="1"/>
  <c r="J17" i="1"/>
  <c r="J18" i="1"/>
  <c r="J19" i="1"/>
  <c r="J8" i="1"/>
  <c r="M21" i="2" l="1"/>
  <c r="M21" i="1"/>
  <c r="J21" i="1"/>
  <c r="J21" i="3"/>
  <c r="P8" i="2"/>
  <c r="M21" i="3"/>
  <c r="P17" i="1"/>
  <c r="P8" i="1"/>
  <c r="P9" i="1"/>
  <c r="P18" i="1"/>
  <c r="P10" i="1"/>
  <c r="P11" i="1"/>
  <c r="P9" i="2"/>
  <c r="J19" i="2"/>
  <c r="P19" i="2" s="1"/>
  <c r="O19" i="2"/>
  <c r="P15" i="2"/>
  <c r="P14" i="2"/>
  <c r="P17" i="2"/>
  <c r="J18" i="2"/>
  <c r="P18" i="2" s="1"/>
  <c r="O18" i="2"/>
  <c r="P10" i="2"/>
  <c r="P11" i="2"/>
  <c r="P16" i="1"/>
  <c r="P13" i="1"/>
  <c r="P12" i="1"/>
  <c r="P15" i="1"/>
  <c r="P8" i="3"/>
  <c r="P13" i="3"/>
  <c r="P12" i="3"/>
  <c r="P18" i="3"/>
  <c r="P14" i="3"/>
  <c r="P16" i="3"/>
  <c r="P9" i="3"/>
  <c r="P10" i="3"/>
  <c r="P11" i="3"/>
  <c r="P15" i="3"/>
  <c r="P19" i="3"/>
  <c r="P17" i="3"/>
  <c r="P19" i="1"/>
  <c r="P13" i="2"/>
  <c r="P21" i="3" l="1"/>
  <c r="P21" i="1"/>
  <c r="J21" i="2"/>
  <c r="P21" i="2" s="1"/>
</calcChain>
</file>

<file path=xl/sharedStrings.xml><?xml version="1.0" encoding="utf-8"?>
<sst xmlns="http://schemas.openxmlformats.org/spreadsheetml/2006/main" count="213" uniqueCount="41">
  <si>
    <t>Month</t>
  </si>
  <si>
    <t>Employee</t>
  </si>
  <si>
    <t>Group</t>
  </si>
  <si>
    <t>Number of Full-Time</t>
  </si>
  <si>
    <t>Employees</t>
  </si>
  <si>
    <t>Budget</t>
  </si>
  <si>
    <t>Actual</t>
  </si>
  <si>
    <t>Number of Part-Time</t>
  </si>
  <si>
    <t>Monthly Budget</t>
  </si>
  <si>
    <t>Reg.</t>
  </si>
  <si>
    <t>OT</t>
  </si>
  <si>
    <t>Total</t>
  </si>
  <si>
    <t>Monthly Actual</t>
  </si>
  <si>
    <t>Variance Percent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</si>
  <si>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</si>
  <si>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</si>
  <si>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</si>
  <si>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</si>
  <si>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</si>
  <si>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</si>
  <si>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</si>
  <si>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</si>
  <si>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</si>
  <si>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</si>
  <si>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</si>
  <si>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</si>
  <si>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All Employees</t>
  </si>
  <si>
    <t>Farmers RECC</t>
  </si>
  <si>
    <t>Case No. 2025-00107</t>
  </si>
  <si>
    <t>Item 18 - Schedule H1 Test Year 2024</t>
  </si>
  <si>
    <t>Item 17 - Schedule H1 2021</t>
  </si>
  <si>
    <t>Item 17 - Schedule H1 2022</t>
  </si>
  <si>
    <t>Item 17 - Schedule H1 2023</t>
  </si>
  <si>
    <t>FEMA Storm Restoration - December Tornados</t>
  </si>
  <si>
    <t>FEMA Storm Restoration - March Wind Event</t>
  </si>
  <si>
    <t>FEMA Storm Restoration - May Wind Event</t>
  </si>
  <si>
    <t>June-July Wind Event</t>
  </si>
  <si>
    <t>Mutual Aid Assistance - North Carolina</t>
  </si>
  <si>
    <t>Mutual Aid Assistance - Kentucky</t>
  </si>
  <si>
    <t>Winter Storm Elliott and the extreme cold temps</t>
  </si>
  <si>
    <t>Summer storms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</si>
</sst>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rgb="FF0000FF"/>
      <name val="Times New Roman"/>
      <family val="1"/>
    </font>
    <font>
      <sz val="11"/>
      <color rgb="FF0000FF"/>
      <name val="Times New Roman"/>
      <family val="1"/>
    </font>
    <font>
      <i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43" fontId="4" fillId="0" borderId="0" xfId="1" applyFont="1"/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" fillId="0" borderId="0" xfId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/>
    <xf numFmtId="164" fontId="4" fillId="0" borderId="0" xfId="2" applyNumberFormat="1" applyFont="1"/>
    <xf numFmtId="165" fontId="4" fillId="0" borderId="0" xfId="1" applyNumberFormat="1" applyFont="1" applyFill="1"/>
    <xf numFmtId="164" fontId="4" fillId="0" borderId="0" xfId="2" applyNumberFormat="1" applyFont="1" applyFill="1"/>
    <xf numFmtId="10" fontId="4" fillId="0" borderId="0" xfId="3" applyNumberFormat="1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/>
    <xf numFmtId="10" fontId="4" fillId="0" borderId="0" xfId="3" applyNumberFormat="1" applyFont="1" applyFill="1"/>
    <xf numFmtId="43" fontId="4" fillId="0" borderId="0" xfId="1" applyFont="1" applyFill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164" fontId="8" fillId="0" borderId="0" xfId="2" applyNumberFormat="1" applyFont="1"/>
    <xf numFmtId="0" fontId="9" fillId="0" borderId="0" xfId="0" applyFont="1"/>
    <xf numFmtId="0" fontId="5" fillId="0" borderId="0" xfId="0" applyFont="1" applyAlignment="1">
      <alignment wrapText="1"/>
    </xf>
    <xf numFmtId="0" fontId="5" fillId="0" borderId="10" xfId="0" applyFont="1" applyBorder="1" applyAlignment="1">
      <alignment wrapText="1"/>
    </xf>
    <xf numFmtId="164" fontId="4" fillId="0" borderId="0" xfId="0" applyNumberFormat="1" applyFont="1" applyFill="1"/>
    <xf numFmtId="165" fontId="4" fillId="0" borderId="0" xfId="1" applyNumberFormat="1" applyFont="1"/>
    <xf numFmtId="0" fontId="8" fillId="0" borderId="0" xfId="0" applyFont="1" applyAlignment="1">
      <alignment horizontal="center"/>
    </xf>
    <xf numFmtId="43" fontId="4" fillId="0" borderId="0" xfId="0" applyNumberFormat="1" applyFont="1"/>
    <xf numFmtId="164" fontId="4" fillId="0" borderId="0" xfId="0" applyNumberFormat="1" applyFont="1"/>
    <xf numFmtId="165" fontId="4" fillId="0" borderId="0" xfId="1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workbookViewId="0">
      <pane ySplit="7" topLeftCell="A8" activePane="bottomLeft" state="frozen"/>
      <selection pane="bottomLeft" activeCell="C26" sqref="C25:C26"/>
    </sheetView>
  </sheetViews>
  <sheetFormatPr defaultRowHeight="15" x14ac:dyDescent="0.25"/>
  <cols>
    <col min="1" max="1" width="9.140625" style="2"/>
    <col min="2" max="2" width="10.85546875" style="2" bestFit="1" customWidth="1"/>
    <col min="3" max="3" width="16.7109375" style="2" customWidth="1"/>
    <col min="4" max="5" width="14.7109375" style="2" customWidth="1"/>
    <col min="6" max="6" width="12.42578125" style="2" customWidth="1"/>
    <col min="7" max="7" width="12.7109375" style="2" customWidth="1"/>
    <col min="8" max="8" width="12.85546875" style="2" bestFit="1" customWidth="1"/>
    <col min="9" max="9" width="12.5703125" style="2" bestFit="1" customWidth="1"/>
    <col min="10" max="10" width="12.85546875" style="2" bestFit="1" customWidth="1"/>
    <col min="11" max="11" width="13.28515625" style="2" bestFit="1" customWidth="1"/>
    <col min="12" max="12" width="12.5703125" style="2" bestFit="1" customWidth="1"/>
    <col min="13" max="13" width="14.5703125" style="2" bestFit="1" customWidth="1"/>
    <col min="14" max="16" width="12.5703125" style="2" bestFit="1" customWidth="1"/>
    <col min="17" max="17" width="43.140625" style="2" bestFit="1" customWidth="1"/>
    <col min="18" max="18" width="9.140625" style="2"/>
    <col min="19" max="19" width="11.5703125" style="2" bestFit="1" customWidth="1"/>
    <col min="20" max="20" width="13.28515625" style="3" bestFit="1" customWidth="1"/>
    <col min="21" max="16384" width="9.140625" style="2"/>
  </cols>
  <sheetData>
    <row r="1" spans="1:20" x14ac:dyDescent="0.25">
      <c r="A1" s="1" t="s">
        <v>27</v>
      </c>
      <c r="K1" s="44"/>
      <c r="L1" s="44"/>
      <c r="M1" s="44"/>
    </row>
    <row r="2" spans="1:20" x14ac:dyDescent="0.25">
      <c r="A2" s="1" t="s">
        <v>28</v>
      </c>
      <c r="K2" s="44"/>
      <c r="L2" s="44"/>
      <c r="M2" s="44"/>
    </row>
    <row r="3" spans="1:20" x14ac:dyDescent="0.25">
      <c r="A3" s="1" t="s">
        <v>30</v>
      </c>
      <c r="D3" s="4"/>
      <c r="K3" s="44"/>
      <c r="L3" s="44"/>
      <c r="M3" s="44"/>
    </row>
    <row r="4" spans="1:20" ht="15.75" thickBot="1" x14ac:dyDescent="0.3">
      <c r="A4" s="1"/>
      <c r="K4" s="45"/>
      <c r="L4" s="45"/>
      <c r="M4" s="45"/>
    </row>
    <row r="5" spans="1:20" s="5" customFormat="1" ht="14.25" x14ac:dyDescent="0.2">
      <c r="B5" s="6"/>
      <c r="C5" s="7"/>
      <c r="D5" s="49" t="s">
        <v>3</v>
      </c>
      <c r="E5" s="50"/>
      <c r="F5" s="49" t="s">
        <v>7</v>
      </c>
      <c r="G5" s="50"/>
      <c r="H5" s="8"/>
      <c r="I5" s="9"/>
      <c r="J5" s="7"/>
      <c r="K5" s="8"/>
      <c r="L5" s="9"/>
      <c r="M5" s="7"/>
      <c r="N5" s="8"/>
      <c r="O5" s="9"/>
      <c r="P5" s="7"/>
      <c r="T5" s="10"/>
    </row>
    <row r="6" spans="1:20" s="5" customFormat="1" thickBot="1" x14ac:dyDescent="0.25">
      <c r="B6" s="11"/>
      <c r="C6" s="12" t="s">
        <v>1</v>
      </c>
      <c r="D6" s="46" t="s">
        <v>4</v>
      </c>
      <c r="E6" s="48"/>
      <c r="F6" s="46" t="s">
        <v>4</v>
      </c>
      <c r="G6" s="48"/>
      <c r="H6" s="46" t="s">
        <v>8</v>
      </c>
      <c r="I6" s="47"/>
      <c r="J6" s="48"/>
      <c r="K6" s="46" t="s">
        <v>12</v>
      </c>
      <c r="L6" s="47"/>
      <c r="M6" s="48"/>
      <c r="N6" s="46" t="s">
        <v>13</v>
      </c>
      <c r="O6" s="47"/>
      <c r="P6" s="48"/>
      <c r="T6" s="10"/>
    </row>
    <row r="7" spans="1:20" s="5" customFormat="1" thickBot="1" x14ac:dyDescent="0.25">
      <c r="B7" s="13" t="s">
        <v>0</v>
      </c>
      <c r="C7" s="14" t="s">
        <v>2</v>
      </c>
      <c r="D7" s="15" t="s">
        <v>5</v>
      </c>
      <c r="E7" s="14" t="s">
        <v>6</v>
      </c>
      <c r="F7" s="15" t="s">
        <v>5</v>
      </c>
      <c r="G7" s="14" t="s">
        <v>6</v>
      </c>
      <c r="H7" s="15" t="s">
        <v>9</v>
      </c>
      <c r="I7" s="16" t="s">
        <v>10</v>
      </c>
      <c r="J7" s="14" t="s">
        <v>11</v>
      </c>
      <c r="K7" s="17" t="s">
        <v>9</v>
      </c>
      <c r="L7" s="18" t="s">
        <v>10</v>
      </c>
      <c r="M7" s="19" t="s">
        <v>11</v>
      </c>
      <c r="N7" s="17" t="s">
        <v>9</v>
      </c>
      <c r="O7" s="18" t="s">
        <v>10</v>
      </c>
      <c r="P7" s="19" t="s">
        <v>11</v>
      </c>
      <c r="T7" s="10"/>
    </row>
    <row r="8" spans="1:20" x14ac:dyDescent="0.25">
      <c r="A8" s="1"/>
      <c r="B8" s="2" t="s">
        <v>14</v>
      </c>
      <c r="C8" s="2" t="s">
        <v>26</v>
      </c>
      <c r="D8" s="20">
        <v>60</v>
      </c>
      <c r="E8" s="20">
        <v>60</v>
      </c>
      <c r="F8" s="20">
        <v>2</v>
      </c>
      <c r="G8" s="20">
        <v>2</v>
      </c>
      <c r="H8" s="21">
        <v>321199</v>
      </c>
      <c r="I8" s="21">
        <v>19053</v>
      </c>
      <c r="J8" s="22">
        <f>+H8+I8</f>
        <v>340252</v>
      </c>
      <c r="K8" s="23">
        <v>311196.51</v>
      </c>
      <c r="L8" s="23">
        <v>14570.6</v>
      </c>
      <c r="M8" s="24">
        <f>+K8+L8</f>
        <v>325767.11</v>
      </c>
      <c r="N8" s="25">
        <f>+(K8-H8)/H8</f>
        <v>-3.114109944302439E-2</v>
      </c>
      <c r="O8" s="25">
        <f>+(L8-I8)/I8</f>
        <v>-0.23525953918018158</v>
      </c>
      <c r="P8" s="25">
        <f t="shared" ref="P8" si="0">+(M8-J8)/J8</f>
        <v>-4.2571064975371234E-2</v>
      </c>
    </row>
    <row r="9" spans="1:20" x14ac:dyDescent="0.25">
      <c r="B9" s="2" t="s">
        <v>15</v>
      </c>
      <c r="C9" s="2" t="s">
        <v>26</v>
      </c>
      <c r="D9" s="20">
        <v>60</v>
      </c>
      <c r="E9" s="20">
        <v>60</v>
      </c>
      <c r="F9" s="20">
        <v>2</v>
      </c>
      <c r="G9" s="20">
        <v>2</v>
      </c>
      <c r="H9" s="21">
        <v>309104</v>
      </c>
      <c r="I9" s="21">
        <v>22958</v>
      </c>
      <c r="J9" s="22">
        <f t="shared" ref="J9:J19" si="1">+H9+I9</f>
        <v>332062</v>
      </c>
      <c r="K9" s="23">
        <v>300746.31</v>
      </c>
      <c r="L9" s="23">
        <v>46910.38</v>
      </c>
      <c r="M9" s="24">
        <f t="shared" ref="M9:M19" si="2">+K9+L9</f>
        <v>347656.69</v>
      </c>
      <c r="N9" s="25">
        <f t="shared" ref="N9:N21" si="3">+(K9-H9)/H9</f>
        <v>-2.7038440136653043E-2</v>
      </c>
      <c r="O9" s="25">
        <f>+(L9-I9)/I9</f>
        <v>1.0433130063594389</v>
      </c>
      <c r="P9" s="25">
        <f t="shared" ref="P9:P21" si="4">+(M9-J9)/J9</f>
        <v>4.6963187597496861E-2</v>
      </c>
    </row>
    <row r="10" spans="1:20" x14ac:dyDescent="0.25">
      <c r="B10" s="26" t="s">
        <v>16</v>
      </c>
      <c r="C10" s="26" t="s">
        <v>26</v>
      </c>
      <c r="D10" s="27">
        <v>60</v>
      </c>
      <c r="E10" s="27">
        <v>60</v>
      </c>
      <c r="F10" s="27">
        <v>2</v>
      </c>
      <c r="G10" s="27">
        <v>2</v>
      </c>
      <c r="H10" s="28">
        <v>305470</v>
      </c>
      <c r="I10" s="28">
        <v>30903</v>
      </c>
      <c r="J10" s="24">
        <f t="shared" si="1"/>
        <v>336373</v>
      </c>
      <c r="K10" s="23">
        <v>292745.57</v>
      </c>
      <c r="L10" s="23">
        <v>57416.4</v>
      </c>
      <c r="M10" s="24">
        <f t="shared" si="2"/>
        <v>350161.97000000003</v>
      </c>
      <c r="N10" s="29">
        <f t="shared" si="3"/>
        <v>-4.1655252561626326E-2</v>
      </c>
      <c r="O10" s="29">
        <f>+(L10-I10)/I10</f>
        <v>0.8579555382972528</v>
      </c>
      <c r="P10" s="29">
        <f t="shared" si="4"/>
        <v>4.0993093976032652E-2</v>
      </c>
      <c r="T10" s="30"/>
    </row>
    <row r="11" spans="1:20" x14ac:dyDescent="0.25">
      <c r="B11" s="26" t="s">
        <v>17</v>
      </c>
      <c r="C11" s="26" t="s">
        <v>26</v>
      </c>
      <c r="D11" s="27">
        <v>60</v>
      </c>
      <c r="E11" s="27">
        <v>60</v>
      </c>
      <c r="F11" s="27">
        <v>2</v>
      </c>
      <c r="G11" s="27">
        <v>2</v>
      </c>
      <c r="H11" s="28">
        <v>315500</v>
      </c>
      <c r="I11" s="28">
        <v>18700</v>
      </c>
      <c r="J11" s="24">
        <f t="shared" si="1"/>
        <v>334200</v>
      </c>
      <c r="K11" s="23">
        <v>304476.12</v>
      </c>
      <c r="L11" s="23">
        <v>13349.3</v>
      </c>
      <c r="M11" s="24">
        <f t="shared" si="2"/>
        <v>317825.42</v>
      </c>
      <c r="N11" s="29">
        <f t="shared" si="3"/>
        <v>-3.4940982567353424E-2</v>
      </c>
      <c r="O11" s="29">
        <f t="shared" ref="O11:O21" si="5">+(L11-I11)/I11</f>
        <v>-0.28613368983957221</v>
      </c>
      <c r="P11" s="29">
        <f t="shared" si="4"/>
        <v>-4.8996349491322609E-2</v>
      </c>
      <c r="T11" s="30"/>
    </row>
    <row r="12" spans="1:20" x14ac:dyDescent="0.25">
      <c r="B12" s="26" t="s">
        <v>18</v>
      </c>
      <c r="C12" s="26" t="s">
        <v>26</v>
      </c>
      <c r="D12" s="27">
        <v>60</v>
      </c>
      <c r="E12" s="27">
        <v>59</v>
      </c>
      <c r="F12" s="27">
        <v>2</v>
      </c>
      <c r="G12" s="27">
        <v>2</v>
      </c>
      <c r="H12" s="28">
        <v>311083</v>
      </c>
      <c r="I12" s="28">
        <v>25153</v>
      </c>
      <c r="J12" s="24">
        <f t="shared" si="1"/>
        <v>336236</v>
      </c>
      <c r="K12" s="23">
        <v>303010.88</v>
      </c>
      <c r="L12" s="23">
        <v>16703.64</v>
      </c>
      <c r="M12" s="24">
        <f t="shared" si="2"/>
        <v>319714.52</v>
      </c>
      <c r="N12" s="29">
        <f t="shared" si="3"/>
        <v>-2.5948444627318098E-2</v>
      </c>
      <c r="O12" s="29">
        <f t="shared" si="5"/>
        <v>-0.33591857830079913</v>
      </c>
      <c r="P12" s="29">
        <f t="shared" si="4"/>
        <v>-4.9136558845572699E-2</v>
      </c>
      <c r="T12" s="30"/>
    </row>
    <row r="13" spans="1:20" x14ac:dyDescent="0.25">
      <c r="B13" s="26" t="s">
        <v>19</v>
      </c>
      <c r="C13" s="26" t="s">
        <v>26</v>
      </c>
      <c r="D13" s="27">
        <v>60</v>
      </c>
      <c r="E13" s="27">
        <v>60</v>
      </c>
      <c r="F13" s="27">
        <v>2</v>
      </c>
      <c r="G13" s="27">
        <v>2</v>
      </c>
      <c r="H13" s="28">
        <v>317251</v>
      </c>
      <c r="I13" s="28">
        <v>27004</v>
      </c>
      <c r="J13" s="24">
        <f t="shared" si="1"/>
        <v>344255</v>
      </c>
      <c r="K13" s="23">
        <v>301672.27</v>
      </c>
      <c r="L13" s="23">
        <v>25582.400000000001</v>
      </c>
      <c r="M13" s="24">
        <f t="shared" si="2"/>
        <v>327254.67000000004</v>
      </c>
      <c r="N13" s="29">
        <f t="shared" si="3"/>
        <v>-4.9105377130410875E-2</v>
      </c>
      <c r="O13" s="29">
        <f t="shared" si="5"/>
        <v>-5.2644052732928402E-2</v>
      </c>
      <c r="P13" s="29">
        <f t="shared" si="4"/>
        <v>-4.9382957400763844E-2</v>
      </c>
      <c r="T13" s="30"/>
    </row>
    <row r="14" spans="1:20" x14ac:dyDescent="0.25">
      <c r="B14" s="26" t="s">
        <v>20</v>
      </c>
      <c r="C14" s="26" t="s">
        <v>26</v>
      </c>
      <c r="D14" s="27">
        <v>60</v>
      </c>
      <c r="E14" s="27">
        <v>60</v>
      </c>
      <c r="F14" s="27">
        <v>2</v>
      </c>
      <c r="G14" s="27">
        <v>2</v>
      </c>
      <c r="H14" s="28">
        <v>435351</v>
      </c>
      <c r="I14" s="28">
        <v>37683</v>
      </c>
      <c r="J14" s="24">
        <f t="shared" si="1"/>
        <v>473034</v>
      </c>
      <c r="K14" s="23">
        <v>455735.2</v>
      </c>
      <c r="L14" s="23">
        <v>35696.080000000002</v>
      </c>
      <c r="M14" s="24">
        <f>+K14+L14</f>
        <v>491431.28</v>
      </c>
      <c r="N14" s="29">
        <f t="shared" si="3"/>
        <v>4.6822449012406106E-2</v>
      </c>
      <c r="O14" s="29">
        <f t="shared" si="5"/>
        <v>-5.2727224477881224E-2</v>
      </c>
      <c r="P14" s="29">
        <f t="shared" si="4"/>
        <v>3.8892088095147555E-2</v>
      </c>
      <c r="T14" s="30"/>
    </row>
    <row r="15" spans="1:20" x14ac:dyDescent="0.25">
      <c r="B15" s="26" t="s">
        <v>21</v>
      </c>
      <c r="C15" s="26" t="s">
        <v>26</v>
      </c>
      <c r="D15" s="27">
        <v>60</v>
      </c>
      <c r="E15" s="27">
        <v>61</v>
      </c>
      <c r="F15" s="27">
        <v>2</v>
      </c>
      <c r="G15" s="27">
        <v>2</v>
      </c>
      <c r="H15" s="28">
        <v>315715</v>
      </c>
      <c r="I15" s="28">
        <v>28798</v>
      </c>
      <c r="J15" s="24">
        <f t="shared" si="1"/>
        <v>344513</v>
      </c>
      <c r="K15" s="23">
        <v>304440.69</v>
      </c>
      <c r="L15" s="23">
        <v>23327.919999999998</v>
      </c>
      <c r="M15" s="24">
        <f t="shared" si="2"/>
        <v>327768.61</v>
      </c>
      <c r="N15" s="29">
        <f t="shared" si="3"/>
        <v>-3.5710403370128117E-2</v>
      </c>
      <c r="O15" s="29">
        <f t="shared" si="5"/>
        <v>-0.18994652406417117</v>
      </c>
      <c r="P15" s="29">
        <f t="shared" si="4"/>
        <v>-4.8603071582204484E-2</v>
      </c>
      <c r="T15" s="30"/>
    </row>
    <row r="16" spans="1:20" x14ac:dyDescent="0.25">
      <c r="B16" s="26" t="s">
        <v>22</v>
      </c>
      <c r="C16" s="26" t="s">
        <v>26</v>
      </c>
      <c r="D16" s="27">
        <v>60</v>
      </c>
      <c r="E16" s="27">
        <v>60</v>
      </c>
      <c r="F16" s="27">
        <v>2</v>
      </c>
      <c r="G16" s="27">
        <v>2</v>
      </c>
      <c r="H16" s="28">
        <v>320372</v>
      </c>
      <c r="I16" s="28">
        <v>22958</v>
      </c>
      <c r="J16" s="24">
        <f t="shared" si="1"/>
        <v>343330</v>
      </c>
      <c r="K16" s="23">
        <v>311623.15000000002</v>
      </c>
      <c r="L16" s="23">
        <v>21810.73</v>
      </c>
      <c r="M16" s="24">
        <f t="shared" si="2"/>
        <v>333433.88</v>
      </c>
      <c r="N16" s="29">
        <f t="shared" si="3"/>
        <v>-2.7308410223115556E-2</v>
      </c>
      <c r="O16" s="29">
        <f t="shared" si="5"/>
        <v>-4.9972558585242639E-2</v>
      </c>
      <c r="P16" s="29">
        <f t="shared" si="4"/>
        <v>-2.8823930329420662E-2</v>
      </c>
      <c r="T16" s="30"/>
    </row>
    <row r="17" spans="2:21" x14ac:dyDescent="0.25">
      <c r="B17" s="26" t="s">
        <v>23</v>
      </c>
      <c r="C17" s="26" t="s">
        <v>26</v>
      </c>
      <c r="D17" s="27">
        <v>60</v>
      </c>
      <c r="E17" s="27">
        <v>62</v>
      </c>
      <c r="F17" s="27">
        <v>2</v>
      </c>
      <c r="G17" s="27">
        <v>2</v>
      </c>
      <c r="H17" s="28">
        <v>321082</v>
      </c>
      <c r="I17" s="28">
        <v>20013</v>
      </c>
      <c r="J17" s="24">
        <f t="shared" si="1"/>
        <v>341095</v>
      </c>
      <c r="K17" s="23">
        <v>334570.34999999998</v>
      </c>
      <c r="L17" s="23">
        <v>19499.099999999999</v>
      </c>
      <c r="M17" s="24">
        <f t="shared" si="2"/>
        <v>354069.44999999995</v>
      </c>
      <c r="N17" s="29">
        <f t="shared" si="3"/>
        <v>4.2009050647498075E-2</v>
      </c>
      <c r="O17" s="29">
        <f t="shared" si="5"/>
        <v>-2.5678309099085667E-2</v>
      </c>
      <c r="P17" s="29">
        <f t="shared" si="4"/>
        <v>3.8037643471759933E-2</v>
      </c>
      <c r="T17" s="30"/>
    </row>
    <row r="18" spans="2:21" x14ac:dyDescent="0.25">
      <c r="B18" s="26" t="s">
        <v>24</v>
      </c>
      <c r="C18" s="26" t="s">
        <v>26</v>
      </c>
      <c r="D18" s="27">
        <v>60</v>
      </c>
      <c r="E18" s="27">
        <v>62</v>
      </c>
      <c r="F18" s="27">
        <v>2</v>
      </c>
      <c r="G18" s="27">
        <v>2</v>
      </c>
      <c r="H18" s="28">
        <v>335914</v>
      </c>
      <c r="I18" s="28">
        <v>26780</v>
      </c>
      <c r="J18" s="24">
        <f t="shared" si="1"/>
        <v>362694</v>
      </c>
      <c r="K18" s="23">
        <v>332699.8</v>
      </c>
      <c r="L18" s="23">
        <v>12597.85</v>
      </c>
      <c r="M18" s="24">
        <f t="shared" si="2"/>
        <v>345297.64999999997</v>
      </c>
      <c r="N18" s="29">
        <f t="shared" si="3"/>
        <v>-9.5685205141792587E-3</v>
      </c>
      <c r="O18" s="29">
        <f t="shared" si="5"/>
        <v>-0.52957991038088126</v>
      </c>
      <c r="P18" s="29">
        <f t="shared" si="4"/>
        <v>-4.7964261884674231E-2</v>
      </c>
      <c r="T18" s="30"/>
    </row>
    <row r="19" spans="2:21" x14ac:dyDescent="0.25">
      <c r="B19" s="26" t="s">
        <v>25</v>
      </c>
      <c r="C19" s="26" t="s">
        <v>26</v>
      </c>
      <c r="D19" s="27">
        <v>60</v>
      </c>
      <c r="E19" s="27">
        <v>61</v>
      </c>
      <c r="F19" s="27">
        <v>2</v>
      </c>
      <c r="G19" s="27">
        <v>2</v>
      </c>
      <c r="H19" s="28">
        <v>419297</v>
      </c>
      <c r="I19" s="28">
        <v>43623</v>
      </c>
      <c r="J19" s="24">
        <f t="shared" si="1"/>
        <v>462920</v>
      </c>
      <c r="K19" s="23">
        <v>586633.34</v>
      </c>
      <c r="L19" s="23">
        <v>67027.5</v>
      </c>
      <c r="M19" s="24">
        <f t="shared" si="2"/>
        <v>653660.84</v>
      </c>
      <c r="N19" s="29">
        <f t="shared" si="3"/>
        <v>0.39908785419404375</v>
      </c>
      <c r="O19" s="29">
        <f t="shared" si="5"/>
        <v>0.53651743346399838</v>
      </c>
      <c r="P19" s="29">
        <f t="shared" si="4"/>
        <v>0.41203845156830549</v>
      </c>
      <c r="Q19" s="31" t="s">
        <v>33</v>
      </c>
      <c r="T19" s="30"/>
    </row>
    <row r="20" spans="2:21" x14ac:dyDescent="0.25">
      <c r="N20" s="25"/>
      <c r="O20" s="25"/>
      <c r="P20" s="25"/>
    </row>
    <row r="21" spans="2:21" x14ac:dyDescent="0.25">
      <c r="B21" s="2" t="s">
        <v>11</v>
      </c>
      <c r="H21" s="21">
        <f t="shared" ref="H21:M21" si="6">SUM(H8:H19)</f>
        <v>4027338</v>
      </c>
      <c r="I21" s="21">
        <f t="shared" si="6"/>
        <v>323626</v>
      </c>
      <c r="J21" s="21">
        <f t="shared" si="6"/>
        <v>4350964</v>
      </c>
      <c r="K21" s="21">
        <f t="shared" si="6"/>
        <v>4139550.19</v>
      </c>
      <c r="L21" s="21">
        <f t="shared" si="6"/>
        <v>354491.89999999997</v>
      </c>
      <c r="M21" s="24">
        <f t="shared" si="6"/>
        <v>4494042.09</v>
      </c>
      <c r="N21" s="25">
        <f t="shared" si="3"/>
        <v>2.7862620420734476E-2</v>
      </c>
      <c r="O21" s="25">
        <f t="shared" si="5"/>
        <v>9.53752170715578E-2</v>
      </c>
      <c r="P21" s="25">
        <f t="shared" si="4"/>
        <v>3.2884227495332034E-2</v>
      </c>
      <c r="U21" s="25"/>
    </row>
    <row r="22" spans="2:21" x14ac:dyDescent="0.25">
      <c r="E22" s="32"/>
      <c r="N22" s="25"/>
    </row>
    <row r="23" spans="2:21" x14ac:dyDescent="0.25">
      <c r="H23" s="21"/>
      <c r="I23" s="21"/>
    </row>
    <row r="24" spans="2:21" x14ac:dyDescent="0.25">
      <c r="L24" s="33"/>
      <c r="M24" s="34"/>
    </row>
  </sheetData>
  <mergeCells count="8">
    <mergeCell ref="K1:M4"/>
    <mergeCell ref="K6:M6"/>
    <mergeCell ref="N6:P6"/>
    <mergeCell ref="D5:E5"/>
    <mergeCell ref="D6:E6"/>
    <mergeCell ref="F5:G5"/>
    <mergeCell ref="F6:G6"/>
    <mergeCell ref="H6:J6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04F0B-9629-4825-9FA1-726752C92B88}">
  <dimension ref="A1:Q39"/>
  <sheetViews>
    <sheetView workbookViewId="0">
      <pane ySplit="7" topLeftCell="A8" activePane="bottomLeft" state="frozen"/>
      <selection pane="bottomLeft" activeCell="D21" sqref="D21"/>
    </sheetView>
  </sheetViews>
  <sheetFormatPr defaultRowHeight="15" x14ac:dyDescent="0.25"/>
  <cols>
    <col min="1" max="1" width="9.140625" style="2"/>
    <col min="2" max="2" width="10.85546875" style="2" bestFit="1" customWidth="1"/>
    <col min="3" max="3" width="16.7109375" style="2" customWidth="1"/>
    <col min="4" max="5" width="14.7109375" style="2" customWidth="1"/>
    <col min="6" max="6" width="12.42578125" style="2" customWidth="1"/>
    <col min="7" max="7" width="12.7109375" style="2" customWidth="1"/>
    <col min="8" max="8" width="13.28515625" style="2" bestFit="1" customWidth="1"/>
    <col min="9" max="9" width="11.85546875" style="2" bestFit="1" customWidth="1"/>
    <col min="10" max="10" width="12.7109375" style="2" bestFit="1" customWidth="1"/>
    <col min="11" max="11" width="13.28515625" style="2" bestFit="1" customWidth="1"/>
    <col min="12" max="13" width="11.7109375" style="2" bestFit="1" customWidth="1"/>
    <col min="14" max="17" width="11.5703125" style="2" bestFit="1" customWidth="1"/>
    <col min="18" max="16384" width="9.140625" style="2"/>
  </cols>
  <sheetData>
    <row r="1" spans="1:17" x14ac:dyDescent="0.25">
      <c r="A1" s="1" t="s">
        <v>27</v>
      </c>
      <c r="K1" s="36"/>
      <c r="L1" s="36"/>
      <c r="M1" s="36"/>
    </row>
    <row r="2" spans="1:17" x14ac:dyDescent="0.25">
      <c r="A2" s="1" t="s">
        <v>28</v>
      </c>
      <c r="E2" s="4"/>
      <c r="K2" s="36"/>
      <c r="L2" s="36"/>
      <c r="M2" s="36"/>
    </row>
    <row r="3" spans="1:17" x14ac:dyDescent="0.25">
      <c r="A3" s="1" t="s">
        <v>31</v>
      </c>
      <c r="K3" s="36"/>
      <c r="L3" s="36"/>
      <c r="M3" s="36"/>
    </row>
    <row r="4" spans="1:17" ht="15.75" thickBot="1" x14ac:dyDescent="0.3">
      <c r="A4" s="1"/>
      <c r="K4" s="37"/>
      <c r="L4" s="37"/>
      <c r="M4" s="37"/>
    </row>
    <row r="5" spans="1:17" s="5" customFormat="1" ht="14.25" x14ac:dyDescent="0.2">
      <c r="B5" s="6"/>
      <c r="C5" s="7"/>
      <c r="D5" s="49" t="s">
        <v>3</v>
      </c>
      <c r="E5" s="50"/>
      <c r="F5" s="49" t="s">
        <v>7</v>
      </c>
      <c r="G5" s="50"/>
      <c r="H5" s="8"/>
      <c r="I5" s="9"/>
      <c r="J5" s="7"/>
      <c r="K5" s="8"/>
      <c r="L5" s="9"/>
      <c r="M5" s="7"/>
      <c r="N5" s="8"/>
      <c r="O5" s="9"/>
      <c r="P5" s="7"/>
    </row>
    <row r="6" spans="1:17" s="5" customFormat="1" thickBot="1" x14ac:dyDescent="0.25">
      <c r="B6" s="11"/>
      <c r="C6" s="12" t="s">
        <v>1</v>
      </c>
      <c r="D6" s="46" t="s">
        <v>4</v>
      </c>
      <c r="E6" s="48"/>
      <c r="F6" s="46" t="s">
        <v>4</v>
      </c>
      <c r="G6" s="48"/>
      <c r="H6" s="46" t="s">
        <v>8</v>
      </c>
      <c r="I6" s="47"/>
      <c r="J6" s="48"/>
      <c r="K6" s="46" t="s">
        <v>12</v>
      </c>
      <c r="L6" s="47"/>
      <c r="M6" s="48"/>
      <c r="N6" s="46" t="s">
        <v>13</v>
      </c>
      <c r="O6" s="47"/>
      <c r="P6" s="48"/>
    </row>
    <row r="7" spans="1:17" s="5" customFormat="1" thickBot="1" x14ac:dyDescent="0.25">
      <c r="B7" s="13" t="s">
        <v>0</v>
      </c>
      <c r="C7" s="14" t="s">
        <v>2</v>
      </c>
      <c r="D7" s="15" t="s">
        <v>5</v>
      </c>
      <c r="E7" s="14" t="s">
        <v>6</v>
      </c>
      <c r="F7" s="15" t="s">
        <v>5</v>
      </c>
      <c r="G7" s="14" t="s">
        <v>6</v>
      </c>
      <c r="H7" s="15" t="s">
        <v>9</v>
      </c>
      <c r="I7" s="16" t="s">
        <v>10</v>
      </c>
      <c r="J7" s="14" t="s">
        <v>11</v>
      </c>
      <c r="K7" s="17" t="s">
        <v>9</v>
      </c>
      <c r="L7" s="18" t="s">
        <v>10</v>
      </c>
      <c r="M7" s="19" t="s">
        <v>11</v>
      </c>
      <c r="N7" s="17" t="s">
        <v>9</v>
      </c>
      <c r="O7" s="18" t="s">
        <v>10</v>
      </c>
      <c r="P7" s="19" t="s">
        <v>11</v>
      </c>
    </row>
    <row r="8" spans="1:17" x14ac:dyDescent="0.25">
      <c r="B8" s="26" t="s">
        <v>14</v>
      </c>
      <c r="C8" s="26" t="s">
        <v>26</v>
      </c>
      <c r="D8" s="20">
        <v>61</v>
      </c>
      <c r="E8" s="20">
        <v>61</v>
      </c>
      <c r="F8" s="20">
        <v>2</v>
      </c>
      <c r="G8" s="20">
        <v>2</v>
      </c>
      <c r="H8" s="23">
        <v>330621</v>
      </c>
      <c r="I8" s="23">
        <v>16501</v>
      </c>
      <c r="J8" s="38">
        <f>+H8+I8</f>
        <v>347122</v>
      </c>
      <c r="K8" s="23">
        <v>317822.78000000003</v>
      </c>
      <c r="L8" s="23">
        <v>35489.279999999999</v>
      </c>
      <c r="M8" s="24">
        <f>+K8+L8</f>
        <v>353312.06000000006</v>
      </c>
      <c r="N8" s="29">
        <f>+(K8-H8)/H8</f>
        <v>-3.8709640343474773E-2</v>
      </c>
      <c r="O8" s="29">
        <f t="shared" ref="O8:P8" si="0">+(L8-I8)/I8</f>
        <v>1.1507351069632143</v>
      </c>
      <c r="P8" s="29">
        <f t="shared" si="0"/>
        <v>1.7832519978566774E-2</v>
      </c>
    </row>
    <row r="9" spans="1:17" x14ac:dyDescent="0.25">
      <c r="B9" s="26" t="s">
        <v>15</v>
      </c>
      <c r="C9" s="26" t="s">
        <v>26</v>
      </c>
      <c r="D9" s="20">
        <v>61</v>
      </c>
      <c r="E9" s="20">
        <v>60</v>
      </c>
      <c r="F9" s="20">
        <v>2</v>
      </c>
      <c r="G9" s="20">
        <v>2</v>
      </c>
      <c r="H9" s="23">
        <v>315105</v>
      </c>
      <c r="I9" s="23">
        <v>22190</v>
      </c>
      <c r="J9" s="38">
        <f t="shared" ref="J9:J19" si="1">+H9+I9</f>
        <v>337295</v>
      </c>
      <c r="K9" s="23">
        <v>328520.24</v>
      </c>
      <c r="L9" s="23">
        <v>19081.740000000002</v>
      </c>
      <c r="M9" s="24">
        <f t="shared" ref="M9:M19" si="2">+K9+L9</f>
        <v>347601.98</v>
      </c>
      <c r="N9" s="29">
        <f t="shared" ref="N9:P21" si="3">+(K9-H9)/H9</f>
        <v>4.2573872201329688E-2</v>
      </c>
      <c r="O9" s="29">
        <f t="shared" ref="O9:O19" si="4">+(L9-I9)/I9</f>
        <v>-0.14007480847228473</v>
      </c>
      <c r="P9" s="29">
        <f t="shared" ref="P9:P19" si="5">+(M9-J9)/J9</f>
        <v>3.055776101039144E-2</v>
      </c>
    </row>
    <row r="10" spans="1:17" x14ac:dyDescent="0.25">
      <c r="B10" s="26" t="s">
        <v>16</v>
      </c>
      <c r="C10" s="26" t="s">
        <v>26</v>
      </c>
      <c r="D10" s="20">
        <v>61</v>
      </c>
      <c r="E10" s="20">
        <v>61</v>
      </c>
      <c r="F10" s="20">
        <v>2</v>
      </c>
      <c r="G10" s="20">
        <v>2</v>
      </c>
      <c r="H10" s="23">
        <v>311571</v>
      </c>
      <c r="I10" s="23">
        <v>25035</v>
      </c>
      <c r="J10" s="38">
        <f t="shared" si="1"/>
        <v>336606</v>
      </c>
      <c r="K10" s="23">
        <v>317781.77</v>
      </c>
      <c r="L10" s="23">
        <v>19000.5</v>
      </c>
      <c r="M10" s="24">
        <f t="shared" si="2"/>
        <v>336782.27</v>
      </c>
      <c r="N10" s="29">
        <f t="shared" si="3"/>
        <v>1.9933722971650181E-2</v>
      </c>
      <c r="O10" s="29">
        <f t="shared" si="4"/>
        <v>-0.24104254044337928</v>
      </c>
      <c r="P10" s="29">
        <f t="shared" si="5"/>
        <v>5.2366862147442002E-4</v>
      </c>
    </row>
    <row r="11" spans="1:17" x14ac:dyDescent="0.25">
      <c r="B11" s="26" t="s">
        <v>17</v>
      </c>
      <c r="C11" s="26" t="s">
        <v>26</v>
      </c>
      <c r="D11" s="20">
        <v>61</v>
      </c>
      <c r="E11" s="20">
        <v>61</v>
      </c>
      <c r="F11" s="20">
        <v>2</v>
      </c>
      <c r="G11" s="20">
        <v>2</v>
      </c>
      <c r="H11" s="23">
        <v>320360</v>
      </c>
      <c r="I11" s="23">
        <v>33569</v>
      </c>
      <c r="J11" s="38">
        <f t="shared" si="1"/>
        <v>353929</v>
      </c>
      <c r="K11" s="23">
        <v>321994.93</v>
      </c>
      <c r="L11" s="23">
        <v>40508.82</v>
      </c>
      <c r="M11" s="24">
        <f t="shared" si="2"/>
        <v>362503.75</v>
      </c>
      <c r="N11" s="29">
        <f t="shared" si="3"/>
        <v>5.1034149082282215E-3</v>
      </c>
      <c r="O11" s="29">
        <f t="shared" si="4"/>
        <v>0.20673299770621703</v>
      </c>
      <c r="P11" s="29">
        <f t="shared" si="5"/>
        <v>2.422731677822388E-2</v>
      </c>
    </row>
    <row r="12" spans="1:17" x14ac:dyDescent="0.25">
      <c r="B12" s="26" t="s">
        <v>18</v>
      </c>
      <c r="C12" s="26" t="s">
        <v>26</v>
      </c>
      <c r="D12" s="20">
        <v>61</v>
      </c>
      <c r="E12" s="20">
        <v>61</v>
      </c>
      <c r="F12" s="20">
        <v>2</v>
      </c>
      <c r="G12" s="20">
        <v>2</v>
      </c>
      <c r="H12" s="23">
        <v>319314</v>
      </c>
      <c r="I12" s="23">
        <v>33569</v>
      </c>
      <c r="J12" s="38">
        <f t="shared" si="1"/>
        <v>352883</v>
      </c>
      <c r="K12" s="23">
        <v>326200.90999999997</v>
      </c>
      <c r="L12" s="23">
        <v>21835.91</v>
      </c>
      <c r="M12" s="24">
        <f t="shared" si="2"/>
        <v>348036.81999999995</v>
      </c>
      <c r="N12" s="29">
        <f t="shared" si="3"/>
        <v>2.156782978510173E-2</v>
      </c>
      <c r="O12" s="29">
        <f t="shared" si="4"/>
        <v>-0.34952158241234471</v>
      </c>
      <c r="P12" s="29">
        <f t="shared" si="5"/>
        <v>-1.3733107007138489E-2</v>
      </c>
    </row>
    <row r="13" spans="1:17" x14ac:dyDescent="0.25">
      <c r="B13" s="26" t="s">
        <v>19</v>
      </c>
      <c r="C13" s="26" t="s">
        <v>26</v>
      </c>
      <c r="D13" s="20">
        <v>61</v>
      </c>
      <c r="E13" s="20">
        <v>61</v>
      </c>
      <c r="F13" s="20">
        <v>2</v>
      </c>
      <c r="G13" s="20">
        <v>2</v>
      </c>
      <c r="H13" s="23">
        <v>320003</v>
      </c>
      <c r="I13" s="23">
        <v>39258</v>
      </c>
      <c r="J13" s="38">
        <f t="shared" si="1"/>
        <v>359261</v>
      </c>
      <c r="K13" s="23">
        <v>324204.58</v>
      </c>
      <c r="L13" s="23">
        <v>27597.919999999998</v>
      </c>
      <c r="M13" s="24">
        <f t="shared" si="2"/>
        <v>351802.5</v>
      </c>
      <c r="N13" s="29">
        <f t="shared" si="3"/>
        <v>1.3129814407989975E-2</v>
      </c>
      <c r="O13" s="29">
        <f t="shared" si="4"/>
        <v>-0.29701156452188093</v>
      </c>
      <c r="P13" s="29">
        <f t="shared" si="5"/>
        <v>-2.0760672602926564E-2</v>
      </c>
    </row>
    <row r="14" spans="1:17" ht="15.75" x14ac:dyDescent="0.25">
      <c r="B14" s="26" t="s">
        <v>20</v>
      </c>
      <c r="C14" s="26" t="s">
        <v>26</v>
      </c>
      <c r="D14" s="20">
        <v>61</v>
      </c>
      <c r="E14" s="20">
        <v>60</v>
      </c>
      <c r="F14" s="20">
        <v>2</v>
      </c>
      <c r="G14" s="20">
        <v>2</v>
      </c>
      <c r="H14" s="23">
        <v>464094</v>
      </c>
      <c r="I14" s="23">
        <v>36413</v>
      </c>
      <c r="J14" s="38">
        <f t="shared" si="1"/>
        <v>500507</v>
      </c>
      <c r="K14" s="23">
        <v>479571.05</v>
      </c>
      <c r="L14" s="23">
        <v>59296.72</v>
      </c>
      <c r="M14" s="24">
        <f t="shared" si="2"/>
        <v>538867.77</v>
      </c>
      <c r="N14" s="29">
        <f t="shared" si="3"/>
        <v>3.3348955168564967E-2</v>
      </c>
      <c r="O14" s="29">
        <f t="shared" si="4"/>
        <v>0.62844918023782714</v>
      </c>
      <c r="P14" s="29">
        <f t="shared" si="5"/>
        <v>7.6643823163312433E-2</v>
      </c>
      <c r="Q14" s="35" t="s">
        <v>40</v>
      </c>
    </row>
    <row r="15" spans="1:17" x14ac:dyDescent="0.25">
      <c r="B15" s="26" t="s">
        <v>21</v>
      </c>
      <c r="C15" s="26" t="s">
        <v>26</v>
      </c>
      <c r="D15" s="20">
        <v>61</v>
      </c>
      <c r="E15" s="20">
        <v>58</v>
      </c>
      <c r="F15" s="20">
        <v>2</v>
      </c>
      <c r="G15" s="20">
        <v>2</v>
      </c>
      <c r="H15" s="23">
        <v>305912</v>
      </c>
      <c r="I15" s="23">
        <v>30724</v>
      </c>
      <c r="J15" s="38">
        <f t="shared" si="1"/>
        <v>336636</v>
      </c>
      <c r="K15" s="23">
        <v>321031.45</v>
      </c>
      <c r="L15" s="23">
        <v>31669.63</v>
      </c>
      <c r="M15" s="24">
        <f t="shared" si="2"/>
        <v>352701.08</v>
      </c>
      <c r="N15" s="29">
        <f t="shared" si="3"/>
        <v>4.9424180810167667E-2</v>
      </c>
      <c r="O15" s="29">
        <f t="shared" si="4"/>
        <v>3.077821898190343E-2</v>
      </c>
      <c r="P15" s="29">
        <f t="shared" si="5"/>
        <v>4.7722406397414464E-2</v>
      </c>
    </row>
    <row r="16" spans="1:17" x14ac:dyDescent="0.25">
      <c r="B16" s="26" t="s">
        <v>22</v>
      </c>
      <c r="C16" s="26" t="s">
        <v>26</v>
      </c>
      <c r="D16" s="20">
        <v>61</v>
      </c>
      <c r="E16" s="20">
        <v>61</v>
      </c>
      <c r="F16" s="20">
        <v>2</v>
      </c>
      <c r="G16" s="20">
        <v>2</v>
      </c>
      <c r="H16" s="23">
        <v>300003</v>
      </c>
      <c r="I16" s="23">
        <v>22190</v>
      </c>
      <c r="J16" s="38">
        <f t="shared" si="1"/>
        <v>322193</v>
      </c>
      <c r="K16" s="23">
        <v>310638.45</v>
      </c>
      <c r="L16" s="23">
        <v>19734.93</v>
      </c>
      <c r="M16" s="24">
        <f t="shared" si="2"/>
        <v>330373.38</v>
      </c>
      <c r="N16" s="29">
        <f t="shared" si="3"/>
        <v>3.5451145488545152E-2</v>
      </c>
      <c r="O16" s="29">
        <f t="shared" si="4"/>
        <v>-0.11063857593510588</v>
      </c>
      <c r="P16" s="29">
        <f t="shared" si="5"/>
        <v>2.5389688789017779E-2</v>
      </c>
    </row>
    <row r="17" spans="2:17" x14ac:dyDescent="0.25">
      <c r="B17" s="26" t="s">
        <v>23</v>
      </c>
      <c r="C17" s="26" t="s">
        <v>26</v>
      </c>
      <c r="D17" s="20">
        <v>61</v>
      </c>
      <c r="E17" s="20">
        <v>61</v>
      </c>
      <c r="F17" s="20">
        <v>2</v>
      </c>
      <c r="G17" s="20">
        <v>2</v>
      </c>
      <c r="H17" s="23">
        <v>334094</v>
      </c>
      <c r="I17" s="23">
        <v>19346</v>
      </c>
      <c r="J17" s="38">
        <f t="shared" si="1"/>
        <v>353440</v>
      </c>
      <c r="K17" s="23">
        <v>324080.25</v>
      </c>
      <c r="L17" s="23">
        <v>19993.11</v>
      </c>
      <c r="M17" s="24">
        <f t="shared" si="2"/>
        <v>344073.36</v>
      </c>
      <c r="N17" s="29">
        <f t="shared" si="3"/>
        <v>-2.9972851951845889E-2</v>
      </c>
      <c r="O17" s="29">
        <f t="shared" si="4"/>
        <v>3.3449291843275122E-2</v>
      </c>
      <c r="P17" s="29">
        <f t="shared" si="5"/>
        <v>-2.6501358080579487E-2</v>
      </c>
    </row>
    <row r="18" spans="2:17" x14ac:dyDescent="0.25">
      <c r="B18" s="26" t="s">
        <v>24</v>
      </c>
      <c r="C18" s="26" t="s">
        <v>26</v>
      </c>
      <c r="D18" s="20">
        <v>61</v>
      </c>
      <c r="E18" s="20">
        <v>61</v>
      </c>
      <c r="F18" s="20">
        <v>2</v>
      </c>
      <c r="G18" s="20">
        <v>2</v>
      </c>
      <c r="H18" s="23">
        <f>10810+360891</f>
        <v>371701</v>
      </c>
      <c r="I18" s="23">
        <v>17043</v>
      </c>
      <c r="J18" s="38">
        <f t="shared" si="1"/>
        <v>388744</v>
      </c>
      <c r="K18" s="23">
        <v>364482.69</v>
      </c>
      <c r="L18" s="23">
        <v>20023.96</v>
      </c>
      <c r="M18" s="24">
        <f t="shared" si="2"/>
        <v>384506.65</v>
      </c>
      <c r="N18" s="29">
        <f t="shared" si="3"/>
        <v>-1.9419667958923966E-2</v>
      </c>
      <c r="O18" s="29">
        <f t="shared" si="4"/>
        <v>0.17490817344364251</v>
      </c>
      <c r="P18" s="29">
        <f t="shared" si="5"/>
        <v>-1.09001039244335E-2</v>
      </c>
    </row>
    <row r="19" spans="2:17" ht="15.75" x14ac:dyDescent="0.25">
      <c r="B19" s="26" t="s">
        <v>25</v>
      </c>
      <c r="C19" s="26" t="s">
        <v>26</v>
      </c>
      <c r="D19" s="20">
        <v>61</v>
      </c>
      <c r="E19" s="20">
        <v>60</v>
      </c>
      <c r="F19" s="20">
        <v>2</v>
      </c>
      <c r="G19" s="20">
        <v>2</v>
      </c>
      <c r="H19" s="23">
        <v>496912</v>
      </c>
      <c r="I19" s="23">
        <v>16958</v>
      </c>
      <c r="J19" s="38">
        <f t="shared" si="1"/>
        <v>513870</v>
      </c>
      <c r="K19" s="23">
        <v>519147.38</v>
      </c>
      <c r="L19" s="23">
        <v>75784.67</v>
      </c>
      <c r="M19" s="24">
        <f t="shared" si="2"/>
        <v>594932.05000000005</v>
      </c>
      <c r="N19" s="29">
        <f t="shared" si="3"/>
        <v>4.4747118202015657E-2</v>
      </c>
      <c r="O19" s="29">
        <f t="shared" si="4"/>
        <v>3.4689627314541807</v>
      </c>
      <c r="P19" s="29">
        <f t="shared" si="5"/>
        <v>0.15774816587852969</v>
      </c>
      <c r="Q19" s="35" t="s">
        <v>39</v>
      </c>
    </row>
    <row r="20" spans="2:17" x14ac:dyDescent="0.25">
      <c r="D20" s="20"/>
      <c r="E20" s="20"/>
      <c r="F20" s="20"/>
      <c r="G20" s="20"/>
    </row>
    <row r="21" spans="2:17" x14ac:dyDescent="0.25">
      <c r="B21" s="2" t="s">
        <v>11</v>
      </c>
      <c r="D21" s="20"/>
      <c r="E21" s="20"/>
      <c r="F21" s="20"/>
      <c r="G21" s="20"/>
      <c r="H21" s="39">
        <f t="shared" ref="H21:J21" si="6">SUM(H8:H19)</f>
        <v>4189690</v>
      </c>
      <c r="I21" s="39">
        <f t="shared" si="6"/>
        <v>312796</v>
      </c>
      <c r="J21" s="22">
        <f t="shared" si="6"/>
        <v>4502486</v>
      </c>
      <c r="K21" s="39">
        <f>SUM(K8:K19)</f>
        <v>4255476.4800000004</v>
      </c>
      <c r="L21" s="39">
        <f>SUM(L8:L19)</f>
        <v>390017.19</v>
      </c>
      <c r="M21" s="22">
        <f>SUM(M8:M19)</f>
        <v>4645493.67</v>
      </c>
      <c r="N21" s="29">
        <f t="shared" si="3"/>
        <v>1.5701992271504681E-2</v>
      </c>
      <c r="O21" s="29">
        <f>+(L21-I21)/I21</f>
        <v>0.2468739689765854</v>
      </c>
      <c r="P21" s="29">
        <f t="shared" si="3"/>
        <v>3.1761935517400815E-2</v>
      </c>
    </row>
    <row r="22" spans="2:17" x14ac:dyDescent="0.25">
      <c r="D22" s="20"/>
      <c r="E22" s="40"/>
      <c r="F22" s="20"/>
      <c r="G22" s="20"/>
      <c r="H22" s="22"/>
      <c r="I22" s="22"/>
      <c r="J22" s="22"/>
      <c r="K22" s="22"/>
      <c r="L22" s="22"/>
      <c r="M22" s="22"/>
      <c r="N22" s="25"/>
      <c r="O22" s="25"/>
      <c r="P22" s="25"/>
    </row>
    <row r="23" spans="2:17" x14ac:dyDescent="0.25">
      <c r="H23" s="21"/>
      <c r="I23" s="21"/>
    </row>
    <row r="24" spans="2:17" x14ac:dyDescent="0.25">
      <c r="I24" s="41"/>
      <c r="L24" s="33"/>
      <c r="M24" s="34"/>
    </row>
    <row r="26" spans="2:17" x14ac:dyDescent="0.25">
      <c r="H26" s="23"/>
      <c r="M26" s="42"/>
    </row>
    <row r="27" spans="2:17" x14ac:dyDescent="0.25">
      <c r="D27" s="39"/>
      <c r="E27" s="39"/>
      <c r="F27" s="39"/>
      <c r="G27" s="39"/>
      <c r="H27" s="23"/>
      <c r="I27" s="39"/>
      <c r="J27" s="39"/>
      <c r="K27" s="39"/>
      <c r="L27" s="39"/>
      <c r="M27" s="39"/>
      <c r="N27" s="39"/>
      <c r="O27" s="39"/>
      <c r="P27" s="39"/>
      <c r="Q27" s="39"/>
    </row>
    <row r="28" spans="2:17" x14ac:dyDescent="0.25">
      <c r="D28" s="39"/>
      <c r="E28" s="39"/>
      <c r="F28" s="39"/>
      <c r="G28" s="39"/>
      <c r="H28" s="23"/>
      <c r="I28" s="39"/>
      <c r="J28" s="39"/>
      <c r="K28" s="39"/>
      <c r="L28" s="39"/>
      <c r="M28" s="25"/>
      <c r="N28" s="39"/>
      <c r="O28" s="39"/>
      <c r="P28" s="39"/>
      <c r="Q28" s="39"/>
    </row>
    <row r="29" spans="2:17" x14ac:dyDescent="0.25">
      <c r="D29" s="39"/>
      <c r="E29" s="39"/>
      <c r="F29" s="39"/>
      <c r="G29" s="39"/>
      <c r="H29" s="23"/>
      <c r="I29" s="39"/>
      <c r="J29" s="39"/>
      <c r="K29" s="39"/>
      <c r="L29" s="39"/>
      <c r="M29" s="39"/>
      <c r="N29" s="39"/>
      <c r="O29" s="39"/>
      <c r="P29" s="39"/>
      <c r="Q29" s="39"/>
    </row>
    <row r="30" spans="2:17" x14ac:dyDescent="0.25">
      <c r="D30" s="39"/>
      <c r="E30" s="39"/>
      <c r="F30" s="39"/>
      <c r="G30" s="39"/>
      <c r="H30" s="23"/>
      <c r="I30" s="39"/>
      <c r="J30" s="39"/>
      <c r="K30" s="39"/>
      <c r="L30" s="39"/>
      <c r="M30" s="39"/>
      <c r="N30" s="39"/>
      <c r="O30" s="39"/>
      <c r="P30" s="39"/>
      <c r="Q30" s="39"/>
    </row>
    <row r="31" spans="2:17" x14ac:dyDescent="0.25">
      <c r="H31" s="23"/>
    </row>
    <row r="32" spans="2:17" x14ac:dyDescent="0.25">
      <c r="H32" s="23"/>
    </row>
    <row r="33" spans="8:8" x14ac:dyDescent="0.25">
      <c r="H33" s="23"/>
    </row>
    <row r="34" spans="8:8" x14ac:dyDescent="0.25">
      <c r="H34" s="23"/>
    </row>
    <row r="35" spans="8:8" x14ac:dyDescent="0.25">
      <c r="H35" s="23"/>
    </row>
    <row r="36" spans="8:8" x14ac:dyDescent="0.25">
      <c r="H36" s="23"/>
    </row>
    <row r="37" spans="8:8" x14ac:dyDescent="0.25">
      <c r="H37" s="23"/>
    </row>
    <row r="39" spans="8:8" x14ac:dyDescent="0.25">
      <c r="H39" s="39"/>
    </row>
  </sheetData>
  <mergeCells count="7">
    <mergeCell ref="N6:P6"/>
    <mergeCell ref="D5:E5"/>
    <mergeCell ref="F5:G5"/>
    <mergeCell ref="D6:E6"/>
    <mergeCell ref="F6:G6"/>
    <mergeCell ref="H6:J6"/>
    <mergeCell ref="K6:M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90A9F-9192-44DD-B0C8-A082F5D60703}">
  <dimension ref="A1:Q36"/>
  <sheetViews>
    <sheetView workbookViewId="0">
      <pane ySplit="7" topLeftCell="A8" activePane="bottomLeft" state="frozen"/>
      <selection pane="bottomLeft" activeCell="E26" sqref="E26"/>
    </sheetView>
  </sheetViews>
  <sheetFormatPr defaultRowHeight="15" x14ac:dyDescent="0.25"/>
  <cols>
    <col min="1" max="1" width="9.140625" style="2"/>
    <col min="2" max="2" width="15" style="2" customWidth="1"/>
    <col min="3" max="3" width="16.7109375" style="2" customWidth="1"/>
    <col min="4" max="4" width="14.7109375" style="2" customWidth="1"/>
    <col min="5" max="5" width="14.7109375" style="20" customWidth="1"/>
    <col min="6" max="6" width="12.42578125" style="2" customWidth="1"/>
    <col min="7" max="7" width="12.7109375" style="20" customWidth="1"/>
    <col min="8" max="16" width="13.7109375" style="2" bestFit="1" customWidth="1"/>
    <col min="17" max="17" width="41.5703125" style="2" bestFit="1" customWidth="1"/>
    <col min="18" max="16384" width="9.140625" style="2"/>
  </cols>
  <sheetData>
    <row r="1" spans="1:17" x14ac:dyDescent="0.25">
      <c r="A1" s="1" t="s">
        <v>27</v>
      </c>
    </row>
    <row r="2" spans="1:17" x14ac:dyDescent="0.25">
      <c r="A2" s="1" t="s">
        <v>28</v>
      </c>
    </row>
    <row r="3" spans="1:17" x14ac:dyDescent="0.25">
      <c r="A3" s="1" t="s">
        <v>32</v>
      </c>
      <c r="D3" s="4"/>
    </row>
    <row r="4" spans="1:17" ht="15.75" thickBot="1" x14ac:dyDescent="0.3">
      <c r="A4" s="1"/>
    </row>
    <row r="5" spans="1:17" s="5" customFormat="1" ht="14.25" x14ac:dyDescent="0.2">
      <c r="B5" s="6"/>
      <c r="C5" s="7"/>
      <c r="D5" s="49" t="s">
        <v>3</v>
      </c>
      <c r="E5" s="50"/>
      <c r="F5" s="49" t="s">
        <v>7</v>
      </c>
      <c r="G5" s="50"/>
      <c r="H5" s="8"/>
      <c r="I5" s="9"/>
      <c r="J5" s="7"/>
      <c r="K5" s="8"/>
      <c r="L5" s="9"/>
      <c r="M5" s="7"/>
      <c r="N5" s="8"/>
      <c r="O5" s="9"/>
      <c r="P5" s="7"/>
    </row>
    <row r="6" spans="1:17" s="5" customFormat="1" thickBot="1" x14ac:dyDescent="0.25">
      <c r="B6" s="11"/>
      <c r="C6" s="12" t="s">
        <v>1</v>
      </c>
      <c r="D6" s="46" t="s">
        <v>4</v>
      </c>
      <c r="E6" s="48"/>
      <c r="F6" s="46" t="s">
        <v>4</v>
      </c>
      <c r="G6" s="48"/>
      <c r="H6" s="46" t="s">
        <v>8</v>
      </c>
      <c r="I6" s="47"/>
      <c r="J6" s="48"/>
      <c r="K6" s="46" t="s">
        <v>12</v>
      </c>
      <c r="L6" s="47"/>
      <c r="M6" s="48"/>
      <c r="N6" s="46" t="s">
        <v>13</v>
      </c>
      <c r="O6" s="47"/>
      <c r="P6" s="48"/>
    </row>
    <row r="7" spans="1:17" s="5" customFormat="1" thickBot="1" x14ac:dyDescent="0.25">
      <c r="B7" s="13" t="s">
        <v>0</v>
      </c>
      <c r="C7" s="14" t="s">
        <v>2</v>
      </c>
      <c r="D7" s="15" t="s">
        <v>5</v>
      </c>
      <c r="E7" s="14" t="s">
        <v>6</v>
      </c>
      <c r="F7" s="15" t="s">
        <v>5</v>
      </c>
      <c r="G7" s="14" t="s">
        <v>6</v>
      </c>
      <c r="H7" s="15" t="s">
        <v>9</v>
      </c>
      <c r="I7" s="16" t="s">
        <v>10</v>
      </c>
      <c r="J7" s="14" t="s">
        <v>11</v>
      </c>
      <c r="K7" s="17" t="s">
        <v>9</v>
      </c>
      <c r="L7" s="18" t="s">
        <v>10</v>
      </c>
      <c r="M7" s="19" t="s">
        <v>11</v>
      </c>
      <c r="N7" s="17" t="s">
        <v>9</v>
      </c>
      <c r="O7" s="18" t="s">
        <v>10</v>
      </c>
      <c r="P7" s="19" t="s">
        <v>11</v>
      </c>
    </row>
    <row r="8" spans="1:17" x14ac:dyDescent="0.25">
      <c r="A8" s="1"/>
      <c r="B8" s="2" t="s">
        <v>14</v>
      </c>
      <c r="C8" s="2" t="s">
        <v>26</v>
      </c>
      <c r="D8" s="20">
        <v>61</v>
      </c>
      <c r="E8" s="20">
        <v>60</v>
      </c>
      <c r="F8" s="20">
        <v>2</v>
      </c>
      <c r="G8" s="20">
        <v>2</v>
      </c>
      <c r="H8" s="39">
        <v>341194</v>
      </c>
      <c r="I8" s="39">
        <v>18825</v>
      </c>
      <c r="J8" s="22">
        <f>+H8+I8</f>
        <v>360019</v>
      </c>
      <c r="K8" s="39">
        <v>348427.93</v>
      </c>
      <c r="L8" s="39">
        <v>29524.46</v>
      </c>
      <c r="M8" s="22">
        <f>+K8+L8</f>
        <v>377952.39</v>
      </c>
      <c r="N8" s="25">
        <f>+(K8-H8)/H8</f>
        <v>2.120180894154057E-2</v>
      </c>
      <c r="O8" s="25">
        <f>+(L8-I8)/I8</f>
        <v>0.56836440903054442</v>
      </c>
      <c r="P8" s="25">
        <f t="shared" ref="P8" si="0">+(M8-J8)/J8</f>
        <v>4.9812343237440285E-2</v>
      </c>
      <c r="Q8" s="25"/>
    </row>
    <row r="9" spans="1:17" x14ac:dyDescent="0.25">
      <c r="B9" s="2" t="s">
        <v>15</v>
      </c>
      <c r="C9" s="2" t="s">
        <v>26</v>
      </c>
      <c r="D9" s="20">
        <v>61</v>
      </c>
      <c r="E9" s="20">
        <v>60</v>
      </c>
      <c r="F9" s="20">
        <v>2</v>
      </c>
      <c r="G9" s="20">
        <v>2</v>
      </c>
      <c r="H9" s="39">
        <v>341278</v>
      </c>
      <c r="I9" s="39">
        <v>25068</v>
      </c>
      <c r="J9" s="22">
        <f t="shared" ref="J9:J19" si="1">+H9+I9</f>
        <v>366346</v>
      </c>
      <c r="K9" s="39">
        <v>353620.95</v>
      </c>
      <c r="L9" s="39">
        <v>23902.87</v>
      </c>
      <c r="M9" s="22">
        <f t="shared" ref="M9:M19" si="2">+K9+L9</f>
        <v>377523.82</v>
      </c>
      <c r="N9" s="25">
        <f t="shared" ref="N9:N19" si="3">+(K9-H9)/H9</f>
        <v>3.6166849313462958E-2</v>
      </c>
      <c r="O9" s="25">
        <f t="shared" ref="O9:O19" si="4">+(L9-I9)/I9</f>
        <v>-4.6478777724589158E-2</v>
      </c>
      <c r="P9" s="25">
        <f t="shared" ref="P9:P19" si="5">+(M9-J9)/J9</f>
        <v>3.0511647458959582E-2</v>
      </c>
      <c r="Q9" s="25"/>
    </row>
    <row r="10" spans="1:17" x14ac:dyDescent="0.25">
      <c r="B10" s="26" t="s">
        <v>16</v>
      </c>
      <c r="C10" s="26" t="s">
        <v>26</v>
      </c>
      <c r="D10" s="27">
        <v>61</v>
      </c>
      <c r="E10" s="27">
        <v>60</v>
      </c>
      <c r="F10" s="27">
        <v>2</v>
      </c>
      <c r="G10" s="27">
        <v>2</v>
      </c>
      <c r="H10" s="23">
        <v>342479</v>
      </c>
      <c r="I10" s="23">
        <v>28195</v>
      </c>
      <c r="J10" s="24">
        <f t="shared" si="1"/>
        <v>370674</v>
      </c>
      <c r="K10" s="23">
        <v>363463.38</v>
      </c>
      <c r="L10" s="23">
        <v>156159.35</v>
      </c>
      <c r="M10" s="24">
        <f t="shared" si="2"/>
        <v>519622.73</v>
      </c>
      <c r="N10" s="29">
        <f t="shared" si="3"/>
        <v>6.1272019598281949E-2</v>
      </c>
      <c r="O10" s="29">
        <f t="shared" si="4"/>
        <v>4.5385476148253234</v>
      </c>
      <c r="P10" s="29">
        <f t="shared" si="5"/>
        <v>0.40183214900424624</v>
      </c>
      <c r="Q10" s="31" t="s">
        <v>34</v>
      </c>
    </row>
    <row r="11" spans="1:17" x14ac:dyDescent="0.25">
      <c r="B11" s="26" t="s">
        <v>17</v>
      </c>
      <c r="C11" s="26" t="s">
        <v>26</v>
      </c>
      <c r="D11" s="27">
        <v>61</v>
      </c>
      <c r="E11" s="27">
        <v>60</v>
      </c>
      <c r="F11" s="27">
        <v>2</v>
      </c>
      <c r="G11" s="27">
        <v>2</v>
      </c>
      <c r="H11" s="23">
        <v>342590</v>
      </c>
      <c r="I11" s="23">
        <v>37560</v>
      </c>
      <c r="J11" s="24">
        <f t="shared" si="1"/>
        <v>380150</v>
      </c>
      <c r="K11" s="23">
        <v>355912.29</v>
      </c>
      <c r="L11" s="23">
        <v>42778.43</v>
      </c>
      <c r="M11" s="24">
        <f t="shared" si="2"/>
        <v>398690.72</v>
      </c>
      <c r="N11" s="29">
        <f t="shared" si="3"/>
        <v>3.8886978604162348E-2</v>
      </c>
      <c r="O11" s="29">
        <f t="shared" si="4"/>
        <v>0.13893583599574016</v>
      </c>
      <c r="P11" s="29">
        <f t="shared" si="5"/>
        <v>4.877211626989339E-2</v>
      </c>
      <c r="Q11" s="25"/>
    </row>
    <row r="12" spans="1:17" x14ac:dyDescent="0.25">
      <c r="B12" s="26" t="s">
        <v>18</v>
      </c>
      <c r="C12" s="26" t="s">
        <v>26</v>
      </c>
      <c r="D12" s="27">
        <v>61</v>
      </c>
      <c r="E12" s="27">
        <v>61</v>
      </c>
      <c r="F12" s="27">
        <v>2</v>
      </c>
      <c r="G12" s="27">
        <v>2</v>
      </c>
      <c r="H12" s="23">
        <v>352479</v>
      </c>
      <c r="I12" s="23">
        <v>37560</v>
      </c>
      <c r="J12" s="24">
        <f t="shared" si="1"/>
        <v>390039</v>
      </c>
      <c r="K12" s="23">
        <v>359108.5</v>
      </c>
      <c r="L12" s="23">
        <v>24817.58</v>
      </c>
      <c r="M12" s="24">
        <f t="shared" si="2"/>
        <v>383926.08</v>
      </c>
      <c r="N12" s="29">
        <f t="shared" si="3"/>
        <v>1.8808212687848071E-2</v>
      </c>
      <c r="O12" s="29">
        <f t="shared" si="4"/>
        <v>-0.33925505857294991</v>
      </c>
      <c r="P12" s="29">
        <f t="shared" si="5"/>
        <v>-1.5672586587495055E-2</v>
      </c>
      <c r="Q12" s="25"/>
    </row>
    <row r="13" spans="1:17" x14ac:dyDescent="0.25">
      <c r="B13" s="26" t="s">
        <v>19</v>
      </c>
      <c r="C13" s="26" t="s">
        <v>26</v>
      </c>
      <c r="D13" s="27">
        <v>61</v>
      </c>
      <c r="E13" s="27">
        <v>59</v>
      </c>
      <c r="F13" s="27">
        <v>2</v>
      </c>
      <c r="G13" s="27">
        <v>2</v>
      </c>
      <c r="H13" s="23">
        <v>501979</v>
      </c>
      <c r="I13" s="23">
        <v>44178</v>
      </c>
      <c r="J13" s="24">
        <f t="shared" si="1"/>
        <v>546157</v>
      </c>
      <c r="K13" s="23">
        <v>544283.14</v>
      </c>
      <c r="L13" s="23">
        <v>56665.61</v>
      </c>
      <c r="M13" s="24">
        <f t="shared" si="2"/>
        <v>600948.75</v>
      </c>
      <c r="N13" s="29">
        <f t="shared" si="3"/>
        <v>8.427472065564498E-2</v>
      </c>
      <c r="O13" s="29">
        <f t="shared" si="4"/>
        <v>0.28266580651002765</v>
      </c>
      <c r="P13" s="29">
        <f t="shared" si="5"/>
        <v>0.100322343209004</v>
      </c>
      <c r="Q13" s="31" t="s">
        <v>36</v>
      </c>
    </row>
    <row r="14" spans="1:17" x14ac:dyDescent="0.25">
      <c r="B14" s="26" t="s">
        <v>20</v>
      </c>
      <c r="C14" s="26" t="s">
        <v>26</v>
      </c>
      <c r="D14" s="27">
        <v>61</v>
      </c>
      <c r="E14" s="27">
        <v>60</v>
      </c>
      <c r="F14" s="27">
        <v>2</v>
      </c>
      <c r="G14" s="27">
        <v>2</v>
      </c>
      <c r="H14" s="23">
        <v>341106</v>
      </c>
      <c r="I14" s="23">
        <v>41028</v>
      </c>
      <c r="J14" s="24">
        <f t="shared" si="1"/>
        <v>382134</v>
      </c>
      <c r="K14" s="23">
        <v>335021.07</v>
      </c>
      <c r="L14" s="23">
        <v>120867.17</v>
      </c>
      <c r="M14" s="24">
        <f t="shared" si="2"/>
        <v>455888.24</v>
      </c>
      <c r="N14" s="29">
        <f t="shared" si="3"/>
        <v>-1.7838824295087138E-2</v>
      </c>
      <c r="O14" s="29">
        <f t="shared" si="4"/>
        <v>1.9459678755971532</v>
      </c>
      <c r="P14" s="29">
        <f t="shared" si="5"/>
        <v>0.1930062229479711</v>
      </c>
      <c r="Q14" s="31" t="s">
        <v>36</v>
      </c>
    </row>
    <row r="15" spans="1:17" x14ac:dyDescent="0.25">
      <c r="B15" s="26" t="s">
        <v>21</v>
      </c>
      <c r="C15" s="26" t="s">
        <v>26</v>
      </c>
      <c r="D15" s="27">
        <v>61</v>
      </c>
      <c r="E15" s="27">
        <v>60</v>
      </c>
      <c r="F15" s="27">
        <v>2</v>
      </c>
      <c r="G15" s="27">
        <v>2</v>
      </c>
      <c r="H15" s="23">
        <v>314544</v>
      </c>
      <c r="I15" s="23">
        <v>25727</v>
      </c>
      <c r="J15" s="24">
        <f t="shared" si="1"/>
        <v>340271</v>
      </c>
      <c r="K15" s="23">
        <v>331300.58</v>
      </c>
      <c r="L15" s="23">
        <v>28144.01</v>
      </c>
      <c r="M15" s="24">
        <f t="shared" si="2"/>
        <v>359444.59</v>
      </c>
      <c r="N15" s="29">
        <f t="shared" si="3"/>
        <v>5.3272610509181598E-2</v>
      </c>
      <c r="O15" s="29">
        <f t="shared" si="4"/>
        <v>9.3948381078244589E-2</v>
      </c>
      <c r="P15" s="29">
        <f t="shared" si="5"/>
        <v>5.6347999094839188E-2</v>
      </c>
      <c r="Q15" s="31" t="s">
        <v>37</v>
      </c>
    </row>
    <row r="16" spans="1:17" x14ac:dyDescent="0.25">
      <c r="B16" s="26" t="s">
        <v>22</v>
      </c>
      <c r="C16" s="26" t="s">
        <v>26</v>
      </c>
      <c r="D16" s="27">
        <v>61</v>
      </c>
      <c r="E16" s="27">
        <v>61</v>
      </c>
      <c r="F16" s="27">
        <v>2</v>
      </c>
      <c r="G16" s="27">
        <v>2</v>
      </c>
      <c r="H16" s="23">
        <v>331106</v>
      </c>
      <c r="I16" s="23">
        <v>25276</v>
      </c>
      <c r="J16" s="24">
        <f t="shared" si="1"/>
        <v>356382</v>
      </c>
      <c r="K16" s="23">
        <v>331835.42</v>
      </c>
      <c r="L16" s="23">
        <v>30023.98</v>
      </c>
      <c r="M16" s="24">
        <f t="shared" si="2"/>
        <v>361859.39999999997</v>
      </c>
      <c r="N16" s="29">
        <f t="shared" si="3"/>
        <v>2.2029803144611808E-3</v>
      </c>
      <c r="O16" s="29">
        <f t="shared" si="4"/>
        <v>0.18784538692831143</v>
      </c>
      <c r="P16" s="29">
        <f t="shared" si="5"/>
        <v>1.5369463104197083E-2</v>
      </c>
      <c r="Q16" s="25"/>
    </row>
    <row r="17" spans="2:17" x14ac:dyDescent="0.25">
      <c r="B17" s="2" t="s">
        <v>23</v>
      </c>
      <c r="C17" s="2" t="s">
        <v>26</v>
      </c>
      <c r="D17" s="20">
        <v>61</v>
      </c>
      <c r="E17" s="20">
        <v>61</v>
      </c>
      <c r="F17" s="20">
        <v>2</v>
      </c>
      <c r="G17" s="20">
        <v>2</v>
      </c>
      <c r="H17" s="39">
        <v>328921</v>
      </c>
      <c r="I17" s="39">
        <v>22238</v>
      </c>
      <c r="J17" s="22">
        <f t="shared" si="1"/>
        <v>351159</v>
      </c>
      <c r="K17" s="39">
        <v>334639.03000000003</v>
      </c>
      <c r="L17" s="39">
        <v>18412.46</v>
      </c>
      <c r="M17" s="22">
        <f t="shared" si="2"/>
        <v>353051.49000000005</v>
      </c>
      <c r="N17" s="25">
        <f t="shared" si="3"/>
        <v>1.7384204717850269E-2</v>
      </c>
      <c r="O17" s="25">
        <f t="shared" si="4"/>
        <v>-0.17202716071589175</v>
      </c>
      <c r="P17" s="25">
        <f t="shared" si="5"/>
        <v>5.3892681093181405E-3</v>
      </c>
      <c r="Q17" s="25"/>
    </row>
    <row r="18" spans="2:17" x14ac:dyDescent="0.25">
      <c r="B18" s="2" t="s">
        <v>24</v>
      </c>
      <c r="C18" s="2" t="s">
        <v>26</v>
      </c>
      <c r="D18" s="20">
        <v>61</v>
      </c>
      <c r="E18" s="20">
        <v>61</v>
      </c>
      <c r="F18" s="20">
        <v>2</v>
      </c>
      <c r="G18" s="20">
        <v>2</v>
      </c>
      <c r="H18" s="39">
        <v>330809</v>
      </c>
      <c r="I18" s="39">
        <v>22698</v>
      </c>
      <c r="J18" s="22">
        <f t="shared" si="1"/>
        <v>353507</v>
      </c>
      <c r="K18" s="39">
        <v>345384.56</v>
      </c>
      <c r="L18" s="39">
        <v>14040.67</v>
      </c>
      <c r="M18" s="22">
        <f t="shared" si="2"/>
        <v>359425.23</v>
      </c>
      <c r="N18" s="25">
        <f t="shared" si="3"/>
        <v>4.4060349023152326E-2</v>
      </c>
      <c r="O18" s="25">
        <f t="shared" si="4"/>
        <v>-0.38141378094986345</v>
      </c>
      <c r="P18" s="25">
        <f t="shared" si="5"/>
        <v>1.6741478952326208E-2</v>
      </c>
      <c r="Q18" s="25"/>
    </row>
    <row r="19" spans="2:17" x14ac:dyDescent="0.25">
      <c r="B19" s="2" t="s">
        <v>25</v>
      </c>
      <c r="C19" s="2" t="s">
        <v>26</v>
      </c>
      <c r="D19" s="20">
        <v>61</v>
      </c>
      <c r="E19" s="20">
        <v>61</v>
      </c>
      <c r="F19" s="20">
        <v>2</v>
      </c>
      <c r="G19" s="20">
        <v>2</v>
      </c>
      <c r="H19" s="39">
        <v>522213</v>
      </c>
      <c r="I19" s="39">
        <v>25698</v>
      </c>
      <c r="J19" s="22">
        <f t="shared" si="1"/>
        <v>547911</v>
      </c>
      <c r="K19" s="39">
        <v>547044.99</v>
      </c>
      <c r="L19" s="39">
        <v>24541.15</v>
      </c>
      <c r="M19" s="22">
        <f t="shared" si="2"/>
        <v>571586.14</v>
      </c>
      <c r="N19" s="25">
        <f t="shared" si="3"/>
        <v>4.7551458887465439E-2</v>
      </c>
      <c r="O19" s="25">
        <f t="shared" si="4"/>
        <v>-4.50171219550159E-2</v>
      </c>
      <c r="P19" s="25">
        <f t="shared" si="5"/>
        <v>4.3209827873505031E-2</v>
      </c>
      <c r="Q19" s="25"/>
    </row>
    <row r="20" spans="2:17" x14ac:dyDescent="0.25">
      <c r="K20" s="22"/>
      <c r="L20" s="22"/>
      <c r="M20" s="22"/>
      <c r="N20" s="25"/>
      <c r="O20" s="25"/>
      <c r="P20" s="25"/>
      <c r="Q20" s="25"/>
    </row>
    <row r="21" spans="2:17" x14ac:dyDescent="0.25">
      <c r="B21" s="2" t="s">
        <v>11</v>
      </c>
      <c r="H21" s="39">
        <f>SUM(H8:H19)</f>
        <v>4390698</v>
      </c>
      <c r="I21" s="39">
        <f t="shared" ref="I21:M21" si="6">SUM(I8:I19)</f>
        <v>354051</v>
      </c>
      <c r="J21" s="42">
        <f t="shared" si="6"/>
        <v>4744749</v>
      </c>
      <c r="K21" s="39">
        <f t="shared" si="6"/>
        <v>4550041.84</v>
      </c>
      <c r="L21" s="39">
        <f t="shared" si="6"/>
        <v>569877.74</v>
      </c>
      <c r="M21" s="38">
        <f t="shared" si="6"/>
        <v>5119919.58</v>
      </c>
      <c r="N21" s="25">
        <f t="shared" ref="N21" si="7">+(K21-H21)/H21</f>
        <v>3.6291232054675555E-2</v>
      </c>
      <c r="O21" s="25">
        <f t="shared" ref="O21" si="8">+(L21-I21)/I21</f>
        <v>0.60959223388720829</v>
      </c>
      <c r="P21" s="25">
        <f t="shared" ref="P21" si="9">+(M21-J21)/J21</f>
        <v>7.9070690567614871E-2</v>
      </c>
    </row>
    <row r="22" spans="2:17" x14ac:dyDescent="0.25">
      <c r="H22" s="25"/>
    </row>
    <row r="23" spans="2:17" x14ac:dyDescent="0.25">
      <c r="L23" s="33"/>
      <c r="M23" s="34"/>
    </row>
    <row r="24" spans="2:17" x14ac:dyDescent="0.25">
      <c r="H24" s="26"/>
    </row>
    <row r="25" spans="2:17" x14ac:dyDescent="0.25">
      <c r="H25" s="23"/>
      <c r="M25" s="42"/>
    </row>
    <row r="26" spans="2:17" x14ac:dyDescent="0.25">
      <c r="D26" s="39"/>
      <c r="E26" s="43"/>
      <c r="F26" s="39"/>
      <c r="G26" s="43"/>
      <c r="H26" s="23"/>
      <c r="I26" s="39"/>
      <c r="J26" s="39"/>
      <c r="K26" s="39"/>
      <c r="L26" s="39"/>
      <c r="M26" s="25"/>
      <c r="N26" s="39"/>
      <c r="O26" s="39"/>
      <c r="P26" s="39"/>
      <c r="Q26" s="39"/>
    </row>
    <row r="27" spans="2:17" x14ac:dyDescent="0.25">
      <c r="H27" s="23"/>
    </row>
    <row r="28" spans="2:17" x14ac:dyDescent="0.25">
      <c r="H28" s="23"/>
    </row>
    <row r="29" spans="2:17" x14ac:dyDescent="0.25">
      <c r="H29" s="23"/>
    </row>
    <row r="30" spans="2:17" x14ac:dyDescent="0.25">
      <c r="H30" s="23"/>
    </row>
    <row r="31" spans="2:17" x14ac:dyDescent="0.25">
      <c r="H31" s="23"/>
    </row>
    <row r="32" spans="2:17" x14ac:dyDescent="0.25">
      <c r="H32" s="23"/>
    </row>
    <row r="33" spans="8:8" x14ac:dyDescent="0.25">
      <c r="H33" s="26"/>
    </row>
    <row r="34" spans="8:8" x14ac:dyDescent="0.25">
      <c r="H34" s="23"/>
    </row>
    <row r="35" spans="8:8" x14ac:dyDescent="0.25">
      <c r="H35" s="26"/>
    </row>
    <row r="36" spans="8:8" x14ac:dyDescent="0.25">
      <c r="H36" s="26"/>
    </row>
  </sheetData>
  <mergeCells count="7">
    <mergeCell ref="N6:P6"/>
    <mergeCell ref="D5:E5"/>
    <mergeCell ref="F5:G5"/>
    <mergeCell ref="D6:E6"/>
    <mergeCell ref="F6:G6"/>
    <mergeCell ref="H6:J6"/>
    <mergeCell ref="K6:M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DEEE1-9F99-4A0C-9CD3-3B9F5D708215}">
  <sheetPr>
    <pageSetUpPr fitToPage="1"/>
  </sheetPr>
  <dimension ref="A1:S39"/>
  <sheetViews>
    <sheetView workbookViewId="0">
      <pane ySplit="7" topLeftCell="A8" activePane="bottomLeft" state="frozen"/>
      <selection pane="bottomLeft" activeCell="I24" sqref="I24"/>
    </sheetView>
  </sheetViews>
  <sheetFormatPr defaultRowHeight="15" x14ac:dyDescent="0.25"/>
  <cols>
    <col min="1" max="1" width="9.140625" style="2"/>
    <col min="2" max="2" width="10.85546875" style="2" bestFit="1" customWidth="1"/>
    <col min="3" max="3" width="16.7109375" style="2" customWidth="1"/>
    <col min="4" max="5" width="14.7109375" style="2" customWidth="1"/>
    <col min="6" max="6" width="13.28515625" style="2" bestFit="1" customWidth="1"/>
    <col min="7" max="7" width="12.7109375" style="2" customWidth="1"/>
    <col min="8" max="16" width="13.7109375" style="2" bestFit="1" customWidth="1"/>
    <col min="17" max="17" width="39.85546875" style="2" bestFit="1" customWidth="1"/>
    <col min="18" max="19" width="13.7109375" style="2" bestFit="1" customWidth="1"/>
    <col min="20" max="16384" width="9.140625" style="2"/>
  </cols>
  <sheetData>
    <row r="1" spans="1:17" x14ac:dyDescent="0.25">
      <c r="A1" s="1" t="s">
        <v>27</v>
      </c>
    </row>
    <row r="2" spans="1:17" x14ac:dyDescent="0.25">
      <c r="A2" s="1" t="s">
        <v>28</v>
      </c>
    </row>
    <row r="3" spans="1:17" x14ac:dyDescent="0.25">
      <c r="A3" s="1" t="s">
        <v>29</v>
      </c>
    </row>
    <row r="4" spans="1:17" ht="15.75" thickBot="1" x14ac:dyDescent="0.3">
      <c r="A4" s="1"/>
    </row>
    <row r="5" spans="1:17" s="5" customFormat="1" ht="14.25" x14ac:dyDescent="0.2">
      <c r="B5" s="6"/>
      <c r="C5" s="7"/>
      <c r="D5" s="49" t="s">
        <v>3</v>
      </c>
      <c r="E5" s="50"/>
      <c r="F5" s="49" t="s">
        <v>7</v>
      </c>
      <c r="G5" s="50"/>
      <c r="H5" s="8"/>
      <c r="I5" s="9"/>
      <c r="J5" s="7"/>
      <c r="K5" s="8"/>
      <c r="L5" s="9"/>
      <c r="M5" s="7"/>
      <c r="N5" s="8"/>
      <c r="O5" s="9"/>
      <c r="P5" s="7"/>
    </row>
    <row r="6" spans="1:17" s="5" customFormat="1" thickBot="1" x14ac:dyDescent="0.25">
      <c r="B6" s="11"/>
      <c r="C6" s="12" t="s">
        <v>1</v>
      </c>
      <c r="D6" s="46" t="s">
        <v>4</v>
      </c>
      <c r="E6" s="48"/>
      <c r="F6" s="46" t="s">
        <v>4</v>
      </c>
      <c r="G6" s="48"/>
      <c r="H6" s="46" t="s">
        <v>8</v>
      </c>
      <c r="I6" s="47"/>
      <c r="J6" s="48"/>
      <c r="K6" s="46" t="s">
        <v>12</v>
      </c>
      <c r="L6" s="47"/>
      <c r="M6" s="48"/>
      <c r="N6" s="46" t="s">
        <v>13</v>
      </c>
      <c r="O6" s="47"/>
      <c r="P6" s="48"/>
    </row>
    <row r="7" spans="1:17" s="5" customFormat="1" thickBot="1" x14ac:dyDescent="0.25">
      <c r="B7" s="13" t="s">
        <v>0</v>
      </c>
      <c r="C7" s="14" t="s">
        <v>2</v>
      </c>
      <c r="D7" s="15" t="s">
        <v>5</v>
      </c>
      <c r="E7" s="14" t="s">
        <v>6</v>
      </c>
      <c r="F7" s="15" t="s">
        <v>5</v>
      </c>
      <c r="G7" s="14" t="s">
        <v>6</v>
      </c>
      <c r="H7" s="15" t="s">
        <v>9</v>
      </c>
      <c r="I7" s="16" t="s">
        <v>10</v>
      </c>
      <c r="J7" s="14" t="s">
        <v>11</v>
      </c>
      <c r="K7" s="17" t="s">
        <v>9</v>
      </c>
      <c r="L7" s="18" t="s">
        <v>10</v>
      </c>
      <c r="M7" s="19" t="s">
        <v>11</v>
      </c>
      <c r="N7" s="17" t="s">
        <v>9</v>
      </c>
      <c r="O7" s="18" t="s">
        <v>10</v>
      </c>
      <c r="P7" s="19" t="s">
        <v>11</v>
      </c>
    </row>
    <row r="8" spans="1:17" x14ac:dyDescent="0.25">
      <c r="A8" s="1"/>
      <c r="B8" s="2" t="s">
        <v>14</v>
      </c>
      <c r="C8" s="2" t="s">
        <v>26</v>
      </c>
      <c r="D8" s="20">
        <v>61</v>
      </c>
      <c r="E8" s="20">
        <v>60</v>
      </c>
      <c r="F8" s="20">
        <v>3</v>
      </c>
      <c r="G8" s="20">
        <v>2</v>
      </c>
      <c r="H8" s="21">
        <v>376095</v>
      </c>
      <c r="I8" s="21">
        <v>20565</v>
      </c>
      <c r="J8" s="22">
        <f>+H8+I8</f>
        <v>396660</v>
      </c>
      <c r="K8" s="39">
        <f>375713.5-7232.54</f>
        <v>368480.96</v>
      </c>
      <c r="L8" s="39">
        <v>30109.24</v>
      </c>
      <c r="M8" s="24">
        <f>+K8+L8+1</f>
        <v>398591.2</v>
      </c>
      <c r="N8" s="25">
        <f>+(K8-H8)/H8</f>
        <v>-2.0244991292093697E-2</v>
      </c>
      <c r="O8" s="25">
        <f t="shared" ref="O8:P19" si="0">+(L8-I8)/I8</f>
        <v>0.46410114271821062</v>
      </c>
      <c r="P8" s="25">
        <f t="shared" si="0"/>
        <v>4.8686532546765781E-3</v>
      </c>
    </row>
    <row r="9" spans="1:17" x14ac:dyDescent="0.25">
      <c r="B9" s="2" t="s">
        <v>15</v>
      </c>
      <c r="C9" s="2" t="s">
        <v>26</v>
      </c>
      <c r="D9" s="20">
        <v>61</v>
      </c>
      <c r="E9" s="20">
        <v>61</v>
      </c>
      <c r="F9" s="20">
        <v>3</v>
      </c>
      <c r="G9" s="20">
        <v>2</v>
      </c>
      <c r="H9" s="21">
        <v>354625</v>
      </c>
      <c r="I9" s="21">
        <v>27452</v>
      </c>
      <c r="J9" s="22">
        <f t="shared" ref="J9:J19" si="1">+H9+I9</f>
        <v>382077</v>
      </c>
      <c r="K9" s="39">
        <f>357297.17-7405.45</f>
        <v>349891.72</v>
      </c>
      <c r="L9" s="39">
        <v>22771.73</v>
      </c>
      <c r="M9" s="24">
        <f t="shared" ref="M9:M19" si="2">+K9+L9</f>
        <v>372663.44999999995</v>
      </c>
      <c r="N9" s="25">
        <f t="shared" ref="N9:P21" si="3">+(K9-H9)/H9</f>
        <v>-1.3347282340500607E-2</v>
      </c>
      <c r="O9" s="25">
        <f t="shared" si="0"/>
        <v>-0.17048921754334839</v>
      </c>
      <c r="P9" s="25">
        <f t="shared" si="0"/>
        <v>-2.4637834781994328E-2</v>
      </c>
    </row>
    <row r="10" spans="1:17" x14ac:dyDescent="0.25">
      <c r="B10" s="2" t="s">
        <v>16</v>
      </c>
      <c r="C10" s="2" t="s">
        <v>26</v>
      </c>
      <c r="D10" s="20">
        <v>62</v>
      </c>
      <c r="E10" s="20">
        <v>61</v>
      </c>
      <c r="F10" s="20">
        <v>3</v>
      </c>
      <c r="G10" s="20">
        <v>2</v>
      </c>
      <c r="H10" s="21">
        <v>354625</v>
      </c>
      <c r="I10" s="21">
        <v>30829</v>
      </c>
      <c r="J10" s="22">
        <f t="shared" si="1"/>
        <v>385454</v>
      </c>
      <c r="K10" s="39">
        <f>360139.3-7647.04</f>
        <v>352492.26</v>
      </c>
      <c r="L10" s="23">
        <v>15039.88</v>
      </c>
      <c r="M10" s="24">
        <f t="shared" si="2"/>
        <v>367532.14</v>
      </c>
      <c r="N10" s="25">
        <f t="shared" si="3"/>
        <v>-6.01407120197389E-3</v>
      </c>
      <c r="O10" s="25">
        <f t="shared" si="0"/>
        <v>-0.5121515456226281</v>
      </c>
      <c r="P10" s="25">
        <f t="shared" si="0"/>
        <v>-4.6495457304892379E-2</v>
      </c>
    </row>
    <row r="11" spans="1:17" x14ac:dyDescent="0.25">
      <c r="B11" s="2" t="s">
        <v>17</v>
      </c>
      <c r="C11" s="2" t="s">
        <v>26</v>
      </c>
      <c r="D11" s="20">
        <v>62</v>
      </c>
      <c r="E11" s="20">
        <v>62</v>
      </c>
      <c r="F11" s="20">
        <v>3</v>
      </c>
      <c r="G11" s="20">
        <v>2</v>
      </c>
      <c r="H11" s="21">
        <v>360271</v>
      </c>
      <c r="I11" s="21">
        <v>34962</v>
      </c>
      <c r="J11" s="22">
        <f t="shared" si="1"/>
        <v>395233</v>
      </c>
      <c r="K11" s="39">
        <f>360568.9-7395.96</f>
        <v>353172.94</v>
      </c>
      <c r="L11" s="23">
        <v>22943.1</v>
      </c>
      <c r="M11" s="24">
        <f t="shared" si="2"/>
        <v>376116.04</v>
      </c>
      <c r="N11" s="25">
        <f t="shared" si="3"/>
        <v>-1.9702002103971727E-2</v>
      </c>
      <c r="O11" s="25">
        <f t="shared" si="0"/>
        <v>-0.34377037926892057</v>
      </c>
      <c r="P11" s="25">
        <f t="shared" si="0"/>
        <v>-4.8368835598242101E-2</v>
      </c>
    </row>
    <row r="12" spans="1:17" x14ac:dyDescent="0.25">
      <c r="B12" s="2" t="s">
        <v>18</v>
      </c>
      <c r="C12" s="2" t="s">
        <v>26</v>
      </c>
      <c r="D12" s="20">
        <v>62</v>
      </c>
      <c r="E12" s="20">
        <v>60</v>
      </c>
      <c r="F12" s="20">
        <v>3</v>
      </c>
      <c r="G12" s="20">
        <v>2</v>
      </c>
      <c r="H12" s="21">
        <v>512498</v>
      </c>
      <c r="I12" s="21">
        <v>40962</v>
      </c>
      <c r="J12" s="22">
        <f t="shared" si="1"/>
        <v>553460</v>
      </c>
      <c r="K12" s="39">
        <f>532560.76-7721.83</f>
        <v>524838.93000000005</v>
      </c>
      <c r="L12" s="23">
        <v>80759.89</v>
      </c>
      <c r="M12" s="24">
        <f t="shared" si="2"/>
        <v>605598.82000000007</v>
      </c>
      <c r="N12" s="25">
        <f t="shared" si="3"/>
        <v>2.4079957385199652E-2</v>
      </c>
      <c r="O12" s="25">
        <f t="shared" si="0"/>
        <v>0.97158073336262873</v>
      </c>
      <c r="P12" s="25">
        <f t="shared" si="0"/>
        <v>9.420521808260772E-2</v>
      </c>
      <c r="Q12" s="31" t="s">
        <v>35</v>
      </c>
    </row>
    <row r="13" spans="1:17" x14ac:dyDescent="0.25">
      <c r="B13" s="2" t="s">
        <v>19</v>
      </c>
      <c r="C13" s="2" t="s">
        <v>26</v>
      </c>
      <c r="D13" s="20">
        <v>62</v>
      </c>
      <c r="E13" s="20">
        <v>60</v>
      </c>
      <c r="F13" s="20">
        <v>3</v>
      </c>
      <c r="G13" s="20">
        <v>2</v>
      </c>
      <c r="H13" s="21">
        <v>358867</v>
      </c>
      <c r="I13" s="21">
        <v>47717</v>
      </c>
      <c r="J13" s="22">
        <f t="shared" si="1"/>
        <v>406584</v>
      </c>
      <c r="K13" s="39">
        <f>364801.86-7793.2</f>
        <v>357008.66</v>
      </c>
      <c r="L13" s="23">
        <v>68682.600000000006</v>
      </c>
      <c r="M13" s="24">
        <f t="shared" si="2"/>
        <v>425691.26</v>
      </c>
      <c r="N13" s="25">
        <f t="shared" si="3"/>
        <v>-5.1783529831386718E-3</v>
      </c>
      <c r="O13" s="25">
        <f t="shared" si="0"/>
        <v>0.43937380807678617</v>
      </c>
      <c r="P13" s="25">
        <f t="shared" si="0"/>
        <v>4.6994618578202807E-2</v>
      </c>
    </row>
    <row r="14" spans="1:17" x14ac:dyDescent="0.25">
      <c r="B14" s="2" t="s">
        <v>20</v>
      </c>
      <c r="C14" s="2" t="s">
        <v>26</v>
      </c>
      <c r="D14" s="20">
        <v>62</v>
      </c>
      <c r="E14" s="20">
        <v>62</v>
      </c>
      <c r="F14" s="20">
        <v>3</v>
      </c>
      <c r="G14" s="20">
        <v>2</v>
      </c>
      <c r="H14" s="21">
        <v>355867</v>
      </c>
      <c r="I14" s="21">
        <v>44339</v>
      </c>
      <c r="J14" s="22">
        <f t="shared" si="1"/>
        <v>400206</v>
      </c>
      <c r="K14" s="39">
        <f>358393.52-7867.67</f>
        <v>350525.85000000003</v>
      </c>
      <c r="L14" s="23">
        <v>40810.31</v>
      </c>
      <c r="M14" s="24">
        <f t="shared" si="2"/>
        <v>391336.16000000003</v>
      </c>
      <c r="N14" s="25">
        <f t="shared" si="3"/>
        <v>-1.5008837571339756E-2</v>
      </c>
      <c r="O14" s="25">
        <f t="shared" si="0"/>
        <v>-7.9584338843907226E-2</v>
      </c>
      <c r="P14" s="25">
        <f t="shared" si="0"/>
        <v>-2.2163185959230915E-2</v>
      </c>
    </row>
    <row r="15" spans="1:17" x14ac:dyDescent="0.25">
      <c r="B15" s="2" t="s">
        <v>21</v>
      </c>
      <c r="C15" s="2" t="s">
        <v>26</v>
      </c>
      <c r="D15" s="20">
        <v>62</v>
      </c>
      <c r="E15" s="20">
        <v>62</v>
      </c>
      <c r="F15" s="20">
        <v>3</v>
      </c>
      <c r="G15" s="20">
        <v>2</v>
      </c>
      <c r="H15" s="21">
        <v>354624</v>
      </c>
      <c r="I15" s="21">
        <v>43584</v>
      </c>
      <c r="J15" s="22">
        <f t="shared" si="1"/>
        <v>398208</v>
      </c>
      <c r="K15" s="39">
        <f>358436.45-7976.21</f>
        <v>350460.24</v>
      </c>
      <c r="L15" s="39">
        <v>35266.120000000003</v>
      </c>
      <c r="M15" s="24">
        <f t="shared" si="2"/>
        <v>385726.36</v>
      </c>
      <c r="N15" s="25">
        <f t="shared" si="3"/>
        <v>-1.1741337303735814E-2</v>
      </c>
      <c r="O15" s="25">
        <f t="shared" si="0"/>
        <v>-0.19084709985315707</v>
      </c>
      <c r="P15" s="25">
        <f t="shared" si="0"/>
        <v>-3.1344523465123793E-2</v>
      </c>
    </row>
    <row r="16" spans="1:17" x14ac:dyDescent="0.25">
      <c r="B16" s="2" t="s">
        <v>22</v>
      </c>
      <c r="C16" s="2" t="s">
        <v>26</v>
      </c>
      <c r="D16" s="20">
        <v>62</v>
      </c>
      <c r="E16" s="20">
        <v>62</v>
      </c>
      <c r="F16" s="20">
        <v>3</v>
      </c>
      <c r="G16" s="20">
        <v>2</v>
      </c>
      <c r="H16" s="21">
        <v>362411</v>
      </c>
      <c r="I16" s="21">
        <v>27452</v>
      </c>
      <c r="J16" s="22">
        <f t="shared" si="1"/>
        <v>389863</v>
      </c>
      <c r="K16" s="39">
        <f>361020.43-8113.17</f>
        <v>352907.26</v>
      </c>
      <c r="L16" s="39">
        <v>24444.11</v>
      </c>
      <c r="M16" s="24">
        <f t="shared" si="2"/>
        <v>377351.37</v>
      </c>
      <c r="N16" s="25">
        <f t="shared" si="3"/>
        <v>-2.6223652151838632E-2</v>
      </c>
      <c r="O16" s="25">
        <f t="shared" si="0"/>
        <v>-0.10956906600611975</v>
      </c>
      <c r="P16" s="25">
        <f t="shared" si="0"/>
        <v>-3.2092376039788345E-2</v>
      </c>
    </row>
    <row r="17" spans="2:19" x14ac:dyDescent="0.25">
      <c r="B17" s="2" t="s">
        <v>23</v>
      </c>
      <c r="C17" s="2" t="s">
        <v>26</v>
      </c>
      <c r="D17" s="20">
        <v>62</v>
      </c>
      <c r="E17" s="20">
        <v>62</v>
      </c>
      <c r="F17" s="20">
        <v>3</v>
      </c>
      <c r="G17" s="20">
        <v>2</v>
      </c>
      <c r="H17" s="21">
        <v>362411</v>
      </c>
      <c r="I17" s="21">
        <v>24074</v>
      </c>
      <c r="J17" s="22">
        <f t="shared" si="1"/>
        <v>386485</v>
      </c>
      <c r="K17" s="39">
        <f>349431.59-8217.65</f>
        <v>341213.94</v>
      </c>
      <c r="L17" s="23">
        <v>83878.09</v>
      </c>
      <c r="M17" s="24">
        <f t="shared" si="2"/>
        <v>425092.03</v>
      </c>
      <c r="N17" s="25">
        <f t="shared" si="3"/>
        <v>-5.8489008335839691E-2</v>
      </c>
      <c r="O17" s="25">
        <f t="shared" si="0"/>
        <v>2.4841775359308795</v>
      </c>
      <c r="P17" s="25">
        <f t="shared" si="0"/>
        <v>9.9892699587306177E-2</v>
      </c>
      <c r="Q17" s="31" t="s">
        <v>38</v>
      </c>
    </row>
    <row r="18" spans="2:19" x14ac:dyDescent="0.25">
      <c r="B18" s="2" t="s">
        <v>24</v>
      </c>
      <c r="C18" s="2" t="s">
        <v>26</v>
      </c>
      <c r="D18" s="20">
        <v>62</v>
      </c>
      <c r="E18" s="20">
        <v>62</v>
      </c>
      <c r="F18" s="20">
        <v>3</v>
      </c>
      <c r="G18" s="20">
        <v>2</v>
      </c>
      <c r="H18" s="21">
        <v>546876</v>
      </c>
      <c r="I18" s="21">
        <v>21644</v>
      </c>
      <c r="J18" s="22">
        <f t="shared" si="1"/>
        <v>568520</v>
      </c>
      <c r="K18" s="39">
        <f>553285.09-8230.94</f>
        <v>545054.15</v>
      </c>
      <c r="L18" s="39">
        <v>25101.11</v>
      </c>
      <c r="M18" s="24">
        <f t="shared" si="2"/>
        <v>570155.26</v>
      </c>
      <c r="N18" s="25">
        <f t="shared" si="3"/>
        <v>-3.3313767654824435E-3</v>
      </c>
      <c r="O18" s="25">
        <f t="shared" si="0"/>
        <v>0.15972602106819445</v>
      </c>
      <c r="P18" s="25">
        <f t="shared" si="0"/>
        <v>2.8763455990994326E-3</v>
      </c>
    </row>
    <row r="19" spans="2:19" x14ac:dyDescent="0.25">
      <c r="B19" s="2" t="s">
        <v>25</v>
      </c>
      <c r="C19" s="2" t="s">
        <v>26</v>
      </c>
      <c r="D19" s="20">
        <v>62</v>
      </c>
      <c r="E19" s="20">
        <v>62</v>
      </c>
      <c r="F19" s="20">
        <v>3</v>
      </c>
      <c r="G19" s="20">
        <v>2</v>
      </c>
      <c r="H19" s="21">
        <v>396863</v>
      </c>
      <c r="I19" s="21">
        <v>21669</v>
      </c>
      <c r="J19" s="22">
        <f t="shared" si="1"/>
        <v>418532</v>
      </c>
      <c r="K19" s="39">
        <f>392460.12-8190.69</f>
        <v>384269.43</v>
      </c>
      <c r="L19" s="39">
        <v>17099.91</v>
      </c>
      <c r="M19" s="24">
        <f t="shared" si="2"/>
        <v>401369.33999999997</v>
      </c>
      <c r="N19" s="25">
        <f t="shared" si="3"/>
        <v>-3.1732789400876392E-2</v>
      </c>
      <c r="O19" s="25">
        <f t="shared" si="0"/>
        <v>-0.21085836909871244</v>
      </c>
      <c r="P19" s="25">
        <f t="shared" si="0"/>
        <v>-4.1006804736555463E-2</v>
      </c>
    </row>
    <row r="20" spans="2:19" x14ac:dyDescent="0.25">
      <c r="B20" s="20"/>
      <c r="K20" s="39"/>
      <c r="L20" s="39"/>
    </row>
    <row r="21" spans="2:19" x14ac:dyDescent="0.25">
      <c r="B21" s="20" t="s">
        <v>11</v>
      </c>
      <c r="H21" s="42">
        <f t="shared" ref="H21:M21" si="4">SUM(H8:H19)</f>
        <v>4696033</v>
      </c>
      <c r="I21" s="42">
        <f t="shared" si="4"/>
        <v>385249</v>
      </c>
      <c r="J21" s="42">
        <f t="shared" si="4"/>
        <v>5081282</v>
      </c>
      <c r="K21" s="39">
        <f t="shared" si="4"/>
        <v>4630316.34</v>
      </c>
      <c r="L21" s="39">
        <f t="shared" si="4"/>
        <v>466906.08999999991</v>
      </c>
      <c r="M21" s="38">
        <f t="shared" si="4"/>
        <v>5097223.43</v>
      </c>
      <c r="N21" s="25">
        <f>+(K21-H21)/H21</f>
        <v>-1.3994079683852339E-2</v>
      </c>
      <c r="O21" s="25">
        <f t="shared" si="3"/>
        <v>0.21195925232771509</v>
      </c>
      <c r="P21" s="25">
        <f t="shared" si="3"/>
        <v>3.1372850394840715E-3</v>
      </c>
    </row>
    <row r="22" spans="2:19" x14ac:dyDescent="0.25">
      <c r="K22" s="39"/>
      <c r="L22" s="39"/>
    </row>
    <row r="23" spans="2:19" x14ac:dyDescent="0.25">
      <c r="H23" s="42"/>
      <c r="I23" s="42"/>
    </row>
    <row r="24" spans="2:19" x14ac:dyDescent="0.25">
      <c r="L24" s="33"/>
      <c r="M24" s="34"/>
      <c r="N24" s="31"/>
    </row>
    <row r="26" spans="2:19" x14ac:dyDescent="0.25">
      <c r="H26" s="21"/>
    </row>
    <row r="27" spans="2:19" x14ac:dyDescent="0.25">
      <c r="F27" s="39"/>
      <c r="G27" s="39"/>
      <c r="H27" s="21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2:19" x14ac:dyDescent="0.25">
      <c r="F28" s="39"/>
      <c r="G28" s="39"/>
      <c r="H28" s="21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2:19" x14ac:dyDescent="0.25">
      <c r="F29" s="39"/>
      <c r="G29" s="39"/>
      <c r="H29" s="21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  <row r="30" spans="2:19" x14ac:dyDescent="0.25">
      <c r="F30" s="39"/>
      <c r="G30" s="39"/>
      <c r="H30" s="21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2:19" x14ac:dyDescent="0.25">
      <c r="H31" s="21"/>
    </row>
    <row r="32" spans="2:19" x14ac:dyDescent="0.25"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8:8" x14ac:dyDescent="0.25">
      <c r="H33" s="21"/>
    </row>
    <row r="34" spans="8:8" x14ac:dyDescent="0.25">
      <c r="H34" s="21"/>
    </row>
    <row r="35" spans="8:8" x14ac:dyDescent="0.25">
      <c r="H35" s="21"/>
    </row>
    <row r="36" spans="8:8" x14ac:dyDescent="0.25">
      <c r="H36" s="21"/>
    </row>
    <row r="37" spans="8:8" x14ac:dyDescent="0.25">
      <c r="H37" s="21"/>
    </row>
    <row r="39" spans="8:8" x14ac:dyDescent="0.25">
      <c r="H39" s="42">
        <f t="shared" ref="H39" si="5">SUM(H26:H37)</f>
        <v>0</v>
      </c>
    </row>
  </sheetData>
  <mergeCells count="7">
    <mergeCell ref="N6:P6"/>
    <mergeCell ref="D5:E5"/>
    <mergeCell ref="F5:G5"/>
    <mergeCell ref="D6:E6"/>
    <mergeCell ref="F6:G6"/>
    <mergeCell ref="H6:J6"/>
    <mergeCell ref="K6:M6"/>
  </mergeCells>
  <pageMargins left="0.7" right="0.7" top="0.75" bottom="0.75" header="0.3" footer="0.3"/>
  <pageSetup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F0878E-42A0-4C4E-BE0A-9492EA7D5B38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d7aa59e4-26b3-4843-85f5-5d92debce9c4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969E757-CD10-4E03-AB38-E011A3C6B6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BED026-5CDE-49E0-9AE8-175F3B809B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Test Year-2024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Jennie Phelps</cp:lastModifiedBy>
  <cp:lastPrinted>2024-12-16T20:21:32Z</cp:lastPrinted>
  <dcterms:created xsi:type="dcterms:W3CDTF">2015-06-05T18:17:20Z</dcterms:created>
  <dcterms:modified xsi:type="dcterms:W3CDTF">2025-05-06T13:54:51Z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