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ase No 2025-00107 FULL RATE CASE\Application\"/>
    </mc:Choice>
  </mc:AlternateContent>
  <xr:revisionPtr revIDLastSave="0" documentId="13_ncr:1_{3B667CAB-B7E9-4D97-80DC-B701E5BE4DD4}" xr6:coauthVersionLast="36" xr6:coauthVersionMax="36" xr10:uidLastSave="{00000000-0000-0000-0000-000000000000}"/>
  <bookViews>
    <workbookView xWindow="0" yWindow="0" windowWidth="28800" windowHeight="11325" xr2:uid="{D644C483-BA25-4F7C-B032-45C32BD8ED0D}"/>
  </bookViews>
  <sheets>
    <sheet name="Metrics" sheetId="1" r:id="rId1"/>
    <sheet name="Rati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2" l="1"/>
  <c r="J7" i="1" l="1"/>
  <c r="I38" i="2"/>
  <c r="I39" i="2" s="1"/>
  <c r="D38" i="2"/>
  <c r="K34" i="2"/>
  <c r="K38" i="2" s="1"/>
  <c r="K39" i="2" s="1"/>
  <c r="J34" i="2"/>
  <c r="J38" i="2" s="1"/>
  <c r="J39" i="2" s="1"/>
  <c r="I34" i="2"/>
  <c r="H34" i="2"/>
  <c r="H38" i="2" s="1"/>
  <c r="H39" i="2" s="1"/>
  <c r="J40" i="2" s="1"/>
  <c r="F34" i="2"/>
  <c r="F38" i="2" s="1"/>
  <c r="F39" i="2" s="1"/>
  <c r="K25" i="2"/>
  <c r="J25" i="2"/>
  <c r="I25" i="2"/>
  <c r="K26" i="2" s="1"/>
  <c r="H25" i="2"/>
  <c r="H26" i="2" s="1"/>
  <c r="F25" i="2"/>
  <c r="I26" i="2" s="1"/>
  <c r="D25" i="2"/>
  <c r="J17" i="2"/>
  <c r="K16" i="2"/>
  <c r="J16" i="2"/>
  <c r="I16" i="2"/>
  <c r="K17" i="2" s="1"/>
  <c r="H16" i="2"/>
  <c r="F16" i="2"/>
  <c r="I17" i="2" s="1"/>
  <c r="D16" i="2"/>
  <c r="H9" i="2"/>
  <c r="K8" i="2"/>
  <c r="J8" i="2"/>
  <c r="I8" i="2"/>
  <c r="K9" i="2" s="1"/>
  <c r="H8" i="2"/>
  <c r="I9" i="2" s="1"/>
  <c r="F8" i="2"/>
  <c r="D8" i="2"/>
  <c r="F40" i="2" l="1"/>
  <c r="I40" i="2"/>
  <c r="H40" i="2"/>
  <c r="J9" i="2"/>
  <c r="H17" i="2"/>
  <c r="J26" i="2"/>
  <c r="G11" i="1" l="1"/>
  <c r="J12" i="1"/>
  <c r="J11" i="1"/>
  <c r="J8" i="1" l="1"/>
  <c r="J9" i="1"/>
  <c r="J10" i="1"/>
</calcChain>
</file>

<file path=xl/sharedStrings.xml><?xml version="1.0" encoding="utf-8"?>
<sst xmlns="http://schemas.openxmlformats.org/spreadsheetml/2006/main" count="106" uniqueCount="88">
  <si>
    <t>2022</t>
  </si>
  <si>
    <t>2021</t>
  </si>
  <si>
    <t>2020</t>
  </si>
  <si>
    <t>2019</t>
  </si>
  <si>
    <t>2018</t>
  </si>
  <si>
    <t>Interest of LTD</t>
  </si>
  <si>
    <t>Net Margins</t>
  </si>
  <si>
    <t>Operating Margins</t>
  </si>
  <si>
    <t>TIER</t>
  </si>
  <si>
    <t>OTIER</t>
  </si>
  <si>
    <t>Equity to Assets</t>
  </si>
  <si>
    <t>%Change In Residential kWh Sales</t>
  </si>
  <si>
    <t>Exhibit JP-1</t>
  </si>
  <si>
    <t>Modified DSC</t>
  </si>
  <si>
    <t>Residential kWh Sales</t>
  </si>
  <si>
    <t>2023</t>
  </si>
  <si>
    <t>2024</t>
  </si>
  <si>
    <t>test year</t>
  </si>
  <si>
    <t>Page 1 of 2</t>
  </si>
  <si>
    <t>Farmers Rural Electric Cooperative Corporation</t>
  </si>
  <si>
    <t>Ratios</t>
  </si>
  <si>
    <t>Times Interest Earnings Ratio ("TIER")</t>
  </si>
  <si>
    <t>Source: Financial &amp; Operating Report Electric Distribution</t>
  </si>
  <si>
    <t>TEST YEAR  2024</t>
  </si>
  <si>
    <t>A</t>
  </si>
  <si>
    <t>Interest on Long-Term Debt</t>
  </si>
  <si>
    <t>Part A. (b) Line 16</t>
  </si>
  <si>
    <t>B</t>
  </si>
  <si>
    <t>Part A. (b) Line 29</t>
  </si>
  <si>
    <t>C</t>
  </si>
  <si>
    <t xml:space="preserve">TIER (A + B)/A </t>
  </si>
  <si>
    <t>TIER (2 of 3 Year Average High)</t>
  </si>
  <si>
    <t>*</t>
  </si>
  <si>
    <t>**</t>
  </si>
  <si>
    <t>2018 and 2019 TIER used to calculate the "2 of 3 year average high".</t>
  </si>
  <si>
    <t>Operating TIER ("OTIER")</t>
  </si>
  <si>
    <t>D</t>
  </si>
  <si>
    <t>Patronage Capital &amp; Operating Margins</t>
  </si>
  <si>
    <t>Part A. (b) Line 21</t>
  </si>
  <si>
    <t>E</t>
  </si>
  <si>
    <t>OTIER (A + D)/A</t>
  </si>
  <si>
    <t>OTIER (2 of 3 Year Average High)</t>
  </si>
  <si>
    <t>^</t>
  </si>
  <si>
    <t>^^</t>
  </si>
  <si>
    <t>2017 and 2018 OTIER used to calculate the "2 of 3 year average high".</t>
  </si>
  <si>
    <t>2018 and 2020 OTIER used to calculate the "2 of 3 year average high".</t>
  </si>
  <si>
    <t>Debt Service Coverage ("DSC")</t>
  </si>
  <si>
    <t>F</t>
  </si>
  <si>
    <t>Depreciation</t>
  </si>
  <si>
    <t>Part A. (b) Line 13</t>
  </si>
  <si>
    <t>G</t>
  </si>
  <si>
    <t>Debt Service</t>
  </si>
  <si>
    <t>Part N. (d) Total</t>
  </si>
  <si>
    <t>H</t>
  </si>
  <si>
    <t>DSC (A + B + F)/G</t>
  </si>
  <si>
    <t>DSC (2 of 3 Year Average High)</t>
  </si>
  <si>
    <t>"</t>
  </si>
  <si>
    <t>""</t>
  </si>
  <si>
    <t>2018 and 2019 DSC used to calculate the "2 of 3 year average high".</t>
  </si>
  <si>
    <t>" "</t>
  </si>
  <si>
    <r>
      <t>Modified DSC ("MDSC")</t>
    </r>
    <r>
      <rPr>
        <b/>
        <sz val="14"/>
        <color rgb="FFFF0000"/>
        <rFont val="Calibri"/>
        <family val="2"/>
        <scheme val="minor"/>
      </rPr>
      <t xml:space="preserve"> ***</t>
    </r>
  </si>
  <si>
    <t>I</t>
  </si>
  <si>
    <t>Non Operating Margins Interest</t>
  </si>
  <si>
    <t>Part A. (b) Line 22</t>
  </si>
  <si>
    <t>PY - Invest in Assoc Org - Pat Cap</t>
  </si>
  <si>
    <r>
      <t xml:space="preserve">Part C. Line 8 - </t>
    </r>
    <r>
      <rPr>
        <i/>
        <sz val="11"/>
        <color theme="1"/>
        <rFont val="Calibri"/>
        <family val="2"/>
        <scheme val="minor"/>
      </rPr>
      <t>Prior Year</t>
    </r>
  </si>
  <si>
    <t>G&amp;T Capital Credits</t>
  </si>
  <si>
    <t>Part A. (b) Line 26</t>
  </si>
  <si>
    <t>Other Capital Credits</t>
  </si>
  <si>
    <t>Part A. (b) Line 27</t>
  </si>
  <si>
    <t>(CY - Invest in Assoc Org - Pat Cap)</t>
  </si>
  <si>
    <r>
      <t xml:space="preserve">Part C. Line 8 - </t>
    </r>
    <r>
      <rPr>
        <i/>
        <sz val="11"/>
        <color theme="1"/>
        <rFont val="Calibri"/>
        <family val="2"/>
        <scheme val="minor"/>
      </rPr>
      <t>Current Year</t>
    </r>
  </si>
  <si>
    <t>J</t>
  </si>
  <si>
    <t>Total Pat Cap (Cash)</t>
  </si>
  <si>
    <t>Total - Sum</t>
  </si>
  <si>
    <t>K</t>
  </si>
  <si>
    <t>MDSC (A + D + F + I + J)/G</t>
  </si>
  <si>
    <t>MDSC (2 of 3 Year Average High)</t>
  </si>
  <si>
    <t>!</t>
  </si>
  <si>
    <t>2018 and 2019 MDSC used to calculate the "2 of 3 year average high".</t>
  </si>
  <si>
    <t>***</t>
  </si>
  <si>
    <t>The application for Farmers RECC also refers to modified debt service coverage ("MDSC").</t>
  </si>
  <si>
    <t>MDSC is a measurement of a system's ability to generate sufficient operating funds to cover</t>
  </si>
  <si>
    <t>its cash requirements, but adjusted to eliminate non-cash amounts that are included in margins.</t>
  </si>
  <si>
    <t>The CFC loan contract requires a MDSC of 1.35 for the best two of the last three years.</t>
  </si>
  <si>
    <t>Page 2 of 2</t>
  </si>
  <si>
    <t>Metrics</t>
  </si>
  <si>
    <t>Case No. 2025-00107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</si>
</sst>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quotePrefix="1" applyFont="1"/>
    <xf numFmtId="164" fontId="2" fillId="0" borderId="1" xfId="2" applyNumberFormat="1" applyFont="1" applyBorder="1"/>
    <xf numFmtId="43" fontId="2" fillId="0" borderId="1" xfId="1" applyFont="1" applyBorder="1"/>
    <xf numFmtId="10" fontId="2" fillId="0" borderId="1" xfId="3" applyNumberFormat="1" applyFont="1" applyBorder="1"/>
    <xf numFmtId="165" fontId="2" fillId="0" borderId="1" xfId="1" applyNumberFormat="1" applyFont="1" applyBorder="1"/>
    <xf numFmtId="43" fontId="2" fillId="0" borderId="1" xfId="1" applyFont="1" applyFill="1" applyBorder="1"/>
    <xf numFmtId="166" fontId="2" fillId="0" borderId="1" xfId="3" applyNumberFormat="1" applyFont="1" applyFill="1" applyBorder="1"/>
    <xf numFmtId="166" fontId="2" fillId="0" borderId="0" xfId="3" applyNumberFormat="1" applyFont="1"/>
    <xf numFmtId="44" fontId="2" fillId="0" borderId="0" xfId="0" applyNumberFormat="1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165" fontId="0" fillId="0" borderId="0" xfId="1" applyNumberFormat="1" applyFont="1"/>
    <xf numFmtId="43" fontId="4" fillId="0" borderId="0" xfId="1" applyFont="1"/>
    <xf numFmtId="0" fontId="0" fillId="2" borderId="0" xfId="0" applyFill="1"/>
    <xf numFmtId="43" fontId="0" fillId="2" borderId="0" xfId="1" applyFont="1" applyFill="1"/>
    <xf numFmtId="43" fontId="7" fillId="2" borderId="0" xfId="1" applyFont="1" applyFill="1" applyAlignment="1">
      <alignment horizontal="left"/>
    </xf>
    <xf numFmtId="43" fontId="0" fillId="2" borderId="0" xfId="1" applyFont="1" applyFill="1" applyBorder="1"/>
    <xf numFmtId="0" fontId="4" fillId="0" borderId="0" xfId="0" applyFont="1" applyFill="1" applyAlignment="1">
      <alignment horizontal="center"/>
    </xf>
    <xf numFmtId="0" fontId="0" fillId="0" borderId="0" xfId="0" applyFill="1"/>
    <xf numFmtId="2" fontId="0" fillId="0" borderId="0" xfId="0" applyNumberFormat="1" applyFill="1"/>
    <xf numFmtId="0" fontId="8" fillId="0" borderId="0" xfId="0" applyFont="1" applyFill="1" applyAlignment="1">
      <alignment horizontal="right"/>
    </xf>
    <xf numFmtId="2" fontId="8" fillId="0" borderId="0" xfId="0" applyNumberFormat="1" applyFont="1" applyFill="1"/>
    <xf numFmtId="164" fontId="0" fillId="0" borderId="0" xfId="2" applyNumberFormat="1" applyFont="1" applyFill="1" applyBorder="1"/>
    <xf numFmtId="0" fontId="6" fillId="0" borderId="0" xfId="0" applyFont="1" applyAlignment="1">
      <alignment wrapText="1"/>
    </xf>
    <xf numFmtId="43" fontId="0" fillId="0" borderId="0" xfId="0" applyNumberFormat="1"/>
    <xf numFmtId="0" fontId="0" fillId="0" borderId="0" xfId="0" applyAlignment="1">
      <alignment horizontal="left"/>
    </xf>
    <xf numFmtId="0" fontId="6" fillId="0" borderId="0" xfId="0" applyFont="1"/>
    <xf numFmtId="0" fontId="0" fillId="0" borderId="0" xfId="0" applyFill="1" applyAlignment="1">
      <alignment horizontal="left"/>
    </xf>
    <xf numFmtId="165" fontId="0" fillId="0" borderId="0" xfId="1" applyNumberFormat="1" applyFont="1" applyFill="1"/>
    <xf numFmtId="165" fontId="1" fillId="0" borderId="0" xfId="1" applyNumberFormat="1" applyFont="1" applyBorder="1" applyAlignment="1">
      <alignment horizontal="center"/>
    </xf>
    <xf numFmtId="0" fontId="0" fillId="0" borderId="0" xfId="0" applyAlignment="1">
      <alignment horizontal="left" indent="1"/>
    </xf>
    <xf numFmtId="165" fontId="1" fillId="0" borderId="0" xfId="1" applyNumberFormat="1" applyFont="1"/>
    <xf numFmtId="0" fontId="0" fillId="0" borderId="0" xfId="0" quotePrefix="1" applyAlignment="1">
      <alignment horizontal="left" indent="1"/>
    </xf>
    <xf numFmtId="165" fontId="0" fillId="0" borderId="2" xfId="1" applyNumberFormat="1" applyFont="1" applyBorder="1"/>
    <xf numFmtId="0" fontId="11" fillId="0" borderId="0" xfId="0" applyFont="1" applyAlignment="1">
      <alignment horizontal="right"/>
    </xf>
    <xf numFmtId="0" fontId="12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1C285-EF10-416D-B7A1-806959712665}">
  <sheetPr>
    <pageSetUpPr fitToPage="1"/>
  </sheetPr>
  <dimension ref="A1:K13"/>
  <sheetViews>
    <sheetView tabSelected="1" workbookViewId="0">
      <selection activeCell="E20" sqref="E20"/>
    </sheetView>
  </sheetViews>
  <sheetFormatPr defaultRowHeight="15.75" x14ac:dyDescent="0.25"/>
  <cols>
    <col min="1" max="1" width="9.140625" style="1"/>
    <col min="2" max="3" width="14.42578125" style="1" bestFit="1" customWidth="1"/>
    <col min="4" max="4" width="13.7109375" style="1" bestFit="1" customWidth="1"/>
    <col min="5" max="5" width="9.28515625" style="1" bestFit="1" customWidth="1"/>
    <col min="6" max="6" width="12.7109375" style="1" bestFit="1" customWidth="1"/>
    <col min="7" max="7" width="9.28515625" style="1" bestFit="1" customWidth="1"/>
    <col min="8" max="8" width="12.7109375" style="1" bestFit="1" customWidth="1"/>
    <col min="9" max="9" width="14.140625" style="1" bestFit="1" customWidth="1"/>
    <col min="10" max="10" width="12" style="1" customWidth="1"/>
    <col min="11" max="11" width="12.7109375" style="1" bestFit="1" customWidth="1"/>
    <col min="12" max="16384" width="9.140625" style="1"/>
  </cols>
  <sheetData>
    <row r="1" spans="1:11" x14ac:dyDescent="0.25">
      <c r="A1" s="14" t="s">
        <v>19</v>
      </c>
      <c r="K1" s="2" t="s">
        <v>87</v>
      </c>
    </row>
    <row r="2" spans="1:11" x14ac:dyDescent="0.25">
      <c r="A2" s="14" t="s">
        <v>86</v>
      </c>
      <c r="K2" s="2" t="s">
        <v>12</v>
      </c>
    </row>
    <row r="3" spans="1:11" x14ac:dyDescent="0.25">
      <c r="K3" s="2" t="s">
        <v>18</v>
      </c>
    </row>
    <row r="5" spans="1:11" s="3" customFormat="1" ht="47.25" x14ac:dyDescent="0.25"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13</v>
      </c>
      <c r="I5" s="3" t="s">
        <v>14</v>
      </c>
      <c r="J5" s="3" t="s">
        <v>11</v>
      </c>
    </row>
    <row r="6" spans="1:11" x14ac:dyDescent="0.25">
      <c r="A6" s="4" t="s">
        <v>4</v>
      </c>
      <c r="B6" s="5">
        <v>1969012</v>
      </c>
      <c r="C6" s="5">
        <v>3231820</v>
      </c>
      <c r="D6" s="5">
        <v>1162571</v>
      </c>
      <c r="E6" s="6">
        <v>2.64</v>
      </c>
      <c r="F6" s="6">
        <v>1.59</v>
      </c>
      <c r="G6" s="7">
        <v>0.41460000000000002</v>
      </c>
      <c r="H6" s="9">
        <v>1.45</v>
      </c>
      <c r="I6" s="8">
        <v>325968651</v>
      </c>
      <c r="J6" s="10">
        <v>0.115</v>
      </c>
    </row>
    <row r="7" spans="1:11" x14ac:dyDescent="0.25">
      <c r="A7" s="4" t="s">
        <v>3</v>
      </c>
      <c r="B7" s="5">
        <v>2049358</v>
      </c>
      <c r="C7" s="5">
        <v>2718897</v>
      </c>
      <c r="D7" s="5">
        <v>289816</v>
      </c>
      <c r="E7" s="6">
        <v>2.33</v>
      </c>
      <c r="F7" s="6">
        <v>1.1399999999999999</v>
      </c>
      <c r="G7" s="7">
        <v>0.41189999999999999</v>
      </c>
      <c r="H7" s="6">
        <v>1.46</v>
      </c>
      <c r="I7" s="8">
        <v>312724528</v>
      </c>
      <c r="J7" s="10">
        <f>(I7-I6)/I6</f>
        <v>-4.0630051262199443E-2</v>
      </c>
    </row>
    <row r="8" spans="1:11" x14ac:dyDescent="0.25">
      <c r="A8" s="4" t="s">
        <v>2</v>
      </c>
      <c r="B8" s="5">
        <v>1712580</v>
      </c>
      <c r="C8" s="5">
        <v>2181134</v>
      </c>
      <c r="D8" s="5">
        <v>586456</v>
      </c>
      <c r="E8" s="6">
        <v>2.27</v>
      </c>
      <c r="F8" s="6">
        <v>1.34</v>
      </c>
      <c r="G8" s="7">
        <v>0.41980000000000001</v>
      </c>
      <c r="H8" s="6">
        <v>1.63</v>
      </c>
      <c r="I8" s="8">
        <v>307902110</v>
      </c>
      <c r="J8" s="10">
        <f t="shared" ref="J8:J10" si="0">(I8-I7)/I7</f>
        <v>-1.5420658017589205E-2</v>
      </c>
    </row>
    <row r="9" spans="1:11" x14ac:dyDescent="0.25">
      <c r="A9" s="4" t="s">
        <v>1</v>
      </c>
      <c r="B9" s="5">
        <v>1555037</v>
      </c>
      <c r="C9" s="5">
        <v>2534898</v>
      </c>
      <c r="D9" s="5">
        <v>730147</v>
      </c>
      <c r="E9" s="6">
        <v>2.63</v>
      </c>
      <c r="F9" s="6">
        <v>1.47</v>
      </c>
      <c r="G9" s="7">
        <v>0.42409999999999998</v>
      </c>
      <c r="H9" s="6">
        <v>1.54</v>
      </c>
      <c r="I9" s="8">
        <v>314258509</v>
      </c>
      <c r="J9" s="10">
        <f t="shared" si="0"/>
        <v>2.0644220333533927E-2</v>
      </c>
    </row>
    <row r="10" spans="1:11" x14ac:dyDescent="0.25">
      <c r="A10" s="4" t="s">
        <v>0</v>
      </c>
      <c r="B10" s="5">
        <v>1800708</v>
      </c>
      <c r="C10" s="5">
        <v>2281606</v>
      </c>
      <c r="D10" s="5">
        <v>14696</v>
      </c>
      <c r="E10" s="6">
        <v>2.27</v>
      </c>
      <c r="F10" s="6">
        <v>1.01</v>
      </c>
      <c r="G10" s="7">
        <v>0.42159999999999997</v>
      </c>
      <c r="H10" s="6">
        <v>1.6</v>
      </c>
      <c r="I10" s="8">
        <v>327572840</v>
      </c>
      <c r="J10" s="10">
        <f t="shared" si="0"/>
        <v>4.2367447877123356E-2</v>
      </c>
    </row>
    <row r="11" spans="1:11" x14ac:dyDescent="0.25">
      <c r="A11" s="4" t="s">
        <v>15</v>
      </c>
      <c r="B11" s="5">
        <v>2330605</v>
      </c>
      <c r="C11" s="5">
        <v>-37715</v>
      </c>
      <c r="D11" s="5">
        <v>-1506966</v>
      </c>
      <c r="E11" s="6">
        <v>0.98</v>
      </c>
      <c r="F11" s="6">
        <v>0.35</v>
      </c>
      <c r="G11" s="7">
        <f>54322892/132608537</f>
        <v>0.4096485281335997</v>
      </c>
      <c r="H11" s="6">
        <v>1.02</v>
      </c>
      <c r="I11" s="8">
        <v>292210805</v>
      </c>
      <c r="J11" s="10">
        <f t="shared" ref="J11:J12" si="1">(I11-I10)/I10</f>
        <v>-0.10795166961949593</v>
      </c>
    </row>
    <row r="12" spans="1:11" x14ac:dyDescent="0.25">
      <c r="A12" s="4" t="s">
        <v>16</v>
      </c>
      <c r="B12" s="5">
        <v>2413130</v>
      </c>
      <c r="C12" s="5">
        <v>1696912</v>
      </c>
      <c r="D12" s="5">
        <v>343845</v>
      </c>
      <c r="E12" s="6">
        <v>1.7</v>
      </c>
      <c r="F12" s="6">
        <v>1.1399999999999999</v>
      </c>
      <c r="G12" s="7">
        <v>0.41060000000000002</v>
      </c>
      <c r="H12" s="6">
        <v>1.41</v>
      </c>
      <c r="I12" s="8">
        <v>311376777</v>
      </c>
      <c r="J12" s="10">
        <f t="shared" si="1"/>
        <v>6.5589539031590566E-2</v>
      </c>
      <c r="K12" s="13" t="s">
        <v>17</v>
      </c>
    </row>
    <row r="13" spans="1:11" x14ac:dyDescent="0.25">
      <c r="E13" s="12"/>
      <c r="J13" s="11"/>
    </row>
  </sheetData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5DB25-B594-4A2A-B3F1-2E391BC46BE6}">
  <sheetPr>
    <pageSetUpPr fitToPage="1"/>
  </sheetPr>
  <dimension ref="A1:K46"/>
  <sheetViews>
    <sheetView workbookViewId="0">
      <selection activeCell="C39" sqref="C39"/>
    </sheetView>
  </sheetViews>
  <sheetFormatPr defaultRowHeight="15" x14ac:dyDescent="0.25"/>
  <cols>
    <col min="2" max="2" width="36" bestFit="1" customWidth="1"/>
    <col min="3" max="3" width="29.28515625" customWidth="1"/>
    <col min="4" max="4" width="12.5703125" customWidth="1"/>
    <col min="5" max="5" width="3.85546875" customWidth="1"/>
    <col min="6" max="6" width="13" customWidth="1"/>
    <col min="7" max="7" width="3.42578125" customWidth="1"/>
    <col min="8" max="9" width="13.28515625" customWidth="1"/>
    <col min="10" max="10" width="14.28515625" bestFit="1" customWidth="1"/>
    <col min="11" max="11" width="12.28515625" bestFit="1" customWidth="1"/>
  </cols>
  <sheetData>
    <row r="1" spans="1:11" ht="15.75" x14ac:dyDescent="0.25">
      <c r="A1" s="14" t="s">
        <v>19</v>
      </c>
      <c r="B1" s="15"/>
      <c r="C1" s="15"/>
      <c r="K1" s="2" t="s">
        <v>87</v>
      </c>
    </row>
    <row r="2" spans="1:11" ht="15.75" x14ac:dyDescent="0.25">
      <c r="A2" s="14" t="s">
        <v>20</v>
      </c>
      <c r="B2" s="15"/>
      <c r="C2" s="15"/>
      <c r="K2" s="2" t="s">
        <v>12</v>
      </c>
    </row>
    <row r="3" spans="1:11" ht="15.75" x14ac:dyDescent="0.25">
      <c r="B3" s="15"/>
      <c r="C3" s="15"/>
      <c r="K3" s="2" t="s">
        <v>85</v>
      </c>
    </row>
    <row r="4" spans="1:11" x14ac:dyDescent="0.25">
      <c r="F4" s="16"/>
      <c r="G4" s="16"/>
      <c r="I4" s="16"/>
    </row>
    <row r="5" spans="1:11" ht="37.5" x14ac:dyDescent="0.25">
      <c r="B5" s="17" t="s">
        <v>21</v>
      </c>
      <c r="C5" s="18" t="s">
        <v>22</v>
      </c>
      <c r="D5" s="19">
        <v>2019</v>
      </c>
      <c r="E5" s="19"/>
      <c r="F5" s="19">
        <v>2020</v>
      </c>
      <c r="G5" s="19"/>
      <c r="H5" s="19">
        <v>2021</v>
      </c>
      <c r="I5" s="18">
        <v>2022</v>
      </c>
      <c r="J5" s="18">
        <v>2023</v>
      </c>
      <c r="K5" s="18" t="s">
        <v>23</v>
      </c>
    </row>
    <row r="6" spans="1:11" x14ac:dyDescent="0.25">
      <c r="A6" s="16" t="s">
        <v>24</v>
      </c>
      <c r="B6" t="s">
        <v>25</v>
      </c>
      <c r="C6" t="s">
        <v>26</v>
      </c>
      <c r="D6" s="20">
        <v>2049358</v>
      </c>
      <c r="E6" s="20"/>
      <c r="F6" s="20">
        <v>1712580</v>
      </c>
      <c r="G6" s="20"/>
      <c r="H6" s="20">
        <v>1555037</v>
      </c>
      <c r="I6" s="20">
        <v>1800708</v>
      </c>
      <c r="J6" s="20">
        <v>2330605</v>
      </c>
      <c r="K6" s="20">
        <v>2413130</v>
      </c>
    </row>
    <row r="7" spans="1:11" x14ac:dyDescent="0.25">
      <c r="A7" s="16" t="s">
        <v>27</v>
      </c>
      <c r="B7" t="s">
        <v>6</v>
      </c>
      <c r="C7" t="s">
        <v>28</v>
      </c>
      <c r="D7" s="20">
        <v>2718897</v>
      </c>
      <c r="E7" s="20"/>
      <c r="F7" s="20">
        <v>2181134</v>
      </c>
      <c r="G7" s="20"/>
      <c r="H7" s="20">
        <v>2534898</v>
      </c>
      <c r="I7" s="20">
        <v>2281606</v>
      </c>
      <c r="J7" s="20">
        <v>-37715</v>
      </c>
      <c r="K7" s="20">
        <v>1696912</v>
      </c>
    </row>
    <row r="8" spans="1:11" s="15" customFormat="1" x14ac:dyDescent="0.25">
      <c r="A8" s="16" t="s">
        <v>29</v>
      </c>
      <c r="B8" s="15" t="s">
        <v>30</v>
      </c>
      <c r="D8" s="21">
        <f t="shared" ref="D8:K8" si="0">+(D6+D7)/D6</f>
        <v>2.3267067052218304</v>
      </c>
      <c r="E8" s="21"/>
      <c r="F8" s="21">
        <f t="shared" si="0"/>
        <v>2.2735953940837801</v>
      </c>
      <c r="G8" s="21"/>
      <c r="H8" s="21">
        <f t="shared" si="0"/>
        <v>2.6301206980927141</v>
      </c>
      <c r="I8" s="21">
        <f t="shared" si="0"/>
        <v>2.2670605117542655</v>
      </c>
      <c r="J8" s="21">
        <f t="shared" si="0"/>
        <v>0.98381750661308975</v>
      </c>
      <c r="K8" s="21">
        <f t="shared" si="0"/>
        <v>1.7031995789700514</v>
      </c>
    </row>
    <row r="9" spans="1:11" x14ac:dyDescent="0.25">
      <c r="A9" s="16"/>
      <c r="B9" s="22" t="s">
        <v>31</v>
      </c>
      <c r="C9" s="22"/>
      <c r="D9" s="23">
        <v>2.48</v>
      </c>
      <c r="E9" s="24" t="s">
        <v>32</v>
      </c>
      <c r="F9" s="23">
        <v>2.48</v>
      </c>
      <c r="G9" s="24" t="s">
        <v>33</v>
      </c>
      <c r="H9" s="23">
        <f>AVERAGE(D8,H8)</f>
        <v>2.4784137016572725</v>
      </c>
      <c r="I9" s="25">
        <f>AVERAGE(H8,I8)</f>
        <v>2.4485906049234898</v>
      </c>
      <c r="J9" s="25">
        <f>AVERAGE(I8,H8)</f>
        <v>2.4485906049234898</v>
      </c>
      <c r="K9" s="25">
        <f>AVERAGE(I8,K8)</f>
        <v>1.9851300453621583</v>
      </c>
    </row>
    <row r="10" spans="1:11" s="27" customFormat="1" x14ac:dyDescent="0.25">
      <c r="A10" s="26"/>
      <c r="D10" s="28"/>
      <c r="E10" s="29" t="s">
        <v>32</v>
      </c>
      <c r="F10" s="30" t="s">
        <v>34</v>
      </c>
      <c r="G10" s="30"/>
      <c r="H10" s="28"/>
      <c r="I10" s="31"/>
      <c r="J10" s="31"/>
      <c r="K10" s="31"/>
    </row>
    <row r="11" spans="1:11" s="27" customFormat="1" x14ac:dyDescent="0.25">
      <c r="A11" s="26"/>
      <c r="D11" s="28"/>
      <c r="E11" s="29" t="s">
        <v>33</v>
      </c>
      <c r="F11" s="30" t="s">
        <v>34</v>
      </c>
      <c r="G11" s="30"/>
      <c r="H11" s="28"/>
      <c r="I11" s="31"/>
      <c r="J11" s="31"/>
      <c r="K11" s="31"/>
    </row>
    <row r="12" spans="1:11" s="27" customFormat="1" x14ac:dyDescent="0.25">
      <c r="A12" s="26"/>
      <c r="C12" s="29"/>
      <c r="D12" s="28"/>
      <c r="E12" s="28"/>
      <c r="F12" s="28"/>
      <c r="G12" s="28"/>
      <c r="H12" s="28"/>
      <c r="I12" s="31"/>
      <c r="J12" s="31"/>
      <c r="K12" s="31"/>
    </row>
    <row r="13" spans="1:11" x14ac:dyDescent="0.25">
      <c r="F13" s="16"/>
      <c r="G13" s="16"/>
      <c r="I13" s="16"/>
      <c r="J13" s="16"/>
      <c r="K13" s="16"/>
    </row>
    <row r="14" spans="1:11" ht="30.75" x14ac:dyDescent="0.3">
      <c r="B14" s="32" t="s">
        <v>35</v>
      </c>
      <c r="C14" s="18" t="s">
        <v>22</v>
      </c>
      <c r="D14" s="19">
        <v>2019</v>
      </c>
      <c r="E14" s="19"/>
      <c r="F14" s="19">
        <v>2020</v>
      </c>
      <c r="G14" s="19"/>
      <c r="H14" s="19">
        <v>2021</v>
      </c>
      <c r="I14" s="18">
        <v>2022</v>
      </c>
      <c r="J14" s="18">
        <v>2023</v>
      </c>
      <c r="K14" s="18" t="s">
        <v>23</v>
      </c>
    </row>
    <row r="15" spans="1:11" x14ac:dyDescent="0.25">
      <c r="A15" s="16" t="s">
        <v>36</v>
      </c>
      <c r="B15" t="s">
        <v>37</v>
      </c>
      <c r="C15" t="s">
        <v>38</v>
      </c>
      <c r="D15" s="20">
        <v>289816</v>
      </c>
      <c r="E15" s="20"/>
      <c r="F15" s="20">
        <v>586456</v>
      </c>
      <c r="G15" s="20"/>
      <c r="H15" s="20">
        <v>730147</v>
      </c>
      <c r="I15" s="20">
        <v>14696</v>
      </c>
      <c r="J15" s="20">
        <v>-1506966</v>
      </c>
      <c r="K15" s="20">
        <v>343845</v>
      </c>
    </row>
    <row r="16" spans="1:11" s="15" customFormat="1" x14ac:dyDescent="0.25">
      <c r="A16" s="16" t="s">
        <v>39</v>
      </c>
      <c r="B16" s="15" t="s">
        <v>40</v>
      </c>
      <c r="D16" s="21">
        <f>+(D15+D6)/D6</f>
        <v>1.1414179464983667</v>
      </c>
      <c r="E16" s="21"/>
      <c r="F16" s="21">
        <f>+(F15+F6)/F6</f>
        <v>1.3424400611942215</v>
      </c>
      <c r="G16" s="21"/>
      <c r="H16" s="21">
        <f>+(H15+H6)/H6</f>
        <v>1.4695367377110642</v>
      </c>
      <c r="I16" s="21">
        <f>+(I15+I6)/I6</f>
        <v>1.0081612343589299</v>
      </c>
      <c r="J16" s="21">
        <f>+(J15+J6)/J6</f>
        <v>0.35340137003052857</v>
      </c>
      <c r="K16" s="21">
        <f>+(K15+K6)/K6</f>
        <v>1.1424892152515613</v>
      </c>
    </row>
    <row r="17" spans="1:11" x14ac:dyDescent="0.25">
      <c r="B17" s="22" t="s">
        <v>41</v>
      </c>
      <c r="C17" s="22"/>
      <c r="D17" s="23">
        <v>1.42</v>
      </c>
      <c r="E17" s="24" t="s">
        <v>42</v>
      </c>
      <c r="F17" s="23">
        <v>1.47</v>
      </c>
      <c r="G17" s="24" t="s">
        <v>43</v>
      </c>
      <c r="H17" s="23">
        <f>AVERAGE(F16,H16)</f>
        <v>1.4059883994526428</v>
      </c>
      <c r="I17" s="25">
        <f>AVERAGE(F16,H16)</f>
        <v>1.4059883994526428</v>
      </c>
      <c r="J17" s="25">
        <f>AVERAGE(H16,I16)</f>
        <v>1.2388489860349972</v>
      </c>
      <c r="K17" s="25">
        <f>AVERAGE(I16,K16)</f>
        <v>1.0753252248052456</v>
      </c>
    </row>
    <row r="18" spans="1:11" x14ac:dyDescent="0.25">
      <c r="E18" s="29" t="s">
        <v>42</v>
      </c>
      <c r="F18" s="30" t="s">
        <v>44</v>
      </c>
      <c r="G18" s="30"/>
      <c r="I18" s="33"/>
      <c r="J18" s="33"/>
      <c r="K18" s="33"/>
    </row>
    <row r="19" spans="1:11" x14ac:dyDescent="0.25">
      <c r="E19" s="29" t="s">
        <v>42</v>
      </c>
      <c r="F19" s="30" t="s">
        <v>45</v>
      </c>
      <c r="G19" s="16"/>
    </row>
    <row r="20" spans="1:11" x14ac:dyDescent="0.25">
      <c r="E20" s="29"/>
      <c r="F20" s="16"/>
      <c r="G20" s="16"/>
    </row>
    <row r="21" spans="1:11" x14ac:dyDescent="0.25">
      <c r="F21" s="16"/>
      <c r="G21" s="16"/>
      <c r="I21" s="16"/>
      <c r="J21" s="16"/>
      <c r="K21" s="16"/>
    </row>
    <row r="22" spans="1:11" ht="37.5" x14ac:dyDescent="0.3">
      <c r="B22" s="32" t="s">
        <v>46</v>
      </c>
      <c r="C22" s="18" t="s">
        <v>22</v>
      </c>
      <c r="D22" s="19">
        <v>2019</v>
      </c>
      <c r="E22" s="19"/>
      <c r="F22" s="19">
        <v>2020</v>
      </c>
      <c r="G22" s="19"/>
      <c r="H22" s="19">
        <v>2021</v>
      </c>
      <c r="I22" s="18">
        <v>2022</v>
      </c>
      <c r="J22" s="18">
        <v>2023</v>
      </c>
      <c r="K22" s="18" t="s">
        <v>23</v>
      </c>
    </row>
    <row r="23" spans="1:11" x14ac:dyDescent="0.25">
      <c r="A23" s="16" t="s">
        <v>47</v>
      </c>
      <c r="B23" t="s">
        <v>48</v>
      </c>
      <c r="C23" t="s">
        <v>49</v>
      </c>
      <c r="D23" s="20">
        <v>3307689</v>
      </c>
      <c r="E23" s="20"/>
      <c r="F23" s="20">
        <v>3445761</v>
      </c>
      <c r="G23" s="20"/>
      <c r="H23" s="20">
        <v>3554644</v>
      </c>
      <c r="I23" s="20">
        <v>3728106</v>
      </c>
      <c r="J23" s="20">
        <v>3885977</v>
      </c>
      <c r="K23" s="20">
        <v>4080703</v>
      </c>
    </row>
    <row r="24" spans="1:11" x14ac:dyDescent="0.25">
      <c r="A24" s="16" t="s">
        <v>50</v>
      </c>
      <c r="B24" t="s">
        <v>51</v>
      </c>
      <c r="C24" t="s">
        <v>52</v>
      </c>
      <c r="D24" s="20">
        <v>4183706</v>
      </c>
      <c r="E24" s="20"/>
      <c r="F24" s="20">
        <v>3939090</v>
      </c>
      <c r="G24" s="20"/>
      <c r="H24" s="20">
        <v>3869047</v>
      </c>
      <c r="I24" s="20">
        <v>4257811</v>
      </c>
      <c r="J24" s="20">
        <v>4753907</v>
      </c>
      <c r="K24" s="20">
        <v>4934318</v>
      </c>
    </row>
    <row r="25" spans="1:11" s="15" customFormat="1" x14ac:dyDescent="0.25">
      <c r="A25" s="16" t="s">
        <v>53</v>
      </c>
      <c r="B25" s="15" t="s">
        <v>54</v>
      </c>
      <c r="D25" s="21">
        <f>+(D6+D7+D23)/D24</f>
        <v>1.9303325807310552</v>
      </c>
      <c r="E25" s="21"/>
      <c r="F25" s="21">
        <f>+(F6+F7+F23)/F24</f>
        <v>1.8632412562292306</v>
      </c>
      <c r="G25" s="21"/>
      <c r="H25" s="21">
        <f>+(H6+H7+H23)/H24</f>
        <v>1.9758299653635636</v>
      </c>
      <c r="I25" s="21">
        <f>+(I6+I7+I23)/I24</f>
        <v>1.8343745177979953</v>
      </c>
      <c r="J25" s="21">
        <f>+(J6+J7+J23)/J24</f>
        <v>1.2997450307715317</v>
      </c>
      <c r="K25" s="21">
        <f>+(K6+K7+K23)/K24</f>
        <v>1.6599548306371823</v>
      </c>
    </row>
    <row r="26" spans="1:11" x14ac:dyDescent="0.25">
      <c r="B26" s="22" t="s">
        <v>55</v>
      </c>
      <c r="C26" s="22"/>
      <c r="D26" s="23">
        <v>1.91</v>
      </c>
      <c r="E26" s="24" t="s">
        <v>56</v>
      </c>
      <c r="F26" s="23">
        <v>1.91</v>
      </c>
      <c r="G26" s="24" t="s">
        <v>57</v>
      </c>
      <c r="H26" s="23">
        <f>AVERAGE(D25,H25)</f>
        <v>1.9530812730473093</v>
      </c>
      <c r="I26" s="25">
        <f>AVERAGE(F25,H25)</f>
        <v>1.9195356107963972</v>
      </c>
      <c r="J26" s="25">
        <f>AVERAGE(H25,I25)</f>
        <v>1.9051022415807795</v>
      </c>
      <c r="K26" s="25">
        <f>AVERAGE(I25,K25)</f>
        <v>1.7471646742175888</v>
      </c>
    </row>
    <row r="27" spans="1:11" x14ac:dyDescent="0.25">
      <c r="E27" s="29" t="s">
        <v>56</v>
      </c>
      <c r="F27" s="30" t="s">
        <v>58</v>
      </c>
      <c r="G27" s="30"/>
    </row>
    <row r="28" spans="1:11" x14ac:dyDescent="0.25">
      <c r="E28" s="29" t="s">
        <v>59</v>
      </c>
      <c r="F28" s="30" t="s">
        <v>58</v>
      </c>
      <c r="G28" s="30"/>
    </row>
    <row r="29" spans="1:11" x14ac:dyDescent="0.25">
      <c r="B29" s="34"/>
    </row>
    <row r="30" spans="1:11" x14ac:dyDescent="0.25">
      <c r="B30" s="34"/>
      <c r="F30" s="16"/>
      <c r="G30" s="16"/>
      <c r="I30" s="16"/>
      <c r="J30" s="16"/>
      <c r="K30" s="16"/>
    </row>
    <row r="31" spans="1:11" ht="30.75" x14ac:dyDescent="0.3">
      <c r="B31" s="35" t="s">
        <v>60</v>
      </c>
      <c r="C31" s="18" t="s">
        <v>22</v>
      </c>
      <c r="D31" s="19">
        <v>2019</v>
      </c>
      <c r="E31" s="19"/>
      <c r="F31" s="19">
        <v>2020</v>
      </c>
      <c r="G31" s="19"/>
      <c r="H31" s="19">
        <v>2021</v>
      </c>
      <c r="I31" s="18">
        <v>2022</v>
      </c>
      <c r="J31" s="18">
        <v>2023</v>
      </c>
      <c r="K31" s="18" t="s">
        <v>23</v>
      </c>
    </row>
    <row r="32" spans="1:11" x14ac:dyDescent="0.25">
      <c r="A32" s="16" t="s">
        <v>61</v>
      </c>
      <c r="B32" s="36" t="s">
        <v>62</v>
      </c>
      <c r="C32" t="s">
        <v>63</v>
      </c>
      <c r="D32" s="37">
        <v>349055</v>
      </c>
      <c r="E32" s="37"/>
      <c r="F32" s="37">
        <v>125650</v>
      </c>
      <c r="G32" s="37"/>
      <c r="H32" s="37">
        <v>43797</v>
      </c>
      <c r="I32" s="37">
        <v>59725</v>
      </c>
      <c r="J32" s="37">
        <v>72217</v>
      </c>
      <c r="K32" s="37">
        <v>74695</v>
      </c>
    </row>
    <row r="33" spans="1:11" x14ac:dyDescent="0.25">
      <c r="A33" s="16"/>
      <c r="B33" s="36"/>
      <c r="D33" s="38"/>
      <c r="E33" s="38"/>
      <c r="F33" s="38"/>
      <c r="G33" s="38"/>
      <c r="H33" s="38"/>
      <c r="I33" s="38"/>
      <c r="J33" s="38"/>
      <c r="K33" s="38"/>
    </row>
    <row r="34" spans="1:11" x14ac:dyDescent="0.25">
      <c r="B34" s="39" t="s">
        <v>64</v>
      </c>
      <c r="C34" s="39" t="s">
        <v>65</v>
      </c>
      <c r="D34" s="40">
        <v>29983348</v>
      </c>
      <c r="E34" s="40"/>
      <c r="F34" s="40">
        <f>-D37</f>
        <v>31773489</v>
      </c>
      <c r="G34" s="40"/>
      <c r="H34" s="40">
        <f>-F37</f>
        <v>32550149</v>
      </c>
      <c r="I34" s="40">
        <f>-H37</f>
        <v>33044188</v>
      </c>
      <c r="J34" s="40">
        <f>-I37</f>
        <v>33527990</v>
      </c>
      <c r="K34" s="40">
        <f>-J37</f>
        <v>34417035</v>
      </c>
    </row>
    <row r="35" spans="1:11" x14ac:dyDescent="0.25">
      <c r="B35" s="39" t="s">
        <v>66</v>
      </c>
      <c r="C35" s="39" t="s">
        <v>67</v>
      </c>
      <c r="D35" s="20">
        <v>1938706</v>
      </c>
      <c r="E35" s="20"/>
      <c r="F35" s="20">
        <v>1210935</v>
      </c>
      <c r="G35" s="20"/>
      <c r="H35" s="20">
        <v>456825</v>
      </c>
      <c r="I35" s="20">
        <v>1516655</v>
      </c>
      <c r="J35" s="20">
        <v>798650</v>
      </c>
      <c r="K35" s="20">
        <v>227928</v>
      </c>
    </row>
    <row r="36" spans="1:11" x14ac:dyDescent="0.25">
      <c r="B36" s="39" t="s">
        <v>68</v>
      </c>
      <c r="C36" s="39" t="s">
        <v>69</v>
      </c>
      <c r="D36" s="20">
        <v>64332</v>
      </c>
      <c r="E36" s="20"/>
      <c r="F36" s="20">
        <v>113474</v>
      </c>
      <c r="G36" s="20"/>
      <c r="H36" s="20">
        <v>129796</v>
      </c>
      <c r="I36" s="20">
        <v>163951</v>
      </c>
      <c r="J36" s="20">
        <v>173140</v>
      </c>
      <c r="K36" s="20">
        <v>271104</v>
      </c>
    </row>
    <row r="37" spans="1:11" x14ac:dyDescent="0.25">
      <c r="B37" s="41" t="s">
        <v>70</v>
      </c>
      <c r="C37" s="39" t="s">
        <v>71</v>
      </c>
      <c r="D37" s="42">
        <v>-31773489</v>
      </c>
      <c r="E37" s="42"/>
      <c r="F37" s="42">
        <v>-32550149</v>
      </c>
      <c r="G37" s="42"/>
      <c r="H37" s="42">
        <v>-33044188</v>
      </c>
      <c r="I37" s="42">
        <v>-33527990</v>
      </c>
      <c r="J37" s="42">
        <v>-34417035</v>
      </c>
      <c r="K37" s="42">
        <v>-34868193</v>
      </c>
    </row>
    <row r="38" spans="1:11" x14ac:dyDescent="0.25">
      <c r="A38" s="16" t="s">
        <v>72</v>
      </c>
      <c r="B38" s="34" t="s">
        <v>73</v>
      </c>
      <c r="C38" t="s">
        <v>74</v>
      </c>
      <c r="D38" s="20">
        <f>SUM(D34:D37)</f>
        <v>212897</v>
      </c>
      <c r="E38" s="20"/>
      <c r="F38" s="20">
        <f>SUM(F34:F37)</f>
        <v>547749</v>
      </c>
      <c r="G38" s="20"/>
      <c r="H38" s="20">
        <f>SUM(H34:H37)</f>
        <v>92582</v>
      </c>
      <c r="I38" s="20">
        <f>SUM(I34:I37)</f>
        <v>1196804</v>
      </c>
      <c r="J38" s="20">
        <f>SUM(J34:J37)</f>
        <v>82745</v>
      </c>
      <c r="K38" s="20">
        <f>SUM(K34:K37)</f>
        <v>47874</v>
      </c>
    </row>
    <row r="39" spans="1:11" s="15" customFormat="1" x14ac:dyDescent="0.25">
      <c r="A39" s="16" t="s">
        <v>75</v>
      </c>
      <c r="B39" s="15" t="s">
        <v>76</v>
      </c>
      <c r="D39" s="21">
        <v>1.46</v>
      </c>
      <c r="E39" s="21"/>
      <c r="F39" s="21">
        <f>(F6+F15+F23+F32+F38)/F24</f>
        <v>1.6293600806277593</v>
      </c>
      <c r="G39" s="21"/>
      <c r="H39" s="21">
        <f>(H6+H15+H23+H32+H38)/H24</f>
        <v>1.5446199025237999</v>
      </c>
      <c r="I39" s="21">
        <f>(I6+I15+I23+I32+I38)/I24</f>
        <v>1.5970739424554072</v>
      </c>
      <c r="J39" s="21">
        <f>(J6+J15+J23+J32+J38)/J24</f>
        <v>1.0232800094743124</v>
      </c>
      <c r="K39" s="21">
        <f>(K6+K15+K23+K32+K38)/K24</f>
        <v>1.4105793343679918</v>
      </c>
    </row>
    <row r="40" spans="1:11" x14ac:dyDescent="0.25">
      <c r="B40" s="22" t="s">
        <v>77</v>
      </c>
      <c r="C40" s="22"/>
      <c r="D40" s="23">
        <v>1.45</v>
      </c>
      <c r="E40" s="24" t="s">
        <v>78</v>
      </c>
      <c r="F40" s="23">
        <f>AVERAGE(D39,F39)</f>
        <v>1.5446800403138796</v>
      </c>
      <c r="G40" s="23"/>
      <c r="H40" s="23">
        <f>AVERAGE(F39,H39)</f>
        <v>1.5869899915757797</v>
      </c>
      <c r="I40" s="25">
        <f>AVERAGE(F39,I39)</f>
        <v>1.6132170115415834</v>
      </c>
      <c r="J40" s="25">
        <f>AVERAGE(H39,I39)</f>
        <v>1.5708469224896036</v>
      </c>
      <c r="K40" s="25">
        <f>AVERAGE(I39,K39)</f>
        <v>1.5038266384116996</v>
      </c>
    </row>
    <row r="41" spans="1:11" x14ac:dyDescent="0.25">
      <c r="E41" s="29" t="s">
        <v>78</v>
      </c>
      <c r="F41" s="30" t="s">
        <v>79</v>
      </c>
      <c r="G41" s="30"/>
    </row>
    <row r="43" spans="1:11" x14ac:dyDescent="0.25">
      <c r="A43" s="43" t="s">
        <v>80</v>
      </c>
      <c r="B43" s="44" t="s">
        <v>81</v>
      </c>
    </row>
    <row r="44" spans="1:11" x14ac:dyDescent="0.25">
      <c r="A44" s="44"/>
      <c r="B44" s="44" t="s">
        <v>82</v>
      </c>
    </row>
    <row r="45" spans="1:11" x14ac:dyDescent="0.25">
      <c r="A45" s="44"/>
      <c r="B45" s="44" t="s">
        <v>83</v>
      </c>
    </row>
    <row r="46" spans="1:11" x14ac:dyDescent="0.25">
      <c r="A46" s="44"/>
      <c r="B46" s="44" t="s">
        <v>84</v>
      </c>
    </row>
  </sheetData>
  <pageMargins left="0.45" right="0.45" top="0.5" bottom="0.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Metrics</vt:lpstr>
      <vt:lpstr>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Phelps</dc:creator>
  <cp:lastModifiedBy>Jennie Phelps</cp:lastModifiedBy>
  <cp:lastPrinted>2025-03-12T15:10:21Z</cp:lastPrinted>
  <dcterms:created xsi:type="dcterms:W3CDTF">2023-05-23T14:12:38Z</dcterms:created>
  <dcterms:modified xsi:type="dcterms:W3CDTF">2025-05-02T13:41:25Z</dcterms:modified>
</cp:coreProperties>
</file>