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Honaker Law Office\Clients\02020 - Farmers RECC\0003 - 2024 Rate Case\Drafts\"/>
    </mc:Choice>
  </mc:AlternateContent>
  <xr:revisionPtr revIDLastSave="0" documentId="13_ncr:1_{12937052-B811-4A92-A481-84316514FF1B}" xr6:coauthVersionLast="47" xr6:coauthVersionMax="47" xr10:uidLastSave="{00000000-0000-0000-0000-000000000000}"/>
  <bookViews>
    <workbookView xWindow="38505" yWindow="540" windowWidth="27000" windowHeight="12315" xr2:uid="{419473F3-FAD4-4E89-9DDB-E3983E15E116}"/>
  </bookViews>
  <sheets>
    <sheet name="SUMMARY" sheetId="5" r:id="rId1"/>
    <sheet name="Farmers ROW 23-24" sheetId="1" r:id="rId2"/>
    <sheet name="Units" sheetId="3" r:id="rId3"/>
    <sheet name="Hourly" sheetId="2" r:id="rId4"/>
    <sheet name="PreBid Evaluation" sheetId="4" r:id="rId5"/>
  </sheets>
  <definedNames>
    <definedName name="_xlnm.Print_Area" localSheetId="1">'Farmers ROW 23-24'!$A$1:$J$39</definedName>
    <definedName name="_xlnm.Print_Area" localSheetId="3">Hourly!$A$1:$T$57</definedName>
    <definedName name="_xlnm.Print_Area" localSheetId="2">Units!$A$1:$N$35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3" l="1"/>
  <c r="I6" i="3"/>
  <c r="G14" i="3"/>
  <c r="J6" i="3"/>
  <c r="G15" i="3"/>
  <c r="K6" i="3"/>
  <c r="G16" i="3"/>
  <c r="C7" i="3"/>
  <c r="I7" i="3"/>
  <c r="G17" i="3"/>
  <c r="J7" i="3"/>
  <c r="G18" i="3"/>
  <c r="K7" i="3"/>
  <c r="G19" i="3"/>
  <c r="C8" i="3"/>
  <c r="I8" i="3"/>
  <c r="G20" i="3"/>
  <c r="J8" i="3"/>
  <c r="G21" i="3"/>
  <c r="K8" i="3"/>
  <c r="G22" i="3"/>
  <c r="C9" i="3"/>
  <c r="I9" i="3"/>
  <c r="G23" i="3"/>
  <c r="J9" i="3"/>
  <c r="G24" i="3"/>
  <c r="D34" i="3"/>
  <c r="E9" i="2"/>
  <c r="E8" i="2"/>
  <c r="E7" i="2"/>
  <c r="E6" i="2"/>
  <c r="P11" i="1"/>
  <c r="P12" i="1"/>
  <c r="P13" i="1"/>
  <c r="P14" i="1"/>
  <c r="P15" i="1"/>
  <c r="P16" i="1"/>
  <c r="P29" i="1"/>
  <c r="P10" i="1"/>
  <c r="P23" i="1"/>
  <c r="P24" i="1"/>
  <c r="P25" i="1"/>
  <c r="P26" i="1"/>
  <c r="P27" i="1"/>
  <c r="P28" i="1"/>
  <c r="P30" i="1"/>
  <c r="P31" i="1"/>
  <c r="P22" i="1"/>
  <c r="J32" i="1"/>
  <c r="D9" i="2"/>
  <c r="D8" i="2"/>
  <c r="D7" i="2"/>
  <c r="C9" i="2"/>
  <c r="C8" i="2"/>
  <c r="C7" i="2"/>
  <c r="B9" i="2"/>
  <c r="B8" i="2"/>
  <c r="B7" i="2"/>
  <c r="D6" i="2"/>
  <c r="C6" i="2"/>
  <c r="B6" i="2"/>
  <c r="I30" i="2"/>
  <c r="I29" i="2"/>
  <c r="I28" i="2"/>
  <c r="I26" i="2"/>
  <c r="I25" i="2"/>
  <c r="I24" i="2"/>
  <c r="I23" i="2"/>
  <c r="O31" i="1"/>
  <c r="N31" i="1"/>
  <c r="M31" i="1"/>
  <c r="O30" i="1"/>
  <c r="N30" i="1"/>
  <c r="M30" i="1"/>
  <c r="O28" i="1"/>
  <c r="N28" i="1"/>
  <c r="M28" i="1"/>
  <c r="O27" i="1"/>
  <c r="N27" i="1"/>
  <c r="M27" i="1"/>
  <c r="O26" i="1"/>
  <c r="N26" i="1"/>
  <c r="M26" i="1"/>
  <c r="O25" i="1"/>
  <c r="N25" i="1"/>
  <c r="M25" i="1"/>
  <c r="O24" i="1"/>
  <c r="N24" i="1"/>
  <c r="M24" i="1"/>
  <c r="O23" i="1"/>
  <c r="N23" i="1"/>
  <c r="M23" i="1"/>
  <c r="O22" i="1"/>
  <c r="N22" i="1"/>
  <c r="M22" i="1"/>
  <c r="O29" i="1"/>
  <c r="N29" i="1"/>
  <c r="M29" i="1"/>
  <c r="O16" i="1"/>
  <c r="N16" i="1"/>
  <c r="M16" i="1"/>
  <c r="O15" i="1"/>
  <c r="N15" i="1"/>
  <c r="M15" i="1"/>
  <c r="O14" i="1"/>
  <c r="N14" i="1"/>
  <c r="M14" i="1"/>
  <c r="O13" i="1"/>
  <c r="N13" i="1"/>
  <c r="M13" i="1"/>
  <c r="O12" i="1"/>
  <c r="N12" i="1"/>
  <c r="M12" i="1"/>
  <c r="O11" i="1"/>
  <c r="N11" i="1"/>
  <c r="M11" i="1"/>
  <c r="N10" i="1"/>
  <c r="O10" i="1"/>
  <c r="M10" i="1"/>
  <c r="L32" i="1"/>
  <c r="N17" i="3"/>
  <c r="N21" i="3"/>
  <c r="N15" i="3"/>
  <c r="N23" i="3"/>
  <c r="K9" i="3"/>
  <c r="N24" i="3"/>
  <c r="C10" i="3"/>
  <c r="G32" i="1"/>
  <c r="H32" i="1"/>
  <c r="I32" i="1"/>
  <c r="E32" i="1"/>
  <c r="F32" i="1"/>
  <c r="M31" i="3"/>
  <c r="M35" i="3"/>
  <c r="P32" i="1"/>
  <c r="N32" i="1"/>
  <c r="O32" i="1"/>
  <c r="M32" i="1"/>
  <c r="M30" i="3"/>
  <c r="M32" i="3"/>
  <c r="F30" i="3"/>
  <c r="K31" i="3"/>
  <c r="K35" i="3"/>
  <c r="L31" i="3"/>
  <c r="L35" i="3"/>
  <c r="J31" i="3"/>
  <c r="J35" i="3"/>
  <c r="N16" i="3"/>
  <c r="N18" i="3"/>
  <c r="N19" i="3"/>
  <c r="N14" i="3"/>
  <c r="N20" i="3"/>
  <c r="L30" i="3"/>
  <c r="K30" i="3"/>
  <c r="K32" i="3"/>
  <c r="J30" i="3"/>
  <c r="N22" i="3"/>
  <c r="G25" i="3"/>
  <c r="N25" i="3"/>
  <c r="L9" i="3"/>
  <c r="J10" i="3"/>
  <c r="I10" i="3"/>
  <c r="L6" i="3"/>
  <c r="D30" i="3"/>
  <c r="C30" i="3"/>
  <c r="E30" i="3"/>
  <c r="K10" i="3"/>
  <c r="L7" i="3"/>
  <c r="L8" i="3"/>
  <c r="J32" i="3"/>
  <c r="M34" i="3"/>
  <c r="F34" i="3"/>
  <c r="L32" i="3"/>
  <c r="N29" i="3"/>
  <c r="E34" i="3"/>
  <c r="C34" i="3"/>
  <c r="L34" i="3"/>
  <c r="K34" i="3"/>
  <c r="J34" i="3"/>
  <c r="L10" i="3"/>
  <c r="N36" i="1"/>
  <c r="H36" i="1"/>
  <c r="D35" i="3"/>
  <c r="P38" i="1"/>
  <c r="J38" i="1"/>
  <c r="M36" i="1"/>
  <c r="G36" i="1"/>
  <c r="C35" i="3"/>
  <c r="N38" i="1"/>
  <c r="H38" i="1"/>
  <c r="L17" i="1"/>
  <c r="P36" i="1"/>
  <c r="J36" i="1"/>
  <c r="F35" i="3"/>
  <c r="O34" i="1"/>
  <c r="M38" i="1"/>
  <c r="G38" i="1"/>
  <c r="F31" i="3"/>
  <c r="F32" i="3"/>
  <c r="G34" i="1"/>
  <c r="M34" i="1"/>
  <c r="O36" i="1"/>
  <c r="I36" i="1"/>
  <c r="E35" i="3"/>
  <c r="H34" i="1"/>
  <c r="N34" i="1"/>
  <c r="D31" i="3"/>
  <c r="D32" i="3"/>
  <c r="H17" i="1"/>
  <c r="N17" i="1"/>
  <c r="C31" i="3"/>
  <c r="C32" i="3"/>
  <c r="P17" i="1"/>
  <c r="E17" i="1"/>
  <c r="E31" i="3"/>
  <c r="E32" i="3"/>
  <c r="J17" i="1"/>
  <c r="J34" i="1"/>
  <c r="P34" i="1"/>
  <c r="G17" i="1"/>
  <c r="M17" i="1"/>
  <c r="F17" i="1"/>
  <c r="O17" i="1"/>
  <c r="I39" i="1"/>
  <c r="J39" i="1"/>
  <c r="G39" i="1"/>
  <c r="O38" i="1"/>
  <c r="I17" i="1"/>
  <c r="I34" i="1"/>
  <c r="I38" i="1"/>
  <c r="H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mkastner</author>
  </authors>
  <commentList>
    <comment ref="B21" authorId="0" shapeId="0" xr:uid="{A7D68C69-EDAB-42C4-8394-8D733674B771}">
      <text>
        <r>
          <rPr>
            <b/>
            <sz val="9"/>
            <color indexed="81"/>
            <rFont val="Tahoma"/>
            <family val="2"/>
          </rPr>
          <t>SEE UNITS TAB</t>
        </r>
      </text>
    </comment>
    <comment ref="C30" authorId="0" shapeId="0" xr:uid="{4F51400F-B565-4073-B09D-75E44D43F8A7}">
      <text>
        <r>
          <rPr>
            <b/>
            <sz val="9"/>
            <color indexed="81"/>
            <rFont val="Tahoma"/>
            <family val="2"/>
          </rPr>
          <t>Separate Pricing for 2024</t>
        </r>
      </text>
    </comment>
    <comment ref="D30" authorId="0" shapeId="0" xr:uid="{F265C640-7526-4C91-93C5-DFBA5F455C7F}">
      <text>
        <r>
          <rPr>
            <b/>
            <sz val="9"/>
            <color indexed="81"/>
            <rFont val="Tahoma"/>
            <family val="2"/>
          </rPr>
          <t>Separate Pricing for 2024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mkastner</author>
  </authors>
  <commentList>
    <comment ref="A30" authorId="0" shapeId="0" xr:uid="{6103CD13-B504-4F06-BE6E-1354ADE883C5}">
      <text>
        <r>
          <rPr>
            <b/>
            <sz val="9"/>
            <color indexed="81"/>
            <rFont val="Tahoma"/>
            <charset val="1"/>
          </rPr>
          <t>Half in 2024, potentially half in 2025</t>
        </r>
      </text>
    </comment>
    <comment ref="E36" authorId="0" shapeId="0" xr:uid="{94DB56EE-AA87-4F76-8C72-A0807EB21983}">
      <text>
        <r>
          <rPr>
            <b/>
            <sz val="9"/>
            <color indexed="81"/>
            <rFont val="Tahoma"/>
            <family val="2"/>
          </rPr>
          <t>SEE UNITS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mkastner</author>
  </authors>
  <commentList>
    <comment ref="B3" authorId="0" shapeId="0" xr:uid="{B32296F2-5880-4737-B795-596D3D780BC3}">
      <text>
        <r>
          <rPr>
            <b/>
            <sz val="9"/>
            <color indexed="81"/>
            <rFont val="Tahoma"/>
            <family val="2"/>
          </rPr>
          <t>CHANGE THE AMOUNT OF REMOVALS PER MILE AS NEEDED.</t>
        </r>
      </text>
    </comment>
    <comment ref="L5" authorId="0" shapeId="0" xr:uid="{CA9124BA-85B2-4602-975B-F485427FF4E5}">
      <text>
        <r>
          <rPr>
            <b/>
            <sz val="9"/>
            <color indexed="81"/>
            <rFont val="Tahoma"/>
            <family val="2"/>
          </rPr>
          <t>TOTALS ARE ROUNDED UP OR DOWN BASED ON PERCENTAGES TO LEFT</t>
        </r>
      </text>
    </comment>
    <comment ref="B6" authorId="0" shapeId="0" xr:uid="{E042C452-6100-4CDD-9BA1-23584866FF9C}">
      <text>
        <r>
          <rPr>
            <b/>
            <sz val="9"/>
            <color indexed="81"/>
            <rFont val="Tahoma"/>
            <family val="2"/>
          </rPr>
          <t>MODIFY THESE PERCENTAGES AS NEEDED.</t>
        </r>
      </text>
    </comment>
    <comment ref="C13" authorId="0" shapeId="0" xr:uid="{63A45890-0FCE-415A-8369-57F5B5944E4B}">
      <text>
        <r>
          <rPr>
            <b/>
            <sz val="9"/>
            <color indexed="81"/>
            <rFont val="Tahoma"/>
            <family val="2"/>
          </rPr>
          <t>Separate Pricing for 2024</t>
        </r>
      </text>
    </comment>
    <comment ref="D13" authorId="0" shapeId="0" xr:uid="{A99C409C-918C-471E-BCF4-6D8B1A3CAD36}">
      <text>
        <r>
          <rPr>
            <b/>
            <sz val="9"/>
            <color indexed="81"/>
            <rFont val="Tahoma"/>
            <family val="2"/>
          </rPr>
          <t>Separate Pricing for 2024</t>
        </r>
      </text>
    </comment>
    <comment ref="J13" authorId="0" shapeId="0" xr:uid="{0D954220-EFC9-49F2-B0B9-48ECC110CC51}">
      <text>
        <r>
          <rPr>
            <b/>
            <sz val="9"/>
            <color indexed="81"/>
            <rFont val="Tahoma"/>
            <family val="2"/>
          </rPr>
          <t>Separate Pricing for 2024</t>
        </r>
      </text>
    </comment>
    <comment ref="K13" authorId="0" shapeId="0" xr:uid="{63BE1420-2C37-43BA-B3DF-ADB2D2209F97}">
      <text>
        <r>
          <rPr>
            <b/>
            <sz val="9"/>
            <color indexed="81"/>
            <rFont val="Tahoma"/>
            <family val="2"/>
          </rPr>
          <t>Separate Pricing for 2024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mkastner</author>
  </authors>
  <commentList>
    <comment ref="B5" authorId="0" shapeId="0" xr:uid="{F4CA375F-19A9-43EA-8E51-1F9461F67939}">
      <text>
        <r>
          <rPr>
            <b/>
            <sz val="9"/>
            <color indexed="81"/>
            <rFont val="Tahoma"/>
            <family val="2"/>
          </rPr>
          <t>Separate Pricing for 2024</t>
        </r>
      </text>
    </comment>
    <comment ref="C5" authorId="0" shapeId="0" xr:uid="{EE32B901-D72A-4FCF-B4B3-97C941C2FFF3}">
      <text>
        <r>
          <rPr>
            <b/>
            <sz val="9"/>
            <color indexed="81"/>
            <rFont val="Tahoma"/>
            <family val="2"/>
          </rPr>
          <t>Separate Pricing for 2024</t>
        </r>
      </text>
    </comment>
    <comment ref="A21" authorId="0" shapeId="0" xr:uid="{AC76E2D7-0964-4CD4-952A-FAC1D9E837B3}">
      <text>
        <r>
          <rPr>
            <b/>
            <sz val="9"/>
            <color indexed="81"/>
            <rFont val="Tahoma"/>
            <family val="2"/>
          </rPr>
          <t>Separate Pricing for 2024</t>
        </r>
      </text>
    </comment>
    <comment ref="F21" authorId="0" shapeId="0" xr:uid="{C3DDF556-0628-40F7-8887-021F2BD11505}">
      <text>
        <r>
          <rPr>
            <b/>
            <sz val="9"/>
            <color indexed="81"/>
            <rFont val="Tahoma"/>
            <family val="2"/>
          </rPr>
          <t>Separate Pricing for 2024</t>
        </r>
      </text>
    </comment>
    <comment ref="I22" authorId="0" shapeId="0" xr:uid="{40798BCA-F747-4561-AC67-73C8FF96209D}">
      <text>
        <r>
          <rPr>
            <b/>
            <sz val="9"/>
            <color indexed="81"/>
            <rFont val="Tahoma"/>
            <family val="2"/>
          </rPr>
          <t>Calculated, not provided</t>
        </r>
      </text>
    </comment>
    <comment ref="C42" authorId="0" shapeId="0" xr:uid="{A72CEF58-4DD9-4DF0-9392-8CF2E1A602E9}">
      <text>
        <r>
          <rPr>
            <b/>
            <sz val="9"/>
            <color indexed="81"/>
            <rFont val="Tahoma"/>
            <family val="2"/>
          </rPr>
          <t>Separate Pricing for 2024</t>
        </r>
      </text>
    </comment>
    <comment ref="D42" authorId="0" shapeId="0" xr:uid="{E6456F4F-60BF-4D76-AD36-7F94259A3E6D}">
      <text>
        <r>
          <rPr>
            <b/>
            <sz val="9"/>
            <color indexed="81"/>
            <rFont val="Tahoma"/>
            <family val="2"/>
          </rPr>
          <t>Separate Pricing for 2024</t>
        </r>
      </text>
    </comment>
  </commentList>
</comments>
</file>

<file path=xl/sharedStrings.xml><?xml version="1.0" encoding="utf-8"?>
<sst xmlns="http://schemas.openxmlformats.org/spreadsheetml/2006/main" count="612" uniqueCount="219">
  <si>
    <t>CIRCUIT MAINTENANCE W/ REMOVALS</t>
  </si>
  <si>
    <t>PRICING</t>
  </si>
  <si>
    <t>COST PER MILE</t>
  </si>
  <si>
    <t>WRIGHT</t>
  </si>
  <si>
    <t>TOWNSEND</t>
  </si>
  <si>
    <t>A&amp;G TREE SVC</t>
  </si>
  <si>
    <t>TREE KO</t>
  </si>
  <si>
    <t>WA Kendall</t>
  </si>
  <si>
    <t>SUBSTATION</t>
  </si>
  <si>
    <t>CIRCUIT</t>
  </si>
  <si>
    <t>Total Cost</t>
  </si>
  <si>
    <t>TOTAL</t>
  </si>
  <si>
    <t>8 CIRCUITS</t>
  </si>
  <si>
    <t>9 CIRCUITS</t>
  </si>
  <si>
    <t>2 YEAR TOTAL</t>
  </si>
  <si>
    <t>NO BID</t>
  </si>
  <si>
    <t>CALCULATED REMOVAL COST</t>
  </si>
  <si>
    <t>PROJECTED 2-YEAR COST</t>
  </si>
  <si>
    <t>GENERAL HOURLY COST OVERVIEW</t>
  </si>
  <si>
    <t>Hours--&gt;</t>
  </si>
  <si>
    <t>3 person bucket w/ sm chipper</t>
  </si>
  <si>
    <t>Tractor Operator w/ tractor</t>
  </si>
  <si>
    <t>Skidsteer &amp; Operator</t>
  </si>
  <si>
    <t>Skytrim &amp; Operator</t>
  </si>
  <si>
    <t>SUBSTATION GPS</t>
  </si>
  <si>
    <t>SUBSTATION ADDRESS (APPROX)</t>
  </si>
  <si>
    <t>MILES</t>
  </si>
  <si>
    <t>$/LM</t>
  </si>
  <si>
    <t>Goodnight</t>
  </si>
  <si>
    <t>01-02</t>
  </si>
  <si>
    <t>85 53'25.549"W 37 4'27.672"N</t>
  </si>
  <si>
    <t>6014 N Jackson Hwy, Cave City, KY</t>
  </si>
  <si>
    <t>Munfordville</t>
  </si>
  <si>
    <t>02-03</t>
  </si>
  <si>
    <t>85 54'22.19"W 37 17'50.93"N</t>
  </si>
  <si>
    <t>25 Quality St, Munfordville, KY</t>
  </si>
  <si>
    <t>Cave City</t>
  </si>
  <si>
    <t>06-01</t>
  </si>
  <si>
    <t>85 57'59.468"W 37 7'8.277"N</t>
  </si>
  <si>
    <t>128 Estes Rd, Cave City, KY</t>
  </si>
  <si>
    <t>06-03</t>
  </si>
  <si>
    <t>06-06</t>
  </si>
  <si>
    <t>Bonnieville</t>
  </si>
  <si>
    <t>09-01</t>
  </si>
  <si>
    <t>85 54'23.677"W 37 22'51.282"N</t>
  </si>
  <si>
    <t>8167 N Dixie Hwy, Bonnieville, KY</t>
  </si>
  <si>
    <t>09-02</t>
  </si>
  <si>
    <t>7 CIRCUITS</t>
  </si>
  <si>
    <t>02-01</t>
  </si>
  <si>
    <t>Munforville</t>
  </si>
  <si>
    <t>02-02</t>
  </si>
  <si>
    <t>02-05</t>
  </si>
  <si>
    <t>02-07</t>
  </si>
  <si>
    <t>Seymour</t>
  </si>
  <si>
    <t>11-02</t>
  </si>
  <si>
    <t>85 48'55.268"W 37 10'8.744"N</t>
  </si>
  <si>
    <t>1535 Legrande Hwy, Horse Cave, KY</t>
  </si>
  <si>
    <t>11-03</t>
  </si>
  <si>
    <t>11-04</t>
  </si>
  <si>
    <t>Jonesville</t>
  </si>
  <si>
    <t>17-01</t>
  </si>
  <si>
    <t>85 49'50.455"W 37 21.18.926"N</t>
  </si>
  <si>
    <t>6745 Hammonsville Rd, Munfordville, KY</t>
  </si>
  <si>
    <t>17-02</t>
  </si>
  <si>
    <t>17-04</t>
  </si>
  <si>
    <t>Estimated Removal Cost Scenario</t>
  </si>
  <si>
    <t>Avg. # Removal per mile by class</t>
  </si>
  <si>
    <t>estimated tree removals/mile</t>
  </si>
  <si>
    <t>By Class:</t>
  </si>
  <si>
    <t>By Subclass %:</t>
  </si>
  <si>
    <t># of Trees/Mile by Subclass:</t>
  </si>
  <si>
    <t># Trees</t>
  </si>
  <si>
    <t>Drop tree, cut up, leave hand pile</t>
  </si>
  <si>
    <t>Drop tree, chip brush, cut up and leave wood</t>
  </si>
  <si>
    <t>Drop tree, clean up and remove all debris</t>
  </si>
  <si>
    <t>Total</t>
  </si>
  <si>
    <t>6 - 12 inch all</t>
  </si>
  <si>
    <t>12 - 18 inch all</t>
  </si>
  <si>
    <t>18 - 24 inch all</t>
  </si>
  <si>
    <t>24 - 30 inch all</t>
  </si>
  <si>
    <t>BID COSTS</t>
  </si>
  <si>
    <t>DESCRIPTION</t>
  </si>
  <si>
    <t># Removals</t>
  </si>
  <si>
    <t>6-11.9" - Drop tree, cut up, leave hand pile</t>
  </si>
  <si>
    <t>6-11.9" - Drop tree, chip brush, cut up &amp; leave wood</t>
  </si>
  <si>
    <t>6-11.9" - Drop tree, clean up and remove all debris</t>
  </si>
  <si>
    <t>12-17.9" - Drop tree, cut up, leave hand pile</t>
  </si>
  <si>
    <t>12-17.9" - Drop tree, chip brush, cut up &amp; leave wood</t>
  </si>
  <si>
    <t>12-17.9" - Drop tree, clean up and remove all debris</t>
  </si>
  <si>
    <t>18-23.9" - Drop tree, cut up, leave hand pile</t>
  </si>
  <si>
    <t>18-23.9" - Drop tree, chip brush, cut up &amp; leave wood</t>
  </si>
  <si>
    <t>18-23.9" - Drop tree, clean up and remove all debris</t>
  </si>
  <si>
    <t>24-30" - Drop tree, cut up, leave hand pile</t>
  </si>
  <si>
    <t>24-30" - Drop tree, chip brush, cut up &amp; leave wood</t>
  </si>
  <si>
    <t>24-30" - Drop tree, clean up and remove all debris</t>
  </si>
  <si>
    <t>T&amp;M</t>
  </si>
  <si>
    <t>&gt; 30 inch - Drop tree, cut up, leave hand pile</t>
  </si>
  <si>
    <t>&gt; 30 inch - Drop tree, chip brush, cut up &amp; leave wood</t>
  </si>
  <si>
    <t>&gt; 30 inch - Drop tree, clean up and remove all debris</t>
  </si>
  <si>
    <t>Estimated # Removals per Mile</t>
  </si>
  <si>
    <t>Total Miles</t>
  </si>
  <si>
    <t>Total Removals</t>
  </si>
  <si>
    <t>Estimated Removal Cost/Mile</t>
  </si>
  <si>
    <t>Estimated Removal Cost Total</t>
  </si>
  <si>
    <t>LABOR PRICING</t>
  </si>
  <si>
    <t>Job Classification</t>
  </si>
  <si>
    <t>Actual Payroll Rate per Hour</t>
  </si>
  <si>
    <t>Billing Rate per Hour Up to 40 Hours/Week</t>
  </si>
  <si>
    <t>Billing Rate per Hour Over 40 Hours/Week</t>
  </si>
  <si>
    <t>Crew Leader A</t>
  </si>
  <si>
    <t>Not Provided</t>
  </si>
  <si>
    <t>Trimmer A</t>
  </si>
  <si>
    <t>Trimmer B</t>
  </si>
  <si>
    <t>Groundman A</t>
  </si>
  <si>
    <t>Groundman B</t>
  </si>
  <si>
    <t>Tractor Operator</t>
  </si>
  <si>
    <t>Mechanical Side Trim Operator</t>
  </si>
  <si>
    <t>Skid Steer Operator</t>
  </si>
  <si>
    <t>Supervision</t>
  </si>
  <si>
    <t>All costs associated with the Contractor's first line of supervision</t>
  </si>
  <si>
    <t xml:space="preserve">for time and material work shall be incorporated into the hourly rates </t>
  </si>
  <si>
    <t>for the crew. FARMERS will not be invoiced separately for the General</t>
  </si>
  <si>
    <t xml:space="preserve">Foreman or equivalent, or their pick-up truck, cell phone, or other </t>
  </si>
  <si>
    <t>equipment associated with supervision and management of the crews.</t>
  </si>
  <si>
    <r>
      <t xml:space="preserve">Labor class descriptions defined in </t>
    </r>
    <r>
      <rPr>
        <b/>
        <u/>
        <sz val="11"/>
        <color theme="1"/>
        <rFont val="Calibri"/>
        <family val="2"/>
        <scheme val="minor"/>
      </rPr>
      <t>Farmers RECC Master Line Clearing and Vegetation Contract</t>
    </r>
  </si>
  <si>
    <t>EQUIPMENT PRICING</t>
  </si>
  <si>
    <t>Equipment Description</t>
  </si>
  <si>
    <t>Billing Rate per hour</t>
  </si>
  <si>
    <t>Bucket Truck</t>
  </si>
  <si>
    <t>Winch Chipper</t>
  </si>
  <si>
    <t>Small Chipper</t>
  </si>
  <si>
    <t>Big Chipper (no winch)</t>
  </si>
  <si>
    <t>Chipper Truck</t>
  </si>
  <si>
    <t>Skytrim</t>
  </si>
  <si>
    <t>Tractor/Brushhog</t>
  </si>
  <si>
    <t>ATV Spray</t>
  </si>
  <si>
    <t>Pickup 2X4 no saws</t>
  </si>
  <si>
    <t>Pickup 4x4, with saws</t>
  </si>
  <si>
    <t>Skid Steer</t>
  </si>
  <si>
    <t>Note: Trucks shall be equipped with hand and power tools to productively, safely and effectively perform the work. These tools include power saws (one gas powered trim saw) for each worker, di-electric pole pruners and hydraulic tools (including hydraulic pruners and pole saws) on bucket trucks. There should be a minimum of one felling saw on each truck large enough to handle removal of trees up to 18” DBH. Dump boxes on trucks will have capacities of at least 8-10 yards.</t>
  </si>
  <si>
    <t>All equipment prices are firm for the duration of the agreement.</t>
  </si>
  <si>
    <t>Farmers RECC Contractor Pre-Bid Qualification Evaluation Form</t>
  </si>
  <si>
    <t>#</t>
  </si>
  <si>
    <t>Questions</t>
  </si>
  <si>
    <t xml:space="preserve">Townsend Tree Service Company LLC </t>
  </si>
  <si>
    <t>Tree KO LLC</t>
  </si>
  <si>
    <t>A&amp;G Tree Svc</t>
  </si>
  <si>
    <t>WA KENDALL</t>
  </si>
  <si>
    <t>Please provide your experience modifier rate for the past five years (2017-2021).</t>
  </si>
  <si>
    <t xml:space="preserve">See attached. </t>
  </si>
  <si>
    <t>DID NOT RESPOND IN CORRECT FORMAT</t>
  </si>
  <si>
    <t>2022 - .65
2021 - .83
2020 - .82
2019 - .89
2018 - .75</t>
  </si>
  <si>
    <t>Please provide your OSHA Reportable and Lost Work Day logs for the past five years (2017-2021)</t>
  </si>
  <si>
    <t>N/A</t>
  </si>
  <si>
    <t>2021 - 16
2020 - 20
2019 - 10
2018 - 28
2017 - 16</t>
  </si>
  <si>
    <t>Please indicate if you maintain the following and if these documents are available for review upon request:  safety procedures; safety manual, including EHAP</t>
  </si>
  <si>
    <t xml:space="preserve">Yes </t>
  </si>
  <si>
    <t>yes, available upon request.</t>
  </si>
  <si>
    <t xml:space="preserve"> Provide a copy of the contractor’s Substance Abuse Policy and random drug testing procedure.</t>
  </si>
  <si>
    <t>see attached</t>
  </si>
  <si>
    <r>
      <t xml:space="preserve">Describe your employee-training program and indicate if a copy would be available for review upon request. </t>
    </r>
    <r>
      <rPr>
        <strike/>
        <sz val="11"/>
        <rFont val="Calibri"/>
        <family val="2"/>
      </rPr>
      <t xml:space="preserve">  </t>
    </r>
    <r>
      <rPr>
        <sz val="11"/>
        <rFont val="Calibri"/>
        <family val="2"/>
      </rPr>
      <t xml:space="preserve">Include utility line clearance tree trimmer training programs. </t>
    </r>
    <r>
      <rPr>
        <b/>
        <sz val="11"/>
        <rFont val="Calibri"/>
        <family val="2"/>
      </rPr>
      <t xml:space="preserve"> </t>
    </r>
  </si>
  <si>
    <t xml:space="preserve">Each individual employee will go through a two week OJT course to include online training and CPR/ First Responder to determine placement on a crew. </t>
  </si>
  <si>
    <t>All new hires will complete the following training modules before they start on the job site.
•	Kendall HAZCOM Program – Educates employees about the dangers of all hazardous chemicals used by Kendall, the hazardous properties of the chemicals with which they work ear, safe handling procedures, and measures to take to protect them from these chemicals
•	Kendall Struck-By Awareness – Educates employees on the various struck-by hazards and what they can do to prevent them
•	Kendall Stop Work -   Educates employees on their responsibility and obligation to stop work when a perceived unsafe condition or behavior occurs at work
•	Kendall Electrical Hazard Awareness (Module 1) – Establishes awareness, work policies, practices, and procedures to educate employees in basic electrical hazard recognition and safe work practices
All new hires will complete the following training modules within their first two weeks.
•	Winch Training – Educates employees on the startup, safety, and operations of a winch machine
•	Chipper Training – Educates employees on the startup, safety, and operations of a hand-fed chipper machine
•	Kendall Laborer Training – Educates employees in the proper methods and guidelines they will be required to use and follow in their day-to-day duties including our Safety Seven and Cardinal Rules
•	Kendall Electrical Hazard Awareness (Module 2) – Continues training on establishing awareness, work policies, practices, and procedures to educate employees in basic electrical hazard recognition and safe work practices
All new hires will complete the following training module within their first six weeks.
•	Tree Identification – Educates employees on the characteristics of some of the trees they will be working with on a daily basis; allows them to make better, safer decisions when trimming or removing the trees
The following trainings are position specific and must be completed by those new hires holding the specific jobs within their first two weeks.
•	Aerial Lift Training (for Aerial Lift Trimmers) – Educates employees on safety requirements for trimming/bucket operations, use of specific tools and equipment for trimming/bucket operations, daily vehicle inspections reports, rescue techniques, and tree felling
•	Kendall Climbing Guide (for Climbers) – Educates employees on safety requirements for climbing operations, specific tools and equipment and their use for climbing operations, rescue techniques, and tree felling
•	Kendall Heavy Equipment (for Equipment Operators) – Educates employees on safety requirements for operating the different types of equipment that Kendall has, equipment training including pre-trip inspections, operations, and limitations of the equipment, and emergency action procedures
NOTE:  All Forepersons and General Forepersons are trained for all positions on their crew(s).
The following trainings are for all employees who are going to drive for the company and they must be completed before they are allowed to drive any vehicle.  Along with the training modules, all drivers will learn how to complete daily vehicle inspections, learn the Smith Driving System, and all medical card holders must pass a driving test.
•	Kendall Driving Training – Educates employees on the different drive cards that are issued by Kendall and their driving privileges, as well as the rules that Kendall has in place for all employees who drive a company vehicle
•	DOT Drug and Alcohol – Educates employees on the drug and alcohol testing rules and regulation per the FMCSA
•	Kendall CDL Entry Level Driver Training (for CDL license holders) – Educate employees on driver qualifications, hours of service, driver wellness, and whistleblower protection</t>
  </si>
  <si>
    <t xml:space="preserve">Describe your employee-training program for herbicide applicators/operators to meet applicable regulations in Kentucky for ROW category. </t>
  </si>
  <si>
    <t xml:space="preserve">Employees attaend VMAC for updated certifications.  Townsend holds their own classes as well.  </t>
  </si>
  <si>
    <t>Our employees are trained to meet applicable regulations in their respective territories</t>
  </si>
  <si>
    <t xml:space="preserve">Provide list of Kentucky Licensed pesticide applicators (ROW category) that potentially would be working on this project. </t>
  </si>
  <si>
    <t xml:space="preserve">Tracy Kinslow- See attached license. </t>
  </si>
  <si>
    <t>Michael Blevins
Robert Hayes</t>
  </si>
  <si>
    <t xml:space="preserve">Please describe your process for recording and maintaining the quality of work in accordance with specification on this project.  </t>
  </si>
  <si>
    <t xml:space="preserve">Meetings with the utility forester at least once a week to go over the previous work done.  Supervisor to check over all work daily for quality of work.  </t>
  </si>
  <si>
    <t xml:space="preserve">All crew leads will report crew locations and employee absence before 8 a.m. with daily task logs including pole numbers and streets ( if applicable) to the foreman and Farmers RECC point of contact for documentation. </t>
  </si>
  <si>
    <t>On the trimming/operations side we use a Vegetation Mgt Quality Inspection system that tracks exceptions, specification compliance, clean up, clearances, infractions, etc.  This inspection is utilized by management to give feedback to crew leaders so that subsequent inspection compliance improves.
Our equipment quality begins with a 45 point inspection that is conducted in our mechanics facility before the equipment is put in to service.  Equipment uptime is assured through weekly equipment inspections, regular preventive maintenance conducted by an independent company, and annual equipment inspections and testing conducted by third party vendors</t>
  </si>
  <si>
    <t xml:space="preserve">Are you able to provide documented proof of business licensed to provide Utility Line Clearance Services in the State of Kentucky?   </t>
  </si>
  <si>
    <t xml:space="preserve">Kentucky does not require a contractor's license for Tree Trimming, etc. Townsend is registered with the KY SOS.  </t>
  </si>
  <si>
    <t>Yes</t>
  </si>
  <si>
    <t>yes</t>
  </si>
  <si>
    <t xml:space="preserve">Is your company able to meet the insurance requirements as established by Farmers RECC and furnish Certificate of Insurance upon award of contract? </t>
  </si>
  <si>
    <t xml:space="preserve">1. Workers Compensation and Employer’s Liability as provided for in statutes. </t>
  </si>
  <si>
    <t>2. Employers Liability</t>
  </si>
  <si>
    <t xml:space="preserve">See attached certifcate of insurance. </t>
  </si>
  <si>
    <t>Bodily Injury by Accident =                                      $5,000,000 each accident</t>
  </si>
  <si>
    <t>Bodily Injury by Disease =                                        $5,000,000 policy limit</t>
  </si>
  <si>
    <t>Bodily Injury by Disease =                                        $5,000,000 each employee</t>
  </si>
  <si>
    <t>3. Commercial Liability Including:</t>
  </si>
  <si>
    <t>General Aggregate =                                                         $6,000,000</t>
  </si>
  <si>
    <t>Products-Completed, Operations Aggregate =     $2,000,000</t>
  </si>
  <si>
    <t>Personal and Advertising =                                            $2,000,000</t>
  </si>
  <si>
    <t>Each Occurance =                                                               $5,000,000</t>
  </si>
  <si>
    <t>Medical Expense =                                                            $10,000</t>
  </si>
  <si>
    <t>4.  Automobile Liability</t>
  </si>
  <si>
    <t>Combined Single Limit =                                                $5,000,000 per accident</t>
  </si>
  <si>
    <t>5.  Umbrella Liability</t>
  </si>
  <si>
    <t>yse</t>
  </si>
  <si>
    <t>Each Occurance and Aggregate =                                $5,000,000</t>
  </si>
  <si>
    <t>6.  Environmental (“Pollution”) Liability</t>
  </si>
  <si>
    <t>Acknowledge that  the company will name Farmers RECC as an additional insured on its insurance policy for this project.</t>
  </si>
  <si>
    <t xml:space="preserve">Yes. </t>
  </si>
  <si>
    <r>
      <t xml:space="preserve">Document your company’s line clearance experience over the last five years. Please include Utility name and Utility Address and provide full contact information including name, address, phone and email address.  </t>
    </r>
    <r>
      <rPr>
        <b/>
        <sz val="11"/>
        <rFont val="Calibri"/>
        <family val="2"/>
      </rPr>
      <t>Provide the number of miles of line cleared for each utility contract</t>
    </r>
    <r>
      <rPr>
        <sz val="11"/>
        <rFont val="Calibri"/>
        <family val="2"/>
      </rPr>
      <t>.  If your company provided crews for other purposes, list those crews and functions.</t>
    </r>
  </si>
  <si>
    <t xml:space="preserve">1. Mr. Tony Martin
Jackson Purchase Energy Corporation
P.O. Box 4030
Paducah, KY 42002
270-442-7321
tmartin@jpenergy.com                                                                    In 2021 -309 Miles                                                                                    2.Mr Steve Springer                                                                           Sevier County Electric                                                                    315 E Main St, Sevierville, TN 37862                                                         (865) 453-2887                                                                     sspringer@sces.net                                                                                    In 2021-430 Miles </t>
  </si>
  <si>
    <t>-300 Miles for Glasgow Electric Plant Board 100 Mallory Dr, Glasgow, KY 42141 / 270-651-8341 / Trigg Perkins  tperkins@glasgow-ky.com: - &gt;20 Miles for Farmers RECC 504 S Broadway St, Glasgow KY 42141 / 270-651-2191 / Todd Stephens   tstephens@farmersrecc.net</t>
  </si>
  <si>
    <t xml:space="preserve">Clark Energy - Dave McCord - dmccord@clarkenergy.com - 859-744-4251
PO Box 748 Winchester, KY 40392
Blue Grass Energy - Aaron Duncan - aarond@bgenergy.com - (859) 885-2122
PO Box 990, Nicholasville, KY 40356
Inter County - David Phelps - davidp@intercountyenergy.net - 1-859-236-4561
PO Box 87, Danville, KY 40423
</t>
  </si>
  <si>
    <t>Documented ability to provide assistance with storm related restoration with references of utilities where these services were provided.  References shall include full contact information including name address, phone and email address.  List the number of crews who served in emergency response situations and the length of time it normally takes to assemble them.</t>
  </si>
  <si>
    <t xml:space="preserve">Hurrican Ian/Duke Energy Florida                                                               Jimmy Bent         
Director-Vegetation Management Governance
(O) 863-678-4444                                                                                      62 Crews/150 FTE's                                                                       Assembly anywhere from 12-16 hours </t>
  </si>
  <si>
    <t>Tree KO has preformed emergency services for both companies listed above, our responce times are with in the hour of a call. Every employee of TreeKO lives within minutes of our home base in Glasgow KY.   /  Glasgow Electric Plant Board 100 Mallory Dr, Glasgow, KY 42141 / 270-651-8341 / Trigg Perkins  tperkins@glasgow-ky.com: - Farmers RECC 504 S Broadway St, Glasgow KY 42141 / 270-651-2191 / Todd Stephens   tstephens@farmersrecc.net</t>
  </si>
  <si>
    <t xml:space="preserve">Inventory of equipment, including age, which will likely be assigned for this project.  Provide total number of aerial lift trimming trucks, and total number of employees in company. </t>
  </si>
  <si>
    <t xml:space="preserve">For this project Townsend would provide 2/15 Model Buckets and 1/17 Model Bucket as well as a 13/Model  Remote Trimmer and a 17/Model Tractor.                                                                                          Company wide Townsend has 697 Bucket Trucks. </t>
  </si>
  <si>
    <t xml:space="preserve">Four 65' forestry bucket trucks 2016 or newer. Three 12" wood chippers, one 18" wood chipper 2014 or newer. Two tool trucks F250 4x4 2017 or newer. 2020 ASV120 with 60" heavy duty brush cutter or 60" mulch head attachments. 2020 ASV 75 with 60" heavy brush cutter.            18 employees </t>
  </si>
  <si>
    <t>Equipment allocation is subject to award. We have an inventory of over 250+ Aeril Lifts and over 1200 employees.</t>
  </si>
  <si>
    <t xml:space="preserve">Do you have a dielectric testing procedure for aerial bucket units and if so, how frequently do you test your equipment?  Would these records be available upon request for equipment assigned to this project? </t>
  </si>
  <si>
    <t xml:space="preserve">Dielectric testing is done once a year.  Townsend utilizes Archwear and Quest Diagnostics.  Records would be availalble. </t>
  </si>
  <si>
    <t xml:space="preserve">Yes we follow all Altec Recommendations </t>
  </si>
  <si>
    <t xml:space="preserve">Do you have an ISA Certified Arborist on staff, which would likely be assigned to supervise/oversee the work on this project? If so, please indicate those most likely to be utilized for this project (name, title, length of employment with company). If you are the successful contractor, you will be required to provide copies of certifications/licenses.  </t>
  </si>
  <si>
    <t xml:space="preserve">Yes, Tracy Kinslow, Area Manager, 32 years with Townsend. </t>
  </si>
  <si>
    <t>Yes Chad Singer has been with our company 3+ years, he will assist with this project if selected.</t>
  </si>
  <si>
    <t xml:space="preserve">Acknowledge that no officer or employee of Farmers RECC has a financial interest in your company. </t>
  </si>
  <si>
    <t xml:space="preserve">That is correct, no one from Farmers RECC has financial interest in TreeKO </t>
  </si>
  <si>
    <t>confirmed</t>
  </si>
  <si>
    <t>Updated: Sept. 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</si>
</sst>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5" x14ac:knownFonts="1">
    <font>
      <sz val="11"/>
      <color theme="1"/>
      <name val="Calibri"/>
      <family val="2"/>
      <scheme val="minor"/>
    </font>
    <font>
      <b/>
      <sz val="11"/>
      <color theme="1"/>
      <name val="Calibri"/>
      <family val="2"/>
      <scheme val="minor"/>
    </font>
    <font>
      <b/>
      <sz val="16"/>
      <color theme="1"/>
      <name val="Calibri"/>
      <family val="2"/>
      <scheme val="minor"/>
    </font>
    <font>
      <sz val="11"/>
      <name val="Calibri"/>
      <family val="2"/>
      <scheme val="minor"/>
    </font>
    <font>
      <b/>
      <sz val="12"/>
      <color theme="1"/>
      <name val="Calibri"/>
      <family val="2"/>
      <scheme val="minor"/>
    </font>
    <font>
      <b/>
      <sz val="14"/>
      <color theme="1"/>
      <name val="Calibri"/>
      <family val="2"/>
      <scheme val="minor"/>
    </font>
    <font>
      <b/>
      <sz val="10"/>
      <color theme="1"/>
      <name val="Arial"/>
      <family val="2"/>
    </font>
    <font>
      <sz val="10"/>
      <color theme="1"/>
      <name val="Calibri"/>
      <family val="2"/>
      <scheme val="minor"/>
    </font>
    <font>
      <b/>
      <sz val="11"/>
      <color theme="1"/>
      <name val="Arial"/>
      <family val="2"/>
    </font>
    <font>
      <b/>
      <u/>
      <sz val="11"/>
      <color theme="1"/>
      <name val="Calibri"/>
      <family val="2"/>
      <scheme val="minor"/>
    </font>
    <font>
      <sz val="11"/>
      <color theme="1"/>
      <name val="Calibri"/>
      <family val="2"/>
      <scheme val="minor"/>
    </font>
    <font>
      <b/>
      <sz val="9"/>
      <color indexed="81"/>
      <name val="Tahoma"/>
      <family val="2"/>
    </font>
    <font>
      <b/>
      <sz val="10"/>
      <name val="Arial"/>
      <family val="2"/>
    </font>
    <font>
      <b/>
      <sz val="14"/>
      <name val="Arial"/>
      <family val="2"/>
    </font>
    <font>
      <sz val="11"/>
      <name val="Calibri"/>
      <family val="2"/>
    </font>
    <font>
      <strike/>
      <sz val="11"/>
      <name val="Calibri"/>
      <family val="2"/>
    </font>
    <font>
      <b/>
      <sz val="11"/>
      <name val="Calibri"/>
      <family val="2"/>
    </font>
    <font>
      <sz val="10"/>
      <name val="Arial"/>
      <family val="2"/>
    </font>
    <font>
      <sz val="14"/>
      <name val="Arial"/>
      <family val="2"/>
    </font>
    <font>
      <sz val="10"/>
      <color theme="1"/>
      <name val="Arial"/>
      <family val="2"/>
    </font>
    <font>
      <sz val="8"/>
      <color theme="1"/>
      <name val="Arial"/>
      <family val="2"/>
    </font>
    <font>
      <sz val="8"/>
      <name val="Arial"/>
      <family val="2"/>
    </font>
    <font>
      <b/>
      <sz val="9"/>
      <color indexed="81"/>
      <name val="Tahoma"/>
      <charset val="1"/>
    </font>
    <font>
      <strike/>
      <sz val="11"/>
      <color theme="1"/>
      <name val="Calibri"/>
      <family val="2"/>
      <scheme val="minor"/>
    </font>
    <font>
      <b/>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1"/>
        <bgColor indexed="64"/>
      </patternFill>
    </fill>
    <fill>
      <patternFill patternType="solid">
        <fgColor theme="1"/>
        <bgColor rgb="FFFFFF00"/>
      </patternFill>
    </fill>
  </fills>
  <borders count="47">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3">
    <xf numFmtId="0" fontId="0" fillId="0" borderId="0"/>
    <xf numFmtId="9" fontId="10" fillId="0" borderId="0" applyFont="0" applyFill="0" applyBorder="0" applyAlignment="0" applyProtection="0"/>
    <xf numFmtId="0" fontId="17" fillId="0" borderId="0"/>
  </cellStyleXfs>
  <cellXfs count="193">
    <xf numFmtId="0" fontId="0" fillId="0" borderId="0" xfId="0"/>
    <xf numFmtId="0" fontId="0" fillId="0" borderId="0" xfId="0" applyAlignment="1">
      <alignment horizontal="center"/>
    </xf>
    <xf numFmtId="0" fontId="1" fillId="0" borderId="2" xfId="0" applyFont="1" applyBorder="1" applyAlignment="1">
      <alignment horizontal="center"/>
    </xf>
    <xf numFmtId="0" fontId="0" fillId="0" borderId="2" xfId="0" applyBorder="1"/>
    <xf numFmtId="0" fontId="1" fillId="0" borderId="3" xfId="0" applyFont="1" applyBorder="1"/>
    <xf numFmtId="164" fontId="0" fillId="0" borderId="5" xfId="0" applyNumberFormat="1" applyBorder="1" applyAlignment="1">
      <alignment horizontal="center"/>
    </xf>
    <xf numFmtId="2" fontId="0" fillId="0" borderId="5" xfId="0" applyNumberFormat="1" applyBorder="1" applyAlignment="1">
      <alignment horizontal="center"/>
    </xf>
    <xf numFmtId="0" fontId="0" fillId="0" borderId="5" xfId="0" applyBorder="1"/>
    <xf numFmtId="0" fontId="0" fillId="0" borderId="5" xfId="0" quotePrefix="1" applyBorder="1" applyAlignment="1">
      <alignment horizontal="center"/>
    </xf>
    <xf numFmtId="0" fontId="0" fillId="0" borderId="6" xfId="0" applyBorder="1"/>
    <xf numFmtId="0" fontId="0" fillId="0" borderId="5" xfId="0" applyBorder="1" applyAlignment="1">
      <alignment horizontal="center"/>
    </xf>
    <xf numFmtId="16" fontId="0" fillId="0" borderId="5" xfId="0" quotePrefix="1" applyNumberFormat="1" applyBorder="1" applyAlignment="1">
      <alignment horizontal="center"/>
    </xf>
    <xf numFmtId="0" fontId="1" fillId="0" borderId="8" xfId="0" applyFont="1" applyBorder="1" applyAlignment="1">
      <alignment horizontal="center"/>
    </xf>
    <xf numFmtId="0" fontId="1" fillId="0" borderId="8" xfId="0" applyFont="1" applyBorder="1"/>
    <xf numFmtId="0" fontId="1" fillId="0" borderId="9" xfId="0" applyFont="1" applyBorder="1"/>
    <xf numFmtId="164" fontId="0" fillId="0" borderId="0" xfId="0" applyNumberFormat="1" applyAlignment="1">
      <alignment horizontal="center"/>
    </xf>
    <xf numFmtId="0" fontId="2" fillId="0" borderId="0" xfId="0" applyFont="1" applyAlignment="1">
      <alignment horizontal="center"/>
    </xf>
    <xf numFmtId="0" fontId="3" fillId="0" borderId="5" xfId="0" applyFont="1" applyBorder="1"/>
    <xf numFmtId="0" fontId="0" fillId="2" borderId="10" xfId="0" applyFill="1" applyBorder="1"/>
    <xf numFmtId="0" fontId="0" fillId="2" borderId="11" xfId="0" applyFill="1" applyBorder="1"/>
    <xf numFmtId="0" fontId="0" fillId="2" borderId="11" xfId="0" applyFill="1" applyBorder="1" applyAlignment="1">
      <alignment horizontal="center"/>
    </xf>
    <xf numFmtId="0" fontId="0" fillId="2" borderId="12" xfId="0" applyFill="1" applyBorder="1"/>
    <xf numFmtId="0" fontId="0" fillId="2" borderId="13" xfId="0" applyFill="1" applyBorder="1"/>
    <xf numFmtId="0" fontId="0" fillId="2" borderId="0" xfId="0" applyFill="1"/>
    <xf numFmtId="0" fontId="0" fillId="2" borderId="0" xfId="0" applyFill="1" applyAlignment="1">
      <alignment horizontal="center"/>
    </xf>
    <xf numFmtId="0" fontId="0" fillId="2" borderId="14" xfId="0" applyFill="1" applyBorder="1"/>
    <xf numFmtId="0" fontId="0" fillId="2" borderId="15" xfId="0" applyFill="1" applyBorder="1"/>
    <xf numFmtId="0" fontId="0" fillId="2" borderId="16" xfId="0" applyFill="1" applyBorder="1"/>
    <xf numFmtId="0" fontId="0" fillId="2" borderId="16" xfId="0" applyFill="1" applyBorder="1" applyAlignment="1">
      <alignment horizontal="center"/>
    </xf>
    <xf numFmtId="0" fontId="0" fillId="2" borderId="17" xfId="0" applyFill="1" applyBorder="1"/>
    <xf numFmtId="0" fontId="1" fillId="4" borderId="33" xfId="0" applyFont="1" applyFill="1" applyBorder="1" applyAlignment="1">
      <alignment horizontal="center"/>
    </xf>
    <xf numFmtId="0" fontId="1" fillId="0" borderId="0" xfId="0" applyFont="1"/>
    <xf numFmtId="164" fontId="0" fillId="3" borderId="5" xfId="0" applyNumberFormat="1" applyFill="1" applyBorder="1" applyAlignment="1">
      <alignment horizontal="center"/>
    </xf>
    <xf numFmtId="0" fontId="5" fillId="0" borderId="0" xfId="0" applyFont="1"/>
    <xf numFmtId="0" fontId="4" fillId="0" borderId="0" xfId="0" applyFont="1" applyAlignment="1">
      <alignment horizontal="centerContinuous"/>
    </xf>
    <xf numFmtId="164" fontId="0" fillId="0" borderId="4" xfId="0" applyNumberFormat="1" applyBorder="1" applyAlignment="1">
      <alignment horizontal="center"/>
    </xf>
    <xf numFmtId="0" fontId="1" fillId="0" borderId="0" xfId="0" applyFont="1" applyAlignment="1">
      <alignment horizontal="right"/>
    </xf>
    <xf numFmtId="0" fontId="1" fillId="0" borderId="0" xfId="0" applyFont="1" applyAlignment="1">
      <alignment horizontal="center"/>
    </xf>
    <xf numFmtId="0" fontId="5" fillId="2" borderId="0" xfId="0" applyFont="1" applyFill="1"/>
    <xf numFmtId="164" fontId="1" fillId="3" borderId="2" xfId="0" applyNumberFormat="1" applyFont="1" applyFill="1" applyBorder="1" applyAlignment="1">
      <alignment horizontal="center"/>
    </xf>
    <xf numFmtId="0" fontId="2" fillId="2" borderId="0" xfId="0" applyFont="1" applyFill="1" applyAlignment="1">
      <alignment horizontal="center"/>
    </xf>
    <xf numFmtId="0" fontId="1" fillId="2" borderId="9" xfId="0" applyFont="1" applyFill="1" applyBorder="1"/>
    <xf numFmtId="0" fontId="1" fillId="2" borderId="8" xfId="0" applyFont="1" applyFill="1" applyBorder="1" applyAlignment="1">
      <alignment horizontal="center"/>
    </xf>
    <xf numFmtId="0" fontId="1" fillId="2" borderId="3" xfId="0" applyFont="1" applyFill="1" applyBorder="1"/>
    <xf numFmtId="0" fontId="1" fillId="2" borderId="2" xfId="0" applyFont="1" applyFill="1" applyBorder="1" applyAlignment="1">
      <alignment horizontal="center"/>
    </xf>
    <xf numFmtId="164" fontId="0" fillId="2" borderId="0" xfId="0" applyNumberFormat="1" applyFill="1" applyAlignment="1">
      <alignment horizontal="center"/>
    </xf>
    <xf numFmtId="0" fontId="0" fillId="2" borderId="9" xfId="0" applyFill="1" applyBorder="1"/>
    <xf numFmtId="0" fontId="0" fillId="2" borderId="6" xfId="0" applyFill="1" applyBorder="1"/>
    <xf numFmtId="0" fontId="0" fillId="2" borderId="3" xfId="0" applyFill="1" applyBorder="1"/>
    <xf numFmtId="0" fontId="1" fillId="0" borderId="7" xfId="0" applyFont="1" applyBorder="1" applyAlignment="1">
      <alignment horizontal="center"/>
    </xf>
    <xf numFmtId="0" fontId="0" fillId="0" borderId="9" xfId="0" applyBorder="1" applyAlignment="1">
      <alignment horizontal="right"/>
    </xf>
    <xf numFmtId="0" fontId="0" fillId="0" borderId="6" xfId="0" applyBorder="1" applyAlignment="1">
      <alignment horizontal="right"/>
    </xf>
    <xf numFmtId="0" fontId="0" fillId="0" borderId="3" xfId="0" applyBorder="1" applyAlignment="1">
      <alignment horizontal="right"/>
    </xf>
    <xf numFmtId="0" fontId="23" fillId="0" borderId="6" xfId="0" applyFont="1" applyBorder="1"/>
    <xf numFmtId="0" fontId="23" fillId="0" borderId="5" xfId="0" quotePrefix="1" applyFont="1" applyBorder="1" applyAlignment="1">
      <alignment horizontal="center"/>
    </xf>
    <xf numFmtId="0" fontId="23" fillId="0" borderId="5" xfId="0" applyFont="1" applyBorder="1"/>
    <xf numFmtId="2" fontId="23" fillId="0" borderId="5" xfId="0" applyNumberFormat="1" applyFont="1" applyBorder="1" applyAlignment="1">
      <alignment horizontal="center"/>
    </xf>
    <xf numFmtId="0" fontId="23" fillId="0" borderId="0" xfId="0" applyFont="1"/>
    <xf numFmtId="0" fontId="5" fillId="5" borderId="0" xfId="0" applyFont="1" applyFill="1"/>
    <xf numFmtId="0" fontId="0" fillId="5" borderId="0" xfId="0" applyFill="1"/>
    <xf numFmtId="0" fontId="1" fillId="5" borderId="0" xfId="0" applyFont="1" applyFill="1" applyAlignment="1">
      <alignment horizontal="center"/>
    </xf>
    <xf numFmtId="0" fontId="1" fillId="5" borderId="0" xfId="0" quotePrefix="1" applyFont="1" applyFill="1"/>
    <xf numFmtId="0" fontId="1" fillId="5" borderId="0" xfId="0" applyFont="1" applyFill="1"/>
    <xf numFmtId="0" fontId="1" fillId="5" borderId="5" xfId="0" applyFont="1" applyFill="1" applyBorder="1" applyAlignment="1">
      <alignment horizontal="center" vertical="center"/>
    </xf>
    <xf numFmtId="0" fontId="1" fillId="5" borderId="5" xfId="0" applyFont="1" applyFill="1" applyBorder="1" applyAlignment="1">
      <alignment horizontal="center" vertical="center" wrapText="1"/>
    </xf>
    <xf numFmtId="0" fontId="1" fillId="5" borderId="0" xfId="0" applyFont="1" applyFill="1" applyAlignment="1">
      <alignment horizontal="center" vertical="center"/>
    </xf>
    <xf numFmtId="0" fontId="0" fillId="5" borderId="5" xfId="0" applyFill="1" applyBorder="1"/>
    <xf numFmtId="9" fontId="0" fillId="5" borderId="5" xfId="1" applyFont="1" applyFill="1" applyBorder="1" applyAlignment="1">
      <alignment horizontal="center"/>
    </xf>
    <xf numFmtId="0" fontId="0" fillId="5" borderId="5" xfId="0" applyFill="1" applyBorder="1" applyAlignment="1">
      <alignment horizontal="center"/>
    </xf>
    <xf numFmtId="10" fontId="0" fillId="5" borderId="5" xfId="0" applyNumberFormat="1" applyFill="1" applyBorder="1" applyAlignment="1">
      <alignment horizontal="center"/>
    </xf>
    <xf numFmtId="1" fontId="0" fillId="5" borderId="5" xfId="0" applyNumberFormat="1" applyFill="1" applyBorder="1" applyAlignment="1">
      <alignment horizontal="center"/>
    </xf>
    <xf numFmtId="0" fontId="0" fillId="5" borderId="0" xfId="0" applyFill="1" applyAlignment="1">
      <alignment horizontal="center"/>
    </xf>
    <xf numFmtId="0" fontId="0" fillId="5" borderId="0" xfId="0" applyFill="1" applyAlignment="1">
      <alignment horizontal="right"/>
    </xf>
    <xf numFmtId="1" fontId="0" fillId="5" borderId="0" xfId="0" applyNumberFormat="1" applyFill="1" applyAlignment="1">
      <alignment horizontal="center"/>
    </xf>
    <xf numFmtId="0" fontId="1" fillId="5" borderId="35" xfId="0" applyFont="1" applyFill="1" applyBorder="1" applyAlignment="1">
      <alignment horizontal="centerContinuous"/>
    </xf>
    <xf numFmtId="0" fontId="1" fillId="5" borderId="36" xfId="0" applyFont="1" applyFill="1" applyBorder="1" applyAlignment="1">
      <alignment horizontal="centerContinuous"/>
    </xf>
    <xf numFmtId="0" fontId="1" fillId="5" borderId="34" xfId="0" applyFont="1" applyFill="1" applyBorder="1" applyAlignment="1">
      <alignment horizontal="centerContinuous"/>
    </xf>
    <xf numFmtId="0" fontId="1" fillId="5" borderId="0" xfId="0" applyFont="1" applyFill="1" applyAlignment="1">
      <alignment horizontal="centerContinuous"/>
    </xf>
    <xf numFmtId="0" fontId="1" fillId="5" borderId="5" xfId="0" applyFont="1" applyFill="1" applyBorder="1"/>
    <xf numFmtId="0" fontId="1" fillId="5" borderId="5" xfId="0" applyFont="1" applyFill="1" applyBorder="1" applyAlignment="1">
      <alignment horizontal="center"/>
    </xf>
    <xf numFmtId="0" fontId="1" fillId="5" borderId="33" xfId="0" applyFont="1" applyFill="1" applyBorder="1" applyAlignment="1">
      <alignment horizontal="center"/>
    </xf>
    <xf numFmtId="0" fontId="1" fillId="5" borderId="27" xfId="0" applyFont="1" applyFill="1" applyBorder="1" applyAlignment="1">
      <alignment horizontal="center"/>
    </xf>
    <xf numFmtId="165" fontId="0" fillId="5" borderId="5" xfId="0" applyNumberFormat="1" applyFill="1" applyBorder="1" applyAlignment="1">
      <alignment horizontal="center"/>
    </xf>
    <xf numFmtId="3" fontId="0" fillId="5" borderId="5" xfId="0" applyNumberFormat="1" applyFill="1" applyBorder="1" applyAlignment="1">
      <alignment horizontal="center"/>
    </xf>
    <xf numFmtId="3" fontId="0" fillId="5" borderId="0" xfId="0" applyNumberFormat="1" applyFill="1" applyAlignment="1">
      <alignment horizontal="center"/>
    </xf>
    <xf numFmtId="1" fontId="0" fillId="5" borderId="0" xfId="0" applyNumberFormat="1" applyFill="1"/>
    <xf numFmtId="165" fontId="0" fillId="5" borderId="0" xfId="0" applyNumberFormat="1" applyFill="1" applyAlignment="1">
      <alignment horizontal="center"/>
    </xf>
    <xf numFmtId="0" fontId="1" fillId="5" borderId="0" xfId="0" applyFont="1" applyFill="1" applyAlignment="1">
      <alignment horizontal="right"/>
    </xf>
    <xf numFmtId="0" fontId="0" fillId="5" borderId="9" xfId="0" applyFill="1" applyBorder="1"/>
    <xf numFmtId="164" fontId="0" fillId="5" borderId="8" xfId="0" applyNumberFormat="1" applyFill="1" applyBorder="1" applyAlignment="1">
      <alignment horizontal="center"/>
    </xf>
    <xf numFmtId="164" fontId="0" fillId="5" borderId="44" xfId="0" applyNumberFormat="1" applyFill="1" applyBorder="1" applyAlignment="1">
      <alignment horizontal="center"/>
    </xf>
    <xf numFmtId="0" fontId="0" fillId="5" borderId="6" xfId="0" applyFill="1" applyBorder="1"/>
    <xf numFmtId="164" fontId="0" fillId="5" borderId="5" xfId="0" applyNumberFormat="1" applyFill="1" applyBorder="1" applyAlignment="1">
      <alignment horizontal="center" vertical="center"/>
    </xf>
    <xf numFmtId="164" fontId="0" fillId="5" borderId="45" xfId="0" applyNumberFormat="1" applyFill="1" applyBorder="1" applyAlignment="1">
      <alignment horizontal="center" vertical="center"/>
    </xf>
    <xf numFmtId="0" fontId="0" fillId="5" borderId="3" xfId="0" applyFill="1" applyBorder="1"/>
    <xf numFmtId="164" fontId="0" fillId="5" borderId="2" xfId="0" applyNumberFormat="1" applyFill="1" applyBorder="1" applyAlignment="1">
      <alignment horizontal="center" vertical="center"/>
    </xf>
    <xf numFmtId="164" fontId="0" fillId="5" borderId="46" xfId="0" applyNumberFormat="1" applyFill="1" applyBorder="1" applyAlignment="1">
      <alignment horizontal="center" vertical="center"/>
    </xf>
    <xf numFmtId="164" fontId="0" fillId="5" borderId="0" xfId="0" applyNumberFormat="1" applyFill="1" applyAlignment="1">
      <alignment horizontal="center" vertical="center"/>
    </xf>
    <xf numFmtId="0" fontId="0" fillId="5" borderId="17" xfId="0" applyFill="1" applyBorder="1"/>
    <xf numFmtId="0" fontId="0" fillId="5" borderId="16" xfId="0" applyFill="1" applyBorder="1" applyAlignment="1">
      <alignment horizontal="center"/>
    </xf>
    <xf numFmtId="0" fontId="0" fillId="5" borderId="16" xfId="0" applyFill="1" applyBorder="1"/>
    <xf numFmtId="0" fontId="0" fillId="5" borderId="14" xfId="0" applyFill="1" applyBorder="1"/>
    <xf numFmtId="0" fontId="0" fillId="5" borderId="12" xfId="0" applyFill="1" applyBorder="1"/>
    <xf numFmtId="0" fontId="0" fillId="5" borderId="11" xfId="0" applyFill="1" applyBorder="1" applyAlignment="1">
      <alignment horizontal="center"/>
    </xf>
    <xf numFmtId="0" fontId="0" fillId="5" borderId="11" xfId="0" applyFill="1" applyBorder="1"/>
    <xf numFmtId="0" fontId="2" fillId="5" borderId="0" xfId="0" applyFont="1" applyFill="1"/>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xf numFmtId="164" fontId="4" fillId="5" borderId="6" xfId="0" applyNumberFormat="1" applyFont="1" applyFill="1" applyBorder="1"/>
    <xf numFmtId="164" fontId="0" fillId="5" borderId="5" xfId="0" applyNumberFormat="1" applyFill="1" applyBorder="1" applyAlignment="1">
      <alignment horizontal="center"/>
    </xf>
    <xf numFmtId="164" fontId="0" fillId="5" borderId="4" xfId="0" applyNumberFormat="1" applyFill="1" applyBorder="1" applyAlignment="1">
      <alignment horizontal="center"/>
    </xf>
    <xf numFmtId="164" fontId="0" fillId="5" borderId="0" xfId="0" applyNumberFormat="1" applyFill="1"/>
    <xf numFmtId="164" fontId="4" fillId="5" borderId="6" xfId="0" applyNumberFormat="1" applyFont="1" applyFill="1" applyBorder="1" applyAlignment="1">
      <alignment wrapText="1"/>
    </xf>
    <xf numFmtId="164" fontId="4" fillId="5" borderId="3" xfId="0" applyNumberFormat="1" applyFont="1" applyFill="1" applyBorder="1"/>
    <xf numFmtId="164" fontId="0" fillId="5" borderId="2" xfId="0" applyNumberFormat="1" applyFill="1" applyBorder="1" applyAlignment="1">
      <alignment horizontal="center"/>
    </xf>
    <xf numFmtId="164" fontId="0" fillId="5" borderId="1" xfId="0" applyNumberFormat="1" applyFill="1" applyBorder="1" applyAlignment="1">
      <alignment horizontal="center"/>
    </xf>
    <xf numFmtId="0" fontId="6" fillId="5" borderId="18" xfId="0" applyFont="1" applyFill="1" applyBorder="1" applyAlignment="1">
      <alignment vertical="center"/>
    </xf>
    <xf numFmtId="0" fontId="0" fillId="5" borderId="19" xfId="0" applyFill="1" applyBorder="1"/>
    <xf numFmtId="0" fontId="0" fillId="5" borderId="20" xfId="0" applyFill="1" applyBorder="1"/>
    <xf numFmtId="0" fontId="6" fillId="5" borderId="21" xfId="0" applyFont="1" applyFill="1" applyBorder="1" applyAlignment="1">
      <alignment vertical="center"/>
    </xf>
    <xf numFmtId="0" fontId="0" fillId="5" borderId="22" xfId="0" applyFill="1" applyBorder="1"/>
    <xf numFmtId="0" fontId="0" fillId="5" borderId="23" xfId="0" applyFill="1" applyBorder="1"/>
    <xf numFmtId="0" fontId="6" fillId="5" borderId="24" xfId="0" applyFont="1" applyFill="1" applyBorder="1" applyAlignment="1">
      <alignment vertical="center"/>
    </xf>
    <xf numFmtId="0" fontId="0" fillId="5" borderId="25" xfId="0" applyFill="1" applyBorder="1"/>
    <xf numFmtId="0" fontId="0" fillId="5" borderId="26" xfId="0" applyFill="1" applyBorder="1"/>
    <xf numFmtId="0" fontId="1" fillId="5" borderId="30"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29" xfId="0" applyFont="1" applyFill="1" applyBorder="1" applyAlignment="1">
      <alignment vertical="center" wrapText="1"/>
    </xf>
    <xf numFmtId="164" fontId="7" fillId="5" borderId="32" xfId="0" applyNumberFormat="1" applyFont="1" applyFill="1" applyBorder="1" applyAlignment="1">
      <alignment horizontal="center" wrapText="1"/>
    </xf>
    <xf numFmtId="0" fontId="0" fillId="5" borderId="0" xfId="0" applyFill="1" applyAlignment="1">
      <alignment wrapText="1"/>
    </xf>
    <xf numFmtId="0" fontId="8" fillId="5" borderId="0" xfId="0" applyFont="1" applyFill="1" applyAlignment="1">
      <alignment horizontal="left" vertical="center"/>
    </xf>
    <xf numFmtId="0" fontId="12" fillId="5" borderId="0" xfId="0" applyFont="1" applyFill="1" applyAlignment="1">
      <alignment horizontal="center" vertical="center"/>
    </xf>
    <xf numFmtId="0" fontId="13" fillId="5" borderId="0" xfId="0" applyFont="1" applyFill="1" applyAlignment="1">
      <alignment horizontal="left" vertical="center"/>
    </xf>
    <xf numFmtId="0" fontId="18" fillId="5" borderId="0" xfId="0" applyFont="1" applyFill="1" applyAlignment="1">
      <alignment horizontal="left" vertical="center"/>
    </xf>
    <xf numFmtId="0" fontId="17" fillId="5" borderId="0" xfId="0" applyFont="1" applyFill="1" applyAlignment="1">
      <alignment wrapText="1"/>
    </xf>
    <xf numFmtId="0" fontId="19" fillId="5" borderId="0" xfId="0" applyFont="1" applyFill="1"/>
    <xf numFmtId="0" fontId="12" fillId="5" borderId="0" xfId="0" applyFont="1" applyFill="1" applyAlignment="1">
      <alignment horizontal="center" wrapText="1"/>
    </xf>
    <xf numFmtId="0" fontId="6" fillId="5" borderId="0" xfId="0" applyFont="1" applyFill="1" applyAlignment="1">
      <alignment horizontal="center" wrapText="1"/>
    </xf>
    <xf numFmtId="0" fontId="12" fillId="5" borderId="33" xfId="0" applyFont="1" applyFill="1" applyBorder="1" applyAlignment="1">
      <alignment horizontal="center" vertical="center"/>
    </xf>
    <xf numFmtId="0" fontId="12" fillId="5" borderId="37" xfId="0" applyFont="1" applyFill="1" applyBorder="1" applyAlignment="1">
      <alignment horizontal="center" vertical="center"/>
    </xf>
    <xf numFmtId="0" fontId="12" fillId="5" borderId="33" xfId="0" applyFont="1" applyFill="1" applyBorder="1" applyAlignment="1">
      <alignment horizontal="center" vertical="center" wrapText="1"/>
    </xf>
    <xf numFmtId="0" fontId="6" fillId="6" borderId="40" xfId="0" applyFont="1" applyFill="1" applyBorder="1" applyAlignment="1">
      <alignment horizontal="center" vertical="center" wrapText="1"/>
    </xf>
    <xf numFmtId="0" fontId="12" fillId="5" borderId="38" xfId="0" applyFont="1" applyFill="1" applyBorder="1" applyAlignment="1">
      <alignment horizontal="center" vertical="center"/>
    </xf>
    <xf numFmtId="0" fontId="14" fillId="5" borderId="38" xfId="0" applyFont="1" applyFill="1" applyBorder="1" applyAlignment="1">
      <alignment wrapText="1"/>
    </xf>
    <xf numFmtId="0" fontId="17" fillId="5" borderId="38" xfId="0" applyFont="1" applyFill="1" applyBorder="1" applyAlignment="1">
      <alignment horizontal="center" vertical="center" wrapText="1"/>
    </xf>
    <xf numFmtId="0" fontId="19" fillId="5" borderId="41" xfId="0" applyFont="1" applyFill="1" applyBorder="1" applyAlignment="1">
      <alignment horizontal="center" vertical="center"/>
    </xf>
    <xf numFmtId="0" fontId="17" fillId="5" borderId="38" xfId="2" applyFill="1" applyBorder="1" applyAlignment="1">
      <alignment horizontal="center" vertical="center" wrapText="1"/>
    </xf>
    <xf numFmtId="0" fontId="12" fillId="5" borderId="5" xfId="0" applyFont="1" applyFill="1" applyBorder="1" applyAlignment="1">
      <alignment horizontal="center" vertical="center"/>
    </xf>
    <xf numFmtId="0" fontId="14" fillId="5" borderId="5" xfId="0" applyFont="1" applyFill="1" applyBorder="1" applyAlignment="1">
      <alignment wrapText="1"/>
    </xf>
    <xf numFmtId="0" fontId="17" fillId="5" borderId="5" xfId="0" applyFont="1" applyFill="1" applyBorder="1" applyAlignment="1">
      <alignment horizontal="center" vertical="center" wrapText="1"/>
    </xf>
    <xf numFmtId="0" fontId="20" fillId="5" borderId="42" xfId="0" applyFont="1" applyFill="1" applyBorder="1" applyAlignment="1">
      <alignment horizontal="center" vertical="center"/>
    </xf>
    <xf numFmtId="0" fontId="17" fillId="5" borderId="5" xfId="2" applyFill="1" applyBorder="1" applyAlignment="1">
      <alignment horizontal="center" vertical="center" wrapText="1"/>
    </xf>
    <xf numFmtId="0" fontId="19" fillId="5" borderId="42" xfId="0" applyFont="1" applyFill="1" applyBorder="1" applyAlignment="1">
      <alignment horizontal="center" vertical="center"/>
    </xf>
    <xf numFmtId="0" fontId="17" fillId="5" borderId="5" xfId="2" applyFill="1" applyBorder="1" applyAlignment="1">
      <alignment horizontal="center" vertical="center"/>
    </xf>
    <xf numFmtId="0" fontId="17" fillId="5" borderId="35" xfId="0" applyFont="1" applyFill="1" applyBorder="1" applyAlignment="1">
      <alignment horizontal="center" vertical="center" wrapText="1"/>
    </xf>
    <xf numFmtId="0" fontId="20" fillId="5" borderId="43" xfId="0" applyFont="1" applyFill="1" applyBorder="1" applyAlignment="1">
      <alignment horizontal="center" vertical="center" wrapText="1"/>
    </xf>
    <xf numFmtId="0" fontId="21" fillId="5" borderId="35" xfId="2" applyFont="1" applyFill="1" applyBorder="1" applyAlignment="1">
      <alignment horizontal="center" vertical="center" wrapText="1"/>
    </xf>
    <xf numFmtId="0" fontId="19" fillId="5" borderId="42" xfId="0" applyFont="1" applyFill="1" applyBorder="1" applyAlignment="1">
      <alignment horizontal="centerContinuous" vertical="center" wrapText="1"/>
    </xf>
    <xf numFmtId="0" fontId="17" fillId="5" borderId="5" xfId="2" applyFill="1" applyBorder="1" applyAlignment="1">
      <alignment horizontal="left" vertical="center" wrapText="1"/>
    </xf>
    <xf numFmtId="0" fontId="20" fillId="5" borderId="42" xfId="0" applyFont="1" applyFill="1" applyBorder="1" applyAlignment="1">
      <alignment horizontal="center" vertical="center" wrapText="1"/>
    </xf>
    <xf numFmtId="0" fontId="21" fillId="5" borderId="5" xfId="2" applyFont="1" applyFill="1" applyBorder="1" applyAlignment="1">
      <alignment horizontal="center" vertical="center" wrapText="1"/>
    </xf>
    <xf numFmtId="0" fontId="16" fillId="5" borderId="5" xfId="0" applyFont="1" applyFill="1" applyBorder="1"/>
    <xf numFmtId="0" fontId="14" fillId="5" borderId="5" xfId="0" applyFont="1" applyFill="1" applyBorder="1" applyAlignment="1">
      <alignment horizontal="left" indent="5"/>
    </xf>
    <xf numFmtId="0" fontId="16" fillId="5" borderId="5" xfId="0" applyFont="1" applyFill="1" applyBorder="1" applyAlignment="1">
      <alignment wrapText="1"/>
    </xf>
    <xf numFmtId="0" fontId="14" fillId="5" borderId="5" xfId="0" applyFont="1" applyFill="1" applyBorder="1" applyAlignment="1">
      <alignment horizontal="left" wrapText="1" indent="5"/>
    </xf>
    <xf numFmtId="0" fontId="16" fillId="5" borderId="5" xfId="0" applyFont="1" applyFill="1" applyBorder="1" applyAlignment="1">
      <alignment horizontal="left" wrapText="1"/>
    </xf>
    <xf numFmtId="0" fontId="12" fillId="5" borderId="39" xfId="0" applyFont="1" applyFill="1" applyBorder="1" applyAlignment="1">
      <alignment horizontal="center" vertical="center"/>
    </xf>
    <xf numFmtId="0" fontId="17" fillId="5" borderId="5" xfId="0" applyFont="1" applyFill="1" applyBorder="1" applyAlignment="1">
      <alignment wrapText="1"/>
    </xf>
    <xf numFmtId="0" fontId="12" fillId="5" borderId="0" xfId="0" applyFont="1" applyFill="1" applyAlignment="1">
      <alignment horizontal="left" vertical="center"/>
    </xf>
    <xf numFmtId="0" fontId="4" fillId="5" borderId="0" xfId="0" applyFont="1" applyFill="1" applyAlignment="1">
      <alignment horizontal="centerContinuous"/>
    </xf>
    <xf numFmtId="0" fontId="1" fillId="5" borderId="6" xfId="0" applyFont="1" applyFill="1" applyBorder="1" applyAlignment="1">
      <alignment horizontal="center"/>
    </xf>
    <xf numFmtId="0" fontId="1" fillId="5" borderId="4" xfId="0" applyFont="1" applyFill="1" applyBorder="1" applyAlignment="1">
      <alignment horizontal="center"/>
    </xf>
    <xf numFmtId="164" fontId="0" fillId="5" borderId="6" xfId="0" applyNumberFormat="1" applyFill="1" applyBorder="1" applyAlignment="1">
      <alignment horizontal="center"/>
    </xf>
    <xf numFmtId="164" fontId="1" fillId="5" borderId="3" xfId="0" applyNumberFormat="1" applyFont="1" applyFill="1" applyBorder="1" applyAlignment="1">
      <alignment horizontal="center"/>
    </xf>
    <xf numFmtId="164" fontId="1" fillId="5" borderId="2" xfId="0" applyNumberFormat="1" applyFont="1" applyFill="1" applyBorder="1" applyAlignment="1">
      <alignment horizontal="center"/>
    </xf>
    <xf numFmtId="164" fontId="1" fillId="5" borderId="1" xfId="0" applyNumberFormat="1" applyFont="1" applyFill="1" applyBorder="1" applyAlignment="1">
      <alignment horizontal="center"/>
    </xf>
    <xf numFmtId="164" fontId="0" fillId="5" borderId="0" xfId="0" applyNumberFormat="1" applyFill="1" applyAlignment="1">
      <alignment horizontal="center"/>
    </xf>
    <xf numFmtId="0" fontId="1" fillId="5" borderId="9" xfId="0" applyFont="1" applyFill="1" applyBorder="1" applyAlignment="1">
      <alignment horizontal="center"/>
    </xf>
    <xf numFmtId="0" fontId="1" fillId="5" borderId="8" xfId="0" applyFont="1" applyFill="1" applyBorder="1" applyAlignment="1">
      <alignment horizontal="center"/>
    </xf>
    <xf numFmtId="0" fontId="1" fillId="5" borderId="7" xfId="0" applyFont="1" applyFill="1" applyBorder="1" applyAlignment="1">
      <alignment horizontal="center"/>
    </xf>
    <xf numFmtId="164" fontId="23" fillId="5" borderId="6" xfId="0" applyNumberFormat="1" applyFont="1" applyFill="1" applyBorder="1" applyAlignment="1">
      <alignment horizontal="center"/>
    </xf>
    <xf numFmtId="164" fontId="23" fillId="5" borderId="5" xfId="0" applyNumberFormat="1" applyFont="1" applyFill="1" applyBorder="1" applyAlignment="1">
      <alignment horizontal="center"/>
    </xf>
    <xf numFmtId="164" fontId="23" fillId="5" borderId="4" xfId="0" applyNumberFormat="1" applyFont="1" applyFill="1" applyBorder="1" applyAlignment="1">
      <alignment horizontal="center"/>
    </xf>
    <xf numFmtId="164" fontId="1" fillId="5" borderId="5" xfId="0" applyNumberFormat="1" applyFont="1" applyFill="1" applyBorder="1" applyAlignment="1">
      <alignment horizontal="center"/>
    </xf>
    <xf numFmtId="0" fontId="24" fillId="5" borderId="33" xfId="0" applyFont="1" applyFill="1" applyBorder="1" applyAlignment="1">
      <alignment horizontal="center"/>
    </xf>
    <xf numFmtId="0" fontId="24" fillId="5" borderId="8" xfId="0" applyFont="1" applyFill="1" applyBorder="1" applyAlignment="1">
      <alignment horizontal="center"/>
    </xf>
    <xf numFmtId="164" fontId="24" fillId="5" borderId="2" xfId="0" applyNumberFormat="1" applyFont="1" applyFill="1" applyBorder="1" applyAlignment="1">
      <alignment horizontal="center"/>
    </xf>
    <xf numFmtId="0" fontId="1" fillId="5" borderId="27" xfId="0" applyFont="1" applyFill="1" applyBorder="1" applyAlignment="1">
      <alignment horizontal="center" vertical="center"/>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8" fillId="5" borderId="0" xfId="0" applyFont="1" applyFill="1" applyAlignment="1">
      <alignment horizontal="left" vertical="center" wrapText="1"/>
    </xf>
    <xf numFmtId="0" fontId="1" fillId="5" borderId="0" xfId="0" applyFont="1" applyFill="1" applyAlignment="1">
      <alignment wrapText="1"/>
    </xf>
  </cellXfs>
  <cellStyles count="3">
    <cellStyle name="Normal" xfId="0" builtinId="0"/>
    <cellStyle name="Normal 2" xfId="2" xr:uid="{3BD8AE95-DB63-45EB-A0AB-C0FC8EFDE42B}"/>
    <cellStyle name="Percent" xfId="1" builtinId="5"/>
  </cellStyles>
  <dxfs count="3">
    <dxf>
      <fill>
        <patternFill patternType="solid">
          <fgColor rgb="FFBFBFBF"/>
          <bgColor rgb="FFBFBFBF"/>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114300</xdr:rowOff>
    </xdr:from>
    <xdr:ext cx="2114457" cy="781050"/>
    <xdr:pic>
      <xdr:nvPicPr>
        <xdr:cNvPr id="2" name="Picture 1">
          <a:extLst>
            <a:ext uri="{FF2B5EF4-FFF2-40B4-BE49-F238E27FC236}">
              <a16:creationId xmlns:a16="http://schemas.microsoft.com/office/drawing/2014/main" id="{5BACD2CB-69E5-4A13-8F6D-F8B7EFC76B87}"/>
            </a:ext>
          </a:extLst>
        </xdr:cNvPr>
        <xdr:cNvPicPr>
          <a:picLocks noChangeAspect="1"/>
        </xdr:cNvPicPr>
      </xdr:nvPicPr>
      <xdr:blipFill>
        <a:blip xmlns:r="http://schemas.openxmlformats.org/officeDocument/2006/relationships" r:embed="rId1"/>
        <a:stretch>
          <a:fillRect/>
        </a:stretch>
      </xdr:blipFill>
      <xdr:spPr>
        <a:xfrm>
          <a:off x="133350" y="114300"/>
          <a:ext cx="2114457" cy="7810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228600</xdr:colOff>
      <xdr:row>0</xdr:row>
      <xdr:rowOff>123825</xdr:rowOff>
    </xdr:from>
    <xdr:ext cx="2114457" cy="781050"/>
    <xdr:pic>
      <xdr:nvPicPr>
        <xdr:cNvPr id="2" name="Picture 1">
          <a:extLst>
            <a:ext uri="{FF2B5EF4-FFF2-40B4-BE49-F238E27FC236}">
              <a16:creationId xmlns:a16="http://schemas.microsoft.com/office/drawing/2014/main" id="{ECAC188B-F943-4A02-9551-E56F4A192D7B}"/>
            </a:ext>
          </a:extLst>
        </xdr:cNvPr>
        <xdr:cNvPicPr>
          <a:picLocks noChangeAspect="1"/>
        </xdr:cNvPicPr>
      </xdr:nvPicPr>
      <xdr:blipFill>
        <a:blip xmlns:r="http://schemas.openxmlformats.org/officeDocument/2006/relationships" r:embed="rId1"/>
        <a:stretch>
          <a:fillRect/>
        </a:stretch>
      </xdr:blipFill>
      <xdr:spPr>
        <a:xfrm>
          <a:off x="228600" y="123825"/>
          <a:ext cx="2114457" cy="7810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11</xdr:row>
      <xdr:rowOff>114300</xdr:rowOff>
    </xdr:from>
    <xdr:ext cx="2114457" cy="781050"/>
    <xdr:pic>
      <xdr:nvPicPr>
        <xdr:cNvPr id="2" name="Picture 1">
          <a:extLst>
            <a:ext uri="{FF2B5EF4-FFF2-40B4-BE49-F238E27FC236}">
              <a16:creationId xmlns:a16="http://schemas.microsoft.com/office/drawing/2014/main" id="{25CED8C3-3328-43AE-8413-D6AFE9412F81}"/>
            </a:ext>
          </a:extLst>
        </xdr:cNvPr>
        <xdr:cNvPicPr>
          <a:picLocks noChangeAspect="1"/>
        </xdr:cNvPicPr>
      </xdr:nvPicPr>
      <xdr:blipFill>
        <a:blip xmlns:r="http://schemas.openxmlformats.org/officeDocument/2006/relationships" r:embed="rId1"/>
        <a:stretch>
          <a:fillRect/>
        </a:stretch>
      </xdr:blipFill>
      <xdr:spPr>
        <a:xfrm>
          <a:off x="114300" y="114300"/>
          <a:ext cx="2114457" cy="7810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28E10-CD6F-4334-AABD-814B6D90F124}">
  <dimension ref="A1:M34"/>
  <sheetViews>
    <sheetView tabSelected="1" workbookViewId="0">
      <selection activeCell="F30" sqref="F30:F33"/>
    </sheetView>
  </sheetViews>
  <sheetFormatPr defaultRowHeight="14.6" x14ac:dyDescent="0.4"/>
  <cols>
    <col min="1" max="1" width="13.53515625" customWidth="1"/>
    <col min="2" max="2" width="14.3046875" customWidth="1"/>
    <col min="3" max="3" width="11.53515625" bestFit="1" customWidth="1"/>
    <col min="4" max="5" width="13.84375" bestFit="1" customWidth="1"/>
    <col min="6" max="6" width="12.69140625" bestFit="1" customWidth="1"/>
    <col min="7" max="7" width="16.84375" customWidth="1"/>
    <col min="8" max="8" width="9.69140625" bestFit="1" customWidth="1"/>
    <col min="9" max="9" width="11.53515625" bestFit="1" customWidth="1"/>
    <col min="10" max="11" width="13.84375" bestFit="1" customWidth="1"/>
    <col min="12" max="12" width="9.69140625" bestFit="1" customWidth="1"/>
    <col min="13" max="13" width="11.3828125" bestFit="1" customWidth="1"/>
  </cols>
  <sheetData>
    <row r="1" spans="1:13" x14ac:dyDescent="0.4">
      <c r="A1" s="23"/>
      <c r="B1" s="24"/>
      <c r="C1" s="24"/>
      <c r="D1" s="23"/>
      <c r="E1" s="23"/>
      <c r="F1" s="23"/>
      <c r="G1" s="23"/>
      <c r="H1" s="23"/>
      <c r="I1" s="23"/>
      <c r="J1" s="23"/>
      <c r="K1" s="23"/>
    </row>
    <row r="2" spans="1:13" x14ac:dyDescent="0.4">
      <c r="A2" s="23"/>
      <c r="B2" s="24"/>
      <c r="C2" s="24"/>
      <c r="D2" s="23"/>
      <c r="E2" s="23"/>
      <c r="F2" s="23"/>
      <c r="G2" s="23"/>
      <c r="H2" s="23"/>
      <c r="I2" s="23"/>
      <c r="J2" s="23"/>
      <c r="K2" s="23"/>
    </row>
    <row r="3" spans="1:13" x14ac:dyDescent="0.4">
      <c r="A3" s="23"/>
      <c r="B3" s="24"/>
      <c r="C3" s="24"/>
      <c r="D3" s="23"/>
      <c r="E3" s="23"/>
      <c r="F3" s="23"/>
      <c r="G3" s="23"/>
      <c r="H3" s="23"/>
      <c r="I3" s="23"/>
      <c r="J3" s="23"/>
      <c r="K3" s="23"/>
    </row>
    <row r="4" spans="1:13" x14ac:dyDescent="0.4">
      <c r="A4" s="23"/>
      <c r="B4" s="24"/>
      <c r="C4" s="24"/>
      <c r="D4" s="23"/>
      <c r="E4" s="23"/>
      <c r="F4" s="23"/>
      <c r="G4" s="23"/>
      <c r="H4" s="23"/>
      <c r="I4" s="23"/>
      <c r="J4" s="23"/>
      <c r="K4" s="23"/>
    </row>
    <row r="5" spans="1:13" ht="15.75" customHeight="1" x14ac:dyDescent="0.4">
      <c r="A5" s="23"/>
      <c r="B5" s="24"/>
      <c r="C5" s="24"/>
      <c r="D5" s="23"/>
      <c r="E5" s="23"/>
      <c r="F5" s="23"/>
      <c r="G5" s="23"/>
      <c r="H5" s="23"/>
      <c r="I5" s="23"/>
      <c r="J5" s="23"/>
      <c r="K5" s="23"/>
    </row>
    <row r="6" spans="1:13" ht="15.75" customHeight="1" x14ac:dyDescent="0.4">
      <c r="A6" s="23"/>
      <c r="B6" s="24"/>
      <c r="C6" s="24"/>
      <c r="D6" s="23"/>
      <c r="E6" s="23"/>
      <c r="F6" s="23"/>
      <c r="G6" s="23"/>
      <c r="H6" s="23"/>
      <c r="I6" s="23"/>
      <c r="J6" s="23"/>
      <c r="K6" s="23"/>
    </row>
    <row r="7" spans="1:13" ht="15.75" customHeight="1" x14ac:dyDescent="0.5">
      <c r="A7" s="38" t="s">
        <v>0</v>
      </c>
      <c r="B7" s="24"/>
      <c r="C7" s="24"/>
      <c r="D7" s="23"/>
      <c r="E7" s="23"/>
      <c r="F7" s="23"/>
      <c r="G7" s="23"/>
      <c r="H7" s="23"/>
      <c r="I7" s="23"/>
      <c r="J7" s="23"/>
      <c r="K7" s="23"/>
    </row>
    <row r="8" spans="1:13" ht="15.75" customHeight="1" x14ac:dyDescent="0.4">
      <c r="A8" s="23"/>
      <c r="B8" s="24"/>
      <c r="C8" s="24"/>
      <c r="D8" s="23"/>
      <c r="E8" s="23"/>
      <c r="F8" s="23"/>
      <c r="G8" s="23"/>
      <c r="H8" s="23"/>
      <c r="I8" s="23"/>
      <c r="J8" s="23"/>
      <c r="K8" s="23"/>
    </row>
    <row r="9" spans="1:13" ht="16.3" thickBot="1" x14ac:dyDescent="0.5">
      <c r="A9" s="23"/>
      <c r="B9" s="23"/>
      <c r="C9" s="34" t="s">
        <v>1</v>
      </c>
      <c r="D9" s="34"/>
      <c r="E9" s="34"/>
      <c r="F9" s="34"/>
      <c r="G9" s="34"/>
      <c r="I9" s="34" t="s">
        <v>2</v>
      </c>
      <c r="J9" s="34"/>
      <c r="K9" s="34"/>
      <c r="L9" s="34"/>
      <c r="M9" s="34"/>
    </row>
    <row r="10" spans="1:13" ht="21" thickBot="1" x14ac:dyDescent="0.6">
      <c r="A10" s="40">
        <v>2023</v>
      </c>
      <c r="B10" s="24"/>
      <c r="C10" s="185" t="s">
        <v>3</v>
      </c>
      <c r="D10" s="185" t="s">
        <v>4</v>
      </c>
      <c r="E10" s="185" t="s">
        <v>5</v>
      </c>
      <c r="F10" s="80" t="s">
        <v>6</v>
      </c>
      <c r="G10" s="80" t="s">
        <v>7</v>
      </c>
      <c r="I10" s="80" t="s">
        <v>3</v>
      </c>
      <c r="J10" s="80" t="s">
        <v>4</v>
      </c>
      <c r="K10" s="80" t="s">
        <v>5</v>
      </c>
      <c r="L10" s="80" t="s">
        <v>6</v>
      </c>
      <c r="M10" s="80" t="s">
        <v>7</v>
      </c>
    </row>
    <row r="11" spans="1:13" x14ac:dyDescent="0.4">
      <c r="A11" s="41" t="s">
        <v>8</v>
      </c>
      <c r="B11" s="42" t="s">
        <v>9</v>
      </c>
      <c r="C11" s="186" t="s">
        <v>10</v>
      </c>
      <c r="D11" s="186" t="s">
        <v>10</v>
      </c>
      <c r="E11" s="186" t="s">
        <v>10</v>
      </c>
      <c r="F11" s="179" t="s">
        <v>10</v>
      </c>
      <c r="G11" s="180" t="s">
        <v>10</v>
      </c>
      <c r="I11" s="179" t="s">
        <v>10</v>
      </c>
      <c r="J11" s="179" t="s">
        <v>10</v>
      </c>
      <c r="K11" s="179" t="s">
        <v>10</v>
      </c>
      <c r="L11" s="179" t="s">
        <v>10</v>
      </c>
      <c r="M11" s="180" t="s">
        <v>10</v>
      </c>
    </row>
    <row r="12" spans="1:13" ht="15" thickBot="1" x14ac:dyDescent="0.45">
      <c r="A12" s="43" t="s">
        <v>11</v>
      </c>
      <c r="B12" s="44" t="s">
        <v>12</v>
      </c>
      <c r="C12" s="187">
        <v>0</v>
      </c>
      <c r="D12" s="187">
        <v>2190959</v>
      </c>
      <c r="E12" s="187">
        <v>2238399.5</v>
      </c>
      <c r="F12" s="175">
        <v>1620930</v>
      </c>
      <c r="G12" s="175">
        <v>2740059.6599999997</v>
      </c>
      <c r="I12" s="175">
        <v>0</v>
      </c>
      <c r="J12" s="175">
        <v>4941.8269989850005</v>
      </c>
      <c r="K12" s="175">
        <v>5048.8316228713202</v>
      </c>
      <c r="L12" s="175">
        <v>3656.0956355024246</v>
      </c>
      <c r="M12" s="176">
        <v>6180.3533551370238</v>
      </c>
    </row>
    <row r="13" spans="1:13" x14ac:dyDescent="0.4">
      <c r="A13" s="23"/>
      <c r="B13" s="24"/>
      <c r="C13" s="45"/>
      <c r="D13" s="45"/>
      <c r="E13" s="45"/>
      <c r="F13" s="45"/>
      <c r="G13" s="23"/>
      <c r="H13" s="45"/>
      <c r="I13" s="45"/>
      <c r="J13" s="45"/>
      <c r="K13" s="45"/>
    </row>
    <row r="14" spans="1:13" ht="16.3" thickBot="1" x14ac:dyDescent="0.5">
      <c r="A14" s="23"/>
      <c r="B14" s="24"/>
      <c r="C14" s="34" t="s">
        <v>1</v>
      </c>
      <c r="D14" s="34"/>
      <c r="E14" s="34"/>
      <c r="F14" s="34"/>
      <c r="G14" s="34"/>
      <c r="I14" s="34" t="s">
        <v>2</v>
      </c>
      <c r="J14" s="34"/>
      <c r="K14" s="34"/>
      <c r="L14" s="34"/>
      <c r="M14" s="34"/>
    </row>
    <row r="15" spans="1:13" ht="21" thickBot="1" x14ac:dyDescent="0.6">
      <c r="A15" s="40">
        <v>2024</v>
      </c>
      <c r="B15" s="24"/>
      <c r="C15" s="80" t="s">
        <v>3</v>
      </c>
      <c r="D15" s="80" t="s">
        <v>4</v>
      </c>
      <c r="E15" s="80" t="s">
        <v>5</v>
      </c>
      <c r="F15" s="80" t="s">
        <v>6</v>
      </c>
      <c r="G15" s="80" t="s">
        <v>7</v>
      </c>
      <c r="I15" s="80" t="s">
        <v>3</v>
      </c>
      <c r="J15" s="80" t="s">
        <v>4</v>
      </c>
      <c r="K15" s="80" t="s">
        <v>5</v>
      </c>
      <c r="L15" s="80" t="s">
        <v>6</v>
      </c>
      <c r="M15" s="80" t="s">
        <v>7</v>
      </c>
    </row>
    <row r="16" spans="1:13" x14ac:dyDescent="0.4">
      <c r="A16" s="41" t="s">
        <v>8</v>
      </c>
      <c r="B16" s="42" t="s">
        <v>9</v>
      </c>
      <c r="C16" s="179" t="s">
        <v>10</v>
      </c>
      <c r="D16" s="179" t="s">
        <v>10</v>
      </c>
      <c r="E16" s="179" t="s">
        <v>10</v>
      </c>
      <c r="F16" s="179" t="s">
        <v>10</v>
      </c>
      <c r="G16" s="180" t="s">
        <v>10</v>
      </c>
      <c r="I16" s="179" t="s">
        <v>10</v>
      </c>
      <c r="J16" s="179" t="s">
        <v>10</v>
      </c>
      <c r="K16" s="179" t="s">
        <v>10</v>
      </c>
      <c r="L16" s="179" t="s">
        <v>10</v>
      </c>
      <c r="M16" s="180" t="s">
        <v>10</v>
      </c>
    </row>
    <row r="17" spans="1:13" ht="15" thickBot="1" x14ac:dyDescent="0.45">
      <c r="A17" s="43" t="s">
        <v>11</v>
      </c>
      <c r="B17" s="44" t="s">
        <v>13</v>
      </c>
      <c r="C17" s="175">
        <v>0</v>
      </c>
      <c r="D17" s="175">
        <v>1743784</v>
      </c>
      <c r="E17" s="175">
        <v>2092748</v>
      </c>
      <c r="F17" s="175">
        <v>1262210</v>
      </c>
      <c r="G17" s="176">
        <v>1798424.72</v>
      </c>
      <c r="I17" s="175">
        <v>0</v>
      </c>
      <c r="J17" s="175">
        <v>4610.0142758948869</v>
      </c>
      <c r="K17" s="175">
        <v>5532.5649024480517</v>
      </c>
      <c r="L17" s="175">
        <v>3336.8846824935231</v>
      </c>
      <c r="M17" s="176">
        <v>4754.4670861312325</v>
      </c>
    </row>
    <row r="18" spans="1:13" x14ac:dyDescent="0.4">
      <c r="A18" s="23"/>
      <c r="B18" s="23"/>
      <c r="C18" s="59"/>
      <c r="D18" s="59"/>
      <c r="E18" s="59"/>
      <c r="F18" s="59"/>
      <c r="G18" s="59"/>
      <c r="H18" s="23"/>
      <c r="I18" s="59"/>
      <c r="J18" s="59"/>
      <c r="K18" s="59"/>
      <c r="L18" s="59"/>
      <c r="M18" s="59"/>
    </row>
    <row r="19" spans="1:13" x14ac:dyDescent="0.4">
      <c r="A19" s="23"/>
      <c r="B19" s="36" t="s">
        <v>14</v>
      </c>
      <c r="C19" s="184" t="s">
        <v>15</v>
      </c>
      <c r="D19" s="184">
        <v>3934743</v>
      </c>
      <c r="E19" s="184">
        <v>4331147.5</v>
      </c>
      <c r="F19" s="184">
        <v>2883140</v>
      </c>
      <c r="G19" s="184">
        <v>4538484.38</v>
      </c>
      <c r="I19" s="184" t="s">
        <v>15</v>
      </c>
      <c r="J19" s="184">
        <v>4789.0641545258695</v>
      </c>
      <c r="K19" s="184">
        <v>5271.5369822665252</v>
      </c>
      <c r="L19" s="184">
        <v>3509.134504205158</v>
      </c>
      <c r="M19" s="184">
        <v>5523.8913596475213</v>
      </c>
    </row>
    <row r="20" spans="1:13" x14ac:dyDescent="0.4">
      <c r="A20" s="23"/>
      <c r="B20" s="31"/>
      <c r="C20" s="62"/>
      <c r="D20" s="60"/>
      <c r="E20" s="60"/>
      <c r="F20" s="60"/>
      <c r="G20" s="60"/>
      <c r="I20" s="62"/>
      <c r="J20" s="60"/>
      <c r="K20" s="60"/>
      <c r="L20" s="60"/>
      <c r="M20" s="60"/>
    </row>
    <row r="21" spans="1:13" x14ac:dyDescent="0.4">
      <c r="A21" s="23"/>
      <c r="B21" s="36" t="s">
        <v>16</v>
      </c>
      <c r="C21" s="184" t="s">
        <v>15</v>
      </c>
      <c r="D21" s="184">
        <v>1520862</v>
      </c>
      <c r="E21" s="184">
        <v>1319979.6299999999</v>
      </c>
      <c r="F21" s="184">
        <v>1319115</v>
      </c>
      <c r="G21" s="184">
        <v>2286414.27</v>
      </c>
      <c r="I21" s="184" t="s">
        <v>15</v>
      </c>
      <c r="J21" s="184">
        <v>1851.0753277102274</v>
      </c>
      <c r="K21" s="184">
        <v>1606.5768795413881</v>
      </c>
      <c r="L21" s="184">
        <v>1605.5245189323402</v>
      </c>
      <c r="M21" s="184">
        <v>2782.8462044035491</v>
      </c>
    </row>
    <row r="22" spans="1:13" x14ac:dyDescent="0.4">
      <c r="A22" s="23"/>
      <c r="B22" s="31"/>
      <c r="C22" s="62"/>
      <c r="D22" s="60"/>
      <c r="E22" s="60"/>
      <c r="F22" s="60"/>
      <c r="G22" s="60"/>
      <c r="I22" s="62"/>
      <c r="J22" s="60"/>
      <c r="K22" s="60"/>
      <c r="L22" s="60"/>
      <c r="M22" s="60"/>
    </row>
    <row r="23" spans="1:13" x14ac:dyDescent="0.4">
      <c r="A23" s="23"/>
      <c r="B23" s="36" t="s">
        <v>17</v>
      </c>
      <c r="C23" s="184" t="s">
        <v>15</v>
      </c>
      <c r="D23" s="184">
        <v>5455605</v>
      </c>
      <c r="E23" s="184">
        <v>5651127.1299999999</v>
      </c>
      <c r="F23" s="184">
        <v>4202255</v>
      </c>
      <c r="G23" s="184">
        <v>6824898.6500000004</v>
      </c>
      <c r="I23" s="184" t="s">
        <v>15</v>
      </c>
      <c r="J23" s="184">
        <v>6640.1394822360971</v>
      </c>
      <c r="K23" s="184">
        <v>6878.1138618079131</v>
      </c>
      <c r="L23" s="184">
        <v>5114.6590231374985</v>
      </c>
      <c r="M23" s="184">
        <v>8306.7375640510709</v>
      </c>
    </row>
    <row r="24" spans="1:13" x14ac:dyDescent="0.4">
      <c r="A24" s="23"/>
      <c r="B24" s="23"/>
      <c r="C24" s="23"/>
      <c r="D24" s="23"/>
      <c r="E24" s="23"/>
      <c r="F24" s="23"/>
      <c r="G24" s="23"/>
      <c r="H24" s="23"/>
      <c r="I24" s="23"/>
      <c r="J24" s="23"/>
      <c r="K24" s="23"/>
    </row>
    <row r="25" spans="1:13" x14ac:dyDescent="0.4">
      <c r="A25" s="23"/>
      <c r="B25" s="23"/>
      <c r="C25" s="23"/>
      <c r="D25" s="23"/>
      <c r="E25" s="23"/>
      <c r="F25" s="23"/>
      <c r="G25" s="23"/>
      <c r="H25" s="23"/>
      <c r="I25" s="23"/>
      <c r="J25" s="23"/>
      <c r="K25" s="23"/>
    </row>
    <row r="26" spans="1:13" ht="18.45" x14ac:dyDescent="0.5">
      <c r="A26" s="23"/>
      <c r="B26" s="33" t="s">
        <v>18</v>
      </c>
      <c r="G26" s="23"/>
      <c r="H26" s="23"/>
      <c r="I26" s="23"/>
      <c r="J26" s="23"/>
      <c r="K26" s="23"/>
    </row>
    <row r="27" spans="1:13" x14ac:dyDescent="0.4">
      <c r="A27" s="23"/>
      <c r="G27" s="23"/>
      <c r="H27" s="23"/>
      <c r="I27" s="23"/>
      <c r="J27" s="23"/>
      <c r="K27" s="23"/>
    </row>
    <row r="28" spans="1:13" x14ac:dyDescent="0.4">
      <c r="A28" s="23"/>
      <c r="B28" s="36" t="s">
        <v>19</v>
      </c>
      <c r="C28" s="37">
        <v>40</v>
      </c>
      <c r="G28" s="23"/>
      <c r="H28" s="23"/>
      <c r="I28" s="23"/>
      <c r="J28" s="23"/>
      <c r="K28" s="23"/>
    </row>
    <row r="29" spans="1:13" ht="15" thickBot="1" x14ac:dyDescent="0.45">
      <c r="A29" s="23"/>
      <c r="G29" s="23"/>
      <c r="H29" s="23"/>
      <c r="I29" s="23"/>
      <c r="J29" s="23"/>
      <c r="K29" s="23"/>
    </row>
    <row r="30" spans="1:13" ht="15" thickBot="1" x14ac:dyDescent="0.45">
      <c r="A30" s="23"/>
      <c r="C30" s="81" t="s">
        <v>4</v>
      </c>
      <c r="D30" s="81" t="s">
        <v>5</v>
      </c>
      <c r="E30" s="81" t="s">
        <v>6</v>
      </c>
      <c r="F30" s="81" t="s">
        <v>7</v>
      </c>
      <c r="G30" s="23"/>
      <c r="H30" s="23"/>
      <c r="I30" s="23"/>
      <c r="J30" s="23"/>
      <c r="K30" s="23"/>
    </row>
    <row r="31" spans="1:13" x14ac:dyDescent="0.4">
      <c r="A31" s="46"/>
      <c r="B31" s="50" t="s">
        <v>20</v>
      </c>
      <c r="C31" s="89">
        <v>6603.5999999999985</v>
      </c>
      <c r="D31" s="89">
        <v>4972</v>
      </c>
      <c r="E31" s="89">
        <v>5228</v>
      </c>
      <c r="F31" s="90">
        <v>5596</v>
      </c>
      <c r="G31" s="23"/>
      <c r="H31" s="23"/>
      <c r="I31" s="23"/>
      <c r="J31" s="23"/>
      <c r="K31" s="23"/>
    </row>
    <row r="32" spans="1:13" x14ac:dyDescent="0.4">
      <c r="A32" s="47"/>
      <c r="B32" s="51" t="s">
        <v>21</v>
      </c>
      <c r="C32" s="92">
        <v>3568.8</v>
      </c>
      <c r="D32" s="92">
        <v>2847.2000000000003</v>
      </c>
      <c r="E32" s="92">
        <v>3760</v>
      </c>
      <c r="F32" s="93">
        <v>3758</v>
      </c>
      <c r="G32" s="23"/>
      <c r="H32" s="23"/>
      <c r="I32" s="23"/>
      <c r="J32" s="23"/>
      <c r="K32" s="23"/>
    </row>
    <row r="33" spans="1:11" x14ac:dyDescent="0.4">
      <c r="A33" s="47"/>
      <c r="B33" s="51" t="s">
        <v>22</v>
      </c>
      <c r="C33" s="92">
        <v>3952</v>
      </c>
      <c r="D33" s="92">
        <v>4985.2</v>
      </c>
      <c r="E33" s="92">
        <v>4720</v>
      </c>
      <c r="F33" s="93">
        <v>3678</v>
      </c>
      <c r="G33" s="23"/>
      <c r="H33" s="23"/>
      <c r="I33" s="23"/>
      <c r="J33" s="23"/>
      <c r="K33" s="23"/>
    </row>
    <row r="34" spans="1:11" ht="15" thickBot="1" x14ac:dyDescent="0.45">
      <c r="A34" s="48"/>
      <c r="B34" s="52" t="s">
        <v>23</v>
      </c>
      <c r="C34" s="95">
        <v>4706.8</v>
      </c>
      <c r="D34" s="95">
        <v>4192.7999999999993</v>
      </c>
      <c r="E34" s="95">
        <v>2918</v>
      </c>
      <c r="F34" s="96">
        <v>3848</v>
      </c>
      <c r="G34" s="23"/>
      <c r="H34" s="23"/>
      <c r="I34" s="23"/>
      <c r="J34" s="23"/>
      <c r="K34" s="23"/>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67DD9-CE47-4390-BB19-5BB5C0261982}">
  <sheetPr>
    <pageSetUpPr fitToPage="1"/>
  </sheetPr>
  <dimension ref="A1:P39"/>
  <sheetViews>
    <sheetView topLeftCell="A6" zoomScale="120" zoomScaleNormal="120" workbookViewId="0">
      <selection activeCell="G26" sqref="G26"/>
    </sheetView>
  </sheetViews>
  <sheetFormatPr defaultRowHeight="14.6" x14ac:dyDescent="0.4"/>
  <cols>
    <col min="1" max="1" width="17.15234375" customWidth="1"/>
    <col min="2" max="2" width="10.3046875" style="1" bestFit="1" customWidth="1"/>
    <col min="3" max="3" width="28" style="1" hidden="1" customWidth="1"/>
    <col min="4" max="4" width="37.3828125" hidden="1" customWidth="1"/>
    <col min="5" max="5" width="28.3828125" customWidth="1"/>
    <col min="6" max="6" width="15.15234375" bestFit="1" customWidth="1"/>
    <col min="7" max="7" width="19" bestFit="1" customWidth="1"/>
    <col min="8" max="8" width="21.53515625" bestFit="1" customWidth="1"/>
    <col min="9" max="9" width="18.3828125" bestFit="1" customWidth="1"/>
    <col min="10" max="10" width="19" bestFit="1" customWidth="1"/>
    <col min="11" max="11" width="3.69140625" customWidth="1"/>
    <col min="12" max="12" width="9.69140625" bestFit="1" customWidth="1"/>
    <col min="13" max="13" width="12.84375" bestFit="1" customWidth="1"/>
    <col min="14" max="14" width="13.84375" bestFit="1" customWidth="1"/>
    <col min="15" max="15" width="12.84375" bestFit="1" customWidth="1"/>
    <col min="16" max="16" width="14.53515625" customWidth="1"/>
  </cols>
  <sheetData>
    <row r="1" spans="1:16" x14ac:dyDescent="0.4">
      <c r="A1" s="29"/>
      <c r="B1" s="28"/>
      <c r="C1" s="28"/>
      <c r="D1" s="27"/>
      <c r="E1" s="27"/>
      <c r="F1" s="27"/>
      <c r="G1" s="27"/>
      <c r="H1" s="27"/>
      <c r="I1" s="26"/>
      <c r="J1" s="23"/>
      <c r="P1" s="23"/>
    </row>
    <row r="2" spans="1:16" x14ac:dyDescent="0.4">
      <c r="A2" s="25"/>
      <c r="B2" s="24"/>
      <c r="C2" s="24"/>
      <c r="D2" s="23"/>
      <c r="E2" s="23"/>
      <c r="F2" s="23"/>
      <c r="G2" s="23"/>
      <c r="H2" s="23"/>
      <c r="I2" s="22"/>
      <c r="J2" s="23"/>
      <c r="P2" s="23"/>
    </row>
    <row r="3" spans="1:16" x14ac:dyDescent="0.4">
      <c r="A3" s="25"/>
      <c r="B3" s="24"/>
      <c r="C3" s="24"/>
      <c r="D3" s="23"/>
      <c r="E3" s="23"/>
      <c r="F3" s="23"/>
      <c r="G3" s="23"/>
      <c r="H3" s="23"/>
      <c r="I3" s="22"/>
      <c r="J3" s="23"/>
      <c r="P3" s="23"/>
    </row>
    <row r="4" spans="1:16" x14ac:dyDescent="0.4">
      <c r="A4" s="25"/>
      <c r="B4" s="24"/>
      <c r="C4" s="24"/>
      <c r="D4" s="23"/>
      <c r="E4" s="23"/>
      <c r="F4" s="23"/>
      <c r="G4" s="23"/>
      <c r="H4" s="23"/>
      <c r="I4" s="22"/>
      <c r="J4" s="23"/>
      <c r="P4" s="23"/>
    </row>
    <row r="5" spans="1:16" ht="15.75" customHeight="1" x14ac:dyDescent="0.4">
      <c r="A5" s="21"/>
      <c r="B5" s="20"/>
      <c r="C5" s="20"/>
      <c r="D5" s="19"/>
      <c r="E5" s="19"/>
      <c r="F5" s="19"/>
      <c r="G5" s="19"/>
      <c r="H5" s="19"/>
      <c r="I5" s="18"/>
      <c r="J5" s="23"/>
      <c r="P5" s="23"/>
    </row>
    <row r="7" spans="1:16" ht="16.3" thickBot="1" x14ac:dyDescent="0.5">
      <c r="F7" s="34" t="s">
        <v>1</v>
      </c>
      <c r="G7" s="34"/>
      <c r="H7" s="34"/>
      <c r="I7" s="34"/>
      <c r="J7" s="34"/>
      <c r="L7" s="170" t="s">
        <v>2</v>
      </c>
      <c r="M7" s="170"/>
      <c r="N7" s="170"/>
      <c r="O7" s="170"/>
      <c r="P7" s="170"/>
    </row>
    <row r="8" spans="1:16" ht="21" thickBot="1" x14ac:dyDescent="0.6">
      <c r="A8" s="16">
        <v>2023</v>
      </c>
      <c r="F8" s="80" t="s">
        <v>3</v>
      </c>
      <c r="G8" s="30" t="s">
        <v>4</v>
      </c>
      <c r="H8" s="80" t="s">
        <v>5</v>
      </c>
      <c r="I8" s="30" t="s">
        <v>6</v>
      </c>
      <c r="J8" s="80" t="s">
        <v>7</v>
      </c>
      <c r="L8" s="80" t="s">
        <v>3</v>
      </c>
      <c r="M8" s="80" t="s">
        <v>4</v>
      </c>
      <c r="N8" s="80" t="s">
        <v>5</v>
      </c>
      <c r="O8" s="80" t="s">
        <v>6</v>
      </c>
      <c r="P8" s="80" t="s">
        <v>7</v>
      </c>
    </row>
    <row r="9" spans="1:16" x14ac:dyDescent="0.4">
      <c r="A9" s="14" t="s">
        <v>8</v>
      </c>
      <c r="B9" s="12" t="s">
        <v>9</v>
      </c>
      <c r="C9" s="13" t="s">
        <v>24</v>
      </c>
      <c r="D9" s="13" t="s">
        <v>25</v>
      </c>
      <c r="E9" s="12" t="s">
        <v>26</v>
      </c>
      <c r="F9" s="179" t="s">
        <v>10</v>
      </c>
      <c r="G9" s="12" t="s">
        <v>10</v>
      </c>
      <c r="H9" s="179" t="s">
        <v>10</v>
      </c>
      <c r="I9" s="12" t="s">
        <v>10</v>
      </c>
      <c r="J9" s="180" t="s">
        <v>10</v>
      </c>
      <c r="L9" s="171" t="s">
        <v>27</v>
      </c>
      <c r="M9" s="79" t="s">
        <v>27</v>
      </c>
      <c r="N9" s="79" t="s">
        <v>27</v>
      </c>
      <c r="O9" s="79" t="s">
        <v>27</v>
      </c>
      <c r="P9" s="172" t="s">
        <v>27</v>
      </c>
    </row>
    <row r="10" spans="1:16" x14ac:dyDescent="0.4">
      <c r="A10" s="9" t="s">
        <v>28</v>
      </c>
      <c r="B10" s="11" t="s">
        <v>29</v>
      </c>
      <c r="C10" s="7" t="s">
        <v>30</v>
      </c>
      <c r="D10" s="7" t="s">
        <v>31</v>
      </c>
      <c r="E10" s="10">
        <v>69.87</v>
      </c>
      <c r="F10" s="110" t="s">
        <v>15</v>
      </c>
      <c r="G10" s="110">
        <v>456864</v>
      </c>
      <c r="H10" s="110">
        <v>366817.5</v>
      </c>
      <c r="I10" s="32">
        <v>215865</v>
      </c>
      <c r="J10" s="111">
        <v>340549.84</v>
      </c>
      <c r="L10" s="173" t="s">
        <v>15</v>
      </c>
      <c r="M10" s="110">
        <f>G10/$E10</f>
        <v>6538.7720051524257</v>
      </c>
      <c r="N10" s="110">
        <f t="shared" ref="N10:O10" si="0">H10/$E10</f>
        <v>5250</v>
      </c>
      <c r="O10" s="110">
        <f t="shared" si="0"/>
        <v>3089.523400601116</v>
      </c>
      <c r="P10" s="111">
        <f>J10/E10</f>
        <v>4874.0495205381421</v>
      </c>
    </row>
    <row r="11" spans="1:16" x14ac:dyDescent="0.4">
      <c r="A11" s="9" t="s">
        <v>32</v>
      </c>
      <c r="B11" s="8" t="s">
        <v>33</v>
      </c>
      <c r="C11" s="7" t="s">
        <v>34</v>
      </c>
      <c r="D11" s="7" t="s">
        <v>35</v>
      </c>
      <c r="E11" s="10">
        <v>95.13</v>
      </c>
      <c r="F11" s="110" t="s">
        <v>15</v>
      </c>
      <c r="G11" s="32">
        <v>340384</v>
      </c>
      <c r="H11" s="110">
        <v>523215</v>
      </c>
      <c r="I11" s="110">
        <v>325850</v>
      </c>
      <c r="J11" s="111">
        <v>607971.22</v>
      </c>
      <c r="L11" s="173" t="s">
        <v>15</v>
      </c>
      <c r="M11" s="110">
        <f t="shared" ref="M11:M16" si="1">G11/$E11</f>
        <v>3578.0931357090299</v>
      </c>
      <c r="N11" s="110">
        <f t="shared" ref="N11:N17" si="2">H11/$E11</f>
        <v>5500</v>
      </c>
      <c r="O11" s="110">
        <f t="shared" ref="O11:O17" si="3">I11/$E11</f>
        <v>3425.3127299484918</v>
      </c>
      <c r="P11" s="111">
        <f t="shared" ref="P11:P17" si="4">J11/E11</f>
        <v>6390.9515399978973</v>
      </c>
    </row>
    <row r="12" spans="1:16" x14ac:dyDescent="0.4">
      <c r="A12" s="9" t="s">
        <v>36</v>
      </c>
      <c r="B12" s="8" t="s">
        <v>37</v>
      </c>
      <c r="C12" s="7" t="s">
        <v>38</v>
      </c>
      <c r="D12" s="7" t="s">
        <v>39</v>
      </c>
      <c r="E12" s="10">
        <v>33.74</v>
      </c>
      <c r="F12" s="110" t="s">
        <v>15</v>
      </c>
      <c r="G12" s="32">
        <v>157298</v>
      </c>
      <c r="H12" s="110">
        <v>185570</v>
      </c>
      <c r="I12" s="110">
        <v>105065</v>
      </c>
      <c r="J12" s="111">
        <v>231533.91</v>
      </c>
      <c r="L12" s="173" t="s">
        <v>15</v>
      </c>
      <c r="M12" s="110">
        <f t="shared" si="1"/>
        <v>4662.0628334321282</v>
      </c>
      <c r="N12" s="110">
        <f t="shared" si="2"/>
        <v>5500</v>
      </c>
      <c r="O12" s="110">
        <f t="shared" si="3"/>
        <v>3113.9596917605213</v>
      </c>
      <c r="P12" s="111">
        <f t="shared" si="4"/>
        <v>6862.2972732661528</v>
      </c>
    </row>
    <row r="13" spans="1:16" x14ac:dyDescent="0.4">
      <c r="A13" s="9" t="s">
        <v>36</v>
      </c>
      <c r="B13" s="8" t="s">
        <v>40</v>
      </c>
      <c r="C13" s="7" t="s">
        <v>38</v>
      </c>
      <c r="D13" s="7" t="s">
        <v>39</v>
      </c>
      <c r="E13" s="10">
        <v>33.33</v>
      </c>
      <c r="F13" s="110" t="s">
        <v>15</v>
      </c>
      <c r="G13" s="32">
        <v>141339</v>
      </c>
      <c r="H13" s="110">
        <v>133320</v>
      </c>
      <c r="I13" s="110">
        <v>102865</v>
      </c>
      <c r="J13" s="111">
        <v>188449.88</v>
      </c>
      <c r="L13" s="173" t="s">
        <v>15</v>
      </c>
      <c r="M13" s="110">
        <f t="shared" si="1"/>
        <v>4240.5940594059412</v>
      </c>
      <c r="N13" s="110">
        <f t="shared" si="2"/>
        <v>4000</v>
      </c>
      <c r="O13" s="110">
        <f t="shared" si="3"/>
        <v>3086.2586258625865</v>
      </c>
      <c r="P13" s="111">
        <f t="shared" si="4"/>
        <v>5654.0618061806181</v>
      </c>
    </row>
    <row r="14" spans="1:16" x14ac:dyDescent="0.4">
      <c r="A14" s="9" t="s">
        <v>36</v>
      </c>
      <c r="B14" s="8" t="s">
        <v>41</v>
      </c>
      <c r="C14" s="7" t="s">
        <v>38</v>
      </c>
      <c r="D14" s="7" t="s">
        <v>39</v>
      </c>
      <c r="E14" s="10">
        <v>59.93</v>
      </c>
      <c r="F14" s="110" t="s">
        <v>15</v>
      </c>
      <c r="G14" s="110">
        <v>225435</v>
      </c>
      <c r="H14" s="110">
        <v>239720</v>
      </c>
      <c r="I14" s="32">
        <v>92285</v>
      </c>
      <c r="J14" s="111">
        <v>225419.98</v>
      </c>
      <c r="L14" s="173" t="s">
        <v>15</v>
      </c>
      <c r="M14" s="110">
        <f t="shared" si="1"/>
        <v>3761.6385783413984</v>
      </c>
      <c r="N14" s="110">
        <f t="shared" si="2"/>
        <v>4000</v>
      </c>
      <c r="O14" s="110">
        <f t="shared" si="3"/>
        <v>1539.8798598364758</v>
      </c>
      <c r="P14" s="111">
        <f t="shared" si="4"/>
        <v>3761.3879526113801</v>
      </c>
    </row>
    <row r="15" spans="1:16" x14ac:dyDescent="0.4">
      <c r="A15" s="9" t="s">
        <v>42</v>
      </c>
      <c r="B15" s="8" t="s">
        <v>43</v>
      </c>
      <c r="C15" s="17" t="s">
        <v>44</v>
      </c>
      <c r="D15" s="7" t="s">
        <v>45</v>
      </c>
      <c r="E15" s="10">
        <v>44.33</v>
      </c>
      <c r="F15" s="110" t="s">
        <v>15</v>
      </c>
      <c r="G15" s="5">
        <v>161694</v>
      </c>
      <c r="H15" s="110">
        <v>199485</v>
      </c>
      <c r="I15" s="110">
        <v>199585</v>
      </c>
      <c r="J15" s="111">
        <v>274691.49</v>
      </c>
      <c r="L15" s="173" t="s">
        <v>15</v>
      </c>
      <c r="M15" s="110">
        <f t="shared" si="1"/>
        <v>3647.5073313782991</v>
      </c>
      <c r="N15" s="110">
        <f t="shared" si="2"/>
        <v>4500</v>
      </c>
      <c r="O15" s="110">
        <f t="shared" si="3"/>
        <v>4502.2558087074221</v>
      </c>
      <c r="P15" s="111">
        <f t="shared" si="4"/>
        <v>6196.514549966163</v>
      </c>
    </row>
    <row r="16" spans="1:16" x14ac:dyDescent="0.4">
      <c r="A16" s="9" t="s">
        <v>42</v>
      </c>
      <c r="B16" s="8" t="s">
        <v>46</v>
      </c>
      <c r="C16" s="17" t="s">
        <v>44</v>
      </c>
      <c r="D16" s="7" t="s">
        <v>45</v>
      </c>
      <c r="E16" s="10">
        <v>50.74</v>
      </c>
      <c r="F16" s="110" t="s">
        <v>15</v>
      </c>
      <c r="G16" s="110">
        <v>333552</v>
      </c>
      <c r="H16" s="110">
        <v>263848</v>
      </c>
      <c r="I16" s="5">
        <v>278520</v>
      </c>
      <c r="J16" s="111">
        <v>570764.43999999994</v>
      </c>
      <c r="L16" s="173" t="s">
        <v>15</v>
      </c>
      <c r="M16" s="110">
        <f t="shared" si="1"/>
        <v>6573.7485218762313</v>
      </c>
      <c r="N16" s="110">
        <f t="shared" si="2"/>
        <v>5200</v>
      </c>
      <c r="O16" s="110">
        <f t="shared" si="3"/>
        <v>5489.1604256996452</v>
      </c>
      <c r="P16" s="111">
        <f t="shared" si="4"/>
        <v>11248.806464327945</v>
      </c>
    </row>
    <row r="17" spans="1:16" ht="15" thickBot="1" x14ac:dyDescent="0.45">
      <c r="A17" s="4" t="s">
        <v>11</v>
      </c>
      <c r="B17" s="2" t="s">
        <v>47</v>
      </c>
      <c r="C17" s="3"/>
      <c r="D17" s="3"/>
      <c r="E17" s="2">
        <f t="shared" ref="E17:J17" ca="1" si="5">SUM(E10:E29)</f>
        <v>443.35</v>
      </c>
      <c r="F17" s="175">
        <f t="shared" ca="1" si="5"/>
        <v>0</v>
      </c>
      <c r="G17" s="175">
        <f t="shared" ca="1" si="5"/>
        <v>2190959</v>
      </c>
      <c r="H17" s="175">
        <f t="shared" ca="1" si="5"/>
        <v>2238399.5</v>
      </c>
      <c r="I17" s="39">
        <f t="shared" ca="1" si="5"/>
        <v>1620930</v>
      </c>
      <c r="J17" s="175">
        <f t="shared" ca="1" si="5"/>
        <v>2740059.6599999997</v>
      </c>
      <c r="L17" s="174">
        <f ca="1">SUM(L10:L29)</f>
        <v>0</v>
      </c>
      <c r="M17" s="175">
        <f ca="1">G17/$E17</f>
        <v>4941.8269989850005</v>
      </c>
      <c r="N17" s="175">
        <f t="shared" ca="1" si="2"/>
        <v>5048.8316228713202</v>
      </c>
      <c r="O17" s="175">
        <f t="shared" ca="1" si="3"/>
        <v>3656.0956355024246</v>
      </c>
      <c r="P17" s="176">
        <f t="shared" ca="1" si="4"/>
        <v>6180.3533551370238</v>
      </c>
    </row>
    <row r="18" spans="1:16" x14ac:dyDescent="0.4">
      <c r="C18"/>
      <c r="E18" s="1"/>
      <c r="F18" s="177"/>
      <c r="G18" s="15"/>
      <c r="H18" s="15"/>
      <c r="I18" s="15"/>
      <c r="J18" s="15"/>
      <c r="L18" s="177"/>
      <c r="M18" s="177"/>
      <c r="N18" s="177"/>
      <c r="O18" s="177"/>
      <c r="P18" s="177"/>
    </row>
    <row r="19" spans="1:16" ht="16.3" thickBot="1" x14ac:dyDescent="0.5">
      <c r="C19"/>
      <c r="E19" s="1"/>
      <c r="F19" s="170" t="s">
        <v>1</v>
      </c>
      <c r="G19" s="34"/>
      <c r="H19" s="34"/>
      <c r="I19" s="34"/>
      <c r="J19" s="34"/>
      <c r="L19" s="170" t="s">
        <v>2</v>
      </c>
      <c r="M19" s="170"/>
      <c r="N19" s="170"/>
      <c r="O19" s="170"/>
      <c r="P19" s="170"/>
    </row>
    <row r="20" spans="1:16" ht="21" thickBot="1" x14ac:dyDescent="0.6">
      <c r="A20" s="16">
        <v>2024</v>
      </c>
      <c r="C20"/>
      <c r="E20" s="1"/>
      <c r="F20" s="80" t="s">
        <v>3</v>
      </c>
      <c r="G20" s="30" t="s">
        <v>4</v>
      </c>
      <c r="H20" s="80" t="s">
        <v>5</v>
      </c>
      <c r="I20" s="80" t="s">
        <v>6</v>
      </c>
      <c r="J20" s="30" t="s">
        <v>7</v>
      </c>
      <c r="L20" s="178" t="s">
        <v>3</v>
      </c>
      <c r="M20" s="179" t="s">
        <v>4</v>
      </c>
      <c r="N20" s="179" t="s">
        <v>5</v>
      </c>
      <c r="O20" s="179" t="s">
        <v>6</v>
      </c>
      <c r="P20" s="180" t="s">
        <v>7</v>
      </c>
    </row>
    <row r="21" spans="1:16" x14ac:dyDescent="0.4">
      <c r="A21" s="14" t="s">
        <v>8</v>
      </c>
      <c r="B21" s="12" t="s">
        <v>9</v>
      </c>
      <c r="C21" s="13" t="s">
        <v>24</v>
      </c>
      <c r="D21" s="13" t="s">
        <v>25</v>
      </c>
      <c r="E21" s="12" t="s">
        <v>26</v>
      </c>
      <c r="F21" s="179" t="s">
        <v>10</v>
      </c>
      <c r="G21" s="12" t="s">
        <v>10</v>
      </c>
      <c r="H21" s="179" t="s">
        <v>10</v>
      </c>
      <c r="I21" s="179" t="s">
        <v>10</v>
      </c>
      <c r="J21" s="49" t="s">
        <v>10</v>
      </c>
      <c r="L21" s="171" t="s">
        <v>27</v>
      </c>
      <c r="M21" s="79" t="s">
        <v>27</v>
      </c>
      <c r="N21" s="79" t="s">
        <v>27</v>
      </c>
      <c r="O21" s="79" t="s">
        <v>27</v>
      </c>
      <c r="P21" s="172" t="s">
        <v>27</v>
      </c>
    </row>
    <row r="22" spans="1:16" x14ac:dyDescent="0.4">
      <c r="A22" s="9" t="s">
        <v>32</v>
      </c>
      <c r="B22" s="11" t="s">
        <v>48</v>
      </c>
      <c r="C22" s="7" t="s">
        <v>34</v>
      </c>
      <c r="D22" s="7" t="s">
        <v>35</v>
      </c>
      <c r="E22" s="10">
        <v>8.18</v>
      </c>
      <c r="F22" s="110" t="s">
        <v>15</v>
      </c>
      <c r="G22" s="110">
        <v>37239</v>
      </c>
      <c r="H22" s="110">
        <v>40900</v>
      </c>
      <c r="I22" s="110">
        <v>17985</v>
      </c>
      <c r="J22" s="35">
        <v>27292.85</v>
      </c>
      <c r="L22" s="173" t="s">
        <v>15</v>
      </c>
      <c r="M22" s="110">
        <f t="shared" ref="M22:M31" si="6">G22/$E22</f>
        <v>4552.4449877750612</v>
      </c>
      <c r="N22" s="110">
        <f t="shared" ref="N22:N32" si="7">H22/$E22</f>
        <v>5000</v>
      </c>
      <c r="O22" s="110">
        <f t="shared" ref="O22:P32" si="8">I22/$E22</f>
        <v>2198.6552567237163</v>
      </c>
      <c r="P22" s="111">
        <f>J22/E22</f>
        <v>3336.5342298288506</v>
      </c>
    </row>
    <row r="23" spans="1:16" x14ac:dyDescent="0.4">
      <c r="A23" s="9" t="s">
        <v>49</v>
      </c>
      <c r="B23" s="8" t="s">
        <v>50</v>
      </c>
      <c r="C23" s="7" t="s">
        <v>34</v>
      </c>
      <c r="D23" s="7" t="s">
        <v>35</v>
      </c>
      <c r="E23" s="10">
        <v>79.03</v>
      </c>
      <c r="F23" s="110" t="s">
        <v>15</v>
      </c>
      <c r="G23" s="5">
        <v>304449</v>
      </c>
      <c r="H23" s="110">
        <v>474180</v>
      </c>
      <c r="I23" s="110">
        <v>275950</v>
      </c>
      <c r="J23" s="111">
        <v>466289.06</v>
      </c>
      <c r="L23" s="173" t="s">
        <v>15</v>
      </c>
      <c r="M23" s="110">
        <f t="shared" si="6"/>
        <v>3852.3219030747819</v>
      </c>
      <c r="N23" s="110">
        <f t="shared" si="7"/>
        <v>6000</v>
      </c>
      <c r="O23" s="110">
        <f t="shared" si="8"/>
        <v>3491.7120080981904</v>
      </c>
      <c r="P23" s="111">
        <f t="shared" ref="P23:P31" si="9">J23/E23</f>
        <v>5900.1526002783748</v>
      </c>
    </row>
    <row r="24" spans="1:16" x14ac:dyDescent="0.4">
      <c r="A24" s="9" t="s">
        <v>32</v>
      </c>
      <c r="B24" s="8" t="s">
        <v>51</v>
      </c>
      <c r="C24" s="7" t="s">
        <v>34</v>
      </c>
      <c r="D24" s="7" t="s">
        <v>35</v>
      </c>
      <c r="E24" s="10">
        <v>10.48</v>
      </c>
      <c r="F24" s="110" t="s">
        <v>15</v>
      </c>
      <c r="G24" s="110">
        <v>53286</v>
      </c>
      <c r="H24" s="110">
        <v>47160</v>
      </c>
      <c r="I24" s="110">
        <v>28950</v>
      </c>
      <c r="J24" s="35">
        <v>65961.87</v>
      </c>
      <c r="L24" s="173" t="s">
        <v>15</v>
      </c>
      <c r="M24" s="110">
        <f t="shared" si="6"/>
        <v>5084.5419847328239</v>
      </c>
      <c r="N24" s="110">
        <f t="shared" si="7"/>
        <v>4500</v>
      </c>
      <c r="O24" s="110">
        <f t="shared" si="8"/>
        <v>2762.4045801526718</v>
      </c>
      <c r="P24" s="111">
        <f t="shared" si="9"/>
        <v>6294.0715648854957</v>
      </c>
    </row>
    <row r="25" spans="1:16" x14ac:dyDescent="0.4">
      <c r="A25" s="53" t="s">
        <v>32</v>
      </c>
      <c r="B25" s="54" t="s">
        <v>52</v>
      </c>
      <c r="C25" s="55" t="s">
        <v>34</v>
      </c>
      <c r="D25" s="55" t="s">
        <v>35</v>
      </c>
      <c r="E25" s="56">
        <v>0.22</v>
      </c>
      <c r="F25" s="182" t="s">
        <v>15</v>
      </c>
      <c r="G25" s="182">
        <v>3866</v>
      </c>
      <c r="H25" s="182">
        <v>1100</v>
      </c>
      <c r="I25" s="182">
        <v>500</v>
      </c>
      <c r="J25" s="183">
        <v>313.70999999999998</v>
      </c>
      <c r="K25" s="57"/>
      <c r="L25" s="181" t="s">
        <v>15</v>
      </c>
      <c r="M25" s="182">
        <f t="shared" si="6"/>
        <v>17572.727272727272</v>
      </c>
      <c r="N25" s="182">
        <f t="shared" si="7"/>
        <v>5000</v>
      </c>
      <c r="O25" s="182">
        <f t="shared" si="8"/>
        <v>2272.7272727272725</v>
      </c>
      <c r="P25" s="183">
        <f t="shared" si="9"/>
        <v>1425.9545454545453</v>
      </c>
    </row>
    <row r="26" spans="1:16" x14ac:dyDescent="0.4">
      <c r="A26" s="9" t="s">
        <v>53</v>
      </c>
      <c r="B26" s="8" t="s">
        <v>54</v>
      </c>
      <c r="C26" s="7" t="s">
        <v>55</v>
      </c>
      <c r="D26" s="7" t="s">
        <v>56</v>
      </c>
      <c r="E26" s="6">
        <v>116.3</v>
      </c>
      <c r="F26" s="110" t="s">
        <v>15</v>
      </c>
      <c r="G26" s="5">
        <v>421327</v>
      </c>
      <c r="H26" s="110">
        <v>697800</v>
      </c>
      <c r="I26" s="110">
        <v>325995</v>
      </c>
      <c r="J26" s="111">
        <v>341922</v>
      </c>
      <c r="L26" s="173" t="s">
        <v>15</v>
      </c>
      <c r="M26" s="110">
        <f t="shared" si="6"/>
        <v>3622.7601031814274</v>
      </c>
      <c r="N26" s="110">
        <f t="shared" si="7"/>
        <v>6000</v>
      </c>
      <c r="O26" s="110">
        <f t="shared" si="8"/>
        <v>2803.0524505588996</v>
      </c>
      <c r="P26" s="111">
        <f t="shared" si="9"/>
        <v>2940</v>
      </c>
    </row>
    <row r="27" spans="1:16" x14ac:dyDescent="0.4">
      <c r="A27" s="9" t="s">
        <v>53</v>
      </c>
      <c r="B27" s="8" t="s">
        <v>57</v>
      </c>
      <c r="C27" s="7" t="s">
        <v>55</v>
      </c>
      <c r="D27" s="7" t="s">
        <v>56</v>
      </c>
      <c r="E27" s="6">
        <v>12.5</v>
      </c>
      <c r="F27" s="110" t="s">
        <v>15</v>
      </c>
      <c r="G27" s="110">
        <v>51215</v>
      </c>
      <c r="H27" s="110">
        <v>45000</v>
      </c>
      <c r="I27" s="110">
        <v>26585</v>
      </c>
      <c r="J27" s="35">
        <v>39400.839999999997</v>
      </c>
      <c r="L27" s="173" t="s">
        <v>15</v>
      </c>
      <c r="M27" s="110">
        <f t="shared" si="6"/>
        <v>4097.2</v>
      </c>
      <c r="N27" s="110">
        <f t="shared" si="7"/>
        <v>3600</v>
      </c>
      <c r="O27" s="110">
        <f t="shared" si="8"/>
        <v>2126.8000000000002</v>
      </c>
      <c r="P27" s="111">
        <f t="shared" si="9"/>
        <v>3152.0671999999995</v>
      </c>
    </row>
    <row r="28" spans="1:16" x14ac:dyDescent="0.4">
      <c r="A28" s="9" t="s">
        <v>53</v>
      </c>
      <c r="B28" s="8" t="s">
        <v>58</v>
      </c>
      <c r="C28" s="7" t="s">
        <v>55</v>
      </c>
      <c r="D28" s="7" t="s">
        <v>56</v>
      </c>
      <c r="E28" s="6">
        <v>55.7</v>
      </c>
      <c r="F28" s="110" t="s">
        <v>15</v>
      </c>
      <c r="G28" s="110">
        <v>234161</v>
      </c>
      <c r="H28" s="110">
        <v>211660</v>
      </c>
      <c r="I28" s="110">
        <v>160000</v>
      </c>
      <c r="J28" s="35">
        <v>189468.17</v>
      </c>
      <c r="L28" s="173" t="s">
        <v>15</v>
      </c>
      <c r="M28" s="110">
        <f t="shared" si="6"/>
        <v>4203.9676840215434</v>
      </c>
      <c r="N28" s="110">
        <f t="shared" si="7"/>
        <v>3800</v>
      </c>
      <c r="O28" s="110">
        <f t="shared" si="8"/>
        <v>2872.5314183123878</v>
      </c>
      <c r="P28" s="111">
        <f t="shared" si="9"/>
        <v>3401.5829443447037</v>
      </c>
    </row>
    <row r="29" spans="1:16" x14ac:dyDescent="0.4">
      <c r="A29" s="9" t="s">
        <v>59</v>
      </c>
      <c r="B29" s="8" t="s">
        <v>60</v>
      </c>
      <c r="C29" s="7" t="s">
        <v>61</v>
      </c>
      <c r="D29" s="7" t="s">
        <v>62</v>
      </c>
      <c r="E29" s="10">
        <v>56.28</v>
      </c>
      <c r="F29" s="110" t="s">
        <v>15</v>
      </c>
      <c r="G29" s="110">
        <v>374393</v>
      </c>
      <c r="H29" s="110">
        <v>326424</v>
      </c>
      <c r="I29" s="110">
        <v>300895</v>
      </c>
      <c r="J29" s="35">
        <v>300678.90000000002</v>
      </c>
      <c r="L29" s="173" t="s">
        <v>15</v>
      </c>
      <c r="M29" s="110">
        <f>G29/$E29</f>
        <v>6652.3276474769009</v>
      </c>
      <c r="N29" s="110">
        <f>H29/$E29</f>
        <v>5800</v>
      </c>
      <c r="O29" s="110">
        <f>I29/$E29</f>
        <v>5346.3930348258709</v>
      </c>
      <c r="P29" s="111">
        <f>J29/E29</f>
        <v>5342.5533049040514</v>
      </c>
    </row>
    <row r="30" spans="1:16" x14ac:dyDescent="0.4">
      <c r="A30" s="9" t="s">
        <v>59</v>
      </c>
      <c r="B30" s="8" t="s">
        <v>63</v>
      </c>
      <c r="C30" s="7" t="s">
        <v>61</v>
      </c>
      <c r="D30" s="7" t="s">
        <v>62</v>
      </c>
      <c r="E30" s="6">
        <v>95.77</v>
      </c>
      <c r="F30" s="110" t="s">
        <v>15</v>
      </c>
      <c r="G30" s="5">
        <v>635330</v>
      </c>
      <c r="H30" s="110">
        <v>574620</v>
      </c>
      <c r="I30" s="110">
        <v>425895</v>
      </c>
      <c r="J30" s="111">
        <v>667462.51</v>
      </c>
      <c r="L30" s="173" t="s">
        <v>15</v>
      </c>
      <c r="M30" s="110">
        <f t="shared" si="6"/>
        <v>6633.9145870314296</v>
      </c>
      <c r="N30" s="110">
        <f t="shared" si="7"/>
        <v>6000</v>
      </c>
      <c r="O30" s="110">
        <f t="shared" si="8"/>
        <v>4447.0606661793881</v>
      </c>
      <c r="P30" s="111">
        <f t="shared" si="9"/>
        <v>6969.4320768507887</v>
      </c>
    </row>
    <row r="31" spans="1:16" x14ac:dyDescent="0.4">
      <c r="A31" s="53" t="s">
        <v>59</v>
      </c>
      <c r="B31" s="54" t="s">
        <v>64</v>
      </c>
      <c r="C31" s="55" t="s">
        <v>61</v>
      </c>
      <c r="D31" s="55" t="s">
        <v>62</v>
      </c>
      <c r="E31" s="56">
        <v>0.08</v>
      </c>
      <c r="F31" s="182" t="s">
        <v>15</v>
      </c>
      <c r="G31" s="182">
        <v>2911</v>
      </c>
      <c r="H31" s="182">
        <v>328</v>
      </c>
      <c r="I31" s="182">
        <v>350</v>
      </c>
      <c r="J31" s="183">
        <v>313.70999999999998</v>
      </c>
      <c r="K31" s="57"/>
      <c r="L31" s="181" t="s">
        <v>15</v>
      </c>
      <c r="M31" s="182">
        <f t="shared" si="6"/>
        <v>36387.5</v>
      </c>
      <c r="N31" s="182">
        <f t="shared" si="7"/>
        <v>4100</v>
      </c>
      <c r="O31" s="182">
        <f t="shared" si="8"/>
        <v>4375</v>
      </c>
      <c r="P31" s="183">
        <f t="shared" si="9"/>
        <v>3921.3749999999995</v>
      </c>
    </row>
    <row r="32" spans="1:16" ht="15" thickBot="1" x14ac:dyDescent="0.45">
      <c r="A32" s="4" t="s">
        <v>11</v>
      </c>
      <c r="B32" s="2" t="s">
        <v>13</v>
      </c>
      <c r="C32" s="3"/>
      <c r="D32" s="3"/>
      <c r="E32" s="2">
        <f>SUM(E22:E31)</f>
        <v>434.54</v>
      </c>
      <c r="F32" s="175">
        <f>SUM(F22:F31)</f>
        <v>0</v>
      </c>
      <c r="G32" s="175">
        <f t="shared" ref="G32:J32" si="10">SUM(G22:G31)</f>
        <v>2118177</v>
      </c>
      <c r="H32" s="175">
        <f t="shared" si="10"/>
        <v>2419172</v>
      </c>
      <c r="I32" s="175">
        <f t="shared" si="10"/>
        <v>1563105</v>
      </c>
      <c r="J32" s="176">
        <f t="shared" si="10"/>
        <v>2099103.62</v>
      </c>
      <c r="L32" s="174">
        <f>SUM(L22:L31)</f>
        <v>0</v>
      </c>
      <c r="M32" s="175">
        <f>G32/$E32</f>
        <v>4874.5270861140516</v>
      </c>
      <c r="N32" s="175">
        <f t="shared" si="7"/>
        <v>5567.2020987711139</v>
      </c>
      <c r="O32" s="175">
        <f t="shared" si="8"/>
        <v>3597.1487089796105</v>
      </c>
      <c r="P32" s="176">
        <f t="shared" si="8"/>
        <v>4830.6338196713768</v>
      </c>
    </row>
    <row r="33" spans="5:16" x14ac:dyDescent="0.4">
      <c r="F33" s="59"/>
      <c r="G33" s="59"/>
      <c r="H33" s="59"/>
      <c r="I33" s="59"/>
      <c r="J33" s="59"/>
      <c r="L33" s="59"/>
      <c r="M33" s="59"/>
      <c r="N33" s="59"/>
      <c r="O33" s="59"/>
      <c r="P33" s="59"/>
    </row>
    <row r="34" spans="5:16" x14ac:dyDescent="0.4">
      <c r="E34" s="36" t="s">
        <v>14</v>
      </c>
      <c r="F34" s="184" t="s">
        <v>15</v>
      </c>
      <c r="G34" s="184">
        <f ca="1">G32+G17</f>
        <v>3934743</v>
      </c>
      <c r="H34" s="184">
        <f t="shared" ref="H34:I34" ca="1" si="11">H32+H17</f>
        <v>4331147.5</v>
      </c>
      <c r="I34" s="184">
        <f t="shared" ca="1" si="11"/>
        <v>2883140</v>
      </c>
      <c r="J34" s="184">
        <f ca="1">J32+J17</f>
        <v>4538484.38</v>
      </c>
      <c r="L34" s="184" t="s">
        <v>15</v>
      </c>
      <c r="M34" s="184">
        <f ca="1">G34/(SUM($E$32,$E$17))</f>
        <v>4789.0641545258695</v>
      </c>
      <c r="N34" s="184">
        <f t="shared" ref="N34:P34" ca="1" si="12">H34/(SUM($E$32,$E$17))</f>
        <v>5271.5369822665252</v>
      </c>
      <c r="O34" s="184">
        <f t="shared" ca="1" si="12"/>
        <v>3509.134504205158</v>
      </c>
      <c r="P34" s="184">
        <f t="shared" ca="1" si="12"/>
        <v>5523.8913596475213</v>
      </c>
    </row>
    <row r="35" spans="5:16" x14ac:dyDescent="0.4">
      <c r="E35" s="31"/>
      <c r="F35" s="62"/>
      <c r="G35" s="60"/>
      <c r="H35" s="60"/>
      <c r="I35" s="60"/>
      <c r="J35" s="60"/>
      <c r="L35" s="62"/>
      <c r="M35" s="60"/>
      <c r="N35" s="60"/>
      <c r="O35" s="60"/>
      <c r="P35" s="60"/>
    </row>
    <row r="36" spans="5:16" x14ac:dyDescent="0.4">
      <c r="E36" s="36" t="s">
        <v>16</v>
      </c>
      <c r="F36" s="184" t="s">
        <v>15</v>
      </c>
      <c r="G36" s="184">
        <f ca="1">Units!C35+Units!J35</f>
        <v>821610</v>
      </c>
      <c r="H36" s="184">
        <f ca="1">Units!D35+Units!K35</f>
        <v>492966</v>
      </c>
      <c r="I36" s="184">
        <f ca="1">Units!E35+Units!L35</f>
        <v>492966</v>
      </c>
      <c r="J36" s="184">
        <f ca="1">Units!F35+Units!M35</f>
        <v>821610</v>
      </c>
      <c r="L36" s="184" t="s">
        <v>15</v>
      </c>
      <c r="M36" s="184">
        <f ca="1">G36/(SUM($E32,$E17))</f>
        <v>1000</v>
      </c>
      <c r="N36" s="184">
        <f t="shared" ref="N36:P36" ca="1" si="13">H36/(SUM($E32,$E17))</f>
        <v>600</v>
      </c>
      <c r="O36" s="184">
        <f t="shared" ca="1" si="13"/>
        <v>600</v>
      </c>
      <c r="P36" s="184">
        <f t="shared" ca="1" si="13"/>
        <v>1000</v>
      </c>
    </row>
    <row r="37" spans="5:16" x14ac:dyDescent="0.4">
      <c r="E37" s="31"/>
      <c r="F37" s="62"/>
      <c r="G37" s="60"/>
      <c r="H37" s="60"/>
      <c r="I37" s="60"/>
      <c r="J37" s="60"/>
      <c r="L37" s="62"/>
      <c r="M37" s="60"/>
      <c r="N37" s="60"/>
      <c r="O37" s="60"/>
      <c r="P37" s="60"/>
    </row>
    <row r="38" spans="5:16" x14ac:dyDescent="0.4">
      <c r="E38" s="36" t="s">
        <v>17</v>
      </c>
      <c r="F38" s="184" t="s">
        <v>15</v>
      </c>
      <c r="G38" s="184">
        <f ca="1">G34+G36</f>
        <v>4756353</v>
      </c>
      <c r="H38" s="184">
        <f t="shared" ref="H38:J38" ca="1" si="14">H34+H36</f>
        <v>4824113.5</v>
      </c>
      <c r="I38" s="184">
        <f t="shared" ca="1" si="14"/>
        <v>3376106</v>
      </c>
      <c r="J38" s="184">
        <f t="shared" ca="1" si="14"/>
        <v>5360094.38</v>
      </c>
      <c r="L38" s="184" t="s">
        <v>15</v>
      </c>
      <c r="M38" s="184">
        <f ca="1">G38/(SUM($E$32,$E$17))</f>
        <v>5789.0641545258695</v>
      </c>
      <c r="N38" s="184">
        <f t="shared" ref="N38" ca="1" si="15">H38/(SUM($E$32,$E$17))</f>
        <v>5871.5369822665252</v>
      </c>
      <c r="O38" s="184">
        <f t="shared" ref="O38:P38" ca="1" si="16">I38/(SUM($E$32,$E$17))</f>
        <v>4109.134504205158</v>
      </c>
      <c r="P38" s="184">
        <f t="shared" ca="1" si="16"/>
        <v>6523.8913596475213</v>
      </c>
    </row>
    <row r="39" spans="5:16" x14ac:dyDescent="0.4">
      <c r="F39" s="59"/>
      <c r="G39" s="177">
        <f ca="1">$I38-G38</f>
        <v>-1380247</v>
      </c>
      <c r="H39" s="177">
        <f t="shared" ref="H39:J39" ca="1" si="17">$I38-H38</f>
        <v>-1448007.5</v>
      </c>
      <c r="I39" s="177">
        <f t="shared" ca="1" si="17"/>
        <v>0</v>
      </c>
      <c r="J39" s="177">
        <f t="shared" ca="1" si="17"/>
        <v>-1983988.38</v>
      </c>
    </row>
  </sheetData>
  <pageMargins left="0.7" right="0.7" top="0.75" bottom="0.75" header="0.3" footer="0.3"/>
  <pageSetup paperSize="5" scale="8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F67C9-2D12-4C5A-9733-33D478AC1A70}">
  <dimension ref="A1:P35"/>
  <sheetViews>
    <sheetView zoomScaleNormal="100" workbookViewId="0">
      <selection sqref="A1:XFD1048576"/>
    </sheetView>
  </sheetViews>
  <sheetFormatPr defaultColWidth="9.15234375" defaultRowHeight="14.6" x14ac:dyDescent="0.4"/>
  <cols>
    <col min="1" max="1" width="49" style="59" bestFit="1" customWidth="1"/>
    <col min="2" max="2" width="9.53515625" style="59" customWidth="1"/>
    <col min="3" max="3" width="15" style="59" bestFit="1" customWidth="1"/>
    <col min="4" max="4" width="13.84375" style="59" bestFit="1" customWidth="1"/>
    <col min="5" max="5" width="13.69140625" style="59" bestFit="1" customWidth="1"/>
    <col min="6" max="6" width="15.53515625" style="59" bestFit="1" customWidth="1"/>
    <col min="7" max="7" width="14.3828125" style="59" customWidth="1"/>
    <col min="8" max="8" width="11.53515625" style="59" bestFit="1" customWidth="1"/>
    <col min="9" max="9" width="15.3828125" style="59" customWidth="1"/>
    <col min="10" max="11" width="13.84375" style="59" bestFit="1" customWidth="1"/>
    <col min="12" max="12" width="13.3046875" style="59" bestFit="1" customWidth="1"/>
    <col min="13" max="13" width="15.53515625" style="59" bestFit="1" customWidth="1"/>
    <col min="14" max="14" width="11" style="59" bestFit="1" customWidth="1"/>
    <col min="15" max="16384" width="9.15234375" style="59"/>
  </cols>
  <sheetData>
    <row r="1" spans="1:14" ht="18.45" x14ac:dyDescent="0.5">
      <c r="A1" s="58" t="s">
        <v>65</v>
      </c>
    </row>
    <row r="2" spans="1:14" x14ac:dyDescent="0.4">
      <c r="A2" s="59" t="s">
        <v>66</v>
      </c>
    </row>
    <row r="3" spans="1:14" x14ac:dyDescent="0.4">
      <c r="B3" s="60">
        <v>5</v>
      </c>
      <c r="C3" s="61" t="s">
        <v>67</v>
      </c>
      <c r="D3" s="62"/>
    </row>
    <row r="4" spans="1:14" x14ac:dyDescent="0.4">
      <c r="B4" s="62" t="s">
        <v>68</v>
      </c>
      <c r="C4" s="61"/>
      <c r="D4" s="62"/>
      <c r="E4" s="62" t="s">
        <v>69</v>
      </c>
      <c r="I4" s="62" t="s">
        <v>70</v>
      </c>
    </row>
    <row r="5" spans="1:14" ht="58.3" x14ac:dyDescent="0.4">
      <c r="B5" s="62"/>
      <c r="C5" s="63" t="s">
        <v>71</v>
      </c>
      <c r="D5" s="62"/>
      <c r="E5" s="64" t="s">
        <v>72</v>
      </c>
      <c r="F5" s="64" t="s">
        <v>73</v>
      </c>
      <c r="G5" s="64" t="s">
        <v>74</v>
      </c>
      <c r="H5" s="65"/>
      <c r="I5" s="64" t="s">
        <v>72</v>
      </c>
      <c r="J5" s="64" t="s">
        <v>73</v>
      </c>
      <c r="K5" s="64" t="s">
        <v>74</v>
      </c>
      <c r="L5" s="64" t="s">
        <v>75</v>
      </c>
    </row>
    <row r="6" spans="1:14" x14ac:dyDescent="0.4">
      <c r="A6" s="66" t="s">
        <v>76</v>
      </c>
      <c r="B6" s="67">
        <v>0.4</v>
      </c>
      <c r="C6" s="68">
        <f>B6*B$3</f>
        <v>2</v>
      </c>
      <c r="E6" s="69">
        <v>0.2</v>
      </c>
      <c r="F6" s="69">
        <v>0.6</v>
      </c>
      <c r="G6" s="69">
        <v>0.2</v>
      </c>
      <c r="I6" s="70">
        <f t="shared" ref="I6:K9" si="0">ROUND($C6*E6,0)</f>
        <v>0</v>
      </c>
      <c r="J6" s="70">
        <f t="shared" si="0"/>
        <v>1</v>
      </c>
      <c r="K6" s="70">
        <f t="shared" si="0"/>
        <v>0</v>
      </c>
      <c r="L6" s="70">
        <f>SUM(I6:K6)</f>
        <v>1</v>
      </c>
    </row>
    <row r="7" spans="1:14" x14ac:dyDescent="0.4">
      <c r="A7" s="66" t="s">
        <v>77</v>
      </c>
      <c r="B7" s="67">
        <v>0.3</v>
      </c>
      <c r="C7" s="68">
        <f>B7*B$3</f>
        <v>1.5</v>
      </c>
      <c r="E7" s="69">
        <v>0.2</v>
      </c>
      <c r="F7" s="69">
        <v>0.6</v>
      </c>
      <c r="G7" s="69">
        <v>0.2</v>
      </c>
      <c r="I7" s="70">
        <f t="shared" si="0"/>
        <v>0</v>
      </c>
      <c r="J7" s="70">
        <f t="shared" si="0"/>
        <v>1</v>
      </c>
      <c r="K7" s="70">
        <f t="shared" si="0"/>
        <v>0</v>
      </c>
      <c r="L7" s="70">
        <f t="shared" ref="L7:L9" si="1">SUM(I7:K7)</f>
        <v>1</v>
      </c>
    </row>
    <row r="8" spans="1:14" x14ac:dyDescent="0.4">
      <c r="A8" s="66" t="s">
        <v>78</v>
      </c>
      <c r="B8" s="67">
        <v>0.2</v>
      </c>
      <c r="C8" s="68">
        <f>B8*B$3</f>
        <v>1</v>
      </c>
      <c r="E8" s="69">
        <v>0.2</v>
      </c>
      <c r="F8" s="69">
        <v>0.6</v>
      </c>
      <c r="G8" s="69">
        <v>0.2</v>
      </c>
      <c r="I8" s="70">
        <f t="shared" si="0"/>
        <v>0</v>
      </c>
      <c r="J8" s="70">
        <f t="shared" si="0"/>
        <v>1</v>
      </c>
      <c r="K8" s="70">
        <f t="shared" si="0"/>
        <v>0</v>
      </c>
      <c r="L8" s="70">
        <f t="shared" si="1"/>
        <v>1</v>
      </c>
    </row>
    <row r="9" spans="1:14" x14ac:dyDescent="0.4">
      <c r="A9" s="66" t="s">
        <v>79</v>
      </c>
      <c r="B9" s="67">
        <v>0.1</v>
      </c>
      <c r="C9" s="68">
        <f>B9*B$3</f>
        <v>0.5</v>
      </c>
      <c r="E9" s="69">
        <v>0.2</v>
      </c>
      <c r="F9" s="69">
        <v>0.6</v>
      </c>
      <c r="G9" s="69">
        <v>0.2</v>
      </c>
      <c r="I9" s="70">
        <f t="shared" si="0"/>
        <v>0</v>
      </c>
      <c r="J9" s="70">
        <f t="shared" si="0"/>
        <v>0</v>
      </c>
      <c r="K9" s="70">
        <f t="shared" si="0"/>
        <v>0</v>
      </c>
      <c r="L9" s="70">
        <f t="shared" si="1"/>
        <v>0</v>
      </c>
    </row>
    <row r="10" spans="1:14" x14ac:dyDescent="0.4">
      <c r="C10" s="71">
        <f>SUM(C6:C9)</f>
        <v>5</v>
      </c>
      <c r="H10" s="72" t="s">
        <v>11</v>
      </c>
      <c r="I10" s="70">
        <f>SUM(I6:I9)</f>
        <v>0</v>
      </c>
      <c r="J10" s="70">
        <f t="shared" ref="J10:K10" si="2">SUM(J6:J9)</f>
        <v>3</v>
      </c>
      <c r="K10" s="70">
        <f t="shared" si="2"/>
        <v>0</v>
      </c>
      <c r="L10" s="70">
        <f>SUM(L6:L9)</f>
        <v>3</v>
      </c>
    </row>
    <row r="11" spans="1:14" x14ac:dyDescent="0.4">
      <c r="C11" s="71"/>
      <c r="J11" s="73"/>
      <c r="K11" s="73"/>
      <c r="L11" s="73"/>
      <c r="M11" s="73"/>
    </row>
    <row r="12" spans="1:14" ht="15" thickBot="1" x14ac:dyDescent="0.45">
      <c r="A12" s="62" t="s">
        <v>80</v>
      </c>
      <c r="B12" s="74">
        <v>2023</v>
      </c>
      <c r="C12" s="75"/>
      <c r="D12" s="75"/>
      <c r="E12" s="75"/>
      <c r="F12" s="75"/>
      <c r="G12" s="76"/>
      <c r="I12" s="77">
        <v>2024</v>
      </c>
      <c r="J12" s="77"/>
      <c r="K12" s="77"/>
      <c r="L12" s="77"/>
      <c r="M12" s="77"/>
      <c r="N12" s="77"/>
    </row>
    <row r="13" spans="1:14" ht="15" thickBot="1" x14ac:dyDescent="0.45">
      <c r="A13" s="78" t="s">
        <v>81</v>
      </c>
      <c r="B13" s="79" t="s">
        <v>3</v>
      </c>
      <c r="C13" s="79" t="s">
        <v>4</v>
      </c>
      <c r="D13" s="79" t="s">
        <v>5</v>
      </c>
      <c r="E13" s="79" t="s">
        <v>6</v>
      </c>
      <c r="F13" s="80" t="s">
        <v>7</v>
      </c>
      <c r="G13" s="79" t="s">
        <v>82</v>
      </c>
      <c r="I13" s="81" t="s">
        <v>3</v>
      </c>
      <c r="J13" s="81" t="s">
        <v>4</v>
      </c>
      <c r="K13" s="81" t="s">
        <v>5</v>
      </c>
      <c r="L13" s="81" t="s">
        <v>6</v>
      </c>
      <c r="M13" s="80" t="s">
        <v>7</v>
      </c>
      <c r="N13" s="81" t="s">
        <v>82</v>
      </c>
    </row>
    <row r="14" spans="1:14" x14ac:dyDescent="0.4">
      <c r="A14" s="66" t="s">
        <v>83</v>
      </c>
      <c r="B14" s="68" t="s">
        <v>15</v>
      </c>
      <c r="C14" s="82">
        <v>93.5</v>
      </c>
      <c r="D14" s="82">
        <v>80.98</v>
      </c>
      <c r="E14" s="82">
        <v>75</v>
      </c>
      <c r="F14" s="82">
        <v>100</v>
      </c>
      <c r="G14" s="83">
        <f>I6</f>
        <v>0</v>
      </c>
      <c r="I14" s="68" t="s">
        <v>15</v>
      </c>
      <c r="J14" s="82">
        <v>98.18</v>
      </c>
      <c r="K14" s="82">
        <v>84.22</v>
      </c>
      <c r="L14" s="82">
        <v>75</v>
      </c>
      <c r="M14" s="82">
        <v>100</v>
      </c>
      <c r="N14" s="83">
        <f>I6</f>
        <v>0</v>
      </c>
    </row>
    <row r="15" spans="1:14" x14ac:dyDescent="0.4">
      <c r="A15" s="66" t="s">
        <v>84</v>
      </c>
      <c r="B15" s="68" t="s">
        <v>15</v>
      </c>
      <c r="C15" s="82">
        <v>120</v>
      </c>
      <c r="D15" s="82">
        <v>104.15</v>
      </c>
      <c r="E15" s="82">
        <v>115</v>
      </c>
      <c r="F15" s="82">
        <v>141.27000000000001</v>
      </c>
      <c r="G15" s="83">
        <f>J6</f>
        <v>1</v>
      </c>
      <c r="I15" s="68" t="s">
        <v>15</v>
      </c>
      <c r="J15" s="82">
        <v>126</v>
      </c>
      <c r="K15" s="82">
        <v>108.32</v>
      </c>
      <c r="L15" s="82">
        <v>115</v>
      </c>
      <c r="M15" s="82">
        <v>141.27000000000001</v>
      </c>
      <c r="N15" s="83">
        <f>J6</f>
        <v>1</v>
      </c>
    </row>
    <row r="16" spans="1:14" x14ac:dyDescent="0.4">
      <c r="A16" s="66" t="s">
        <v>85</v>
      </c>
      <c r="B16" s="68" t="s">
        <v>15</v>
      </c>
      <c r="C16" s="82">
        <v>143</v>
      </c>
      <c r="D16" s="82">
        <v>129.25</v>
      </c>
      <c r="E16" s="82">
        <v>200</v>
      </c>
      <c r="F16" s="82">
        <v>226.48</v>
      </c>
      <c r="G16" s="83">
        <f>K6</f>
        <v>0</v>
      </c>
      <c r="I16" s="68" t="s">
        <v>15</v>
      </c>
      <c r="J16" s="82">
        <v>150.15</v>
      </c>
      <c r="K16" s="82">
        <v>134.41999999999999</v>
      </c>
      <c r="L16" s="82">
        <v>200</v>
      </c>
      <c r="M16" s="82">
        <v>226.48</v>
      </c>
      <c r="N16" s="83">
        <f>K6</f>
        <v>0</v>
      </c>
    </row>
    <row r="17" spans="1:16" x14ac:dyDescent="0.4">
      <c r="A17" s="66" t="s">
        <v>86</v>
      </c>
      <c r="B17" s="68" t="s">
        <v>15</v>
      </c>
      <c r="C17" s="82">
        <v>145</v>
      </c>
      <c r="D17" s="82">
        <v>129.11000000000001</v>
      </c>
      <c r="E17" s="82">
        <v>125</v>
      </c>
      <c r="F17" s="82">
        <v>249.67</v>
      </c>
      <c r="G17" s="83">
        <f>I7</f>
        <v>0</v>
      </c>
      <c r="I17" s="68" t="s">
        <v>15</v>
      </c>
      <c r="J17" s="82">
        <v>152.25</v>
      </c>
      <c r="K17" s="82">
        <v>134.27000000000001</v>
      </c>
      <c r="L17" s="82">
        <v>125</v>
      </c>
      <c r="M17" s="82">
        <v>249.67</v>
      </c>
      <c r="N17" s="83">
        <f>I7</f>
        <v>0</v>
      </c>
    </row>
    <row r="18" spans="1:16" x14ac:dyDescent="0.4">
      <c r="A18" s="66" t="s">
        <v>87</v>
      </c>
      <c r="B18" s="68" t="s">
        <v>15</v>
      </c>
      <c r="C18" s="82">
        <v>206</v>
      </c>
      <c r="D18" s="82">
        <v>180.51</v>
      </c>
      <c r="E18" s="82">
        <v>165</v>
      </c>
      <c r="F18" s="82">
        <v>268.39</v>
      </c>
      <c r="G18" s="83">
        <f>J7</f>
        <v>1</v>
      </c>
      <c r="I18" s="68" t="s">
        <v>15</v>
      </c>
      <c r="J18" s="82">
        <v>216.3</v>
      </c>
      <c r="K18" s="82">
        <v>187.73</v>
      </c>
      <c r="L18" s="82">
        <v>165</v>
      </c>
      <c r="M18" s="82">
        <v>268.39</v>
      </c>
      <c r="N18" s="83">
        <f>J7</f>
        <v>1</v>
      </c>
    </row>
    <row r="19" spans="1:16" x14ac:dyDescent="0.4">
      <c r="A19" s="66" t="s">
        <v>88</v>
      </c>
      <c r="B19" s="68" t="s">
        <v>15</v>
      </c>
      <c r="C19" s="82">
        <v>267</v>
      </c>
      <c r="D19" s="82">
        <v>237.42</v>
      </c>
      <c r="E19" s="82">
        <v>250</v>
      </c>
      <c r="F19" s="82">
        <v>479.25</v>
      </c>
      <c r="G19" s="83">
        <f>K7</f>
        <v>0</v>
      </c>
      <c r="I19" s="68" t="s">
        <v>15</v>
      </c>
      <c r="J19" s="82">
        <v>280.35000000000002</v>
      </c>
      <c r="K19" s="82">
        <v>246.92</v>
      </c>
      <c r="L19" s="82">
        <v>250</v>
      </c>
      <c r="M19" s="82">
        <v>479.25</v>
      </c>
      <c r="N19" s="83">
        <f>K7</f>
        <v>0</v>
      </c>
    </row>
    <row r="20" spans="1:16" x14ac:dyDescent="0.4">
      <c r="A20" s="66" t="s">
        <v>89</v>
      </c>
      <c r="B20" s="68" t="s">
        <v>15</v>
      </c>
      <c r="C20" s="82">
        <v>325</v>
      </c>
      <c r="D20" s="82">
        <v>290.01</v>
      </c>
      <c r="E20" s="82">
        <v>275</v>
      </c>
      <c r="F20" s="82">
        <v>370.17</v>
      </c>
      <c r="G20" s="83">
        <f>I8</f>
        <v>0</v>
      </c>
      <c r="I20" s="68" t="s">
        <v>15</v>
      </c>
      <c r="J20" s="82">
        <v>341.25</v>
      </c>
      <c r="K20" s="82">
        <v>301.61</v>
      </c>
      <c r="L20" s="82">
        <v>275</v>
      </c>
      <c r="M20" s="82">
        <v>370.17</v>
      </c>
      <c r="N20" s="83">
        <f>I8</f>
        <v>0</v>
      </c>
    </row>
    <row r="21" spans="1:16" x14ac:dyDescent="0.4">
      <c r="A21" s="66" t="s">
        <v>90</v>
      </c>
      <c r="B21" s="68" t="s">
        <v>15</v>
      </c>
      <c r="C21" s="82">
        <v>360</v>
      </c>
      <c r="D21" s="82">
        <v>310.73</v>
      </c>
      <c r="E21" s="82">
        <v>315</v>
      </c>
      <c r="F21" s="82">
        <v>621.65</v>
      </c>
      <c r="G21" s="83">
        <f>J8</f>
        <v>1</v>
      </c>
      <c r="I21" s="68" t="s">
        <v>15</v>
      </c>
      <c r="J21" s="82">
        <v>378</v>
      </c>
      <c r="K21" s="82">
        <v>323.16000000000003</v>
      </c>
      <c r="L21" s="82">
        <v>315</v>
      </c>
      <c r="M21" s="82">
        <v>621.65</v>
      </c>
      <c r="N21" s="83">
        <f>J8</f>
        <v>1</v>
      </c>
    </row>
    <row r="22" spans="1:16" x14ac:dyDescent="0.4">
      <c r="A22" s="66" t="s">
        <v>91</v>
      </c>
      <c r="B22" s="68" t="s">
        <v>15</v>
      </c>
      <c r="C22" s="82">
        <v>515</v>
      </c>
      <c r="D22" s="82">
        <v>410.14</v>
      </c>
      <c r="E22" s="82">
        <v>375</v>
      </c>
      <c r="F22" s="82">
        <v>949.34</v>
      </c>
      <c r="G22" s="83">
        <f>K8</f>
        <v>0</v>
      </c>
      <c r="I22" s="68" t="s">
        <v>15</v>
      </c>
      <c r="J22" s="82">
        <v>540.75</v>
      </c>
      <c r="K22" s="82">
        <v>426.55</v>
      </c>
      <c r="L22" s="82">
        <v>375</v>
      </c>
      <c r="M22" s="82">
        <v>949.34</v>
      </c>
      <c r="N22" s="83">
        <f>K8</f>
        <v>0</v>
      </c>
    </row>
    <row r="23" spans="1:16" x14ac:dyDescent="0.4">
      <c r="A23" s="66" t="s">
        <v>92</v>
      </c>
      <c r="B23" s="68" t="s">
        <v>15</v>
      </c>
      <c r="C23" s="82">
        <v>675</v>
      </c>
      <c r="D23" s="82">
        <v>319</v>
      </c>
      <c r="E23" s="82">
        <v>400</v>
      </c>
      <c r="F23" s="82">
        <v>933.43</v>
      </c>
      <c r="G23" s="83">
        <f>I9</f>
        <v>0</v>
      </c>
      <c r="I23" s="68" t="s">
        <v>15</v>
      </c>
      <c r="J23" s="82">
        <v>708.75</v>
      </c>
      <c r="K23" s="82">
        <v>331.76</v>
      </c>
      <c r="L23" s="82">
        <v>400</v>
      </c>
      <c r="M23" s="82">
        <v>933.43</v>
      </c>
      <c r="N23" s="83">
        <f>I9</f>
        <v>0</v>
      </c>
    </row>
    <row r="24" spans="1:16" x14ac:dyDescent="0.4">
      <c r="A24" s="66" t="s">
        <v>93</v>
      </c>
      <c r="B24" s="68" t="s">
        <v>15</v>
      </c>
      <c r="C24" s="82">
        <v>1018</v>
      </c>
      <c r="D24" s="82">
        <v>352.1</v>
      </c>
      <c r="E24" s="82">
        <v>475</v>
      </c>
      <c r="F24" s="82">
        <v>1461.22</v>
      </c>
      <c r="G24" s="83">
        <f>J9</f>
        <v>0</v>
      </c>
      <c r="I24" s="68" t="s">
        <v>15</v>
      </c>
      <c r="J24" s="82">
        <v>1068.9000000000001</v>
      </c>
      <c r="K24" s="82">
        <v>366.18</v>
      </c>
      <c r="L24" s="82">
        <v>475</v>
      </c>
      <c r="M24" s="82">
        <v>1461.22</v>
      </c>
      <c r="N24" s="83">
        <f>J9</f>
        <v>0</v>
      </c>
    </row>
    <row r="25" spans="1:16" x14ac:dyDescent="0.4">
      <c r="A25" s="66" t="s">
        <v>94</v>
      </c>
      <c r="B25" s="68" t="s">
        <v>15</v>
      </c>
      <c r="C25" s="82" t="s">
        <v>95</v>
      </c>
      <c r="D25" s="82">
        <v>546.92999999999995</v>
      </c>
      <c r="E25" s="82">
        <v>525</v>
      </c>
      <c r="F25" s="82">
        <v>2377.75</v>
      </c>
      <c r="G25" s="83">
        <f>K9</f>
        <v>0</v>
      </c>
      <c r="I25" s="68" t="s">
        <v>15</v>
      </c>
      <c r="J25" s="82" t="s">
        <v>95</v>
      </c>
      <c r="K25" s="82">
        <v>568.80999999999995</v>
      </c>
      <c r="L25" s="82">
        <v>525</v>
      </c>
      <c r="M25" s="82">
        <v>2377.75</v>
      </c>
      <c r="N25" s="83">
        <f>K9</f>
        <v>0</v>
      </c>
    </row>
    <row r="26" spans="1:16" x14ac:dyDescent="0.4">
      <c r="A26" s="66" t="s">
        <v>96</v>
      </c>
      <c r="B26" s="68" t="s">
        <v>15</v>
      </c>
      <c r="C26" s="82" t="s">
        <v>95</v>
      </c>
      <c r="D26" s="82" t="s">
        <v>95</v>
      </c>
      <c r="E26" s="82">
        <v>550</v>
      </c>
      <c r="F26" s="82" t="s">
        <v>95</v>
      </c>
      <c r="G26" s="82"/>
      <c r="I26" s="68" t="s">
        <v>15</v>
      </c>
      <c r="J26" s="82" t="s">
        <v>95</v>
      </c>
      <c r="K26" s="82" t="s">
        <v>95</v>
      </c>
      <c r="L26" s="82">
        <v>550</v>
      </c>
      <c r="M26" s="82" t="s">
        <v>95</v>
      </c>
      <c r="N26" s="66"/>
    </row>
    <row r="27" spans="1:16" x14ac:dyDescent="0.4">
      <c r="A27" s="66" t="s">
        <v>97</v>
      </c>
      <c r="B27" s="68" t="s">
        <v>15</v>
      </c>
      <c r="C27" s="82" t="s">
        <v>95</v>
      </c>
      <c r="D27" s="82" t="s">
        <v>95</v>
      </c>
      <c r="E27" s="82">
        <v>750</v>
      </c>
      <c r="F27" s="82" t="s">
        <v>95</v>
      </c>
      <c r="G27" s="82"/>
      <c r="I27" s="68" t="s">
        <v>15</v>
      </c>
      <c r="J27" s="82" t="s">
        <v>95</v>
      </c>
      <c r="K27" s="82" t="s">
        <v>95</v>
      </c>
      <c r="L27" s="82">
        <v>750</v>
      </c>
      <c r="M27" s="82" t="s">
        <v>95</v>
      </c>
      <c r="N27" s="66"/>
    </row>
    <row r="28" spans="1:16" x14ac:dyDescent="0.4">
      <c r="A28" s="66" t="s">
        <v>98</v>
      </c>
      <c r="B28" s="68" t="s">
        <v>15</v>
      </c>
      <c r="C28" s="82" t="s">
        <v>95</v>
      </c>
      <c r="D28" s="82" t="s">
        <v>95</v>
      </c>
      <c r="E28" s="82">
        <v>1200</v>
      </c>
      <c r="F28" s="82" t="s">
        <v>95</v>
      </c>
      <c r="G28" s="82"/>
      <c r="I28" s="68" t="s">
        <v>15</v>
      </c>
      <c r="J28" s="82" t="s">
        <v>95</v>
      </c>
      <c r="K28" s="82" t="s">
        <v>95</v>
      </c>
      <c r="L28" s="82">
        <v>1200</v>
      </c>
      <c r="M28" s="82" t="s">
        <v>95</v>
      </c>
      <c r="N28" s="66"/>
    </row>
    <row r="29" spans="1:16" x14ac:dyDescent="0.4">
      <c r="G29" s="84"/>
      <c r="N29" s="84">
        <f>SUM(N14:N28)</f>
        <v>3</v>
      </c>
      <c r="P29" s="85"/>
    </row>
    <row r="30" spans="1:16" x14ac:dyDescent="0.4">
      <c r="A30" s="72" t="s">
        <v>99</v>
      </c>
      <c r="C30" s="71">
        <f>$C10</f>
        <v>5</v>
      </c>
      <c r="D30" s="71">
        <f t="shared" ref="D30:E30" si="3">$C10</f>
        <v>5</v>
      </c>
      <c r="E30" s="71">
        <f t="shared" si="3"/>
        <v>5</v>
      </c>
      <c r="F30" s="71">
        <f t="shared" ref="F30" si="4">$C10</f>
        <v>5</v>
      </c>
      <c r="G30" s="71"/>
      <c r="J30" s="71">
        <f>$C10</f>
        <v>5</v>
      </c>
      <c r="K30" s="71">
        <f t="shared" ref="K30:L30" si="5">$C10</f>
        <v>5</v>
      </c>
      <c r="L30" s="71">
        <f t="shared" si="5"/>
        <v>5</v>
      </c>
      <c r="M30" s="71">
        <f t="shared" ref="M30" si="6">$C10</f>
        <v>5</v>
      </c>
    </row>
    <row r="31" spans="1:16" x14ac:dyDescent="0.4">
      <c r="A31" s="72" t="s">
        <v>100</v>
      </c>
      <c r="C31" s="71">
        <f ca="1">'Farmers ROW 23-24'!$E17</f>
        <v>443.35</v>
      </c>
      <c r="D31" s="71">
        <f ca="1">'Farmers ROW 23-24'!$E17</f>
        <v>443.35</v>
      </c>
      <c r="E31" s="71">
        <f ca="1">'Farmers ROW 23-24'!$E17</f>
        <v>443.35</v>
      </c>
      <c r="F31" s="71">
        <f ca="1">'Farmers ROW 23-24'!$E17</f>
        <v>443.35</v>
      </c>
      <c r="G31" s="71"/>
      <c r="J31" s="71">
        <f>'Farmers ROW 23-24'!$E32</f>
        <v>434.54</v>
      </c>
      <c r="K31" s="71">
        <f>'Farmers ROW 23-24'!$E32</f>
        <v>434.54</v>
      </c>
      <c r="L31" s="71">
        <f>'Farmers ROW 23-24'!$E32</f>
        <v>434.54</v>
      </c>
      <c r="M31" s="71">
        <f>'Farmers ROW 23-24'!$E32</f>
        <v>434.54</v>
      </c>
    </row>
    <row r="32" spans="1:16" x14ac:dyDescent="0.4">
      <c r="A32" s="72" t="s">
        <v>101</v>
      </c>
      <c r="C32" s="84">
        <f ca="1">ROUND(C31*C30,0)</f>
        <v>2217</v>
      </c>
      <c r="D32" s="84">
        <f t="shared" ref="D32:E32" ca="1" si="7">ROUND(D31*D30,0)</f>
        <v>2217</v>
      </c>
      <c r="E32" s="84">
        <f t="shared" ca="1" si="7"/>
        <v>2217</v>
      </c>
      <c r="F32" s="84">
        <f t="shared" ref="F32" ca="1" si="8">ROUND(F31*F30,0)</f>
        <v>2217</v>
      </c>
      <c r="G32" s="84"/>
      <c r="J32" s="84">
        <f>ROUND(J31*J30,0)</f>
        <v>2173</v>
      </c>
      <c r="K32" s="84">
        <f t="shared" ref="K32" si="9">ROUND(K31*K30,0)</f>
        <v>2173</v>
      </c>
      <c r="L32" s="84">
        <f t="shared" ref="L32:M32" si="10">ROUND(L31*L30,0)</f>
        <v>2173</v>
      </c>
      <c r="M32" s="84">
        <f t="shared" si="10"/>
        <v>2173</v>
      </c>
    </row>
    <row r="34" spans="1:13" x14ac:dyDescent="0.4">
      <c r="A34" s="72" t="s">
        <v>102</v>
      </c>
      <c r="C34" s="86">
        <f>C14*$G14+C15*$G15+C16*$G16+C17*$G17+C18*$G18+C19*$G19+C20*$G20+C21*$G21+C22*$G22+C23*$G23+C24*$G24</f>
        <v>686</v>
      </c>
      <c r="D34" s="86">
        <f>D14*$G14+D15*$G15+D16*$G16+D17*$G17+D18*$G18+D19*$G19+D20*$G20+D21*$G21+D22*$G22+D23*$G23+D24*$G24</f>
        <v>595.39</v>
      </c>
      <c r="E34" s="86">
        <f>E14*$G14+E15*$G15+E16*$G16+E17*$G17+E18*$G18+E19*$G19+E20*$G20+E21*$G21+E22*$G22+E23*$G23+E24*$G24</f>
        <v>595</v>
      </c>
      <c r="F34" s="86">
        <f>F14*$G14+F15*$G15+F16*$G16+F17*$G17+F18*$G18+F19*$G19+F20*$G20+F21*$G21+F22*$G22+F23*$G23+F24*$G24</f>
        <v>1031.31</v>
      </c>
      <c r="J34" s="86">
        <f>J14*$G14+J15*$G15+J16*$G16+J17*$G17+J18*$G18+J19*$G19+J20*$G20+J21*$G21+J22*$G22+J23*$G23+J24*$G24</f>
        <v>720.3</v>
      </c>
      <c r="K34" s="86">
        <f t="shared" ref="K34:L34" si="11">K14*$G14+K15*$G15+K16*$G16+K17*$G17+K18*$G18+K19*$G19+K20*$G20+K21*$G21+K22*$G22+K23*$G23+K24*$G24</f>
        <v>619.21</v>
      </c>
      <c r="L34" s="86">
        <f t="shared" si="11"/>
        <v>595</v>
      </c>
      <c r="M34" s="86">
        <f t="shared" ref="M34" si="12">M14*$G14+M15*$G15+M16*$G16+M17*$G17+M18*$G18+M19*$G19+M20*$G20+M21*$G21+M22*$G22+M23*$G23+M24*$G24</f>
        <v>1031.31</v>
      </c>
    </row>
    <row r="35" spans="1:13" x14ac:dyDescent="0.4">
      <c r="A35" s="72" t="s">
        <v>103</v>
      </c>
      <c r="C35" s="86">
        <f ca="1">C31*1000</f>
        <v>443350</v>
      </c>
      <c r="D35" s="86">
        <f ca="1">D31*600</f>
        <v>266010</v>
      </c>
      <c r="E35" s="86">
        <f ca="1">E31*600</f>
        <v>266010</v>
      </c>
      <c r="F35" s="86">
        <f ca="1">F31*1000</f>
        <v>443350</v>
      </c>
      <c r="J35" s="86">
        <f>J31*1000</f>
        <v>434540</v>
      </c>
      <c r="K35" s="86">
        <f>K31*600</f>
        <v>260724</v>
      </c>
      <c r="L35" s="86">
        <f>L31*600</f>
        <v>260724</v>
      </c>
      <c r="M35" s="86">
        <f t="shared" ref="M35" si="13">M31*1000</f>
        <v>434540</v>
      </c>
    </row>
  </sheetData>
  <pageMargins left="0.7" right="0.7" top="0.75" bottom="0.75" header="0.3" footer="0.3"/>
  <pageSetup paperSize="5" scale="7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00F-B476-4253-811A-E92197E43071}">
  <sheetPr>
    <pageSetUpPr fitToPage="1"/>
  </sheetPr>
  <dimension ref="A1:S57"/>
  <sheetViews>
    <sheetView topLeftCell="A10" zoomScale="160" zoomScaleNormal="160" workbookViewId="0">
      <selection activeCell="A10" sqref="A1:XFD1048576"/>
    </sheetView>
  </sheetViews>
  <sheetFormatPr defaultColWidth="9.15234375" defaultRowHeight="14.6" x14ac:dyDescent="0.4"/>
  <cols>
    <col min="1" max="1" width="29.69140625" style="59" customWidth="1"/>
    <col min="2" max="2" width="19.3828125" style="59" customWidth="1"/>
    <col min="3" max="3" width="23.84375" style="59" customWidth="1"/>
    <col min="4" max="4" width="21.3828125" style="59" customWidth="1"/>
    <col min="5" max="5" width="16.69140625" style="59" customWidth="1"/>
    <col min="6" max="6" width="21.3046875" style="59" bestFit="1" customWidth="1"/>
    <col min="7" max="9" width="20.69140625" style="59" customWidth="1"/>
    <col min="10" max="10" width="5" style="59" customWidth="1"/>
    <col min="11" max="14" width="20.69140625" style="59" customWidth="1"/>
    <col min="15" max="15" width="4.53515625" style="59" customWidth="1"/>
    <col min="16" max="19" width="20.69140625" style="59" customWidth="1"/>
    <col min="20" max="16384" width="9.15234375" style="59"/>
  </cols>
  <sheetData>
    <row r="1" spans="1:5" ht="18.45" x14ac:dyDescent="0.5">
      <c r="A1" s="58" t="s">
        <v>18</v>
      </c>
    </row>
    <row r="3" spans="1:5" x14ac:dyDescent="0.4">
      <c r="A3" s="87" t="s">
        <v>19</v>
      </c>
      <c r="B3" s="60">
        <v>40</v>
      </c>
    </row>
    <row r="4" spans="1:5" ht="15" thickBot="1" x14ac:dyDescent="0.45"/>
    <row r="5" spans="1:5" ht="15" thickBot="1" x14ac:dyDescent="0.45">
      <c r="B5" s="81" t="s">
        <v>4</v>
      </c>
      <c r="C5" s="81" t="s">
        <v>5</v>
      </c>
      <c r="D5" s="81" t="s">
        <v>6</v>
      </c>
      <c r="E5" s="81" t="s">
        <v>7</v>
      </c>
    </row>
    <row r="6" spans="1:5" x14ac:dyDescent="0.4">
      <c r="A6" s="88" t="s">
        <v>20</v>
      </c>
      <c r="B6" s="89">
        <f>($C23+$C24+$C26+$C44+$C46)*$B$3</f>
        <v>6603.5999999999985</v>
      </c>
      <c r="C6" s="89">
        <f>($H23+$H24+$H26+$D44+$D46)*$B$3</f>
        <v>4972</v>
      </c>
      <c r="D6" s="89">
        <f>($M23+$M24+$M27+$E44+$E46)*$B$3</f>
        <v>5228</v>
      </c>
      <c r="E6" s="90">
        <f>($R23+$R24+$R27+$F44+$F46)*$B$3</f>
        <v>5596</v>
      </c>
    </row>
    <row r="7" spans="1:5" x14ac:dyDescent="0.4">
      <c r="A7" s="91" t="s">
        <v>21</v>
      </c>
      <c r="B7" s="92">
        <f>($C28+$C50)*$B$3</f>
        <v>3568.8</v>
      </c>
      <c r="C7" s="92">
        <f>($H28+$D50)*$B$3</f>
        <v>2847.2000000000003</v>
      </c>
      <c r="D7" s="92">
        <f>($M28+$E50)*$B$3</f>
        <v>3760</v>
      </c>
      <c r="E7" s="93">
        <f>($R28+$F50)*$B$3</f>
        <v>3758</v>
      </c>
    </row>
    <row r="8" spans="1:5" x14ac:dyDescent="0.4">
      <c r="A8" s="91" t="s">
        <v>22</v>
      </c>
      <c r="B8" s="92">
        <f>($C30+$C54)*$B$3</f>
        <v>3952</v>
      </c>
      <c r="C8" s="92">
        <f>($H30+D54)*$B$3</f>
        <v>4985.2</v>
      </c>
      <c r="D8" s="92">
        <f>($M30+$E54)*$B$3</f>
        <v>4720</v>
      </c>
      <c r="E8" s="93">
        <f>($R30+$F54)*$B$3</f>
        <v>3678</v>
      </c>
    </row>
    <row r="9" spans="1:5" ht="15" thickBot="1" x14ac:dyDescent="0.45">
      <c r="A9" s="94" t="s">
        <v>23</v>
      </c>
      <c r="B9" s="95">
        <f>($C29+$C49)*$B$3</f>
        <v>4706.8</v>
      </c>
      <c r="C9" s="95">
        <f>($H29+$D49)*$B$3</f>
        <v>4192.7999999999993</v>
      </c>
      <c r="D9" s="95">
        <f>($M29+$E49)*$B$3</f>
        <v>2918</v>
      </c>
      <c r="E9" s="96">
        <f>($R29+$F49)*$B$3</f>
        <v>3848</v>
      </c>
    </row>
    <row r="10" spans="1:5" x14ac:dyDescent="0.4">
      <c r="B10" s="97"/>
      <c r="C10" s="97"/>
      <c r="D10" s="97"/>
    </row>
    <row r="12" spans="1:5" x14ac:dyDescent="0.4">
      <c r="A12" s="98"/>
      <c r="B12" s="99"/>
      <c r="C12" s="99"/>
      <c r="D12" s="100"/>
      <c r="E12" s="101"/>
    </row>
    <row r="13" spans="1:5" x14ac:dyDescent="0.4">
      <c r="A13" s="101"/>
      <c r="B13" s="71"/>
      <c r="C13" s="71"/>
      <c r="E13" s="101"/>
    </row>
    <row r="14" spans="1:5" x14ac:dyDescent="0.4">
      <c r="A14" s="101"/>
      <c r="B14" s="71"/>
      <c r="C14" s="71"/>
      <c r="E14" s="101"/>
    </row>
    <row r="15" spans="1:5" x14ac:dyDescent="0.4">
      <c r="A15" s="101"/>
      <c r="B15" s="71"/>
      <c r="C15" s="71"/>
      <c r="E15" s="101"/>
    </row>
    <row r="16" spans="1:5" x14ac:dyDescent="0.4">
      <c r="A16" s="102"/>
      <c r="B16" s="103"/>
      <c r="C16" s="103"/>
      <c r="D16" s="104"/>
      <c r="E16" s="101"/>
    </row>
    <row r="19" spans="1:19" ht="20.6" x14ac:dyDescent="0.55000000000000004">
      <c r="A19" s="105" t="s">
        <v>104</v>
      </c>
      <c r="F19" s="105" t="s">
        <v>104</v>
      </c>
      <c r="K19" s="105" t="s">
        <v>104</v>
      </c>
      <c r="P19" s="105" t="s">
        <v>104</v>
      </c>
    </row>
    <row r="20" spans="1:19" ht="15" thickBot="1" x14ac:dyDescent="0.45"/>
    <row r="21" spans="1:19" ht="15" thickBot="1" x14ac:dyDescent="0.45">
      <c r="A21" s="81" t="s">
        <v>4</v>
      </c>
      <c r="F21" s="81" t="s">
        <v>5</v>
      </c>
      <c r="K21" s="81" t="s">
        <v>6</v>
      </c>
      <c r="P21" s="81" t="s">
        <v>7</v>
      </c>
    </row>
    <row r="22" spans="1:19" ht="31.75" x14ac:dyDescent="0.4">
      <c r="A22" s="106" t="s">
        <v>105</v>
      </c>
      <c r="B22" s="107" t="s">
        <v>106</v>
      </c>
      <c r="C22" s="107" t="s">
        <v>107</v>
      </c>
      <c r="D22" s="108" t="s">
        <v>108</v>
      </c>
      <c r="F22" s="106" t="s">
        <v>105</v>
      </c>
      <c r="G22" s="107" t="s">
        <v>106</v>
      </c>
      <c r="H22" s="107" t="s">
        <v>107</v>
      </c>
      <c r="I22" s="108" t="s">
        <v>108</v>
      </c>
      <c r="K22" s="106" t="s">
        <v>105</v>
      </c>
      <c r="L22" s="107" t="s">
        <v>106</v>
      </c>
      <c r="M22" s="107" t="s">
        <v>107</v>
      </c>
      <c r="N22" s="108" t="s">
        <v>108</v>
      </c>
      <c r="P22" s="106" t="s">
        <v>105</v>
      </c>
      <c r="Q22" s="107" t="s">
        <v>106</v>
      </c>
      <c r="R22" s="107" t="s">
        <v>107</v>
      </c>
      <c r="S22" s="108" t="s">
        <v>108</v>
      </c>
    </row>
    <row r="23" spans="1:19" s="112" customFormat="1" ht="15.9" x14ac:dyDescent="0.45">
      <c r="A23" s="109" t="s">
        <v>109</v>
      </c>
      <c r="B23" s="110">
        <v>22</v>
      </c>
      <c r="C23" s="110">
        <v>50.72</v>
      </c>
      <c r="D23" s="111">
        <v>76.08</v>
      </c>
      <c r="F23" s="109" t="s">
        <v>109</v>
      </c>
      <c r="G23" s="110" t="s">
        <v>110</v>
      </c>
      <c r="H23" s="110">
        <v>36.049999999999997</v>
      </c>
      <c r="I23" s="111">
        <f>H23*1.5</f>
        <v>54.074999999999996</v>
      </c>
      <c r="K23" s="109" t="s">
        <v>109</v>
      </c>
      <c r="L23" s="110">
        <v>25</v>
      </c>
      <c r="M23" s="110">
        <v>34</v>
      </c>
      <c r="N23" s="111">
        <v>51</v>
      </c>
      <c r="P23" s="109" t="s">
        <v>109</v>
      </c>
      <c r="Q23" s="110">
        <v>23.5</v>
      </c>
      <c r="R23" s="110">
        <v>42.300000000000004</v>
      </c>
      <c r="S23" s="111">
        <v>63.45</v>
      </c>
    </row>
    <row r="24" spans="1:19" s="112" customFormat="1" ht="15.9" x14ac:dyDescent="0.45">
      <c r="A24" s="109" t="s">
        <v>111</v>
      </c>
      <c r="B24" s="110">
        <v>19</v>
      </c>
      <c r="C24" s="110">
        <v>45.44</v>
      </c>
      <c r="D24" s="111">
        <v>68.17</v>
      </c>
      <c r="F24" s="109" t="s">
        <v>111</v>
      </c>
      <c r="G24" s="110" t="s">
        <v>110</v>
      </c>
      <c r="H24" s="110">
        <v>30.39</v>
      </c>
      <c r="I24" s="111">
        <f t="shared" ref="I24:I30" si="0">H24*1.5</f>
        <v>45.585000000000001</v>
      </c>
      <c r="K24" s="109" t="s">
        <v>111</v>
      </c>
      <c r="L24" s="110">
        <v>20</v>
      </c>
      <c r="M24" s="110">
        <v>28</v>
      </c>
      <c r="N24" s="111">
        <v>42</v>
      </c>
      <c r="P24" s="109" t="s">
        <v>111</v>
      </c>
      <c r="Q24" s="110">
        <v>21</v>
      </c>
      <c r="R24" s="110">
        <v>37.800000000000004</v>
      </c>
      <c r="S24" s="111">
        <v>56.7</v>
      </c>
    </row>
    <row r="25" spans="1:19" s="112" customFormat="1" ht="15.9" x14ac:dyDescent="0.45">
      <c r="A25" s="109" t="s">
        <v>112</v>
      </c>
      <c r="B25" s="110">
        <v>18</v>
      </c>
      <c r="C25" s="110">
        <v>43.69</v>
      </c>
      <c r="D25" s="111">
        <v>65.53</v>
      </c>
      <c r="F25" s="109" t="s">
        <v>112</v>
      </c>
      <c r="G25" s="110" t="s">
        <v>110</v>
      </c>
      <c r="H25" s="110">
        <v>28.33</v>
      </c>
      <c r="I25" s="111">
        <f t="shared" si="0"/>
        <v>42.494999999999997</v>
      </c>
      <c r="K25" s="109" t="s">
        <v>112</v>
      </c>
      <c r="L25" s="110">
        <v>18</v>
      </c>
      <c r="M25" s="110">
        <v>27</v>
      </c>
      <c r="N25" s="111">
        <v>40.5</v>
      </c>
      <c r="P25" s="109" t="s">
        <v>112</v>
      </c>
      <c r="Q25" s="110">
        <v>20</v>
      </c>
      <c r="R25" s="110">
        <v>36</v>
      </c>
      <c r="S25" s="111">
        <v>54</v>
      </c>
    </row>
    <row r="26" spans="1:19" s="112" customFormat="1" ht="15.9" x14ac:dyDescent="0.45">
      <c r="A26" s="109" t="s">
        <v>113</v>
      </c>
      <c r="B26" s="110">
        <v>15</v>
      </c>
      <c r="C26" s="110">
        <v>38.409999999999997</v>
      </c>
      <c r="D26" s="111">
        <v>57.62</v>
      </c>
      <c r="F26" s="109" t="s">
        <v>113</v>
      </c>
      <c r="G26" s="110" t="s">
        <v>110</v>
      </c>
      <c r="H26" s="110">
        <v>26.27</v>
      </c>
      <c r="I26" s="111">
        <f t="shared" si="0"/>
        <v>39.405000000000001</v>
      </c>
      <c r="K26" s="109" t="s">
        <v>113</v>
      </c>
      <c r="L26" s="110">
        <v>16</v>
      </c>
      <c r="M26" s="110">
        <v>25</v>
      </c>
      <c r="N26" s="111">
        <v>37.5</v>
      </c>
      <c r="P26" s="109" t="s">
        <v>113</v>
      </c>
      <c r="Q26" s="110">
        <v>17</v>
      </c>
      <c r="R26" s="110">
        <v>30.6</v>
      </c>
      <c r="S26" s="111">
        <v>45.900000000000006</v>
      </c>
    </row>
    <row r="27" spans="1:19" s="112" customFormat="1" ht="15.9" x14ac:dyDescent="0.45">
      <c r="A27" s="109" t="s">
        <v>114</v>
      </c>
      <c r="B27" s="110">
        <v>14.25</v>
      </c>
      <c r="C27" s="110">
        <v>37.090000000000003</v>
      </c>
      <c r="D27" s="111">
        <v>55.64</v>
      </c>
      <c r="F27" s="109" t="s">
        <v>114</v>
      </c>
      <c r="G27" s="110" t="s">
        <v>110</v>
      </c>
      <c r="H27" s="110" t="s">
        <v>110</v>
      </c>
      <c r="I27" s="111" t="s">
        <v>110</v>
      </c>
      <c r="K27" s="109" t="s">
        <v>114</v>
      </c>
      <c r="L27" s="110">
        <v>15</v>
      </c>
      <c r="M27" s="110">
        <v>22</v>
      </c>
      <c r="N27" s="111">
        <v>33</v>
      </c>
      <c r="P27" s="109" t="s">
        <v>114</v>
      </c>
      <c r="Q27" s="110">
        <v>16</v>
      </c>
      <c r="R27" s="110">
        <v>28.8</v>
      </c>
      <c r="S27" s="111">
        <v>43.2</v>
      </c>
    </row>
    <row r="28" spans="1:19" s="112" customFormat="1" ht="15.9" x14ac:dyDescent="0.45">
      <c r="A28" s="109" t="s">
        <v>115</v>
      </c>
      <c r="B28" s="110">
        <v>19</v>
      </c>
      <c r="C28" s="110">
        <v>45.44</v>
      </c>
      <c r="D28" s="111">
        <v>68.17</v>
      </c>
      <c r="F28" s="109" t="s">
        <v>115</v>
      </c>
      <c r="G28" s="110" t="s">
        <v>110</v>
      </c>
      <c r="H28" s="110">
        <v>34.51</v>
      </c>
      <c r="I28" s="111">
        <f t="shared" si="0"/>
        <v>51.765000000000001</v>
      </c>
      <c r="K28" s="109" t="s">
        <v>115</v>
      </c>
      <c r="L28" s="110">
        <v>21</v>
      </c>
      <c r="M28" s="110">
        <v>29</v>
      </c>
      <c r="N28" s="111">
        <v>43.5</v>
      </c>
      <c r="P28" s="109" t="s">
        <v>115</v>
      </c>
      <c r="Q28" s="110">
        <v>21.5</v>
      </c>
      <c r="R28" s="110">
        <v>38.700000000000003</v>
      </c>
      <c r="S28" s="111">
        <v>58.050000000000004</v>
      </c>
    </row>
    <row r="29" spans="1:19" s="112" customFormat="1" ht="31.75" x14ac:dyDescent="0.45">
      <c r="A29" s="113" t="s">
        <v>116</v>
      </c>
      <c r="B29" s="110">
        <v>22</v>
      </c>
      <c r="C29" s="110">
        <v>50.72</v>
      </c>
      <c r="D29" s="111">
        <v>76.08</v>
      </c>
      <c r="F29" s="113" t="s">
        <v>116</v>
      </c>
      <c r="G29" s="110" t="s">
        <v>110</v>
      </c>
      <c r="H29" s="110">
        <v>35.18</v>
      </c>
      <c r="I29" s="111">
        <f t="shared" si="0"/>
        <v>52.769999999999996</v>
      </c>
      <c r="K29" s="113" t="s">
        <v>116</v>
      </c>
      <c r="L29" s="110">
        <v>22</v>
      </c>
      <c r="M29" s="110">
        <v>30</v>
      </c>
      <c r="N29" s="111">
        <v>45</v>
      </c>
      <c r="P29" s="113" t="s">
        <v>116</v>
      </c>
      <c r="Q29" s="110">
        <v>21.5</v>
      </c>
      <c r="R29" s="110">
        <v>38.700000000000003</v>
      </c>
      <c r="S29" s="111">
        <v>58.050000000000004</v>
      </c>
    </row>
    <row r="30" spans="1:19" s="112" customFormat="1" ht="16.3" thickBot="1" x14ac:dyDescent="0.5">
      <c r="A30" s="114" t="s">
        <v>117</v>
      </c>
      <c r="B30" s="115">
        <v>19</v>
      </c>
      <c r="C30" s="115">
        <v>45.44</v>
      </c>
      <c r="D30" s="116">
        <v>68.17</v>
      </c>
      <c r="F30" s="114" t="s">
        <v>117</v>
      </c>
      <c r="G30" s="115" t="s">
        <v>110</v>
      </c>
      <c r="H30" s="115">
        <v>34.51</v>
      </c>
      <c r="I30" s="116">
        <f t="shared" si="0"/>
        <v>51.765000000000001</v>
      </c>
      <c r="K30" s="114" t="s">
        <v>117</v>
      </c>
      <c r="L30" s="115">
        <v>20</v>
      </c>
      <c r="M30" s="115">
        <v>28</v>
      </c>
      <c r="N30" s="116">
        <v>42</v>
      </c>
      <c r="P30" s="114" t="s">
        <v>117</v>
      </c>
      <c r="Q30" s="115">
        <v>21.5</v>
      </c>
      <c r="R30" s="115">
        <v>38.700000000000003</v>
      </c>
      <c r="S30" s="116">
        <v>58.050000000000004</v>
      </c>
    </row>
    <row r="31" spans="1:19" ht="15" thickBot="1" x14ac:dyDescent="0.45"/>
    <row r="32" spans="1:19" x14ac:dyDescent="0.4">
      <c r="A32" s="188" t="s">
        <v>118</v>
      </c>
      <c r="B32" s="117" t="s">
        <v>119</v>
      </c>
      <c r="C32" s="118"/>
      <c r="D32" s="119"/>
    </row>
    <row r="33" spans="1:6" x14ac:dyDescent="0.4">
      <c r="A33" s="189"/>
      <c r="B33" s="120" t="s">
        <v>120</v>
      </c>
      <c r="C33" s="121"/>
      <c r="D33" s="122"/>
    </row>
    <row r="34" spans="1:6" x14ac:dyDescent="0.4">
      <c r="A34" s="189"/>
      <c r="B34" s="120" t="s">
        <v>121</v>
      </c>
      <c r="C34" s="121"/>
      <c r="D34" s="122"/>
    </row>
    <row r="35" spans="1:6" x14ac:dyDescent="0.4">
      <c r="A35" s="189"/>
      <c r="B35" s="120" t="s">
        <v>122</v>
      </c>
      <c r="C35" s="121"/>
      <c r="D35" s="122"/>
    </row>
    <row r="36" spans="1:6" ht="15" thickBot="1" x14ac:dyDescent="0.45">
      <c r="A36" s="190"/>
      <c r="B36" s="123" t="s">
        <v>123</v>
      </c>
      <c r="C36" s="124"/>
      <c r="D36" s="125"/>
    </row>
    <row r="38" spans="1:6" x14ac:dyDescent="0.4">
      <c r="A38" s="59" t="s">
        <v>124</v>
      </c>
    </row>
    <row r="40" spans="1:6" ht="20.6" x14ac:dyDescent="0.55000000000000004">
      <c r="A40" s="105" t="s">
        <v>125</v>
      </c>
    </row>
    <row r="41" spans="1:6" ht="21" thickBot="1" x14ac:dyDescent="0.6">
      <c r="A41" s="105"/>
    </row>
    <row r="42" spans="1:6" ht="21" thickBot="1" x14ac:dyDescent="0.6">
      <c r="A42" s="105"/>
      <c r="B42" s="81" t="s">
        <v>3</v>
      </c>
      <c r="C42" s="81" t="s">
        <v>4</v>
      </c>
      <c r="D42" s="81" t="s">
        <v>5</v>
      </c>
      <c r="E42" s="81" t="s">
        <v>6</v>
      </c>
      <c r="F42" s="81" t="s">
        <v>7</v>
      </c>
    </row>
    <row r="43" spans="1:6" ht="27.75" customHeight="1" thickBot="1" x14ac:dyDescent="0.45">
      <c r="A43" s="126" t="s">
        <v>126</v>
      </c>
      <c r="B43" s="127" t="s">
        <v>127</v>
      </c>
      <c r="C43" s="127" t="s">
        <v>127</v>
      </c>
      <c r="D43" s="127" t="s">
        <v>127</v>
      </c>
      <c r="E43" s="127" t="s">
        <v>127</v>
      </c>
      <c r="F43" s="127" t="s">
        <v>127</v>
      </c>
    </row>
    <row r="44" spans="1:6" ht="15.45" thickTop="1" thickBot="1" x14ac:dyDescent="0.45">
      <c r="A44" s="128" t="s">
        <v>128</v>
      </c>
      <c r="B44" s="129" t="s">
        <v>15</v>
      </c>
      <c r="C44" s="129">
        <v>23.29</v>
      </c>
      <c r="D44" s="129">
        <v>21.34</v>
      </c>
      <c r="E44" s="129">
        <v>30.85</v>
      </c>
      <c r="F44" s="129">
        <v>23</v>
      </c>
    </row>
    <row r="45" spans="1:6" ht="15" thickBot="1" x14ac:dyDescent="0.45">
      <c r="A45" s="128" t="s">
        <v>129</v>
      </c>
      <c r="B45" s="129" t="s">
        <v>15</v>
      </c>
      <c r="C45" s="129">
        <v>12.36</v>
      </c>
      <c r="D45" s="129">
        <v>14.25</v>
      </c>
      <c r="E45" s="129">
        <v>17.850000000000001</v>
      </c>
      <c r="F45" s="129">
        <v>10</v>
      </c>
    </row>
    <row r="46" spans="1:6" ht="15" thickBot="1" x14ac:dyDescent="0.45">
      <c r="A46" s="128" t="s">
        <v>130</v>
      </c>
      <c r="B46" s="129" t="s">
        <v>15</v>
      </c>
      <c r="C46" s="129">
        <v>7.23</v>
      </c>
      <c r="D46" s="129">
        <v>10.25</v>
      </c>
      <c r="E46" s="129">
        <v>15.85</v>
      </c>
      <c r="F46" s="129">
        <v>8</v>
      </c>
    </row>
    <row r="47" spans="1:6" ht="15" thickBot="1" x14ac:dyDescent="0.45">
      <c r="A47" s="128" t="s">
        <v>131</v>
      </c>
      <c r="B47" s="129" t="s">
        <v>15</v>
      </c>
      <c r="C47" s="129">
        <v>12.36</v>
      </c>
      <c r="D47" s="129">
        <v>12.13</v>
      </c>
      <c r="E47" s="129">
        <v>16.850000000000001</v>
      </c>
      <c r="F47" s="129">
        <v>15</v>
      </c>
    </row>
    <row r="48" spans="1:6" ht="15" thickBot="1" x14ac:dyDescent="0.45">
      <c r="A48" s="128" t="s">
        <v>132</v>
      </c>
      <c r="B48" s="129" t="s">
        <v>15</v>
      </c>
      <c r="C48" s="129">
        <v>20.010000000000002</v>
      </c>
      <c r="D48" s="129">
        <v>14.5</v>
      </c>
      <c r="E48" s="129">
        <v>15</v>
      </c>
      <c r="F48" s="129">
        <v>17.5</v>
      </c>
    </row>
    <row r="49" spans="1:6" ht="15" thickBot="1" x14ac:dyDescent="0.45">
      <c r="A49" s="128" t="s">
        <v>133</v>
      </c>
      <c r="B49" s="129" t="s">
        <v>15</v>
      </c>
      <c r="C49" s="129">
        <v>66.95</v>
      </c>
      <c r="D49" s="129">
        <v>69.64</v>
      </c>
      <c r="E49" s="129">
        <v>42.95</v>
      </c>
      <c r="F49" s="129">
        <v>57.5</v>
      </c>
    </row>
    <row r="50" spans="1:6" ht="15" thickBot="1" x14ac:dyDescent="0.45">
      <c r="A50" s="128" t="s">
        <v>134</v>
      </c>
      <c r="B50" s="129" t="s">
        <v>15</v>
      </c>
      <c r="C50" s="129">
        <v>43.78</v>
      </c>
      <c r="D50" s="129">
        <v>36.67</v>
      </c>
      <c r="E50" s="129">
        <v>65</v>
      </c>
      <c r="F50" s="129">
        <v>55.25</v>
      </c>
    </row>
    <row r="51" spans="1:6" ht="15" thickBot="1" x14ac:dyDescent="0.45">
      <c r="A51" s="128" t="s">
        <v>135</v>
      </c>
      <c r="B51" s="129" t="s">
        <v>15</v>
      </c>
      <c r="C51" s="129">
        <v>9.66</v>
      </c>
      <c r="D51" s="129">
        <v>11.43</v>
      </c>
      <c r="E51" s="129">
        <v>8</v>
      </c>
      <c r="F51" s="129">
        <v>13</v>
      </c>
    </row>
    <row r="52" spans="1:6" ht="15" thickBot="1" x14ac:dyDescent="0.45">
      <c r="A52" s="128" t="s">
        <v>136</v>
      </c>
      <c r="B52" s="129" t="s">
        <v>15</v>
      </c>
      <c r="C52" s="129">
        <v>14.42</v>
      </c>
      <c r="D52" s="129"/>
      <c r="E52" s="129">
        <v>9.5</v>
      </c>
      <c r="F52" s="129">
        <v>13</v>
      </c>
    </row>
    <row r="53" spans="1:6" ht="15" thickBot="1" x14ac:dyDescent="0.45">
      <c r="A53" s="128" t="s">
        <v>137</v>
      </c>
      <c r="B53" s="129" t="s">
        <v>15</v>
      </c>
      <c r="C53" s="129">
        <v>16.48</v>
      </c>
      <c r="D53" s="129">
        <v>14.25</v>
      </c>
      <c r="E53" s="129">
        <v>12.5</v>
      </c>
      <c r="F53" s="129">
        <v>15.5</v>
      </c>
    </row>
    <row r="54" spans="1:6" ht="15" thickBot="1" x14ac:dyDescent="0.45">
      <c r="A54" s="128" t="s">
        <v>138</v>
      </c>
      <c r="B54" s="129" t="s">
        <v>15</v>
      </c>
      <c r="C54" s="129">
        <v>53.36</v>
      </c>
      <c r="D54" s="129">
        <v>90.12</v>
      </c>
      <c r="E54" s="129">
        <v>90</v>
      </c>
      <c r="F54" s="129">
        <v>53.25</v>
      </c>
    </row>
    <row r="56" spans="1:6" ht="100.5" customHeight="1" x14ac:dyDescent="0.4">
      <c r="A56" s="191" t="s">
        <v>139</v>
      </c>
      <c r="B56" s="192"/>
      <c r="C56" s="192"/>
      <c r="D56" s="192"/>
      <c r="E56" s="130"/>
    </row>
    <row r="57" spans="1:6" x14ac:dyDescent="0.4">
      <c r="A57" s="131" t="s">
        <v>140</v>
      </c>
    </row>
  </sheetData>
  <mergeCells count="2">
    <mergeCell ref="A32:A36"/>
    <mergeCell ref="A56:D56"/>
  </mergeCells>
  <pageMargins left="0.7" right="0.7" top="0.75" bottom="0.75" header="0.3" footer="0.3"/>
  <pageSetup paperSize="5" scale="42"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1482C-F32E-4257-90A8-E86788FB1F5D}">
  <dimension ref="A1:F100"/>
  <sheetViews>
    <sheetView workbookViewId="0">
      <pane xSplit="2" ySplit="4" topLeftCell="C5" activePane="bottomRight" state="frozen"/>
      <selection pane="topRight" activeCell="C1" sqref="C1"/>
      <selection pane="bottomLeft" activeCell="A5" sqref="A5"/>
      <selection pane="bottomRight" sqref="A1:XFD1048576"/>
    </sheetView>
  </sheetViews>
  <sheetFormatPr defaultColWidth="9.15234375" defaultRowHeight="14.6" x14ac:dyDescent="0.4"/>
  <cols>
    <col min="1" max="1" width="4" style="132" customWidth="1"/>
    <col min="2" max="2" width="73.15234375" style="59" customWidth="1"/>
    <col min="3" max="3" width="57.3046875" style="135" customWidth="1"/>
    <col min="4" max="4" width="57.3046875" style="59" customWidth="1"/>
    <col min="5" max="5" width="80" style="59" customWidth="1"/>
    <col min="6" max="6" width="80.69140625" style="59" customWidth="1"/>
    <col min="7" max="16384" width="9.15234375" style="59"/>
  </cols>
  <sheetData>
    <row r="1" spans="1:6" ht="17.600000000000001" x14ac:dyDescent="0.4">
      <c r="B1" s="133" t="s">
        <v>141</v>
      </c>
      <c r="C1" s="134"/>
    </row>
    <row r="2" spans="1:6" x14ac:dyDescent="0.4">
      <c r="D2" s="136"/>
    </row>
    <row r="3" spans="1:6" ht="15" thickBot="1" x14ac:dyDescent="0.45">
      <c r="C3" s="137"/>
      <c r="D3" s="138"/>
    </row>
    <row r="4" spans="1:6" ht="15" thickBot="1" x14ac:dyDescent="0.45">
      <c r="A4" s="139" t="s">
        <v>142</v>
      </c>
      <c r="B4" s="140" t="s">
        <v>143</v>
      </c>
      <c r="C4" s="141" t="s">
        <v>144</v>
      </c>
      <c r="D4" s="142" t="s">
        <v>145</v>
      </c>
      <c r="E4" s="142" t="s">
        <v>146</v>
      </c>
      <c r="F4" s="142" t="s">
        <v>147</v>
      </c>
    </row>
    <row r="5" spans="1:6" ht="62.15" x14ac:dyDescent="0.4">
      <c r="A5" s="143">
        <v>1</v>
      </c>
      <c r="B5" s="144" t="s">
        <v>148</v>
      </c>
      <c r="C5" s="145" t="s">
        <v>149</v>
      </c>
      <c r="D5" s="146">
        <v>1</v>
      </c>
      <c r="E5" s="71" t="s">
        <v>150</v>
      </c>
      <c r="F5" s="147" t="s">
        <v>151</v>
      </c>
    </row>
    <row r="6" spans="1:6" ht="62.15" x14ac:dyDescent="0.4">
      <c r="A6" s="148">
        <v>2</v>
      </c>
      <c r="B6" s="149" t="s">
        <v>152</v>
      </c>
      <c r="C6" s="150" t="s">
        <v>149</v>
      </c>
      <c r="D6" s="151" t="s">
        <v>153</v>
      </c>
      <c r="E6" s="71" t="s">
        <v>150</v>
      </c>
      <c r="F6" s="152" t="s">
        <v>154</v>
      </c>
    </row>
    <row r="7" spans="1:6" ht="29.15" x14ac:dyDescent="0.4">
      <c r="A7" s="148">
        <v>3</v>
      </c>
      <c r="B7" s="149" t="s">
        <v>155</v>
      </c>
      <c r="C7" s="150" t="s">
        <v>156</v>
      </c>
      <c r="D7" s="153" t="s">
        <v>156</v>
      </c>
      <c r="E7" s="71" t="s">
        <v>150</v>
      </c>
      <c r="F7" s="154" t="s">
        <v>157</v>
      </c>
    </row>
    <row r="8" spans="1:6" ht="29.15" x14ac:dyDescent="0.4">
      <c r="A8" s="148">
        <v>4</v>
      </c>
      <c r="B8" s="149" t="s">
        <v>158</v>
      </c>
      <c r="C8" s="155" t="s">
        <v>149</v>
      </c>
      <c r="D8" s="156"/>
      <c r="E8" s="71" t="s">
        <v>150</v>
      </c>
      <c r="F8" s="157" t="s">
        <v>159</v>
      </c>
    </row>
    <row r="9" spans="1:6" ht="409.6" x14ac:dyDescent="0.4">
      <c r="A9" s="148">
        <v>5</v>
      </c>
      <c r="B9" s="149" t="s">
        <v>160</v>
      </c>
      <c r="C9" s="150" t="s">
        <v>149</v>
      </c>
      <c r="D9" s="158" t="s">
        <v>161</v>
      </c>
      <c r="E9" s="71" t="s">
        <v>150</v>
      </c>
      <c r="F9" s="159" t="s">
        <v>162</v>
      </c>
    </row>
    <row r="10" spans="1:6" ht="29.15" x14ac:dyDescent="0.4">
      <c r="A10" s="148">
        <v>6</v>
      </c>
      <c r="B10" s="149" t="s">
        <v>163</v>
      </c>
      <c r="C10" s="150" t="s">
        <v>164</v>
      </c>
      <c r="D10" s="153" t="s">
        <v>153</v>
      </c>
      <c r="E10" s="71" t="s">
        <v>150</v>
      </c>
      <c r="F10" s="159" t="s">
        <v>165</v>
      </c>
    </row>
    <row r="11" spans="1:6" ht="29.15" x14ac:dyDescent="0.4">
      <c r="A11" s="148">
        <v>7</v>
      </c>
      <c r="B11" s="149" t="s">
        <v>166</v>
      </c>
      <c r="C11" s="150" t="s">
        <v>167</v>
      </c>
      <c r="D11" s="160" t="s">
        <v>153</v>
      </c>
      <c r="E11" s="71" t="s">
        <v>150</v>
      </c>
      <c r="F11" s="161" t="s">
        <v>168</v>
      </c>
    </row>
    <row r="12" spans="1:6" ht="111.9" x14ac:dyDescent="0.4">
      <c r="A12" s="148">
        <v>8</v>
      </c>
      <c r="B12" s="149" t="s">
        <v>169</v>
      </c>
      <c r="C12" s="150" t="s">
        <v>170</v>
      </c>
      <c r="D12" s="158" t="s">
        <v>171</v>
      </c>
      <c r="E12" s="71" t="s">
        <v>150</v>
      </c>
      <c r="F12" s="159" t="s">
        <v>172</v>
      </c>
    </row>
    <row r="13" spans="1:6" ht="29.15" x14ac:dyDescent="0.4">
      <c r="A13" s="148">
        <v>9</v>
      </c>
      <c r="B13" s="149" t="s">
        <v>173</v>
      </c>
      <c r="C13" s="150" t="s">
        <v>174</v>
      </c>
      <c r="D13" s="160" t="s">
        <v>175</v>
      </c>
      <c r="E13" s="71" t="s">
        <v>150</v>
      </c>
      <c r="F13" s="161" t="s">
        <v>176</v>
      </c>
    </row>
    <row r="14" spans="1:6" ht="29.15" x14ac:dyDescent="0.4">
      <c r="A14" s="148">
        <v>10</v>
      </c>
      <c r="B14" s="149" t="s">
        <v>177</v>
      </c>
      <c r="C14" s="150" t="s">
        <v>156</v>
      </c>
      <c r="D14" s="153" t="s">
        <v>175</v>
      </c>
      <c r="E14" s="71" t="s">
        <v>150</v>
      </c>
      <c r="F14" s="154" t="s">
        <v>176</v>
      </c>
    </row>
    <row r="15" spans="1:6" x14ac:dyDescent="0.4">
      <c r="A15" s="148"/>
      <c r="B15" s="162" t="s">
        <v>178</v>
      </c>
      <c r="C15" s="150"/>
      <c r="D15" s="153" t="s">
        <v>175</v>
      </c>
      <c r="E15" s="71" t="s">
        <v>150</v>
      </c>
      <c r="F15" s="154" t="s">
        <v>176</v>
      </c>
    </row>
    <row r="16" spans="1:6" x14ac:dyDescent="0.4">
      <c r="A16" s="148"/>
      <c r="B16" s="162" t="s">
        <v>179</v>
      </c>
      <c r="C16" s="150" t="s">
        <v>180</v>
      </c>
      <c r="D16" s="153" t="s">
        <v>175</v>
      </c>
      <c r="E16" s="71" t="s">
        <v>150</v>
      </c>
      <c r="F16" s="154" t="s">
        <v>176</v>
      </c>
    </row>
    <row r="17" spans="1:6" x14ac:dyDescent="0.4">
      <c r="A17" s="148"/>
      <c r="B17" s="163" t="s">
        <v>181</v>
      </c>
      <c r="C17" s="150"/>
      <c r="D17" s="153" t="s">
        <v>175</v>
      </c>
      <c r="E17" s="71" t="s">
        <v>150</v>
      </c>
      <c r="F17" s="154"/>
    </row>
    <row r="18" spans="1:6" x14ac:dyDescent="0.4">
      <c r="A18" s="148"/>
      <c r="B18" s="163" t="s">
        <v>182</v>
      </c>
      <c r="C18" s="150"/>
      <c r="D18" s="153" t="s">
        <v>175</v>
      </c>
      <c r="E18" s="71" t="s">
        <v>150</v>
      </c>
      <c r="F18" s="154"/>
    </row>
    <row r="19" spans="1:6" x14ac:dyDescent="0.4">
      <c r="A19" s="148"/>
      <c r="B19" s="163" t="s">
        <v>183</v>
      </c>
      <c r="C19" s="150"/>
      <c r="D19" s="153" t="s">
        <v>175</v>
      </c>
      <c r="E19" s="71" t="s">
        <v>150</v>
      </c>
      <c r="F19" s="154"/>
    </row>
    <row r="20" spans="1:6" x14ac:dyDescent="0.4">
      <c r="A20" s="148"/>
      <c r="B20" s="164" t="s">
        <v>184</v>
      </c>
      <c r="C20" s="150"/>
      <c r="D20" s="153" t="s">
        <v>175</v>
      </c>
      <c r="E20" s="71" t="s">
        <v>150</v>
      </c>
      <c r="F20" s="154" t="s">
        <v>176</v>
      </c>
    </row>
    <row r="21" spans="1:6" x14ac:dyDescent="0.4">
      <c r="A21" s="148"/>
      <c r="B21" s="165" t="s">
        <v>185</v>
      </c>
      <c r="C21" s="150"/>
      <c r="D21" s="153" t="s">
        <v>175</v>
      </c>
      <c r="E21" s="71" t="s">
        <v>150</v>
      </c>
      <c r="F21" s="154"/>
    </row>
    <row r="22" spans="1:6" x14ac:dyDescent="0.4">
      <c r="A22" s="143"/>
      <c r="B22" s="165" t="s">
        <v>186</v>
      </c>
      <c r="C22" s="150"/>
      <c r="D22" s="153" t="s">
        <v>175</v>
      </c>
      <c r="E22" s="71" t="s">
        <v>150</v>
      </c>
      <c r="F22" s="154"/>
    </row>
    <row r="23" spans="1:6" x14ac:dyDescent="0.4">
      <c r="A23" s="148"/>
      <c r="B23" s="165" t="s">
        <v>187</v>
      </c>
      <c r="C23" s="150"/>
      <c r="D23" s="153" t="s">
        <v>175</v>
      </c>
      <c r="E23" s="71" t="s">
        <v>150</v>
      </c>
      <c r="F23" s="154"/>
    </row>
    <row r="24" spans="1:6" x14ac:dyDescent="0.4">
      <c r="A24" s="148"/>
      <c r="B24" s="165" t="s">
        <v>188</v>
      </c>
      <c r="C24" s="150"/>
      <c r="D24" s="153" t="s">
        <v>175</v>
      </c>
      <c r="E24" s="71" t="s">
        <v>150</v>
      </c>
      <c r="F24" s="154"/>
    </row>
    <row r="25" spans="1:6" x14ac:dyDescent="0.4">
      <c r="A25" s="148"/>
      <c r="B25" s="165" t="s">
        <v>189</v>
      </c>
      <c r="C25" s="150"/>
      <c r="D25" s="153" t="s">
        <v>175</v>
      </c>
      <c r="E25" s="71" t="s">
        <v>150</v>
      </c>
      <c r="F25" s="154"/>
    </row>
    <row r="26" spans="1:6" x14ac:dyDescent="0.4">
      <c r="A26" s="148"/>
      <c r="B26" s="166" t="s">
        <v>190</v>
      </c>
      <c r="C26" s="150"/>
      <c r="D26" s="153" t="s">
        <v>175</v>
      </c>
      <c r="E26" s="71" t="s">
        <v>150</v>
      </c>
      <c r="F26" s="154" t="s">
        <v>176</v>
      </c>
    </row>
    <row r="27" spans="1:6" x14ac:dyDescent="0.4">
      <c r="A27" s="148"/>
      <c r="B27" s="165" t="s">
        <v>191</v>
      </c>
      <c r="C27" s="150"/>
      <c r="D27" s="153" t="s">
        <v>175</v>
      </c>
      <c r="E27" s="71" t="s">
        <v>150</v>
      </c>
      <c r="F27" s="154"/>
    </row>
    <row r="28" spans="1:6" x14ac:dyDescent="0.4">
      <c r="A28" s="148"/>
      <c r="B28" s="166" t="s">
        <v>192</v>
      </c>
      <c r="C28" s="150"/>
      <c r="D28" s="153" t="s">
        <v>175</v>
      </c>
      <c r="E28" s="71" t="s">
        <v>150</v>
      </c>
      <c r="F28" s="154" t="s">
        <v>193</v>
      </c>
    </row>
    <row r="29" spans="1:6" x14ac:dyDescent="0.4">
      <c r="A29" s="148"/>
      <c r="B29" s="165" t="s">
        <v>194</v>
      </c>
      <c r="C29" s="150"/>
      <c r="D29" s="153" t="s">
        <v>175</v>
      </c>
      <c r="E29" s="71" t="s">
        <v>150</v>
      </c>
      <c r="F29" s="154"/>
    </row>
    <row r="30" spans="1:6" x14ac:dyDescent="0.4">
      <c r="A30" s="148"/>
      <c r="B30" s="166" t="s">
        <v>195</v>
      </c>
      <c r="C30" s="150"/>
      <c r="D30" s="153" t="s">
        <v>175</v>
      </c>
      <c r="E30" s="71" t="s">
        <v>150</v>
      </c>
      <c r="F30" s="154" t="s">
        <v>176</v>
      </c>
    </row>
    <row r="31" spans="1:6" x14ac:dyDescent="0.4">
      <c r="A31" s="148"/>
      <c r="B31" s="165" t="s">
        <v>194</v>
      </c>
      <c r="C31" s="150"/>
      <c r="D31" s="153" t="s">
        <v>175</v>
      </c>
      <c r="E31" s="71" t="s">
        <v>150</v>
      </c>
      <c r="F31" s="154"/>
    </row>
    <row r="32" spans="1:6" ht="29.15" x14ac:dyDescent="0.4">
      <c r="A32" s="167">
        <v>11</v>
      </c>
      <c r="B32" s="149" t="s">
        <v>196</v>
      </c>
      <c r="C32" s="150" t="s">
        <v>197</v>
      </c>
      <c r="D32" s="153" t="s">
        <v>175</v>
      </c>
      <c r="E32" s="71" t="s">
        <v>150</v>
      </c>
      <c r="F32" s="154" t="s">
        <v>176</v>
      </c>
    </row>
    <row r="33" spans="1:6" ht="149.15" x14ac:dyDescent="0.4">
      <c r="A33" s="148">
        <v>12</v>
      </c>
      <c r="B33" s="149" t="s">
        <v>198</v>
      </c>
      <c r="C33" s="150" t="s">
        <v>199</v>
      </c>
      <c r="D33" s="160" t="s">
        <v>200</v>
      </c>
      <c r="E33" s="71" t="s">
        <v>150</v>
      </c>
      <c r="F33" s="161" t="s">
        <v>201</v>
      </c>
    </row>
    <row r="34" spans="1:6" ht="92.6" x14ac:dyDescent="0.4">
      <c r="A34" s="148">
        <v>13</v>
      </c>
      <c r="B34" s="149" t="s">
        <v>202</v>
      </c>
      <c r="C34" s="150" t="s">
        <v>203</v>
      </c>
      <c r="D34" s="160" t="s">
        <v>204</v>
      </c>
      <c r="E34" s="71" t="s">
        <v>150</v>
      </c>
      <c r="F34" s="161" t="s">
        <v>201</v>
      </c>
    </row>
    <row r="35" spans="1:6" ht="49.75" x14ac:dyDescent="0.4">
      <c r="A35" s="148">
        <v>14</v>
      </c>
      <c r="B35" s="149" t="s">
        <v>205</v>
      </c>
      <c r="C35" s="150" t="s">
        <v>206</v>
      </c>
      <c r="D35" s="160" t="s">
        <v>207</v>
      </c>
      <c r="E35" s="71" t="s">
        <v>150</v>
      </c>
      <c r="F35" s="161" t="s">
        <v>208</v>
      </c>
    </row>
    <row r="36" spans="1:6" ht="43.75" x14ac:dyDescent="0.4">
      <c r="A36" s="148">
        <v>15</v>
      </c>
      <c r="B36" s="149" t="s">
        <v>209</v>
      </c>
      <c r="C36" s="150" t="s">
        <v>210</v>
      </c>
      <c r="D36" s="160" t="s">
        <v>211</v>
      </c>
      <c r="E36" s="71" t="s">
        <v>150</v>
      </c>
      <c r="F36" s="161" t="s">
        <v>175</v>
      </c>
    </row>
    <row r="37" spans="1:6" ht="72.900000000000006" x14ac:dyDescent="0.4">
      <c r="A37" s="148">
        <v>16</v>
      </c>
      <c r="B37" s="149" t="s">
        <v>212</v>
      </c>
      <c r="C37" s="150" t="s">
        <v>213</v>
      </c>
      <c r="D37" s="160" t="s">
        <v>214</v>
      </c>
      <c r="E37" s="71" t="s">
        <v>150</v>
      </c>
      <c r="F37" s="161" t="s">
        <v>176</v>
      </c>
    </row>
    <row r="38" spans="1:6" ht="25.75" x14ac:dyDescent="0.4">
      <c r="A38" s="148">
        <v>17</v>
      </c>
      <c r="B38" s="168" t="s">
        <v>215</v>
      </c>
      <c r="C38" s="150" t="s">
        <v>197</v>
      </c>
      <c r="D38" s="158" t="s">
        <v>216</v>
      </c>
      <c r="E38" s="71" t="s">
        <v>150</v>
      </c>
      <c r="F38" s="154" t="s">
        <v>217</v>
      </c>
    </row>
    <row r="39" spans="1:6" x14ac:dyDescent="0.4">
      <c r="D39" s="136"/>
    </row>
    <row r="40" spans="1:6" x14ac:dyDescent="0.4">
      <c r="D40" s="136"/>
    </row>
    <row r="41" spans="1:6" x14ac:dyDescent="0.4">
      <c r="A41" s="169" t="s">
        <v>218</v>
      </c>
      <c r="D41" s="136"/>
    </row>
    <row r="42" spans="1:6" x14ac:dyDescent="0.4">
      <c r="D42" s="136"/>
    </row>
    <row r="43" spans="1:6" x14ac:dyDescent="0.4">
      <c r="D43" s="136"/>
    </row>
    <row r="44" spans="1:6" x14ac:dyDescent="0.4">
      <c r="D44" s="136"/>
    </row>
    <row r="45" spans="1:6" x14ac:dyDescent="0.4">
      <c r="D45" s="136"/>
    </row>
    <row r="46" spans="1:6" x14ac:dyDescent="0.4">
      <c r="D46" s="136"/>
    </row>
    <row r="47" spans="1:6" x14ac:dyDescent="0.4">
      <c r="D47" s="136"/>
    </row>
    <row r="48" spans="1:6" x14ac:dyDescent="0.4">
      <c r="D48" s="136"/>
    </row>
    <row r="49" spans="4:4" x14ac:dyDescent="0.4">
      <c r="D49" s="136"/>
    </row>
    <row r="50" spans="4:4" x14ac:dyDescent="0.4">
      <c r="D50" s="136"/>
    </row>
    <row r="51" spans="4:4" x14ac:dyDescent="0.4">
      <c r="D51" s="136"/>
    </row>
    <row r="52" spans="4:4" x14ac:dyDescent="0.4">
      <c r="D52" s="136"/>
    </row>
    <row r="53" spans="4:4" x14ac:dyDescent="0.4">
      <c r="D53" s="136"/>
    </row>
    <row r="54" spans="4:4" x14ac:dyDescent="0.4">
      <c r="D54" s="136"/>
    </row>
    <row r="55" spans="4:4" x14ac:dyDescent="0.4">
      <c r="D55" s="136"/>
    </row>
    <row r="56" spans="4:4" x14ac:dyDescent="0.4">
      <c r="D56" s="136"/>
    </row>
    <row r="57" spans="4:4" x14ac:dyDescent="0.4">
      <c r="D57" s="136"/>
    </row>
    <row r="58" spans="4:4" x14ac:dyDescent="0.4">
      <c r="D58" s="136"/>
    </row>
    <row r="59" spans="4:4" x14ac:dyDescent="0.4">
      <c r="D59" s="136"/>
    </row>
    <row r="60" spans="4:4" x14ac:dyDescent="0.4">
      <c r="D60" s="136"/>
    </row>
    <row r="61" spans="4:4" x14ac:dyDescent="0.4">
      <c r="D61" s="136"/>
    </row>
    <row r="62" spans="4:4" x14ac:dyDescent="0.4">
      <c r="D62" s="136"/>
    </row>
    <row r="63" spans="4:4" x14ac:dyDescent="0.4">
      <c r="D63" s="136"/>
    </row>
    <row r="64" spans="4:4" x14ac:dyDescent="0.4">
      <c r="D64" s="136"/>
    </row>
    <row r="65" spans="4:4" x14ac:dyDescent="0.4">
      <c r="D65" s="136"/>
    </row>
    <row r="66" spans="4:4" x14ac:dyDescent="0.4">
      <c r="D66" s="136"/>
    </row>
    <row r="67" spans="4:4" x14ac:dyDescent="0.4">
      <c r="D67" s="136"/>
    </row>
    <row r="68" spans="4:4" x14ac:dyDescent="0.4">
      <c r="D68" s="136"/>
    </row>
    <row r="69" spans="4:4" x14ac:dyDescent="0.4">
      <c r="D69" s="136"/>
    </row>
    <row r="70" spans="4:4" x14ac:dyDescent="0.4">
      <c r="D70" s="136"/>
    </row>
    <row r="71" spans="4:4" x14ac:dyDescent="0.4">
      <c r="D71" s="136"/>
    </row>
    <row r="72" spans="4:4" x14ac:dyDescent="0.4">
      <c r="D72" s="136"/>
    </row>
    <row r="73" spans="4:4" x14ac:dyDescent="0.4">
      <c r="D73" s="136"/>
    </row>
    <row r="74" spans="4:4" x14ac:dyDescent="0.4">
      <c r="D74" s="136"/>
    </row>
    <row r="75" spans="4:4" x14ac:dyDescent="0.4">
      <c r="D75" s="136"/>
    </row>
    <row r="76" spans="4:4" x14ac:dyDescent="0.4">
      <c r="D76" s="136"/>
    </row>
    <row r="77" spans="4:4" x14ac:dyDescent="0.4">
      <c r="D77" s="136"/>
    </row>
    <row r="78" spans="4:4" x14ac:dyDescent="0.4">
      <c r="D78" s="136"/>
    </row>
    <row r="79" spans="4:4" x14ac:dyDescent="0.4">
      <c r="D79" s="136"/>
    </row>
    <row r="80" spans="4:4" x14ac:dyDescent="0.4">
      <c r="D80" s="136"/>
    </row>
    <row r="81" spans="4:4" x14ac:dyDescent="0.4">
      <c r="D81" s="136"/>
    </row>
    <row r="82" spans="4:4" x14ac:dyDescent="0.4">
      <c r="D82" s="136"/>
    </row>
    <row r="83" spans="4:4" x14ac:dyDescent="0.4">
      <c r="D83" s="136"/>
    </row>
    <row r="84" spans="4:4" x14ac:dyDescent="0.4">
      <c r="D84" s="136"/>
    </row>
    <row r="85" spans="4:4" x14ac:dyDescent="0.4">
      <c r="D85" s="136"/>
    </row>
    <row r="86" spans="4:4" x14ac:dyDescent="0.4">
      <c r="D86" s="136"/>
    </row>
    <row r="87" spans="4:4" x14ac:dyDescent="0.4">
      <c r="D87" s="136"/>
    </row>
    <row r="88" spans="4:4" x14ac:dyDescent="0.4">
      <c r="D88" s="136"/>
    </row>
    <row r="89" spans="4:4" x14ac:dyDescent="0.4">
      <c r="D89" s="136"/>
    </row>
    <row r="90" spans="4:4" x14ac:dyDescent="0.4">
      <c r="D90" s="136"/>
    </row>
    <row r="91" spans="4:4" x14ac:dyDescent="0.4">
      <c r="D91" s="136"/>
    </row>
    <row r="92" spans="4:4" x14ac:dyDescent="0.4">
      <c r="D92" s="136"/>
    </row>
    <row r="93" spans="4:4" x14ac:dyDescent="0.4">
      <c r="D93" s="136"/>
    </row>
    <row r="94" spans="4:4" x14ac:dyDescent="0.4">
      <c r="D94" s="136"/>
    </row>
    <row r="95" spans="4:4" x14ac:dyDescent="0.4">
      <c r="D95" s="136"/>
    </row>
    <row r="96" spans="4:4" x14ac:dyDescent="0.4">
      <c r="D96" s="136"/>
    </row>
    <row r="97" spans="4:4" x14ac:dyDescent="0.4">
      <c r="D97" s="136"/>
    </row>
    <row r="98" spans="4:4" x14ac:dyDescent="0.4">
      <c r="D98" s="136"/>
    </row>
    <row r="99" spans="4:4" x14ac:dyDescent="0.4">
      <c r="D99" s="136"/>
    </row>
    <row r="100" spans="4:4" x14ac:dyDescent="0.4">
      <c r="D100" s="136"/>
    </row>
  </sheetData>
  <conditionalFormatting sqref="B5:B38">
    <cfRule type="expression" dxfId="2" priority="3" stopIfTrue="1">
      <formula>IF(AND(ODD(ROW())=ROW(),ROW()&gt;6),TRUE,FALSE)</formula>
    </cfRule>
  </conditionalFormatting>
  <conditionalFormatting sqref="C5:C38">
    <cfRule type="expression" dxfId="1" priority="2" stopIfTrue="1">
      <formula>IF(AND(ODD(ROW())=ROW(),ROW()&gt;6),TRUE,FALSE)</formula>
    </cfRule>
  </conditionalFormatting>
  <conditionalFormatting sqref="D5:D38">
    <cfRule type="expression" dxfId="0" priority="1">
      <formula>IF(AND(ODD(ROW())=ROW(),ROW()&gt;6),TRUE,FALSE)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fd2ebc1-08de-4bc1-b7fb-3cfee899926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87E2D077809F438534933605ABB6B9" ma:contentTypeVersion="4" ma:contentTypeDescription="Create a new document." ma:contentTypeScope="" ma:versionID="1c07833069d95bdb6313ddb9c60e2edb">
  <xsd:schema xmlns:xsd="http://www.w3.org/2001/XMLSchema" xmlns:xs="http://www.w3.org/2001/XMLSchema" xmlns:p="http://schemas.microsoft.com/office/2006/metadata/properties" xmlns:ns2="9fd2ebc1-08de-4bc1-b7fb-3cfee899926c" xmlns:ns3="5204c108-d3a1-4218-a44c-18892e8d7437" targetNamespace="http://schemas.microsoft.com/office/2006/metadata/properties" ma:root="true" ma:fieldsID="f83adbed31917155f699cc021e1e9bcd" ns2:_="" ns3:_="">
    <xsd:import namespace="9fd2ebc1-08de-4bc1-b7fb-3cfee899926c"/>
    <xsd:import namespace="5204c108-d3a1-4218-a44c-18892e8d743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d2ebc1-08de-4bc1-b7fb-3cfee899926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04c108-d3a1-4218-a44c-18892e8d743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4CD5E4-8C28-4BD3-AA1A-AAE2A1F424F3}">
  <ds:schemaRefs>
    <ds:schemaRef ds:uri="http://schemas.microsoft.com/office/2006/metadata/properties"/>
    <ds:schemaRef ds:uri="9fd2ebc1-08de-4bc1-b7fb-3cfee899926c"/>
    <ds:schemaRef ds:uri="http://purl.org/dc/dcmitype/"/>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5204c108-d3a1-4218-a44c-18892e8d7437"/>
  </ds:schemaRefs>
</ds:datastoreItem>
</file>

<file path=customXml/itemProps2.xml><?xml version="1.0" encoding="utf-8"?>
<ds:datastoreItem xmlns:ds="http://schemas.openxmlformats.org/officeDocument/2006/customXml" ds:itemID="{57FAFA7D-C2D4-4840-B5EC-9CCA70A79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d2ebc1-08de-4bc1-b7fb-3cfee899926c"/>
    <ds:schemaRef ds:uri="5204c108-d3a1-4218-a44c-18892e8d7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1C8A9B-6BE5-4F07-8AC4-712D388CE4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vt:lpstr>
      <vt:lpstr>Farmers ROW 23-24</vt:lpstr>
      <vt:lpstr>Units</vt:lpstr>
      <vt:lpstr>Hourly</vt:lpstr>
      <vt:lpstr>PreBid Evaluation</vt:lpstr>
      <vt:lpstr>'Farmers ROW 23-24'!Print_Area</vt:lpstr>
      <vt:lpstr>Hourly!Print_Area</vt:lpstr>
      <vt:lpstr>Units!Print_Area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mkastner</dc:creator>
  <cp:keywords/>
  <dc:description/>
  <cp:lastModifiedBy>Heather Temple</cp:lastModifiedBy>
  <cp:revision/>
  <cp:lastPrinted>2023-09-05T14:35:48Z</cp:lastPrinted>
  <dcterms:created xsi:type="dcterms:W3CDTF">2022-09-08T13:13:17Z</dcterms:created>
  <dcterms:modified xsi:type="dcterms:W3CDTF">2025-10-16T17:04:49Z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0x010100B687E2D077809F438534933605ABB6B9</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ies>
</file>