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ase No 2025-00107 FULL RATE CASE\First Data Request\"/>
    </mc:Choice>
  </mc:AlternateContent>
  <xr:revisionPtr revIDLastSave="0" documentId="13_ncr:1_{8D4BDE89-BC81-499F-80CB-D01AE28230F4}" xr6:coauthVersionLast="36" xr6:coauthVersionMax="36" xr10:uidLastSave="{00000000-0000-0000-0000-000000000000}"/>
  <bookViews>
    <workbookView xWindow="-120" yWindow="-120" windowWidth="29040" windowHeight="15720" xr2:uid="{7BC7AC82-DF0B-42B1-8E5A-15E2E67C243F}"/>
  </bookViews>
  <sheets>
    <sheet name="FREC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E31" i="1"/>
  <c r="F31" i="1" s="1"/>
  <c r="C31" i="1"/>
  <c r="H31" i="1"/>
  <c r="G30" i="1"/>
  <c r="E30" i="1"/>
  <c r="C30" i="1"/>
  <c r="G29" i="1"/>
  <c r="E29" i="1"/>
  <c r="F29" i="1" s="1"/>
  <c r="C29" i="1"/>
  <c r="H29" i="1"/>
  <c r="G28" i="1"/>
  <c r="E28" i="1"/>
  <c r="C28" i="1"/>
  <c r="G26" i="1"/>
  <c r="G18" i="1"/>
  <c r="C26" i="1"/>
  <c r="E26" i="1"/>
  <c r="F30" i="1" l="1"/>
  <c r="H30" i="1"/>
  <c r="G24" i="1"/>
  <c r="E24" i="1"/>
  <c r="C24" i="1"/>
  <c r="G20" i="1"/>
  <c r="E20" i="1"/>
  <c r="C20" i="1"/>
  <c r="E18" i="1"/>
  <c r="C18" i="1"/>
  <c r="G17" i="1"/>
  <c r="G15" i="1"/>
  <c r="E17" i="1"/>
  <c r="E15" i="1"/>
  <c r="C17" i="1"/>
  <c r="C15" i="1"/>
  <c r="G13" i="1"/>
  <c r="E13" i="1"/>
  <c r="C13" i="1"/>
  <c r="H12" i="1"/>
  <c r="C12" i="1"/>
  <c r="E12" i="1"/>
  <c r="G12" i="1"/>
  <c r="F20" i="1" l="1"/>
  <c r="F13" i="1"/>
  <c r="H20" i="1"/>
  <c r="H13" i="1"/>
  <c r="F28" i="1"/>
  <c r="F26" i="1"/>
  <c r="F18" i="1"/>
  <c r="F15" i="1"/>
  <c r="F12" i="1"/>
  <c r="H18" i="1"/>
  <c r="H15" i="1" l="1"/>
  <c r="H17" i="1"/>
  <c r="H24" i="1"/>
  <c r="H28" i="1"/>
  <c r="H26" i="1"/>
  <c r="F17" i="1"/>
  <c r="F24" i="1"/>
</calcChain>
</file>

<file path=xl/sharedStrings.xml><?xml version="1.0" encoding="utf-8"?>
<sst xmlns="http://schemas.openxmlformats.org/spreadsheetml/2006/main" count="40" uniqueCount="36">
  <si>
    <t>Line No.</t>
  </si>
  <si>
    <t>Three Most Recent Calendar Years</t>
  </si>
  <si>
    <t xml:space="preserve">Item   </t>
  </si>
  <si>
    <t>(a)</t>
  </si>
  <si>
    <t>Cost</t>
  </si>
  <si>
    <t>% Inc.</t>
  </si>
  <si>
    <t>(b)</t>
  </si>
  <si>
    <t>(d)</t>
  </si>
  <si>
    <t>(f)</t>
  </si>
  <si>
    <t>(g)</t>
  </si>
  <si>
    <t>Cost per kWh of Electricity Purchased</t>
  </si>
  <si>
    <t>Maintenance Cost per Transmission Mile</t>
  </si>
  <si>
    <t>Maintenance Cost per Distribution Mile</t>
  </si>
  <si>
    <t>Sales Promotion Expense per Customer</t>
  </si>
  <si>
    <t>Wages and Salaries - Charged Expense - per Average Employee</t>
  </si>
  <si>
    <t>Depreciation Expense:</t>
  </si>
  <si>
    <t xml:space="preserve">     Per $100 of Average Gross Depreciable Plant in Service</t>
  </si>
  <si>
    <t>Rents:</t>
  </si>
  <si>
    <t xml:space="preserve">     Per $100 of Average Gross Plant in Service</t>
  </si>
  <si>
    <t>Property Taxes:</t>
  </si>
  <si>
    <t xml:space="preserve">     Per $100 of Average Net Plant in Service</t>
  </si>
  <si>
    <t>Payroll Taxes:</t>
  </si>
  <si>
    <t xml:space="preserve">     Per Average Employee whose Salary is Charged to Expense</t>
  </si>
  <si>
    <t xml:space="preserve">     Per $100 of Average Debt Outstanding</t>
  </si>
  <si>
    <t xml:space="preserve">     Per $100 of Average Plant Investment</t>
  </si>
  <si>
    <t xml:space="preserve">     Per kWh Sold</t>
  </si>
  <si>
    <t>Cost per kWh of Electricity Sold</t>
  </si>
  <si>
    <t>Cost per kWh of Electrity Generated</t>
  </si>
  <si>
    <t>Interest Expense:</t>
  </si>
  <si>
    <t>(c)</t>
  </si>
  <si>
    <t>(e)</t>
  </si>
  <si>
    <t>Administration and General Expense per Customer</t>
  </si>
  <si>
    <t>Meter Reading Expense per Meter</t>
  </si>
  <si>
    <t>Item 16 - Schedule G</t>
  </si>
  <si>
    <t>Farmers RECC</t>
  </si>
  <si>
    <t>Case No. 2025-00107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</si>
</sst>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_);_(&quot;$&quot;* \(#,##0.000\);_(&quot;$&quot;* &quot;-&quot;??_);_(@_)"/>
    <numFmt numFmtId="167" formatCode="0.0%"/>
    <numFmt numFmtId="168" formatCode="_(* #,##0.000_);_(* \(#,##0.000\);_(* &quot;-&quot;??_);_(@_)"/>
    <numFmt numFmtId="169" formatCode="_(&quot;$&quot;* #,##0.0000_);_(&quot;$&quot;* \(#,##0.00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5" xfId="0" applyFont="1" applyBorder="1"/>
    <xf numFmtId="164" fontId="0" fillId="0" borderId="0" xfId="1" applyNumberFormat="1" applyFont="1" applyBorder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9" xfId="0" applyFont="1" applyBorder="1"/>
    <xf numFmtId="0" fontId="2" fillId="0" borderId="10" xfId="0" applyFont="1" applyBorder="1"/>
    <xf numFmtId="0" fontId="3" fillId="0" borderId="0" xfId="0" applyFont="1"/>
    <xf numFmtId="164" fontId="0" fillId="0" borderId="0" xfId="0" applyNumberFormat="1"/>
    <xf numFmtId="164" fontId="2" fillId="0" borderId="0" xfId="1" applyNumberFormat="1" applyFont="1"/>
    <xf numFmtId="165" fontId="2" fillId="0" borderId="0" xfId="2" applyNumberFormat="1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0" fillId="0" borderId="0" xfId="2" applyFont="1"/>
    <xf numFmtId="166" fontId="0" fillId="0" borderId="0" xfId="2" applyNumberFormat="1" applyFont="1"/>
    <xf numFmtId="44" fontId="0" fillId="0" borderId="0" xfId="2" applyFont="1" applyBorder="1"/>
    <xf numFmtId="165" fontId="0" fillId="0" borderId="0" xfId="2" applyNumberFormat="1" applyFont="1"/>
    <xf numFmtId="44" fontId="0" fillId="0" borderId="0" xfId="0" applyNumberFormat="1"/>
    <xf numFmtId="43" fontId="0" fillId="0" borderId="0" xfId="0" applyNumberFormat="1"/>
    <xf numFmtId="168" fontId="0" fillId="0" borderId="0" xfId="0" applyNumberFormat="1"/>
    <xf numFmtId="165" fontId="1" fillId="0" borderId="0" xfId="2" applyNumberFormat="1" applyFont="1" applyAlignment="1">
      <alignment horizontal="center"/>
    </xf>
    <xf numFmtId="43" fontId="2" fillId="0" borderId="0" xfId="1" applyFont="1" applyFill="1" applyBorder="1" applyAlignment="1">
      <alignment horizontal="center"/>
    </xf>
    <xf numFmtId="166" fontId="0" fillId="0" borderId="0" xfId="2" applyNumberFormat="1" applyFont="1" applyFill="1" applyBorder="1"/>
    <xf numFmtId="167" fontId="0" fillId="0" borderId="0" xfId="3" applyNumberFormat="1" applyFont="1" applyFill="1" applyBorder="1"/>
    <xf numFmtId="44" fontId="0" fillId="0" borderId="0" xfId="2" applyFont="1" applyFill="1" applyBorder="1"/>
    <xf numFmtId="44" fontId="0" fillId="0" borderId="0" xfId="2" applyFont="1" applyFill="1"/>
    <xf numFmtId="165" fontId="0" fillId="0" borderId="0" xfId="2" applyNumberFormat="1" applyFont="1" applyFill="1"/>
    <xf numFmtId="167" fontId="0" fillId="2" borderId="0" xfId="3" applyNumberFormat="1" applyFont="1" applyFill="1" applyBorder="1"/>
    <xf numFmtId="166" fontId="0" fillId="0" borderId="0" xfId="2" applyNumberFormat="1" applyFont="1" applyFill="1"/>
    <xf numFmtId="169" fontId="0" fillId="0" borderId="0" xfId="2" applyNumberFormat="1" applyFont="1" applyFill="1" applyBorder="1"/>
    <xf numFmtId="44" fontId="0" fillId="0" borderId="0" xfId="2" applyNumberFormat="1" applyFont="1" applyFill="1" applyBorder="1"/>
    <xf numFmtId="43" fontId="0" fillId="0" borderId="0" xfId="1" applyNumberFormat="1" applyFont="1"/>
    <xf numFmtId="9" fontId="0" fillId="0" borderId="0" xfId="3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dimension ref="A1:M86"/>
  <sheetViews>
    <sheetView tabSelected="1" zoomScaleNormal="100" workbookViewId="0">
      <selection activeCell="D13" sqref="D13"/>
    </sheetView>
  </sheetViews>
  <sheetFormatPr defaultRowHeight="15" x14ac:dyDescent="0.25"/>
  <cols>
    <col min="2" max="2" width="65.5703125" bestFit="1" customWidth="1"/>
    <col min="3" max="8" width="15.140625" customWidth="1"/>
    <col min="10" max="10" width="3.5703125" customWidth="1"/>
    <col min="11" max="12" width="16.85546875" customWidth="1"/>
  </cols>
  <sheetData>
    <row r="1" spans="1:12" x14ac:dyDescent="0.25">
      <c r="A1" s="1" t="s">
        <v>34</v>
      </c>
    </row>
    <row r="2" spans="1:12" x14ac:dyDescent="0.25">
      <c r="A2" s="1" t="s">
        <v>35</v>
      </c>
    </row>
    <row r="3" spans="1:12" x14ac:dyDescent="0.25">
      <c r="A3" s="1" t="s">
        <v>33</v>
      </c>
    </row>
    <row r="4" spans="1:12" x14ac:dyDescent="0.25">
      <c r="A4" s="1"/>
    </row>
    <row r="7" spans="1:12" x14ac:dyDescent="0.25">
      <c r="A7" s="9"/>
      <c r="B7" s="10"/>
      <c r="C7" s="43" t="s">
        <v>1</v>
      </c>
      <c r="D7" s="44"/>
      <c r="E7" s="44"/>
      <c r="F7" s="44"/>
      <c r="G7" s="44"/>
      <c r="H7" s="45"/>
    </row>
    <row r="8" spans="1:12" x14ac:dyDescent="0.25">
      <c r="A8" s="11"/>
      <c r="B8" s="12"/>
      <c r="C8" s="41">
        <v>2022</v>
      </c>
      <c r="D8" s="42"/>
      <c r="E8" s="41">
        <v>2023</v>
      </c>
      <c r="F8" s="42"/>
      <c r="G8" s="41">
        <v>2024</v>
      </c>
      <c r="H8" s="42"/>
      <c r="J8" s="17"/>
      <c r="K8" s="17"/>
      <c r="L8" s="17"/>
    </row>
    <row r="9" spans="1:12" x14ac:dyDescent="0.25">
      <c r="A9" s="11"/>
      <c r="B9" s="17" t="s">
        <v>2</v>
      </c>
      <c r="C9" s="18" t="s">
        <v>4</v>
      </c>
      <c r="D9" s="19" t="s">
        <v>5</v>
      </c>
      <c r="E9" s="20" t="s">
        <v>4</v>
      </c>
      <c r="F9" s="19" t="s">
        <v>5</v>
      </c>
      <c r="G9" s="20" t="s">
        <v>4</v>
      </c>
      <c r="H9" s="19" t="s">
        <v>5</v>
      </c>
    </row>
    <row r="10" spans="1:12" x14ac:dyDescent="0.25">
      <c r="A10" s="3" t="s">
        <v>0</v>
      </c>
      <c r="B10" s="7" t="s">
        <v>3</v>
      </c>
      <c r="C10" s="6" t="s">
        <v>6</v>
      </c>
      <c r="D10" s="8" t="s">
        <v>29</v>
      </c>
      <c r="E10" s="7" t="s">
        <v>7</v>
      </c>
      <c r="F10" s="8" t="s">
        <v>30</v>
      </c>
      <c r="G10" s="7" t="s">
        <v>8</v>
      </c>
      <c r="H10" s="8" t="s">
        <v>9</v>
      </c>
    </row>
    <row r="11" spans="1:12" x14ac:dyDescent="0.25">
      <c r="A11" s="5">
        <v>1</v>
      </c>
      <c r="B11" t="s">
        <v>27</v>
      </c>
      <c r="C11" s="29">
        <v>0</v>
      </c>
      <c r="D11" s="29"/>
      <c r="E11" s="29">
        <v>0</v>
      </c>
      <c r="F11" s="29"/>
      <c r="G11" s="29">
        <v>0</v>
      </c>
    </row>
    <row r="12" spans="1:12" x14ac:dyDescent="0.25">
      <c r="A12" s="5">
        <v>2</v>
      </c>
      <c r="B12" t="s">
        <v>10</v>
      </c>
      <c r="C12" s="30">
        <f>45844519/527188650</f>
        <v>8.6960367982125558E-2</v>
      </c>
      <c r="D12" s="31">
        <v>0.22256415236792457</v>
      </c>
      <c r="E12" s="30">
        <f>41268615/485310332</f>
        <v>8.5035517026659971E-2</v>
      </c>
      <c r="F12" s="31">
        <f>(E12-C12)/C12</f>
        <v>-2.2134806925624265E-2</v>
      </c>
      <c r="G12" s="30">
        <f>42568609/506676181</f>
        <v>8.4015413781608178E-2</v>
      </c>
      <c r="H12" s="31">
        <f>(G12-E12)/E12</f>
        <v>-1.1996202066155185E-2</v>
      </c>
      <c r="J12" s="22"/>
    </row>
    <row r="13" spans="1:12" x14ac:dyDescent="0.25">
      <c r="A13" s="5">
        <v>3</v>
      </c>
      <c r="B13" t="s">
        <v>26</v>
      </c>
      <c r="C13" s="30">
        <f>61127108/502651193</f>
        <v>0.12160939604096394</v>
      </c>
      <c r="D13" s="31">
        <v>0.1413028454175205</v>
      </c>
      <c r="E13" s="30">
        <f>56541315/462239573</f>
        <v>0.12232036870629422</v>
      </c>
      <c r="F13" s="31">
        <f>(E13-C13)/C13</f>
        <v>5.8463629330976295E-3</v>
      </c>
      <c r="G13" s="30">
        <f>60410560/483594434</f>
        <v>0.12491988276275322</v>
      </c>
      <c r="H13" s="31">
        <f>(G13-E13)/E13</f>
        <v>2.1251685912595183E-2</v>
      </c>
      <c r="J13" s="22"/>
    </row>
    <row r="14" spans="1:12" x14ac:dyDescent="0.25">
      <c r="A14" s="5">
        <v>4</v>
      </c>
      <c r="B14" t="s">
        <v>11</v>
      </c>
      <c r="C14" s="32">
        <v>0</v>
      </c>
      <c r="D14" s="35"/>
      <c r="E14" s="32">
        <v>0</v>
      </c>
      <c r="F14" s="35"/>
      <c r="G14" s="33">
        <v>0</v>
      </c>
      <c r="H14" s="35"/>
      <c r="J14" s="21"/>
    </row>
    <row r="15" spans="1:12" x14ac:dyDescent="0.25">
      <c r="A15" s="5">
        <v>5</v>
      </c>
      <c r="B15" t="s">
        <v>12</v>
      </c>
      <c r="C15" s="32">
        <f>3383090/3749.85</f>
        <v>902.19342107017621</v>
      </c>
      <c r="D15" s="31">
        <v>-0.14166450303532896</v>
      </c>
      <c r="E15" s="32">
        <f>4390518/3766.7</f>
        <v>1165.6139326200653</v>
      </c>
      <c r="F15" s="31">
        <f>(E15-C15)/C15</f>
        <v>0.29197786793592584</v>
      </c>
      <c r="G15" s="32">
        <f>4409342/3791.37</f>
        <v>1162.9943793404495</v>
      </c>
      <c r="H15" s="31">
        <f>(G15-E15)/E15</f>
        <v>-2.2473592724887061E-3</v>
      </c>
      <c r="J15" s="21"/>
    </row>
    <row r="16" spans="1:12" x14ac:dyDescent="0.25">
      <c r="A16" s="5">
        <v>6</v>
      </c>
      <c r="B16" t="s">
        <v>13</v>
      </c>
      <c r="C16" s="32">
        <v>0</v>
      </c>
      <c r="D16" s="31">
        <v>0</v>
      </c>
      <c r="E16" s="32">
        <v>0</v>
      </c>
      <c r="F16" s="31">
        <v>0</v>
      </c>
      <c r="G16" s="32">
        <v>0</v>
      </c>
      <c r="H16" s="31">
        <v>0</v>
      </c>
      <c r="J16" s="21"/>
    </row>
    <row r="17" spans="1:13" x14ac:dyDescent="0.25">
      <c r="A17" s="5">
        <v>7</v>
      </c>
      <c r="B17" t="s">
        <v>31</v>
      </c>
      <c r="C17" s="32">
        <f>2176147/26452</f>
        <v>82.267768032662943</v>
      </c>
      <c r="D17" s="31">
        <v>0.14370422601586288</v>
      </c>
      <c r="E17" s="32">
        <f>2160728/26609</f>
        <v>81.202901274005029</v>
      </c>
      <c r="F17" s="31">
        <f>(E17-C17)/C17</f>
        <v>-1.2943912107049354E-2</v>
      </c>
      <c r="G17" s="32">
        <f>2200276/26901</f>
        <v>81.791606259990331</v>
      </c>
      <c r="H17" s="31">
        <f>(G17-E17)/E17</f>
        <v>7.2498023684993704E-3</v>
      </c>
      <c r="J17" s="21"/>
      <c r="K17" s="24"/>
      <c r="L17" s="24"/>
    </row>
    <row r="18" spans="1:13" x14ac:dyDescent="0.25">
      <c r="A18" s="5">
        <v>8</v>
      </c>
      <c r="B18" t="s">
        <v>14</v>
      </c>
      <c r="C18" s="34">
        <f>2662570/60</f>
        <v>44376.166666666664</v>
      </c>
      <c r="D18" s="31">
        <v>6.9311979323853648E-2</v>
      </c>
      <c r="E18" s="34">
        <f>2963972/61</f>
        <v>48589.704918032789</v>
      </c>
      <c r="F18" s="31">
        <f>(E18-C18)/C18</f>
        <v>9.4950478328069299E-2</v>
      </c>
      <c r="G18" s="34">
        <f>2904274/62</f>
        <v>46843.129032258068</v>
      </c>
      <c r="H18" s="31">
        <f>(G18-E18)/E18</f>
        <v>-3.5945389845875045E-2</v>
      </c>
      <c r="J18" s="24"/>
    </row>
    <row r="19" spans="1:13" x14ac:dyDescent="0.25">
      <c r="A19" s="5">
        <v>9</v>
      </c>
      <c r="B19" t="s">
        <v>15</v>
      </c>
      <c r="C19" s="33">
        <v>0</v>
      </c>
      <c r="D19" s="35"/>
      <c r="E19" s="33">
        <v>0</v>
      </c>
      <c r="F19" s="35"/>
      <c r="G19" s="33">
        <v>0</v>
      </c>
      <c r="H19" s="35"/>
      <c r="J19" s="21"/>
      <c r="K19" s="28"/>
      <c r="L19" s="28"/>
    </row>
    <row r="20" spans="1:13" x14ac:dyDescent="0.25">
      <c r="A20" s="5">
        <v>10</v>
      </c>
      <c r="B20" t="s">
        <v>16</v>
      </c>
      <c r="C20" s="36">
        <f>3728106/((108981054+114463155)/2/100)</f>
        <v>3.3369457339572404</v>
      </c>
      <c r="D20" s="31">
        <v>6.9106297224052664E-3</v>
      </c>
      <c r="E20" s="36">
        <f>3885977/((114463155+120024205)/2/100)</f>
        <v>3.3144447530135523</v>
      </c>
      <c r="F20" s="31">
        <f>(E20-C20)/C20</f>
        <v>-6.7429867722195169E-3</v>
      </c>
      <c r="G20" s="36">
        <f>4080703/((120024205+125567236)/2/100)</f>
        <v>3.323163855698049</v>
      </c>
      <c r="H20" s="31">
        <f>(G20-E20)/E20</f>
        <v>2.630637507705941E-3</v>
      </c>
      <c r="J20" s="21"/>
      <c r="K20" s="25"/>
      <c r="L20" s="25"/>
    </row>
    <row r="21" spans="1:13" x14ac:dyDescent="0.25">
      <c r="A21" s="5">
        <v>11</v>
      </c>
      <c r="B21" t="s">
        <v>17</v>
      </c>
      <c r="C21" s="33">
        <v>0</v>
      </c>
      <c r="D21" s="35"/>
      <c r="E21" s="33">
        <v>0</v>
      </c>
      <c r="F21" s="35"/>
      <c r="G21" s="33">
        <v>0</v>
      </c>
      <c r="H21" s="35"/>
      <c r="J21" s="21"/>
    </row>
    <row r="22" spans="1:13" x14ac:dyDescent="0.25">
      <c r="A22" s="5">
        <v>12</v>
      </c>
      <c r="B22" t="s">
        <v>18</v>
      </c>
      <c r="C22" s="32">
        <v>0</v>
      </c>
      <c r="D22" s="35"/>
      <c r="E22" s="32">
        <v>0</v>
      </c>
      <c r="F22" s="35"/>
      <c r="G22" s="33">
        <v>0</v>
      </c>
      <c r="H22" s="35"/>
      <c r="J22" s="21"/>
      <c r="K22" s="24"/>
      <c r="L22" s="24"/>
    </row>
    <row r="23" spans="1:13" x14ac:dyDescent="0.25">
      <c r="A23" s="5">
        <v>13</v>
      </c>
      <c r="B23" t="s">
        <v>19</v>
      </c>
      <c r="C23" s="32">
        <v>0</v>
      </c>
      <c r="D23" s="35"/>
      <c r="E23" s="32">
        <v>0</v>
      </c>
      <c r="F23" s="35"/>
      <c r="G23" s="33">
        <v>0</v>
      </c>
      <c r="H23" s="35"/>
      <c r="J23" s="21"/>
      <c r="K23" s="24"/>
      <c r="L23" s="24"/>
    </row>
    <row r="24" spans="1:13" x14ac:dyDescent="0.25">
      <c r="A24" s="5">
        <v>14</v>
      </c>
      <c r="B24" t="s">
        <v>20</v>
      </c>
      <c r="C24" s="32">
        <f>(817969)/((76020369+79385394)/2/100)</f>
        <v>1.052688116849309</v>
      </c>
      <c r="D24" s="31">
        <v>-6.0047599843559403E-2</v>
      </c>
      <c r="E24" s="32">
        <f>(819179)/((79385394+83428998)/2/100)</f>
        <v>1.0062734503224997</v>
      </c>
      <c r="F24" s="31">
        <f>(E24-C24)/C24</f>
        <v>-4.4091564998119441E-2</v>
      </c>
      <c r="G24" s="38">
        <f>(849647)/((83428998+86840624)/2/100)</f>
        <v>0.99800186318614137</v>
      </c>
      <c r="H24" s="31">
        <f>(G24-E24)/E24</f>
        <v>-8.2200192539188862E-3</v>
      </c>
      <c r="J24" s="21"/>
      <c r="K24" s="24"/>
      <c r="L24" s="24"/>
    </row>
    <row r="25" spans="1:13" x14ac:dyDescent="0.25">
      <c r="A25" s="5">
        <v>15</v>
      </c>
      <c r="B25" t="s">
        <v>21</v>
      </c>
      <c r="C25" s="32">
        <v>0</v>
      </c>
      <c r="D25" s="35"/>
      <c r="E25" s="32">
        <v>0</v>
      </c>
      <c r="F25" s="35"/>
      <c r="G25" s="33">
        <v>0</v>
      </c>
      <c r="H25" s="35"/>
      <c r="J25" s="21"/>
      <c r="K25" s="24"/>
      <c r="L25" s="24"/>
    </row>
    <row r="26" spans="1:13" x14ac:dyDescent="0.25">
      <c r="A26" s="5">
        <v>16</v>
      </c>
      <c r="B26" t="s">
        <v>22</v>
      </c>
      <c r="C26" s="32">
        <f>(393237)/60</f>
        <v>6553.95</v>
      </c>
      <c r="D26" s="31">
        <v>7.9410414737336621E-2</v>
      </c>
      <c r="E26" s="32">
        <f>(433841)/61</f>
        <v>7112.1475409836066</v>
      </c>
      <c r="F26" s="31">
        <f>(E26-C26)/C26</f>
        <v>8.5169636781422933E-2</v>
      </c>
      <c r="G26" s="32">
        <f>(427352)/62</f>
        <v>6892.7741935483873</v>
      </c>
      <c r="H26" s="31">
        <f>(G26-E26)/E26</f>
        <v>-3.0844881404819689E-2</v>
      </c>
      <c r="J26" s="21"/>
    </row>
    <row r="27" spans="1:13" x14ac:dyDescent="0.25">
      <c r="A27" s="5">
        <v>17</v>
      </c>
      <c r="B27" t="s">
        <v>28</v>
      </c>
      <c r="C27" s="32">
        <v>0</v>
      </c>
      <c r="D27" s="35"/>
      <c r="E27" s="32">
        <v>0</v>
      </c>
      <c r="F27" s="35"/>
      <c r="G27" s="33">
        <v>0</v>
      </c>
      <c r="H27" s="35"/>
      <c r="J27" s="21"/>
    </row>
    <row r="28" spans="1:13" x14ac:dyDescent="0.25">
      <c r="A28" s="5">
        <v>18</v>
      </c>
      <c r="B28" t="s">
        <v>23</v>
      </c>
      <c r="C28" s="30">
        <f>1800708/((58283848+2582994+333348+62244256+2785007+333348)/2/100)</f>
        <v>2.8455564917530545</v>
      </c>
      <c r="D28" s="31">
        <v>9.3783692537997024E-2</v>
      </c>
      <c r="E28" s="37">
        <f>2330605/((62244256+2785007+333348+65835713+2650000+222228)/2/100)</f>
        <v>3.4766844250779245</v>
      </c>
      <c r="F28" s="31">
        <f>(E28-C28)/C28</f>
        <v>0.22179420269954042</v>
      </c>
      <c r="G28" s="30">
        <f>2413130/((65835713+2650000+222228+67999110+2565000+222228)/2/100)</f>
        <v>3.459826477901649</v>
      </c>
      <c r="H28" s="31">
        <f>(G28-E28)/E28</f>
        <v>-4.8488574501258305E-3</v>
      </c>
      <c r="J28" s="21"/>
      <c r="K28" s="24"/>
      <c r="L28" s="24"/>
      <c r="M28" s="21"/>
    </row>
    <row r="29" spans="1:13" x14ac:dyDescent="0.25">
      <c r="A29" s="5">
        <v>19</v>
      </c>
      <c r="B29" t="s">
        <v>24</v>
      </c>
      <c r="C29" s="32">
        <f>(1800708)/((76020369+79385394)/2/100)</f>
        <v>2.3174275718462258</v>
      </c>
      <c r="D29" s="31">
        <v>0.11729221417100801</v>
      </c>
      <c r="E29" s="32">
        <f>(2330605)/((79385394+83428998)/2/100)</f>
        <v>2.8628980170254237</v>
      </c>
      <c r="F29" s="31">
        <f>(E29-C29)/C29</f>
        <v>0.23537755906849667</v>
      </c>
      <c r="G29" s="38">
        <f>(2413130)/((83428998+86840624)/2/100)</f>
        <v>2.8344809504539805</v>
      </c>
      <c r="H29" s="31">
        <f>(G29-E29)/E29</f>
        <v>-9.9259793406712912E-3</v>
      </c>
      <c r="J29" s="21"/>
      <c r="K29" s="21"/>
      <c r="L29" s="21"/>
      <c r="M29" s="21"/>
    </row>
    <row r="30" spans="1:13" x14ac:dyDescent="0.25">
      <c r="A30" s="5">
        <v>20</v>
      </c>
      <c r="B30" t="s">
        <v>25</v>
      </c>
      <c r="C30" s="30">
        <f>1800708/502651193</f>
        <v>3.5824206230422695E-3</v>
      </c>
      <c r="D30" s="31">
        <v>0.1413028454175205</v>
      </c>
      <c r="E30" s="30">
        <f>2330605/462239573</f>
        <v>5.0419850141216705E-3</v>
      </c>
      <c r="F30" s="31">
        <f>(E30-C30)/C30</f>
        <v>0.40742407010819048</v>
      </c>
      <c r="G30" s="30">
        <f>2413130/483594434</f>
        <v>4.9899871262786286E-3</v>
      </c>
      <c r="H30" s="31">
        <f>(G30-E30)/E30</f>
        <v>-1.0312979451030784E-2</v>
      </c>
      <c r="J30" s="21"/>
      <c r="K30" s="24"/>
      <c r="L30" s="24"/>
      <c r="M30" s="21"/>
    </row>
    <row r="31" spans="1:13" x14ac:dyDescent="0.25">
      <c r="A31" s="5">
        <v>21</v>
      </c>
      <c r="B31" t="s">
        <v>32</v>
      </c>
      <c r="C31" s="32">
        <f>235332/26452</f>
        <v>8.8965673673068206</v>
      </c>
      <c r="D31" s="31">
        <v>0.22993975725247104</v>
      </c>
      <c r="E31" s="32">
        <f>202558/26609</f>
        <v>7.6123867864256454</v>
      </c>
      <c r="F31" s="31">
        <f>(E31-C31)/C31</f>
        <v>-0.14434562543754714</v>
      </c>
      <c r="G31" s="32">
        <f>239917/26901</f>
        <v>8.9185160402959003</v>
      </c>
      <c r="H31" s="31">
        <f>(G31-E31)/E31</f>
        <v>0.17157946522099157</v>
      </c>
      <c r="I31" s="25"/>
      <c r="J31" s="21"/>
      <c r="M31" s="21"/>
    </row>
    <row r="32" spans="1:13" x14ac:dyDescent="0.25">
      <c r="A32" s="5"/>
      <c r="C32" s="23"/>
      <c r="D32" s="4"/>
      <c r="E32" s="23"/>
      <c r="F32" s="4"/>
      <c r="G32" s="21"/>
      <c r="J32" s="21"/>
      <c r="K32" s="24"/>
      <c r="L32" s="24"/>
      <c r="M32" s="21"/>
    </row>
    <row r="33" spans="1:13" x14ac:dyDescent="0.25">
      <c r="A33" s="5"/>
      <c r="C33" s="2"/>
      <c r="D33" s="2"/>
      <c r="E33" s="2"/>
      <c r="F33" s="2"/>
      <c r="G33" s="21"/>
      <c r="J33" s="21"/>
      <c r="K33" s="24"/>
      <c r="L33" s="24"/>
      <c r="M33" s="21"/>
    </row>
    <row r="34" spans="1:13" x14ac:dyDescent="0.25">
      <c r="A34" s="5"/>
      <c r="B34" s="13"/>
      <c r="C34" s="2"/>
      <c r="D34" s="2"/>
      <c r="E34" s="2"/>
      <c r="F34" s="2"/>
      <c r="K34" s="24"/>
      <c r="L34" s="24"/>
    </row>
    <row r="35" spans="1:13" x14ac:dyDescent="0.25">
      <c r="A35" s="5"/>
      <c r="C35" s="2"/>
      <c r="D35" s="2"/>
      <c r="E35" s="2"/>
      <c r="F35" s="2"/>
      <c r="K35" s="24"/>
      <c r="L35" s="24"/>
    </row>
    <row r="36" spans="1:13" x14ac:dyDescent="0.25">
      <c r="A36" s="5"/>
      <c r="C36" s="40"/>
      <c r="D36" s="2"/>
      <c r="E36" s="2"/>
      <c r="F36" s="2"/>
      <c r="K36" s="21"/>
      <c r="L36" s="21"/>
    </row>
    <row r="37" spans="1:13" x14ac:dyDescent="0.25">
      <c r="A37" s="5"/>
      <c r="C37" s="39"/>
      <c r="D37" s="2"/>
      <c r="E37" s="2"/>
      <c r="F37" s="2"/>
      <c r="K37" s="21"/>
      <c r="L37" s="21"/>
    </row>
    <row r="38" spans="1:13" x14ac:dyDescent="0.25">
      <c r="A38" s="5"/>
      <c r="C38" s="2"/>
      <c r="D38" s="2"/>
      <c r="E38" s="2"/>
      <c r="F38" s="2"/>
      <c r="K38" s="25"/>
      <c r="L38" s="25"/>
    </row>
    <row r="39" spans="1:13" x14ac:dyDescent="0.25">
      <c r="A39" s="5"/>
      <c r="C39" s="2"/>
      <c r="D39" s="2"/>
      <c r="E39" s="2"/>
      <c r="F39" s="2"/>
    </row>
    <row r="40" spans="1:13" x14ac:dyDescent="0.25">
      <c r="A40" s="5"/>
      <c r="C40" s="2"/>
      <c r="D40" s="2"/>
      <c r="E40" s="2"/>
      <c r="F40" s="2"/>
    </row>
    <row r="41" spans="1:13" x14ac:dyDescent="0.25">
      <c r="A41" s="5"/>
      <c r="B41" s="1"/>
      <c r="C41" s="16"/>
      <c r="D41" s="16"/>
      <c r="E41" s="16"/>
      <c r="F41" s="16"/>
      <c r="K41" s="25"/>
      <c r="L41" s="25"/>
    </row>
    <row r="42" spans="1:13" x14ac:dyDescent="0.25">
      <c r="A42" s="5"/>
      <c r="B42" s="13"/>
      <c r="C42" s="2"/>
      <c r="D42" s="2"/>
      <c r="E42" s="2"/>
      <c r="F42" s="2"/>
    </row>
    <row r="43" spans="1:13" x14ac:dyDescent="0.25">
      <c r="A43" s="5"/>
      <c r="C43" s="2"/>
      <c r="D43" s="2"/>
      <c r="E43" s="2"/>
      <c r="F43" s="2"/>
    </row>
    <row r="44" spans="1:13" x14ac:dyDescent="0.25">
      <c r="A44" s="5"/>
      <c r="C44" s="2"/>
      <c r="D44" s="2"/>
      <c r="E44" s="2"/>
      <c r="F44" s="2"/>
      <c r="K44" s="2"/>
      <c r="L44" s="2"/>
    </row>
    <row r="45" spans="1:13" x14ac:dyDescent="0.25">
      <c r="A45" s="5"/>
      <c r="C45" s="2"/>
      <c r="D45" s="2"/>
      <c r="E45" s="2"/>
      <c r="F45" s="2"/>
      <c r="K45" s="27"/>
      <c r="L45" s="27"/>
    </row>
    <row r="46" spans="1:13" x14ac:dyDescent="0.25">
      <c r="A46" s="5"/>
      <c r="C46" s="2"/>
      <c r="D46" s="2"/>
      <c r="E46" s="2"/>
      <c r="F46" s="2"/>
    </row>
    <row r="47" spans="1:13" x14ac:dyDescent="0.25">
      <c r="A47" s="5"/>
      <c r="C47" s="2"/>
      <c r="D47" s="2"/>
      <c r="E47" s="2"/>
      <c r="F47" s="2"/>
    </row>
    <row r="48" spans="1:13" x14ac:dyDescent="0.25">
      <c r="A48" s="5"/>
      <c r="C48" s="2"/>
      <c r="D48" s="2"/>
      <c r="E48" s="2"/>
      <c r="F48" s="2"/>
      <c r="K48" s="2"/>
      <c r="L48" s="2"/>
    </row>
    <row r="49" spans="1:12" x14ac:dyDescent="0.25">
      <c r="A49" s="5"/>
      <c r="B49" s="1"/>
      <c r="C49" s="2"/>
      <c r="D49" s="2"/>
      <c r="E49" s="2"/>
      <c r="F49" s="2"/>
      <c r="K49" s="24"/>
      <c r="L49" s="24"/>
    </row>
    <row r="50" spans="1:12" x14ac:dyDescent="0.25">
      <c r="A50" s="5"/>
      <c r="C50" s="2"/>
      <c r="D50" s="2"/>
      <c r="E50" s="2"/>
      <c r="F50" s="2"/>
      <c r="K50" s="26"/>
      <c r="L50" s="26"/>
    </row>
    <row r="51" spans="1:12" x14ac:dyDescent="0.25">
      <c r="A51" s="5"/>
      <c r="C51" s="2"/>
      <c r="D51" s="2"/>
      <c r="E51" s="2"/>
      <c r="F51" s="2"/>
    </row>
    <row r="52" spans="1:12" x14ac:dyDescent="0.25">
      <c r="A52" s="5"/>
      <c r="C52" s="2"/>
      <c r="D52" s="2"/>
      <c r="E52" s="2"/>
      <c r="F52" s="2"/>
    </row>
    <row r="53" spans="1:12" x14ac:dyDescent="0.25">
      <c r="A53" s="5"/>
      <c r="C53" s="2"/>
      <c r="D53" s="2"/>
      <c r="E53" s="2"/>
      <c r="F53" s="2"/>
    </row>
    <row r="54" spans="1:12" x14ac:dyDescent="0.25">
      <c r="A54" s="5"/>
      <c r="C54" s="2"/>
      <c r="D54" s="2"/>
      <c r="E54" s="2"/>
      <c r="F54" s="2"/>
    </row>
    <row r="55" spans="1:12" x14ac:dyDescent="0.25">
      <c r="A55" s="5"/>
      <c r="C55" s="2"/>
      <c r="D55" s="2"/>
      <c r="E55" s="2"/>
      <c r="F55" s="2"/>
    </row>
    <row r="56" spans="1:12" x14ac:dyDescent="0.25">
      <c r="A56" s="5"/>
      <c r="C56" s="16"/>
      <c r="D56" s="16"/>
      <c r="E56" s="16"/>
      <c r="F56" s="16"/>
    </row>
    <row r="57" spans="1:12" x14ac:dyDescent="0.25">
      <c r="A57" s="5"/>
      <c r="C57" s="15"/>
      <c r="D57" s="15"/>
      <c r="E57" s="15"/>
      <c r="F57" s="15"/>
      <c r="K57" s="2"/>
      <c r="L57" s="2"/>
    </row>
    <row r="58" spans="1:12" x14ac:dyDescent="0.25">
      <c r="C58" s="2"/>
      <c r="D58" s="2"/>
      <c r="E58" s="2"/>
      <c r="F58" s="2"/>
      <c r="K58" s="2"/>
      <c r="L58" s="2"/>
    </row>
    <row r="59" spans="1:12" x14ac:dyDescent="0.25">
      <c r="C59" s="2"/>
      <c r="D59" s="2"/>
      <c r="E59" s="2"/>
      <c r="F59" s="2"/>
      <c r="K59" s="2"/>
      <c r="L59" s="2"/>
    </row>
    <row r="60" spans="1:12" x14ac:dyDescent="0.25">
      <c r="C60" s="2"/>
      <c r="D60" s="2"/>
      <c r="E60" s="2"/>
      <c r="F60" s="2"/>
      <c r="K60" s="2"/>
      <c r="L60" s="2"/>
    </row>
    <row r="61" spans="1:12" x14ac:dyDescent="0.25">
      <c r="C61" s="2"/>
      <c r="D61" s="2"/>
      <c r="E61" s="2"/>
      <c r="F61" s="2"/>
      <c r="K61" s="2"/>
      <c r="L61" s="2"/>
    </row>
    <row r="62" spans="1:12" x14ac:dyDescent="0.25">
      <c r="C62" s="2"/>
      <c r="D62" s="2"/>
      <c r="E62" s="2"/>
      <c r="F62" s="2"/>
    </row>
    <row r="63" spans="1:12" x14ac:dyDescent="0.25">
      <c r="C63" s="2"/>
      <c r="D63" s="2"/>
      <c r="E63" s="2"/>
      <c r="F63" s="2"/>
    </row>
    <row r="64" spans="1:12" x14ac:dyDescent="0.25">
      <c r="C64" s="2"/>
      <c r="D64" s="2"/>
      <c r="E64" s="2"/>
      <c r="F64" s="2"/>
    </row>
    <row r="65" spans="3:6" x14ac:dyDescent="0.25">
      <c r="C65" s="14"/>
      <c r="D65" s="14"/>
      <c r="E65" s="14"/>
      <c r="F65" s="14"/>
    </row>
    <row r="66" spans="3:6" x14ac:dyDescent="0.25">
      <c r="C66" s="14"/>
      <c r="D66" s="14"/>
      <c r="E66" s="14"/>
      <c r="F66" s="14"/>
    </row>
    <row r="67" spans="3:6" x14ac:dyDescent="0.25">
      <c r="C67" s="14"/>
      <c r="D67" s="14"/>
      <c r="E67" s="14"/>
      <c r="F67" s="14"/>
    </row>
    <row r="68" spans="3:6" x14ac:dyDescent="0.25">
      <c r="C68" s="14"/>
      <c r="D68" s="14"/>
      <c r="E68" s="14"/>
      <c r="F68" s="14"/>
    </row>
    <row r="69" spans="3:6" x14ac:dyDescent="0.25">
      <c r="C69" s="14"/>
      <c r="D69" s="14"/>
      <c r="E69" s="14"/>
      <c r="F69" s="14"/>
    </row>
    <row r="70" spans="3:6" x14ac:dyDescent="0.25">
      <c r="C70" s="14"/>
      <c r="D70" s="14"/>
      <c r="E70" s="14"/>
      <c r="F70" s="14"/>
    </row>
    <row r="71" spans="3:6" x14ac:dyDescent="0.25">
      <c r="C71" s="14"/>
      <c r="D71" s="14"/>
      <c r="E71" s="14"/>
      <c r="F71" s="14"/>
    </row>
    <row r="72" spans="3:6" x14ac:dyDescent="0.25">
      <c r="C72" s="14"/>
      <c r="D72" s="14"/>
      <c r="E72" s="14"/>
      <c r="F72" s="14"/>
    </row>
    <row r="73" spans="3:6" x14ac:dyDescent="0.25">
      <c r="C73" s="14"/>
      <c r="D73" s="14"/>
      <c r="E73" s="14"/>
      <c r="F73" s="14"/>
    </row>
    <row r="74" spans="3:6" x14ac:dyDescent="0.25">
      <c r="C74" s="14"/>
      <c r="D74" s="14"/>
      <c r="E74" s="14"/>
      <c r="F74" s="14"/>
    </row>
    <row r="75" spans="3:6" x14ac:dyDescent="0.25">
      <c r="C75" s="14"/>
      <c r="D75" s="14"/>
      <c r="E75" s="14"/>
      <c r="F75" s="14"/>
    </row>
    <row r="76" spans="3:6" x14ac:dyDescent="0.25">
      <c r="C76" s="14"/>
      <c r="D76" s="14"/>
      <c r="E76" s="14"/>
      <c r="F76" s="14"/>
    </row>
    <row r="77" spans="3:6" x14ac:dyDescent="0.25">
      <c r="C77" s="14"/>
      <c r="D77" s="14"/>
      <c r="E77" s="14"/>
      <c r="F77" s="14"/>
    </row>
    <row r="78" spans="3:6" x14ac:dyDescent="0.25">
      <c r="C78" s="14"/>
      <c r="D78" s="14"/>
      <c r="E78" s="14"/>
      <c r="F78" s="14"/>
    </row>
    <row r="79" spans="3:6" x14ac:dyDescent="0.25">
      <c r="C79" s="14"/>
      <c r="D79" s="14"/>
      <c r="E79" s="14"/>
      <c r="F79" s="14"/>
    </row>
    <row r="80" spans="3:6" x14ac:dyDescent="0.25">
      <c r="C80" s="14"/>
      <c r="D80" s="14"/>
      <c r="E80" s="14"/>
      <c r="F80" s="14"/>
    </row>
    <row r="81" spans="3:6" x14ac:dyDescent="0.25">
      <c r="C81" s="14"/>
      <c r="D81" s="14"/>
      <c r="E81" s="14"/>
      <c r="F81" s="14"/>
    </row>
    <row r="82" spans="3:6" x14ac:dyDescent="0.25">
      <c r="C82" s="14"/>
      <c r="D82" s="14"/>
      <c r="E82" s="14"/>
      <c r="F82" s="14"/>
    </row>
    <row r="83" spans="3:6" x14ac:dyDescent="0.25">
      <c r="C83" s="14"/>
      <c r="D83" s="14"/>
      <c r="E83" s="14"/>
      <c r="F83" s="14"/>
    </row>
    <row r="84" spans="3:6" x14ac:dyDescent="0.25">
      <c r="C84" s="14"/>
      <c r="D84" s="14"/>
      <c r="E84" s="14"/>
      <c r="F84" s="14"/>
    </row>
    <row r="85" spans="3:6" x14ac:dyDescent="0.25">
      <c r="C85" s="14"/>
      <c r="D85" s="14"/>
      <c r="E85" s="14"/>
      <c r="F85" s="14"/>
    </row>
    <row r="86" spans="3:6" x14ac:dyDescent="0.25">
      <c r="C86" s="14"/>
      <c r="D86" s="14"/>
      <c r="E86" s="14"/>
      <c r="F86" s="14"/>
    </row>
  </sheetData>
  <mergeCells count="4">
    <mergeCell ref="C8:D8"/>
    <mergeCell ref="E8:F8"/>
    <mergeCell ref="G8:H8"/>
    <mergeCell ref="C7:H7"/>
  </mergeCells>
  <pageMargins left="0.7" right="0.7" top="0.75" bottom="0.75" header="0.3" footer="0.3"/>
  <pageSetup scale="57" orientation="landscape" r:id="rId1"/>
  <ignoredErrors>
    <ignoredError sqref="G14 G19 G25 G21:G22 G2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69D8E0-BB24-4054-A4B1-028E47FBBA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6107F3-D745-49DB-BCB5-D0587EF838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B81B93-B021-4B5F-8759-74655EAAA4B1}">
  <ds:schemaRefs>
    <ds:schemaRef ds:uri="http://schemas.microsoft.com/office/2006/metadata/properties"/>
    <ds:schemaRef ds:uri="d7aa59e4-26b3-4843-85f5-5d92debce9c4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Jennie Phelps</cp:lastModifiedBy>
  <cp:lastPrinted>2021-10-19T14:36:12Z</cp:lastPrinted>
  <dcterms:created xsi:type="dcterms:W3CDTF">2021-10-19T13:15:57Z</dcterms:created>
  <dcterms:modified xsi:type="dcterms:W3CDTF">2025-04-25T20:07:10Z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