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 Rate Case\For Allyson\"/>
    </mc:Choice>
  </mc:AlternateContent>
  <xr:revisionPtr revIDLastSave="0" documentId="13_ncr:1_{4FEE4D9B-5491-487A-B27C-5926D091CCB6}" xr6:coauthVersionLast="47" xr6:coauthVersionMax="47" xr10:uidLastSave="{00000000-0000-0000-0000-000000000000}"/>
  <bookViews>
    <workbookView xWindow="-120" yWindow="-120" windowWidth="29040" windowHeight="17520" activeTab="1" xr2:uid="{7B759958-E608-464E-8240-018BA900E3AF}"/>
  </bookViews>
  <sheets>
    <sheet name="Long Term Debt" sheetId="1" r:id="rId1"/>
    <sheet name="Short Term Deb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I44" i="1"/>
  <c r="A40" i="1"/>
  <c r="A41" i="1"/>
  <c r="A42" i="1" s="1"/>
  <c r="A43" i="1" s="1"/>
  <c r="A44" i="1" s="1"/>
  <c r="A45" i="1" s="1"/>
  <c r="A46" i="1" s="1"/>
  <c r="A47" i="1" s="1"/>
  <c r="A48" i="1" s="1"/>
  <c r="A49" i="1" s="1"/>
  <c r="A50" i="1" s="1"/>
  <c r="E46" i="1"/>
  <c r="H44" i="1" l="1"/>
  <c r="E44" i="1"/>
  <c r="H42" i="1"/>
  <c r="E42" i="1"/>
  <c r="H41" i="1"/>
  <c r="H40" i="1"/>
  <c r="H37" i="1"/>
  <c r="H38" i="1"/>
  <c r="H39" i="1"/>
  <c r="H36" i="1"/>
  <c r="E34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2" i="1"/>
  <c r="H34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G20" i="3" l="1"/>
  <c r="E16" i="3"/>
</calcChain>
</file>

<file path=xl/sharedStrings.xml><?xml version="1.0" encoding="utf-8"?>
<sst xmlns="http://schemas.openxmlformats.org/spreadsheetml/2006/main" count="135" uniqueCount="81">
  <si>
    <t>Actual</t>
  </si>
  <si>
    <t>Annualized</t>
  </si>
  <si>
    <t>Test</t>
  </si>
  <si>
    <t xml:space="preserve">Type </t>
  </si>
  <si>
    <t>Date</t>
  </si>
  <si>
    <t>Cost</t>
  </si>
  <si>
    <t>Year</t>
  </si>
  <si>
    <t>of Debt</t>
  </si>
  <si>
    <t>of</t>
  </si>
  <si>
    <t>Amount</t>
  </si>
  <si>
    <t>Interest</t>
  </si>
  <si>
    <t>Type of</t>
  </si>
  <si>
    <t>Col. (d) x</t>
  </si>
  <si>
    <t>Line No.</t>
  </si>
  <si>
    <t>Issue</t>
  </si>
  <si>
    <t>Maturity</t>
  </si>
  <si>
    <t>Outstanding</t>
  </si>
  <si>
    <t>Rate</t>
  </si>
  <si>
    <t>Obligation</t>
  </si>
  <si>
    <t>Col. (g)</t>
  </si>
  <si>
    <t>(a)</t>
  </si>
  <si>
    <t>(b)</t>
  </si>
  <si>
    <t>(c)</t>
  </si>
  <si>
    <t>(d)</t>
  </si>
  <si>
    <t>(e)</t>
  </si>
  <si>
    <t>(f)</t>
  </si>
  <si>
    <t>(g)</t>
  </si>
  <si>
    <t>(k)</t>
  </si>
  <si>
    <t>Insturment</t>
  </si>
  <si>
    <t>Expense</t>
  </si>
  <si>
    <t>Schedule of Short-Term Debt</t>
  </si>
  <si>
    <t>Total Short Term Debt</t>
  </si>
  <si>
    <t>Actual Interest Paid or Accrued on Short-Term Debt</t>
  </si>
  <si>
    <t xml:space="preserve">   During the Test Year [Report in Col. (f) of this Schedule]</t>
  </si>
  <si>
    <t>Annualized Cost Rate [Total Col. (i) / Total Col. (d)]</t>
  </si>
  <si>
    <t>CoBank</t>
  </si>
  <si>
    <t>CFC</t>
  </si>
  <si>
    <t>FFB</t>
  </si>
  <si>
    <t>Total FFB</t>
  </si>
  <si>
    <t>Total CFC</t>
  </si>
  <si>
    <t>Grand Total</t>
  </si>
  <si>
    <t>Annualized Cost Rate</t>
  </si>
  <si>
    <t>Actual Test Year Cost Rate</t>
  </si>
  <si>
    <t>Exhibit 14 - Debt Instruments</t>
  </si>
  <si>
    <t>Blue Grass Energy Cooperative Corporation</t>
  </si>
  <si>
    <t>For the Year Ended December 31, 2024</t>
  </si>
  <si>
    <t>FFB 2-1</t>
  </si>
  <si>
    <t>FFB 2-2</t>
  </si>
  <si>
    <t>FFB 2-3</t>
  </si>
  <si>
    <t>FFB 2-4</t>
  </si>
  <si>
    <t>FFB 2-5</t>
  </si>
  <si>
    <t>FFB 2-6</t>
  </si>
  <si>
    <t>FFB 4-4</t>
  </si>
  <si>
    <t>FFB 1-1</t>
  </si>
  <si>
    <t>FFB 1-2</t>
  </si>
  <si>
    <t>FFB 1-3</t>
  </si>
  <si>
    <t>FFB 1-4</t>
  </si>
  <si>
    <t>FFB 1-5</t>
  </si>
  <si>
    <t>FFB 4-1</t>
  </si>
  <si>
    <t>FFB 4-3</t>
  </si>
  <si>
    <t>FFB 4-5</t>
  </si>
  <si>
    <t>FFB 4-6</t>
  </si>
  <si>
    <t>FFB 5-2</t>
  </si>
  <si>
    <t>FFB 5-3</t>
  </si>
  <si>
    <t>FFB 5-4</t>
  </si>
  <si>
    <t>FFB 6-1</t>
  </si>
  <si>
    <t>FFB 6-2</t>
  </si>
  <si>
    <t>FFB 6-3</t>
  </si>
  <si>
    <t>After test year</t>
  </si>
  <si>
    <t>9011-001</t>
  </si>
  <si>
    <t>9011-002</t>
  </si>
  <si>
    <t>9020-001</t>
  </si>
  <si>
    <t>9021-001</t>
  </si>
  <si>
    <t>9036-001</t>
  </si>
  <si>
    <t>9041-001</t>
  </si>
  <si>
    <t xml:space="preserve">  [Total Col. (g) / Total Col. (d)</t>
  </si>
  <si>
    <t>For the Test Year Ended 12/31/2024</t>
  </si>
  <si>
    <t>Case No. 2025-00103</t>
  </si>
  <si>
    <t>Exhibit 15 - Page 1</t>
  </si>
  <si>
    <t>Exhibit 15 - page 2</t>
  </si>
  <si>
    <t>Case No. 2025- 00103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</si>
</sst>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right"/>
    </xf>
    <xf numFmtId="43" fontId="1" fillId="0" borderId="0" xfId="1" applyFont="1" applyBorder="1" applyAlignment="1">
      <alignment horizontal="left"/>
    </xf>
    <xf numFmtId="43" fontId="1" fillId="0" borderId="0" xfId="1" applyFont="1" applyBorder="1" applyAlignment="1">
      <alignment horizontal="center"/>
    </xf>
    <xf numFmtId="0" fontId="0" fillId="0" borderId="10" xfId="0" applyBorder="1"/>
    <xf numFmtId="10" fontId="0" fillId="0" borderId="0" xfId="3" applyNumberFormat="1" applyFont="1"/>
    <xf numFmtId="0" fontId="0" fillId="0" borderId="0" xfId="0" applyAlignment="1">
      <alignment horizontal="left"/>
    </xf>
    <xf numFmtId="44" fontId="0" fillId="0" borderId="0" xfId="2" applyFont="1"/>
    <xf numFmtId="44" fontId="0" fillId="0" borderId="10" xfId="2" applyFont="1" applyBorder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left"/>
    </xf>
    <xf numFmtId="164" fontId="0" fillId="0" borderId="0" xfId="3" applyNumberFormat="1" applyFont="1"/>
    <xf numFmtId="0" fontId="0" fillId="0" borderId="10" xfId="0" applyBorder="1" applyAlignment="1">
      <alignment horizontal="center"/>
    </xf>
    <xf numFmtId="4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/>
    <xf numFmtId="10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0" fillId="0" borderId="10" xfId="0" applyNumberFormat="1" applyBorder="1"/>
    <xf numFmtId="44" fontId="0" fillId="0" borderId="0" xfId="2" applyFont="1" applyBorder="1"/>
    <xf numFmtId="165" fontId="0" fillId="0" borderId="0" xfId="0" applyNumberFormat="1"/>
    <xf numFmtId="165" fontId="0" fillId="0" borderId="10" xfId="0" applyNumberFormat="1" applyBorder="1"/>
    <xf numFmtId="0" fontId="0" fillId="0" borderId="10" xfId="0" applyBorder="1" applyAlignment="1">
      <alignment horizontal="left"/>
    </xf>
    <xf numFmtId="14" fontId="0" fillId="0" borderId="10" xfId="0" applyNumberFormat="1" applyBorder="1"/>
    <xf numFmtId="44" fontId="0" fillId="0" borderId="3" xfId="2" applyFont="1" applyBorder="1"/>
    <xf numFmtId="43" fontId="0" fillId="0" borderId="10" xfId="1" applyFont="1" applyFill="1" applyBorder="1" applyAlignment="1">
      <alignment horizontal="center"/>
    </xf>
    <xf numFmtId="44" fontId="0" fillId="0" borderId="10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D351-9CCD-4C4B-AB13-22FF3F786DBC}">
  <sheetPr>
    <pageSetUpPr fitToPage="1"/>
  </sheetPr>
  <dimension ref="A1:I50"/>
  <sheetViews>
    <sheetView workbookViewId="0">
      <pane xSplit="4" ySplit="11" topLeftCell="E18" activePane="bottomRight" state="frozen"/>
      <selection pane="topRight" activeCell="E1" sqref="E1"/>
      <selection pane="bottomLeft" activeCell="A13" sqref="A13"/>
      <selection pane="bottomRight" activeCell="N25" sqref="N25"/>
    </sheetView>
  </sheetViews>
  <sheetFormatPr defaultRowHeight="15" x14ac:dyDescent="0.25"/>
  <cols>
    <col min="2" max="2" width="9.5703125" bestFit="1" customWidth="1"/>
    <col min="3" max="4" width="10.7109375" bestFit="1" customWidth="1"/>
    <col min="5" max="5" width="16.28515625" bestFit="1" customWidth="1"/>
    <col min="7" max="7" width="10.28515625" bestFit="1" customWidth="1"/>
    <col min="8" max="8" width="14.28515625" bestFit="1" customWidth="1"/>
    <col min="9" max="9" width="16.28515625" customWidth="1"/>
  </cols>
  <sheetData>
    <row r="1" spans="1:9" ht="18.75" x14ac:dyDescent="0.3">
      <c r="A1" s="30" t="s">
        <v>44</v>
      </c>
      <c r="B1" s="31"/>
      <c r="C1" s="31"/>
      <c r="D1" s="31"/>
      <c r="G1" t="s">
        <v>78</v>
      </c>
      <c r="H1" s="13"/>
    </row>
    <row r="2" spans="1:9" ht="18.75" x14ac:dyDescent="0.3">
      <c r="A2" s="30" t="s">
        <v>77</v>
      </c>
      <c r="B2" s="31"/>
      <c r="C2" s="31"/>
      <c r="D2" s="31"/>
    </row>
    <row r="3" spans="1:9" ht="18.75" x14ac:dyDescent="0.3">
      <c r="A3" s="30" t="s">
        <v>45</v>
      </c>
      <c r="B3" s="31"/>
      <c r="C3" s="31"/>
      <c r="D3" s="31"/>
    </row>
    <row r="4" spans="1:9" ht="18.75" x14ac:dyDescent="0.3">
      <c r="A4" s="30" t="s">
        <v>43</v>
      </c>
      <c r="B4" s="31"/>
      <c r="C4" s="31"/>
      <c r="D4" s="31"/>
    </row>
    <row r="6" spans="1:9" x14ac:dyDescent="0.25">
      <c r="A6" s="1"/>
      <c r="B6" s="2"/>
      <c r="C6" s="3"/>
      <c r="D6" s="2"/>
      <c r="E6" s="3"/>
      <c r="F6" s="2"/>
      <c r="G6" s="2"/>
      <c r="H6" s="2"/>
      <c r="I6" s="4" t="s">
        <v>0</v>
      </c>
    </row>
    <row r="7" spans="1:9" x14ac:dyDescent="0.25">
      <c r="A7" s="5"/>
      <c r="B7" s="6"/>
      <c r="C7" s="7"/>
      <c r="D7" s="6"/>
      <c r="E7" s="7"/>
      <c r="F7" s="6"/>
      <c r="G7" s="6"/>
      <c r="H7" s="6" t="s">
        <v>1</v>
      </c>
      <c r="I7" s="8" t="s">
        <v>2</v>
      </c>
    </row>
    <row r="8" spans="1:9" x14ac:dyDescent="0.25">
      <c r="A8" s="5"/>
      <c r="B8" s="6" t="s">
        <v>3</v>
      </c>
      <c r="C8" s="7" t="s">
        <v>4</v>
      </c>
      <c r="D8" s="6" t="s">
        <v>4</v>
      </c>
      <c r="E8" s="7"/>
      <c r="F8" s="6"/>
      <c r="G8" s="6"/>
      <c r="H8" s="6" t="s">
        <v>5</v>
      </c>
      <c r="I8" s="8" t="s">
        <v>6</v>
      </c>
    </row>
    <row r="9" spans="1:9" x14ac:dyDescent="0.25">
      <c r="A9" s="5"/>
      <c r="B9" s="6" t="s">
        <v>7</v>
      </c>
      <c r="C9" s="7" t="s">
        <v>8</v>
      </c>
      <c r="D9" s="6" t="s">
        <v>8</v>
      </c>
      <c r="E9" s="7" t="s">
        <v>9</v>
      </c>
      <c r="F9" s="6" t="s">
        <v>10</v>
      </c>
      <c r="G9" s="6" t="s">
        <v>11</v>
      </c>
      <c r="H9" s="6" t="s">
        <v>12</v>
      </c>
      <c r="I9" s="8" t="s">
        <v>10</v>
      </c>
    </row>
    <row r="10" spans="1:9" x14ac:dyDescent="0.25">
      <c r="A10" s="5" t="s">
        <v>13</v>
      </c>
      <c r="B10" s="6" t="s">
        <v>14</v>
      </c>
      <c r="C10" s="7" t="s">
        <v>14</v>
      </c>
      <c r="D10" s="6" t="s">
        <v>15</v>
      </c>
      <c r="E10" s="7" t="s">
        <v>16</v>
      </c>
      <c r="F10" s="6" t="s">
        <v>17</v>
      </c>
      <c r="G10" s="6" t="s">
        <v>18</v>
      </c>
      <c r="H10" s="6" t="s">
        <v>19</v>
      </c>
      <c r="I10" s="8" t="s">
        <v>5</v>
      </c>
    </row>
    <row r="11" spans="1:9" x14ac:dyDescent="0.25">
      <c r="A11" s="9"/>
      <c r="B11" s="10" t="s">
        <v>20</v>
      </c>
      <c r="C11" s="11" t="s">
        <v>21</v>
      </c>
      <c r="D11" s="10" t="s">
        <v>22</v>
      </c>
      <c r="E11" s="11" t="s">
        <v>23</v>
      </c>
      <c r="F11" s="10" t="s">
        <v>24</v>
      </c>
      <c r="G11" s="10" t="s">
        <v>25</v>
      </c>
      <c r="H11" s="10" t="s">
        <v>26</v>
      </c>
      <c r="I11" s="12" t="s">
        <v>27</v>
      </c>
    </row>
    <row r="12" spans="1:9" x14ac:dyDescent="0.25">
      <c r="A12" s="21">
        <v>1</v>
      </c>
      <c r="B12" s="22" t="s">
        <v>46</v>
      </c>
      <c r="C12" s="28">
        <v>36831</v>
      </c>
      <c r="D12" s="28">
        <v>49311</v>
      </c>
      <c r="E12" s="19">
        <v>1626564.21</v>
      </c>
      <c r="F12" s="32">
        <v>2.9559999999999999E-2</v>
      </c>
      <c r="G12" s="21" t="s">
        <v>37</v>
      </c>
      <c r="H12" s="19">
        <f>E12*F12</f>
        <v>48081.238047599996</v>
      </c>
    </row>
    <row r="13" spans="1:9" x14ac:dyDescent="0.25">
      <c r="A13" s="21">
        <f>A12+1</f>
        <v>2</v>
      </c>
      <c r="B13" s="22" t="s">
        <v>47</v>
      </c>
      <c r="C13" s="28">
        <v>36951</v>
      </c>
      <c r="D13" s="28">
        <v>49311</v>
      </c>
      <c r="E13" s="19">
        <v>813282.2</v>
      </c>
      <c r="F13" s="32">
        <v>2.9559999999999999E-2</v>
      </c>
      <c r="G13" s="21" t="s">
        <v>37</v>
      </c>
      <c r="H13" s="19">
        <f t="shared" ref="H13:H33" si="0">E13*F13</f>
        <v>24040.621831999997</v>
      </c>
    </row>
    <row r="14" spans="1:9" x14ac:dyDescent="0.25">
      <c r="A14" s="21">
        <f t="shared" ref="A14:A50" si="1">A13+1</f>
        <v>3</v>
      </c>
      <c r="B14" s="22" t="s">
        <v>48</v>
      </c>
      <c r="C14" s="28">
        <v>37165</v>
      </c>
      <c r="D14" s="28">
        <v>49311</v>
      </c>
      <c r="E14" s="19">
        <v>1835555.8400000001</v>
      </c>
      <c r="F14" s="32">
        <v>2.9559999999999999E-2</v>
      </c>
      <c r="G14" s="21" t="s">
        <v>37</v>
      </c>
      <c r="H14" s="19">
        <f t="shared" si="0"/>
        <v>54259.030630400004</v>
      </c>
    </row>
    <row r="15" spans="1:9" x14ac:dyDescent="0.25">
      <c r="A15" s="21">
        <f t="shared" si="1"/>
        <v>4</v>
      </c>
      <c r="B15" s="22" t="s">
        <v>53</v>
      </c>
      <c r="C15" s="28">
        <v>36404</v>
      </c>
      <c r="D15" s="28">
        <v>48947</v>
      </c>
      <c r="E15" s="19">
        <v>331645.36</v>
      </c>
      <c r="F15" s="32">
        <v>2.9489999999999999E-2</v>
      </c>
      <c r="G15" s="21" t="s">
        <v>37</v>
      </c>
      <c r="H15" s="19">
        <f t="shared" si="0"/>
        <v>9780.2216663999989</v>
      </c>
    </row>
    <row r="16" spans="1:9" x14ac:dyDescent="0.25">
      <c r="A16" s="21">
        <f t="shared" si="1"/>
        <v>5</v>
      </c>
      <c r="B16" s="22" t="s">
        <v>54</v>
      </c>
      <c r="C16" s="28">
        <v>36708</v>
      </c>
      <c r="D16" s="28">
        <v>48947</v>
      </c>
      <c r="E16" s="19">
        <v>298480.84999999998</v>
      </c>
      <c r="F16" s="32">
        <v>2.9489999999999999E-2</v>
      </c>
      <c r="G16" s="21" t="s">
        <v>37</v>
      </c>
      <c r="H16" s="19">
        <f t="shared" si="0"/>
        <v>8802.2002664999982</v>
      </c>
    </row>
    <row r="17" spans="1:8" x14ac:dyDescent="0.25">
      <c r="A17" s="21">
        <f t="shared" si="1"/>
        <v>6</v>
      </c>
      <c r="B17" s="22" t="s">
        <v>55</v>
      </c>
      <c r="C17" s="28">
        <v>36923</v>
      </c>
      <c r="D17" s="28">
        <v>48947</v>
      </c>
      <c r="E17" s="19">
        <v>333882.64</v>
      </c>
      <c r="F17" s="32">
        <f>(2.824+0.125)/100</f>
        <v>2.9489999999999999E-2</v>
      </c>
      <c r="G17" s="21" t="s">
        <v>37</v>
      </c>
      <c r="H17" s="19">
        <f t="shared" si="0"/>
        <v>9846.1990535999994</v>
      </c>
    </row>
    <row r="18" spans="1:8" x14ac:dyDescent="0.25">
      <c r="A18" s="21">
        <f t="shared" si="1"/>
        <v>7</v>
      </c>
      <c r="B18" s="22" t="s">
        <v>56</v>
      </c>
      <c r="C18" s="28">
        <v>37165</v>
      </c>
      <c r="D18" s="27">
        <v>48947</v>
      </c>
      <c r="E18" s="19">
        <v>544449.5199999999</v>
      </c>
      <c r="F18" s="32">
        <f>(2.824+0.125)/100</f>
        <v>2.9489999999999999E-2</v>
      </c>
      <c r="G18" s="21" t="s">
        <v>37</v>
      </c>
      <c r="H18" s="19">
        <f t="shared" si="0"/>
        <v>16055.816344799996</v>
      </c>
    </row>
    <row r="19" spans="1:8" x14ac:dyDescent="0.25">
      <c r="A19" s="21">
        <f t="shared" si="1"/>
        <v>8</v>
      </c>
      <c r="B19" s="22" t="s">
        <v>57</v>
      </c>
      <c r="C19" s="28">
        <v>37226</v>
      </c>
      <c r="D19" s="27">
        <v>48947</v>
      </c>
      <c r="E19" s="19">
        <v>586166.24999999988</v>
      </c>
      <c r="F19" s="32">
        <f>(2.824+0.125)/100</f>
        <v>2.9489999999999999E-2</v>
      </c>
      <c r="G19" s="21" t="s">
        <v>37</v>
      </c>
      <c r="H19" s="19">
        <f t="shared" si="0"/>
        <v>17286.042712499995</v>
      </c>
    </row>
    <row r="20" spans="1:8" x14ac:dyDescent="0.25">
      <c r="A20" s="21">
        <f t="shared" si="1"/>
        <v>9</v>
      </c>
      <c r="B20" s="22" t="s">
        <v>49</v>
      </c>
      <c r="C20" s="28">
        <v>37438</v>
      </c>
      <c r="D20" s="27">
        <v>49311</v>
      </c>
      <c r="E20" s="19">
        <v>733309.42999999993</v>
      </c>
      <c r="F20" s="32">
        <f>(2.831+0.125)/100</f>
        <v>2.9559999999999999E-2</v>
      </c>
      <c r="G20" s="21" t="s">
        <v>37</v>
      </c>
      <c r="H20" s="19">
        <f t="shared" si="0"/>
        <v>21676.626750799998</v>
      </c>
    </row>
    <row r="21" spans="1:8" x14ac:dyDescent="0.25">
      <c r="A21" s="21">
        <f t="shared" si="1"/>
        <v>10</v>
      </c>
      <c r="B21" s="22" t="s">
        <v>50</v>
      </c>
      <c r="C21" s="28">
        <v>37742</v>
      </c>
      <c r="D21" s="27">
        <v>49311</v>
      </c>
      <c r="E21" s="19">
        <v>1868625.7500000002</v>
      </c>
      <c r="F21" s="32">
        <f>(2.831+0.125)/100</f>
        <v>2.9559999999999999E-2</v>
      </c>
      <c r="G21" s="21" t="s">
        <v>37</v>
      </c>
      <c r="H21" s="19">
        <f t="shared" si="0"/>
        <v>55236.577170000004</v>
      </c>
    </row>
    <row r="22" spans="1:8" x14ac:dyDescent="0.25">
      <c r="A22" s="21">
        <f t="shared" si="1"/>
        <v>11</v>
      </c>
      <c r="B22" s="22" t="s">
        <v>51</v>
      </c>
      <c r="C22" s="28">
        <v>37987</v>
      </c>
      <c r="D22" s="27">
        <v>49311</v>
      </c>
      <c r="E22" s="19">
        <v>1162339.6500000001</v>
      </c>
      <c r="F22" s="32">
        <f>(2.831+0.125)/100</f>
        <v>2.9559999999999999E-2</v>
      </c>
      <c r="G22" s="21" t="s">
        <v>37</v>
      </c>
      <c r="H22" s="19">
        <f t="shared" si="0"/>
        <v>34358.760054000006</v>
      </c>
    </row>
    <row r="23" spans="1:8" x14ac:dyDescent="0.25">
      <c r="A23" s="21">
        <f t="shared" si="1"/>
        <v>12</v>
      </c>
      <c r="B23" s="22" t="s">
        <v>58</v>
      </c>
      <c r="C23" s="28">
        <v>41275</v>
      </c>
      <c r="D23" s="27">
        <v>54058</v>
      </c>
      <c r="E23" s="19">
        <v>3691125.27</v>
      </c>
      <c r="F23" s="32">
        <f>(2.628+0.125)/100</f>
        <v>2.7530000000000002E-2</v>
      </c>
      <c r="G23" s="21" t="s">
        <v>37</v>
      </c>
      <c r="H23" s="19">
        <f t="shared" si="0"/>
        <v>101616.67868310001</v>
      </c>
    </row>
    <row r="24" spans="1:8" x14ac:dyDescent="0.25">
      <c r="A24" s="21">
        <f t="shared" si="1"/>
        <v>13</v>
      </c>
      <c r="B24" s="22" t="s">
        <v>59</v>
      </c>
      <c r="C24" s="28">
        <v>42005</v>
      </c>
      <c r="D24" s="27">
        <v>53328</v>
      </c>
      <c r="E24" s="19">
        <v>3751477.9</v>
      </c>
      <c r="F24" s="32">
        <f>(2.127+0.125)/100</f>
        <v>2.2519999999999998E-2</v>
      </c>
      <c r="G24" s="21" t="s">
        <v>37</v>
      </c>
      <c r="H24" s="19">
        <f t="shared" si="0"/>
        <v>84483.282307999994</v>
      </c>
    </row>
    <row r="25" spans="1:8" x14ac:dyDescent="0.25">
      <c r="A25" s="21">
        <f t="shared" si="1"/>
        <v>14</v>
      </c>
      <c r="B25" s="22" t="s">
        <v>52</v>
      </c>
      <c r="C25" s="28">
        <v>42095</v>
      </c>
      <c r="D25" s="27">
        <v>54879</v>
      </c>
      <c r="E25" s="19">
        <v>3795185.8199999994</v>
      </c>
      <c r="F25" s="32">
        <f>(2.277+0.125)/100</f>
        <v>2.402E-2</v>
      </c>
      <c r="G25" s="21" t="s">
        <v>37</v>
      </c>
      <c r="H25" s="19">
        <f t="shared" si="0"/>
        <v>91160.363396399989</v>
      </c>
    </row>
    <row r="26" spans="1:8" x14ac:dyDescent="0.25">
      <c r="A26" s="21">
        <f t="shared" si="1"/>
        <v>15</v>
      </c>
      <c r="B26" s="22" t="s">
        <v>60</v>
      </c>
      <c r="C26" s="28">
        <v>42186</v>
      </c>
      <c r="D26" s="27">
        <v>54970</v>
      </c>
      <c r="E26" s="19">
        <v>11164741.350000001</v>
      </c>
      <c r="F26" s="32">
        <f>(2.754+0.125)/100</f>
        <v>2.879E-2</v>
      </c>
      <c r="G26" s="21" t="s">
        <v>37</v>
      </c>
      <c r="H26" s="19">
        <f t="shared" si="0"/>
        <v>321432.90346650005</v>
      </c>
    </row>
    <row r="27" spans="1:8" x14ac:dyDescent="0.25">
      <c r="A27" s="21">
        <f t="shared" si="1"/>
        <v>16</v>
      </c>
      <c r="B27" s="22" t="s">
        <v>61</v>
      </c>
      <c r="C27" s="28">
        <v>42186</v>
      </c>
      <c r="D27" s="27">
        <v>54970</v>
      </c>
      <c r="E27" s="19">
        <v>1111425.8799999999</v>
      </c>
      <c r="F27" s="32">
        <f>(2.754+0.125)/100</f>
        <v>2.879E-2</v>
      </c>
      <c r="G27" s="21" t="s">
        <v>37</v>
      </c>
      <c r="H27" s="19">
        <f t="shared" si="0"/>
        <v>31997.951085199995</v>
      </c>
    </row>
    <row r="28" spans="1:8" x14ac:dyDescent="0.25">
      <c r="A28" s="21">
        <f t="shared" si="1"/>
        <v>17</v>
      </c>
      <c r="B28" s="22" t="s">
        <v>62</v>
      </c>
      <c r="C28" s="28">
        <v>43703</v>
      </c>
      <c r="D28" s="27">
        <v>54791</v>
      </c>
      <c r="E28" s="19">
        <v>8635069.75</v>
      </c>
      <c r="F28" s="32">
        <f>(0.125+1.826)/100</f>
        <v>1.951E-2</v>
      </c>
      <c r="G28" s="21" t="s">
        <v>37</v>
      </c>
      <c r="H28" s="19">
        <f t="shared" si="0"/>
        <v>168470.2108225</v>
      </c>
    </row>
    <row r="29" spans="1:8" x14ac:dyDescent="0.25">
      <c r="A29" s="21">
        <f t="shared" si="1"/>
        <v>18</v>
      </c>
      <c r="B29" s="22" t="s">
        <v>63</v>
      </c>
      <c r="C29" s="28">
        <v>44326</v>
      </c>
      <c r="D29" s="27">
        <v>54791</v>
      </c>
      <c r="E29" s="19">
        <v>9058281.7499999981</v>
      </c>
      <c r="F29" s="32">
        <f>(2.015+0.125)/100</f>
        <v>2.1400000000000002E-2</v>
      </c>
      <c r="G29" s="21" t="s">
        <v>37</v>
      </c>
      <c r="H29" s="19">
        <f t="shared" si="0"/>
        <v>193847.22944999998</v>
      </c>
    </row>
    <row r="30" spans="1:8" x14ac:dyDescent="0.25">
      <c r="A30" s="21">
        <f t="shared" si="1"/>
        <v>19</v>
      </c>
      <c r="B30" s="22" t="s">
        <v>64</v>
      </c>
      <c r="C30" s="28">
        <v>44403</v>
      </c>
      <c r="D30" s="27">
        <v>54791</v>
      </c>
      <c r="E30" s="19">
        <v>9078324.1799999997</v>
      </c>
      <c r="F30" s="32">
        <f>(0.125+1.699)/100</f>
        <v>1.8239999999999999E-2</v>
      </c>
      <c r="G30" s="21" t="s">
        <v>37</v>
      </c>
      <c r="H30" s="19">
        <f t="shared" si="0"/>
        <v>165588.63304319998</v>
      </c>
    </row>
    <row r="31" spans="1:8" x14ac:dyDescent="0.25">
      <c r="A31" s="21">
        <f t="shared" si="1"/>
        <v>20</v>
      </c>
      <c r="B31" s="22" t="s">
        <v>65</v>
      </c>
      <c r="C31" s="28">
        <v>45022</v>
      </c>
      <c r="D31" s="27">
        <v>57347</v>
      </c>
      <c r="E31" s="19">
        <v>5926003.1600000001</v>
      </c>
      <c r="F31" s="32">
        <f>(3.561+0.125)/100</f>
        <v>3.6859999999999997E-2</v>
      </c>
      <c r="G31" s="21" t="s">
        <v>37</v>
      </c>
      <c r="H31" s="19">
        <f t="shared" si="0"/>
        <v>218432.47647759999</v>
      </c>
    </row>
    <row r="32" spans="1:8" x14ac:dyDescent="0.25">
      <c r="A32" s="21">
        <f t="shared" si="1"/>
        <v>21</v>
      </c>
      <c r="B32" s="22" t="s">
        <v>66</v>
      </c>
      <c r="C32" s="28">
        <v>45334</v>
      </c>
      <c r="D32" s="27">
        <v>57347</v>
      </c>
      <c r="E32" s="19">
        <v>9894231.5099999998</v>
      </c>
      <c r="F32" s="32">
        <v>4.4930000000000005E-2</v>
      </c>
      <c r="G32" s="21" t="s">
        <v>37</v>
      </c>
      <c r="H32" s="19">
        <f t="shared" si="0"/>
        <v>444547.82174430002</v>
      </c>
    </row>
    <row r="33" spans="1:9" x14ac:dyDescent="0.25">
      <c r="A33" s="21">
        <f t="shared" si="1"/>
        <v>22</v>
      </c>
      <c r="B33" s="40" t="s">
        <v>67</v>
      </c>
      <c r="C33" s="38">
        <v>45688</v>
      </c>
      <c r="D33" s="38">
        <v>57347</v>
      </c>
      <c r="E33" s="41">
        <v>10000000</v>
      </c>
      <c r="F33" s="33">
        <v>4.8390000000000002E-2</v>
      </c>
      <c r="G33" s="25" t="s">
        <v>37</v>
      </c>
      <c r="H33" s="41">
        <f t="shared" si="0"/>
        <v>483900</v>
      </c>
      <c r="I33" s="16" t="s">
        <v>68</v>
      </c>
    </row>
    <row r="34" spans="1:9" x14ac:dyDescent="0.25">
      <c r="A34" s="21">
        <f t="shared" si="1"/>
        <v>23</v>
      </c>
      <c r="B34" s="23" t="s">
        <v>38</v>
      </c>
      <c r="E34" s="19">
        <f>SUM(E12:E33)</f>
        <v>86240168.270000011</v>
      </c>
      <c r="F34" s="24"/>
      <c r="H34" s="19">
        <f>SUM(H12:H33)</f>
        <v>2604900.8850054001</v>
      </c>
      <c r="I34" s="19">
        <v>2116388.81</v>
      </c>
    </row>
    <row r="35" spans="1:9" x14ac:dyDescent="0.25">
      <c r="A35" s="21">
        <f t="shared" si="1"/>
        <v>24</v>
      </c>
      <c r="E35" s="19"/>
      <c r="F35" s="24"/>
      <c r="H35" s="19"/>
    </row>
    <row r="36" spans="1:9" x14ac:dyDescent="0.25">
      <c r="A36" s="21">
        <f t="shared" si="1"/>
        <v>25</v>
      </c>
      <c r="B36" t="s">
        <v>69</v>
      </c>
      <c r="C36" s="28">
        <v>34820</v>
      </c>
      <c r="E36" s="19">
        <v>211614.69</v>
      </c>
      <c r="F36" s="24">
        <v>7.0999999999999994E-2</v>
      </c>
      <c r="G36" s="21" t="s">
        <v>36</v>
      </c>
      <c r="H36" s="19">
        <f t="shared" ref="H36:H41" si="2">E36*F36</f>
        <v>15024.642989999998</v>
      </c>
    </row>
    <row r="37" spans="1:9" x14ac:dyDescent="0.25">
      <c r="A37" s="21">
        <f t="shared" si="1"/>
        <v>26</v>
      </c>
      <c r="B37" s="18" t="s">
        <v>70</v>
      </c>
      <c r="C37" s="28">
        <v>34820</v>
      </c>
      <c r="D37" s="28"/>
      <c r="E37" s="35">
        <v>232233.69</v>
      </c>
      <c r="F37" s="32">
        <v>7.0999999999999994E-2</v>
      </c>
      <c r="G37" s="21" t="s">
        <v>36</v>
      </c>
      <c r="H37" s="19">
        <f t="shared" si="2"/>
        <v>16488.591989999997</v>
      </c>
    </row>
    <row r="38" spans="1:9" x14ac:dyDescent="0.25">
      <c r="A38" s="21">
        <f t="shared" si="1"/>
        <v>27</v>
      </c>
      <c r="B38" s="18" t="s">
        <v>71</v>
      </c>
      <c r="C38" s="28">
        <v>33543</v>
      </c>
      <c r="D38" s="28"/>
      <c r="E38" s="35">
        <v>54365.36</v>
      </c>
      <c r="F38" s="32">
        <v>7.0999999999999994E-2</v>
      </c>
      <c r="G38" s="21" t="s">
        <v>36</v>
      </c>
      <c r="H38" s="19">
        <f t="shared" si="2"/>
        <v>3859.9405599999996</v>
      </c>
    </row>
    <row r="39" spans="1:9" x14ac:dyDescent="0.25">
      <c r="A39" s="21">
        <f t="shared" si="1"/>
        <v>28</v>
      </c>
      <c r="B39" s="18" t="s">
        <v>72</v>
      </c>
      <c r="C39" s="28">
        <v>34639</v>
      </c>
      <c r="D39" s="28"/>
      <c r="E39" s="35">
        <v>178018.57</v>
      </c>
      <c r="F39" s="32">
        <v>4.65E-2</v>
      </c>
      <c r="G39" s="21" t="s">
        <v>36</v>
      </c>
      <c r="H39" s="19">
        <f t="shared" si="2"/>
        <v>8277.8635050000012</v>
      </c>
    </row>
    <row r="40" spans="1:9" x14ac:dyDescent="0.25">
      <c r="A40" s="21">
        <f t="shared" si="1"/>
        <v>29</v>
      </c>
      <c r="B40" s="18" t="s">
        <v>73</v>
      </c>
      <c r="C40" s="28">
        <v>34121</v>
      </c>
      <c r="D40" s="28"/>
      <c r="E40" s="35">
        <v>209589.04</v>
      </c>
      <c r="F40" s="32">
        <v>4.65E-2</v>
      </c>
      <c r="G40" s="21" t="s">
        <v>36</v>
      </c>
      <c r="H40" s="34">
        <f t="shared" si="2"/>
        <v>9745.8903599999994</v>
      </c>
    </row>
    <row r="41" spans="1:9" x14ac:dyDescent="0.25">
      <c r="A41" s="21">
        <f t="shared" si="1"/>
        <v>30</v>
      </c>
      <c r="B41" s="37" t="s">
        <v>74</v>
      </c>
      <c r="C41" s="38">
        <v>42692</v>
      </c>
      <c r="D41" s="38"/>
      <c r="E41" s="36">
        <v>34643000.979999997</v>
      </c>
      <c r="F41" s="33">
        <v>2.9499999999999998E-2</v>
      </c>
      <c r="G41" s="25" t="s">
        <v>36</v>
      </c>
      <c r="H41" s="20">
        <f t="shared" si="2"/>
        <v>1021968.5289099999</v>
      </c>
    </row>
    <row r="42" spans="1:9" x14ac:dyDescent="0.25">
      <c r="A42" s="21">
        <f t="shared" si="1"/>
        <v>31</v>
      </c>
      <c r="B42" s="23" t="s">
        <v>39</v>
      </c>
      <c r="E42" s="35">
        <f>SUM(E36:E41)</f>
        <v>35528822.329999998</v>
      </c>
      <c r="H42" s="26">
        <f>SUM(H36:H41)</f>
        <v>1075365.4583149999</v>
      </c>
      <c r="I42" s="39">
        <v>1136347.3899999999</v>
      </c>
    </row>
    <row r="43" spans="1:9" x14ac:dyDescent="0.25">
      <c r="A43" s="21">
        <f t="shared" si="1"/>
        <v>32</v>
      </c>
    </row>
    <row r="44" spans="1:9" x14ac:dyDescent="0.25">
      <c r="A44" s="21">
        <f t="shared" si="1"/>
        <v>33</v>
      </c>
      <c r="B44" t="s">
        <v>40</v>
      </c>
      <c r="E44" s="26">
        <f>E34+E42</f>
        <v>121768990.60000001</v>
      </c>
      <c r="H44" s="26">
        <f>H34+H42</f>
        <v>3680266.3433204</v>
      </c>
      <c r="I44" s="26">
        <f>I34+I42</f>
        <v>3252736.2</v>
      </c>
    </row>
    <row r="45" spans="1:9" x14ac:dyDescent="0.25">
      <c r="A45" s="21">
        <f t="shared" si="1"/>
        <v>34</v>
      </c>
    </row>
    <row r="46" spans="1:9" x14ac:dyDescent="0.25">
      <c r="A46" s="21">
        <f t="shared" si="1"/>
        <v>35</v>
      </c>
      <c r="B46" t="s">
        <v>41</v>
      </c>
      <c r="E46" s="17">
        <f>H44/E44</f>
        <v>3.0223346068538402E-2</v>
      </c>
    </row>
    <row r="47" spans="1:9" x14ac:dyDescent="0.25">
      <c r="A47" s="21">
        <f t="shared" si="1"/>
        <v>36</v>
      </c>
      <c r="B47" t="s">
        <v>75</v>
      </c>
    </row>
    <row r="48" spans="1:9" x14ac:dyDescent="0.25">
      <c r="A48" s="21">
        <f t="shared" si="1"/>
        <v>37</v>
      </c>
    </row>
    <row r="49" spans="1:5" x14ac:dyDescent="0.25">
      <c r="A49" s="21">
        <f t="shared" si="1"/>
        <v>38</v>
      </c>
      <c r="B49" t="s">
        <v>42</v>
      </c>
      <c r="E49" s="17">
        <f>I44/E44</f>
        <v>2.6712352496087784E-2</v>
      </c>
    </row>
    <row r="50" spans="1:5" x14ac:dyDescent="0.25">
      <c r="A50" s="21">
        <f t="shared" si="1"/>
        <v>39</v>
      </c>
    </row>
  </sheetData>
  <phoneticPr fontId="5" type="noConversion"/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FDAA-DEDB-4C0D-AAB9-50D91F62BA6F}">
  <sheetPr>
    <pageSetUpPr fitToPage="1"/>
  </sheetPr>
  <dimension ref="A1:G22"/>
  <sheetViews>
    <sheetView tabSelected="1" workbookViewId="0">
      <selection activeCell="E27" sqref="E27"/>
    </sheetView>
  </sheetViews>
  <sheetFormatPr defaultRowHeight="15" x14ac:dyDescent="0.25"/>
  <cols>
    <col min="2" max="2" width="52.42578125" customWidth="1"/>
    <col min="3" max="7" width="15.28515625" customWidth="1"/>
  </cols>
  <sheetData>
    <row r="1" spans="1:7" ht="18.75" x14ac:dyDescent="0.3">
      <c r="A1" s="30" t="s">
        <v>44</v>
      </c>
      <c r="B1" s="31"/>
      <c r="G1" s="13" t="s">
        <v>79</v>
      </c>
    </row>
    <row r="2" spans="1:7" ht="18.75" x14ac:dyDescent="0.3">
      <c r="A2" s="30" t="s">
        <v>80</v>
      </c>
      <c r="B2" s="31"/>
    </row>
    <row r="3" spans="1:7" ht="18.75" x14ac:dyDescent="0.3">
      <c r="A3" s="30" t="s">
        <v>30</v>
      </c>
      <c r="B3" s="31"/>
    </row>
    <row r="4" spans="1:7" ht="18.75" x14ac:dyDescent="0.3">
      <c r="A4" s="30" t="s">
        <v>76</v>
      </c>
      <c r="B4" s="31"/>
    </row>
    <row r="5" spans="1:7" ht="18.75" x14ac:dyDescent="0.3">
      <c r="A5" s="30" t="s">
        <v>43</v>
      </c>
      <c r="B5" s="31"/>
    </row>
    <row r="7" spans="1:7" x14ac:dyDescent="0.25">
      <c r="A7" s="1"/>
      <c r="B7" s="2"/>
      <c r="C7" s="3"/>
      <c r="D7" s="2"/>
      <c r="E7" s="3"/>
      <c r="F7" s="2"/>
      <c r="G7" s="2"/>
    </row>
    <row r="8" spans="1:7" x14ac:dyDescent="0.25">
      <c r="A8" s="5"/>
      <c r="B8" s="6"/>
      <c r="C8" s="7"/>
      <c r="D8" s="6"/>
      <c r="E8" s="7"/>
      <c r="F8" s="6"/>
      <c r="G8" s="6"/>
    </row>
    <row r="9" spans="1:7" x14ac:dyDescent="0.25">
      <c r="A9" s="5"/>
      <c r="B9" s="6" t="s">
        <v>3</v>
      </c>
      <c r="C9" s="7" t="s">
        <v>4</v>
      </c>
      <c r="D9" s="6" t="s">
        <v>4</v>
      </c>
      <c r="E9" s="7"/>
      <c r="F9" s="6"/>
      <c r="G9" s="6"/>
    </row>
    <row r="10" spans="1:7" x14ac:dyDescent="0.25">
      <c r="A10" s="5"/>
      <c r="B10" s="6" t="s">
        <v>7</v>
      </c>
      <c r="C10" s="7" t="s">
        <v>8</v>
      </c>
      <c r="D10" s="6" t="s">
        <v>8</v>
      </c>
      <c r="E10" s="7" t="s">
        <v>9</v>
      </c>
      <c r="F10" s="6" t="s">
        <v>10</v>
      </c>
      <c r="G10" s="6" t="s">
        <v>10</v>
      </c>
    </row>
    <row r="11" spans="1:7" x14ac:dyDescent="0.25">
      <c r="A11" s="5" t="s">
        <v>13</v>
      </c>
      <c r="B11" s="6" t="s">
        <v>28</v>
      </c>
      <c r="C11" s="7" t="s">
        <v>14</v>
      </c>
      <c r="D11" s="6" t="s">
        <v>15</v>
      </c>
      <c r="E11" s="7" t="s">
        <v>16</v>
      </c>
      <c r="F11" s="6" t="s">
        <v>17</v>
      </c>
      <c r="G11" s="6" t="s">
        <v>29</v>
      </c>
    </row>
    <row r="12" spans="1:7" x14ac:dyDescent="0.25">
      <c r="A12" s="9"/>
      <c r="B12" s="10" t="s">
        <v>20</v>
      </c>
      <c r="C12" s="11" t="s">
        <v>21</v>
      </c>
      <c r="D12" s="10" t="s">
        <v>22</v>
      </c>
      <c r="E12" s="11" t="s">
        <v>23</v>
      </c>
      <c r="F12" s="10" t="s">
        <v>24</v>
      </c>
      <c r="G12" s="10" t="s">
        <v>25</v>
      </c>
    </row>
    <row r="13" spans="1:7" x14ac:dyDescent="0.25">
      <c r="A13">
        <v>1</v>
      </c>
      <c r="B13" s="18" t="s">
        <v>35</v>
      </c>
      <c r="C13" s="27">
        <v>45580</v>
      </c>
      <c r="D13" s="27">
        <v>45945</v>
      </c>
      <c r="E13" s="19">
        <v>1000000</v>
      </c>
      <c r="F13" s="29">
        <v>6.2199999999999998E-2</v>
      </c>
      <c r="G13" s="19">
        <v>0</v>
      </c>
    </row>
    <row r="14" spans="1:7" x14ac:dyDescent="0.25">
      <c r="A14">
        <v>2</v>
      </c>
      <c r="B14" s="18" t="s">
        <v>36</v>
      </c>
      <c r="C14" s="27">
        <v>45440</v>
      </c>
      <c r="D14" s="27">
        <v>46140</v>
      </c>
      <c r="E14" s="19">
        <v>16000000</v>
      </c>
      <c r="F14" s="29">
        <v>6.25E-2</v>
      </c>
      <c r="G14" s="19">
        <v>196661.61</v>
      </c>
    </row>
    <row r="15" spans="1:7" x14ac:dyDescent="0.25">
      <c r="A15">
        <v>3</v>
      </c>
      <c r="E15" s="20"/>
    </row>
    <row r="16" spans="1:7" x14ac:dyDescent="0.25">
      <c r="A16">
        <v>4</v>
      </c>
      <c r="B16" s="14" t="s">
        <v>31</v>
      </c>
      <c r="E16" s="19">
        <f>SUM(E13:E15)</f>
        <v>17000000</v>
      </c>
    </row>
    <row r="17" spans="1:7" x14ac:dyDescent="0.25">
      <c r="B17" s="15"/>
    </row>
    <row r="18" spans="1:7" x14ac:dyDescent="0.25">
      <c r="A18">
        <v>5</v>
      </c>
      <c r="B18" s="14" t="s">
        <v>34</v>
      </c>
    </row>
    <row r="19" spans="1:7" x14ac:dyDescent="0.25">
      <c r="B19" s="14"/>
    </row>
    <row r="20" spans="1:7" x14ac:dyDescent="0.25">
      <c r="A20">
        <v>6</v>
      </c>
      <c r="B20" s="14" t="s">
        <v>32</v>
      </c>
      <c r="G20" s="19">
        <f>SUM(G13:G15)</f>
        <v>196661.61</v>
      </c>
    </row>
    <row r="21" spans="1:7" x14ac:dyDescent="0.25">
      <c r="B21" s="14" t="s">
        <v>33</v>
      </c>
    </row>
    <row r="22" spans="1:7" x14ac:dyDescent="0.25">
      <c r="B22" s="14"/>
    </row>
  </sheetData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Long Term Debt</vt:lpstr>
      <vt:lpstr>Short Term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Siewert</dc:creator>
  <cp:lastModifiedBy>Lauren Logan</cp:lastModifiedBy>
  <cp:lastPrinted>2024-08-29T17:11:18Z</cp:lastPrinted>
  <dcterms:created xsi:type="dcterms:W3CDTF">2023-03-27T19:18:25Z</dcterms:created>
  <dcterms:modified xsi:type="dcterms:W3CDTF">2025-04-02T14:43:29Z</dcterms:modified>
</cp:coreProperties>
</file>