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6"/>
  <workbookPr/>
  <mc:AlternateContent xmlns:mc="http://schemas.openxmlformats.org/markup-compatibility/2006">
    <mc:Choice Requires="x15">
      <x15ac:absPath xmlns:x15ac="http://schemas.microsoft.com/office/spreadsheetml/2010/11/ac" url="H:\Production 2018\DRB\IRP\2024\AG\"/>
    </mc:Choice>
  </mc:AlternateContent>
  <xr:revisionPtr revIDLastSave="0" documentId="8_{822D077B-71A7-4CE9-877D-0E7812F700DB}" xr6:coauthVersionLast="47" xr6:coauthVersionMax="47" xr10:uidLastSave="{00000000-0000-0000-0000-000000000000}"/>
  <bookViews>
    <workbookView xWindow="1425" yWindow="1425" windowWidth="38700" windowHeight="15345" xr2:uid="{00000000-000D-0000-FFFF-FFFF00000000}"/>
  </bookViews>
  <sheets>
    <sheet name="Sheet1" sheetId="1" r:id="rId1"/>
    <sheet name="341000" sheetId="2" r:id="rId2"/>
  </sheets>
  <calcPr calcId="191028"/>
  <pivotCaches>
    <pivotCache cacheId="497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F26" i="2"/>
  <c r="E26" i="2"/>
  <c r="E22" i="1"/>
  <c r="E21" i="1"/>
  <c r="E20" i="1"/>
  <c r="E19" i="1"/>
  <c r="E18" i="1"/>
  <c r="G8" i="1" l="1"/>
  <c r="G9" i="1"/>
  <c r="G10" i="1"/>
  <c r="G11" i="1"/>
  <c r="G7" i="1"/>
  <c r="C19" i="1" l="1"/>
  <c r="G19" i="1" s="1"/>
  <c r="C21" i="1"/>
  <c r="G21" i="1" s="1"/>
  <c r="C20" i="1"/>
  <c r="G20" i="1"/>
  <c r="G22" i="1"/>
  <c r="C18" i="1"/>
  <c r="G18" i="1" s="1"/>
</calcChain>
</file>

<file path=xl/sharedStrings.xml><?xml version="1.0" encoding="utf-8"?>
<sst xmlns="http://schemas.openxmlformats.org/spreadsheetml/2006/main" count="320" uniqueCount="101">
  <si>
    <t>East Kentucky Power Cooperative</t>
  </si>
  <si>
    <t>Net Book Value of Landfills</t>
  </si>
  <si>
    <t>As of 12/31/24</t>
  </si>
  <si>
    <t>Excludes Land</t>
  </si>
  <si>
    <t xml:space="preserve">Plant Name </t>
  </si>
  <si>
    <t>Investment as of 12/31/24</t>
  </si>
  <si>
    <t>Accum Depr as of 12/31/2024</t>
  </si>
  <si>
    <t>NBV as of 12/31/2024</t>
  </si>
  <si>
    <t>Current Annual Depreciation</t>
  </si>
  <si>
    <t xml:space="preserve">Ending Life Date </t>
  </si>
  <si>
    <t>Green Valley LFGTE</t>
  </si>
  <si>
    <t>Bavarian LFGTE</t>
  </si>
  <si>
    <t>Hardin County LFGTE</t>
  </si>
  <si>
    <t>Pendleton County LFGTE</t>
  </si>
  <si>
    <t>Glasgow LFGTE</t>
  </si>
  <si>
    <t>Includes Land</t>
  </si>
  <si>
    <t>Notes:</t>
  </si>
  <si>
    <t xml:space="preserve">Accumulated cost of retirements is included as part of Accum Depreciation.  A PeopleSoft query was run to capture retirements by operating unit for the landfills.  The COR amounts for each operating unit were added to the accumulated depreciation.  </t>
  </si>
  <si>
    <t>Laurel Ridge COR of $1,949,520 was distributed evenly between the remaining five landfills.</t>
  </si>
  <si>
    <t>Land includes anything in account 341000 which may include buildings, building improvements, and land improvements.</t>
  </si>
  <si>
    <t>The ending life dates shown are from the 2019 depreciation study that was conducted.</t>
  </si>
  <si>
    <t>Business Unit</t>
  </si>
  <si>
    <t>Asset Identification</t>
  </si>
  <si>
    <t>Descr</t>
  </si>
  <si>
    <t>Book Name</t>
  </si>
  <si>
    <t>Total Cost</t>
  </si>
  <si>
    <t>Accumulated Depreciation</t>
  </si>
  <si>
    <t>Net Book Value</t>
  </si>
  <si>
    <t>As of Date</t>
  </si>
  <si>
    <t>Location</t>
  </si>
  <si>
    <t>Run ID</t>
  </si>
  <si>
    <t>:3</t>
  </si>
  <si>
    <t>Account</t>
  </si>
  <si>
    <t>Acq Date</t>
  </si>
  <si>
    <t>Profile ID</t>
  </si>
  <si>
    <t>Oper Unit</t>
  </si>
  <si>
    <t>Category</t>
  </si>
  <si>
    <t>Project</t>
  </si>
  <si>
    <t>EKPC</t>
  </si>
  <si>
    <t>000000126528</t>
  </si>
  <si>
    <t>Building</t>
  </si>
  <si>
    <t>CORP</t>
  </si>
  <si>
    <t>HARDIN_LFG</t>
  </si>
  <si>
    <t>NBV_123124</t>
  </si>
  <si>
    <t>341000</t>
  </si>
  <si>
    <t>BC34164</t>
  </si>
  <si>
    <t>LF04</t>
  </si>
  <si>
    <t>C4164</t>
  </si>
  <si>
    <t>L0500</t>
  </si>
  <si>
    <t>000000118880</t>
  </si>
  <si>
    <t>BAVAR_LFG</t>
  </si>
  <si>
    <t>BC34163</t>
  </si>
  <si>
    <t>LF03</t>
  </si>
  <si>
    <t>C4163</t>
  </si>
  <si>
    <t>L0400</t>
  </si>
  <si>
    <t>000000118865</t>
  </si>
  <si>
    <t>GRENVLYYLF</t>
  </si>
  <si>
    <t>BC34161</t>
  </si>
  <si>
    <t>LF01</t>
  </si>
  <si>
    <t>C4161</t>
  </si>
  <si>
    <t>L0300</t>
  </si>
  <si>
    <t>000000205999</t>
  </si>
  <si>
    <t>PEND_LF</t>
  </si>
  <si>
    <t>BC34465</t>
  </si>
  <si>
    <t>LF05</t>
  </si>
  <si>
    <t>C4165</t>
  </si>
  <si>
    <t>L0602</t>
  </si>
  <si>
    <t>000000205997</t>
  </si>
  <si>
    <t>Foundation</t>
  </si>
  <si>
    <t>000000205996</t>
  </si>
  <si>
    <t>Site Work and Paving</t>
  </si>
  <si>
    <t>000000126531</t>
  </si>
  <si>
    <t>HVAC</t>
  </si>
  <si>
    <t>000000139219</t>
  </si>
  <si>
    <t>PENDLETON</t>
  </si>
  <si>
    <t>BC34165</t>
  </si>
  <si>
    <t>L0600</t>
  </si>
  <si>
    <t>000000139215</t>
  </si>
  <si>
    <t>000000126530</t>
  </si>
  <si>
    <t>Plumbing</t>
  </si>
  <si>
    <t>000000139218</t>
  </si>
  <si>
    <t>000000126527</t>
  </si>
  <si>
    <t>000000118864</t>
  </si>
  <si>
    <t>000000118882</t>
  </si>
  <si>
    <t>000000118883</t>
  </si>
  <si>
    <t>000000118869</t>
  </si>
  <si>
    <t>000000205998</t>
  </si>
  <si>
    <t>Waste Oil Tank</t>
  </si>
  <si>
    <t>000000118868</t>
  </si>
  <si>
    <t>000000126529</t>
  </si>
  <si>
    <t>Doors, Overhead</t>
  </si>
  <si>
    <t>000000118884</t>
  </si>
  <si>
    <t>000000139217</t>
  </si>
  <si>
    <t>000000118881</t>
  </si>
  <si>
    <t>Doors,Overhead</t>
  </si>
  <si>
    <t>000000118866</t>
  </si>
  <si>
    <t>000000118867</t>
  </si>
  <si>
    <t>Tank,Sanitary Holding</t>
  </si>
  <si>
    <t>Row Labels</t>
  </si>
  <si>
    <t>Sum of Accumulated Depreciation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</si>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</sst>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Unicode MS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3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0" fillId="0" borderId="0" xfId="1" applyNumberFormat="1" applyFont="1"/>
    <xf numFmtId="0" fontId="2" fillId="0" borderId="1" xfId="0" applyFont="1" applyBorder="1" applyAlignment="1">
      <alignment horizontal="center" wrapText="1"/>
    </xf>
    <xf numFmtId="1" fontId="0" fillId="0" borderId="0" xfId="0" applyNumberFormat="1"/>
    <xf numFmtId="0" fontId="4" fillId="0" borderId="0" xfId="0" applyFont="1"/>
    <xf numFmtId="164" fontId="0" fillId="0" borderId="0" xfId="0" applyNumberFormat="1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4" fontId="0" fillId="0" borderId="0" xfId="0" applyNumberFormat="1"/>
    <xf numFmtId="44" fontId="0" fillId="0" borderId="0" xfId="1" applyFont="1"/>
    <xf numFmtId="165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9"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lant%20Accounting/Month%20End%20JE's%20and%20Reports/2024/123124/VRN%20Dec%202024%20NBV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onica Norwood" refreshedDate="45807.505022337966" createdVersion="6" refreshedVersion="6" minRefreshableVersion="3" recordCount="24" xr:uid="{00000000-000A-0000-FFFF-FFFF25000000}">
  <cacheSource type="worksheet">
    <worksheetSource name="Table1" r:id="rId2"/>
  </cacheSource>
  <cacheFields count="17">
    <cacheField name="Business Unit" numFmtId="0">
      <sharedItems/>
    </cacheField>
    <cacheField name="Asset Identification" numFmtId="0">
      <sharedItems/>
    </cacheField>
    <cacheField name="Descr" numFmtId="0">
      <sharedItems/>
    </cacheField>
    <cacheField name="Book Name" numFmtId="0">
      <sharedItems/>
    </cacheField>
    <cacheField name="Total Cost" numFmtId="0">
      <sharedItems containsSemiMixedTypes="0" containsString="0" containsNumber="1" minValue="8713.0300000000007" maxValue="1163477.53"/>
    </cacheField>
    <cacheField name="Accumulated Depreciation" numFmtId="0">
      <sharedItems containsSemiMixedTypes="0" containsString="0" containsNumber="1" minValue="5875.34" maxValue="681333.3"/>
    </cacheField>
    <cacheField name="Net Book Value" numFmtId="0">
      <sharedItems containsSemiMixedTypes="0" containsString="0" containsNumber="1" minValue="2837.69" maxValue="603012.62"/>
    </cacheField>
    <cacheField name="As of Date" numFmtId="14">
      <sharedItems containsSemiMixedTypes="0" containsNonDate="0" containsDate="1" containsString="0" minDate="2024-12-31T00:00:00" maxDate="2025-01-01T00:00:00"/>
    </cacheField>
    <cacheField name="Location" numFmtId="0">
      <sharedItems/>
    </cacheField>
    <cacheField name="Run ID" numFmtId="0">
      <sharedItems/>
    </cacheField>
    <cacheField name=":3" numFmtId="14">
      <sharedItems containsSemiMixedTypes="0" containsNonDate="0" containsDate="1" containsString="0" minDate="2024-12-31T00:00:00" maxDate="2025-01-01T00:00:00"/>
    </cacheField>
    <cacheField name="Account" numFmtId="0">
      <sharedItems/>
    </cacheField>
    <cacheField name="Acq Date" numFmtId="14">
      <sharedItems containsSemiMixedTypes="0" containsNonDate="0" containsDate="1" containsString="0" minDate="2003-09-01T00:00:00" maxDate="2019-02-01T00:00:00"/>
    </cacheField>
    <cacheField name="Profile ID" numFmtId="0">
      <sharedItems/>
    </cacheField>
    <cacheField name="Oper Unit" numFmtId="0">
      <sharedItems count="4">
        <s v="LF04"/>
        <s v="LF03"/>
        <s v="LF01"/>
        <s v="LF05"/>
      </sharedItems>
    </cacheField>
    <cacheField name="Category" numFmtId="0">
      <sharedItems/>
    </cacheField>
    <cacheField name="Projec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s v="EKPC"/>
    <s v="000000126528"/>
    <s v="Building"/>
    <s v="CORP"/>
    <n v="1163477.53"/>
    <n v="655557.65"/>
    <n v="507919.88"/>
    <d v="2024-12-31T00:00:00"/>
    <s v="HARDIN_LFG"/>
    <s v="NBV_123124"/>
    <d v="2024-12-31T00:00:00"/>
    <s v="341000"/>
    <d v="2006-01-30T00:00:00"/>
    <s v="BC34164"/>
    <x v="0"/>
    <s v="C4164"/>
    <s v="L0500"/>
  </r>
  <r>
    <s v="EKPC"/>
    <s v="000000118880"/>
    <s v="Building"/>
    <s v="CORP"/>
    <n v="1010413.53"/>
    <n v="681333.3"/>
    <n v="329080.23"/>
    <d v="2024-12-31T00:00:00"/>
    <s v="BAVAR_LFG"/>
    <s v="NBV_123124"/>
    <d v="2024-12-31T00:00:00"/>
    <s v="341000"/>
    <d v="2003-09-01T00:00:00"/>
    <s v="BC34163"/>
    <x v="1"/>
    <s v="C4163"/>
    <s v="L0400"/>
  </r>
  <r>
    <s v="EKPC"/>
    <s v="000000118865"/>
    <s v="Building"/>
    <s v="CORP"/>
    <n v="985065.78"/>
    <n v="664241.04"/>
    <n v="320824.74"/>
    <d v="2024-12-31T00:00:00"/>
    <s v="GRENVLYYLF"/>
    <s v="NBV_123124"/>
    <d v="2024-12-31T00:00:00"/>
    <s v="341000"/>
    <d v="2003-09-01T00:00:00"/>
    <s v="BC34161"/>
    <x v="2"/>
    <s v="C4161"/>
    <s v="L0300"/>
  </r>
  <r>
    <s v="EKPC"/>
    <s v="000000205999"/>
    <s v="Building"/>
    <s v="CORP"/>
    <n v="812763.55"/>
    <n v="209750.93"/>
    <n v="603012.62"/>
    <d v="2024-12-31T00:00:00"/>
    <s v="PEND_LF"/>
    <s v="NBV_123124"/>
    <d v="2024-12-31T00:00:00"/>
    <s v="341000"/>
    <d v="2019-01-31T00:00:00"/>
    <s v="BC34465"/>
    <x v="3"/>
    <s v="C4165"/>
    <s v="L0602"/>
  </r>
  <r>
    <s v="EKPC"/>
    <s v="000000205997"/>
    <s v="Foundation"/>
    <s v="CORP"/>
    <n v="491059.88"/>
    <n v="126728.48"/>
    <n v="364331.4"/>
    <d v="2024-12-31T00:00:00"/>
    <s v="PEND_LF"/>
    <s v="NBV_123124"/>
    <d v="2024-12-31T00:00:00"/>
    <s v="341000"/>
    <d v="2019-01-31T00:00:00"/>
    <s v="BC34465"/>
    <x v="3"/>
    <s v="C4165"/>
    <s v="L0602"/>
  </r>
  <r>
    <s v="EKPC"/>
    <s v="000000205996"/>
    <s v="Site Work and Paving"/>
    <s v="CORP"/>
    <n v="383516.44"/>
    <n v="98974.59"/>
    <n v="284541.84999999998"/>
    <d v="2024-12-31T00:00:00"/>
    <s v="PEND_LF"/>
    <s v="NBV_123124"/>
    <d v="2024-12-31T00:00:00"/>
    <s v="341000"/>
    <d v="2019-01-31T00:00:00"/>
    <s v="BC34465"/>
    <x v="3"/>
    <s v="C4165"/>
    <s v="L0602"/>
  </r>
  <r>
    <s v="EKPC"/>
    <s v="000000126531"/>
    <s v="HVAC"/>
    <s v="CORP"/>
    <n v="130450.7"/>
    <n v="73502.05"/>
    <n v="56948.65"/>
    <d v="2024-12-31T00:00:00"/>
    <s v="HARDIN_LFG"/>
    <s v="NBV_123124"/>
    <d v="2024-12-31T00:00:00"/>
    <s v="341000"/>
    <d v="2006-01-30T00:00:00"/>
    <s v="BC34164"/>
    <x v="0"/>
    <s v="C4164"/>
    <s v="L0500"/>
  </r>
  <r>
    <s v="EKPC"/>
    <s v="000000139219"/>
    <s v="HVAC"/>
    <s v="CORP"/>
    <n v="120488.62"/>
    <n v="66891.350000000006"/>
    <n v="53597.27"/>
    <d v="2024-12-31T00:00:00"/>
    <s v="PENDLETON"/>
    <s v="NBV_123124"/>
    <d v="2024-12-31T00:00:00"/>
    <s v="341000"/>
    <d v="2007-02-01T00:00:00"/>
    <s v="BC34165"/>
    <x v="3"/>
    <s v="C4165"/>
    <s v="L0600"/>
  </r>
  <r>
    <s v="EKPC"/>
    <s v="000000139215"/>
    <s v="Foundation"/>
    <s v="CORP"/>
    <n v="106876.39"/>
    <n v="59334.32"/>
    <n v="47542.07"/>
    <d v="2024-12-31T00:00:00"/>
    <s v="PENDLETON"/>
    <s v="NBV_123124"/>
    <d v="2024-12-31T00:00:00"/>
    <s v="341000"/>
    <d v="2007-02-01T00:00:00"/>
    <s v="BC34165"/>
    <x v="3"/>
    <s v="C4165"/>
    <s v="L0600"/>
  </r>
  <r>
    <s v="EKPC"/>
    <s v="000000126530"/>
    <s v="Plumbing"/>
    <s v="CORP"/>
    <n v="89639.69"/>
    <n v="50507.18"/>
    <n v="39132.51"/>
    <d v="2024-12-31T00:00:00"/>
    <s v="HARDIN_LFG"/>
    <s v="NBV_123124"/>
    <d v="2024-12-31T00:00:00"/>
    <s v="341000"/>
    <d v="2006-01-30T00:00:00"/>
    <s v="BC34164"/>
    <x v="0"/>
    <s v="C4164"/>
    <s v="L0500"/>
  </r>
  <r>
    <s v="EKPC"/>
    <s v="000000139218"/>
    <s v="Plumbing"/>
    <s v="CORP"/>
    <n v="71774.070000000007"/>
    <n v="39846.639999999999"/>
    <n v="31927.43"/>
    <d v="2024-12-31T00:00:00"/>
    <s v="PENDLETON"/>
    <s v="NBV_123124"/>
    <d v="2024-12-31T00:00:00"/>
    <s v="341000"/>
    <d v="2007-02-01T00:00:00"/>
    <s v="BC34165"/>
    <x v="3"/>
    <s v="C4165"/>
    <s v="L0600"/>
  </r>
  <r>
    <s v="EKPC"/>
    <s v="000000126527"/>
    <s v="Foundation"/>
    <s v="CORP"/>
    <n v="67827.56"/>
    <n v="38217.21"/>
    <n v="29610.35"/>
    <d v="2024-12-31T00:00:00"/>
    <s v="HARDIN_LFG"/>
    <s v="NBV_123124"/>
    <d v="2024-12-31T00:00:00"/>
    <s v="341000"/>
    <d v="2006-01-30T00:00:00"/>
    <s v="BC34164"/>
    <x v="0"/>
    <s v="C4164"/>
    <s v="L0500"/>
  </r>
  <r>
    <s v="EKPC"/>
    <s v="000000118864"/>
    <s v="Foundation"/>
    <s v="CORP"/>
    <n v="57396.03"/>
    <n v="38702.85"/>
    <n v="18693.18"/>
    <d v="2024-12-31T00:00:00"/>
    <s v="GRENVLYYLF"/>
    <s v="NBV_123124"/>
    <d v="2024-12-31T00:00:00"/>
    <s v="341000"/>
    <d v="2003-09-01T00:00:00"/>
    <s v="BC34161"/>
    <x v="2"/>
    <s v="C4161"/>
    <s v="L0300"/>
  </r>
  <r>
    <s v="EKPC"/>
    <s v="000000118882"/>
    <s v="Foundation"/>
    <s v="CORP"/>
    <n v="55848.09"/>
    <n v="37658.97"/>
    <n v="18189.12"/>
    <d v="2024-12-31T00:00:00"/>
    <s v="BAVAR_LFG"/>
    <s v="NBV_123124"/>
    <d v="2024-12-31T00:00:00"/>
    <s v="341000"/>
    <d v="2003-09-01T00:00:00"/>
    <s v="BC34163"/>
    <x v="1"/>
    <s v="C4163"/>
    <s v="L0400"/>
  </r>
  <r>
    <s v="EKPC"/>
    <s v="000000118883"/>
    <s v="HVAC"/>
    <s v="CORP"/>
    <n v="46299.94"/>
    <n v="31220.61"/>
    <n v="15079.33"/>
    <d v="2024-12-31T00:00:00"/>
    <s v="BAVAR_LFG"/>
    <s v="NBV_123124"/>
    <d v="2024-12-31T00:00:00"/>
    <s v="341000"/>
    <d v="2003-09-01T00:00:00"/>
    <s v="BC34163"/>
    <x v="1"/>
    <s v="C4163"/>
    <s v="L0400"/>
  </r>
  <r>
    <s v="EKPC"/>
    <s v="000000118869"/>
    <s v="HVAC"/>
    <s v="CORP"/>
    <n v="42484.56"/>
    <n v="28647.79"/>
    <n v="13836.77"/>
    <d v="2024-12-31T00:00:00"/>
    <s v="GRENVLYYLF"/>
    <s v="NBV_123124"/>
    <d v="2024-12-31T00:00:00"/>
    <s v="341000"/>
    <d v="2003-09-01T00:00:00"/>
    <s v="BC34161"/>
    <x v="2"/>
    <s v="C4161"/>
    <s v="L0300"/>
  </r>
  <r>
    <s v="EKPC"/>
    <s v="000000205998"/>
    <s v="Waste Oil Tank"/>
    <s v="CORP"/>
    <n v="34152.230000000003"/>
    <n v="8813.75"/>
    <n v="25338.48"/>
    <d v="2024-12-31T00:00:00"/>
    <s v="PEND_LF"/>
    <s v="NBV_123124"/>
    <d v="2024-12-31T00:00:00"/>
    <s v="341000"/>
    <d v="2019-01-31T00:00:00"/>
    <s v="BC34465"/>
    <x v="3"/>
    <s v="C4165"/>
    <s v="L0602"/>
  </r>
  <r>
    <s v="EKPC"/>
    <s v="000000118868"/>
    <s v="Plumbing"/>
    <s v="CORP"/>
    <n v="17341.009999999998"/>
    <n v="11693.26"/>
    <n v="5647.75"/>
    <d v="2024-12-31T00:00:00"/>
    <s v="GRENVLYYLF"/>
    <s v="NBV_123124"/>
    <d v="2024-12-31T00:00:00"/>
    <s v="341000"/>
    <d v="2003-09-01T00:00:00"/>
    <s v="BC34161"/>
    <x v="2"/>
    <s v="C4161"/>
    <s v="L0300"/>
  </r>
  <r>
    <s v="EKPC"/>
    <s v="000000126529"/>
    <s v="Doors, Overhead"/>
    <s v="CORP"/>
    <n v="13832.61"/>
    <n v="7793.91"/>
    <n v="6038.7"/>
    <d v="2024-12-31T00:00:00"/>
    <s v="HARDIN_LFG"/>
    <s v="NBV_123124"/>
    <d v="2024-12-31T00:00:00"/>
    <s v="341000"/>
    <d v="2006-01-30T00:00:00"/>
    <s v="BC34164"/>
    <x v="0"/>
    <s v="C4164"/>
    <s v="L0500"/>
  </r>
  <r>
    <s v="EKPC"/>
    <s v="000000118884"/>
    <s v="Plumbing"/>
    <s v="CORP"/>
    <n v="13202.58"/>
    <n v="8902.66"/>
    <n v="4299.92"/>
    <d v="2024-12-31T00:00:00"/>
    <s v="BAVAR_LFG"/>
    <s v="NBV_123124"/>
    <d v="2024-12-31T00:00:00"/>
    <s v="341000"/>
    <d v="2003-09-01T00:00:00"/>
    <s v="BC34163"/>
    <x v="1"/>
    <s v="C4163"/>
    <s v="L0400"/>
  </r>
  <r>
    <s v="EKPC"/>
    <s v="000000139217"/>
    <s v="Doors, Overhead"/>
    <s v="CORP"/>
    <n v="13021.18"/>
    <n v="7228.99"/>
    <n v="5792.19"/>
    <d v="2024-12-31T00:00:00"/>
    <s v="PENDLETON"/>
    <s v="NBV_123124"/>
    <d v="2024-12-31T00:00:00"/>
    <s v="341000"/>
    <d v="2007-02-01T00:00:00"/>
    <s v="BC34165"/>
    <x v="3"/>
    <s v="C4165"/>
    <s v="L0600"/>
  </r>
  <r>
    <s v="EKPC"/>
    <s v="000000118881"/>
    <s v="Doors,Overhead"/>
    <s v="CORP"/>
    <n v="10202.1"/>
    <n v="6879.38"/>
    <n v="3322.72"/>
    <d v="2024-12-31T00:00:00"/>
    <s v="BAVAR_LFG"/>
    <s v="NBV_123124"/>
    <d v="2024-12-31T00:00:00"/>
    <s v="341000"/>
    <d v="2003-09-01T00:00:00"/>
    <s v="BC34163"/>
    <x v="1"/>
    <s v="C4163"/>
    <s v="L0400"/>
  </r>
  <r>
    <s v="EKPC"/>
    <s v="000000118866"/>
    <s v="Doors,Overhead"/>
    <s v="CORP"/>
    <n v="8860.39"/>
    <n v="5974.74"/>
    <n v="2885.65"/>
    <d v="2024-12-31T00:00:00"/>
    <s v="GRENVLYYLF"/>
    <s v="NBV_123124"/>
    <d v="2024-12-31T00:00:00"/>
    <s v="341000"/>
    <d v="2003-09-01T00:00:00"/>
    <s v="BC34161"/>
    <x v="2"/>
    <s v="C4161"/>
    <s v="L0300"/>
  </r>
  <r>
    <s v="EKPC"/>
    <s v="000000118867"/>
    <s v="Tank,Sanitary Holding"/>
    <s v="CORP"/>
    <n v="8713.0300000000007"/>
    <n v="5875.34"/>
    <n v="2837.69"/>
    <d v="2024-12-31T00:00:00"/>
    <s v="GRENVLYYLF"/>
    <s v="NBV_123124"/>
    <d v="2024-12-31T00:00:00"/>
    <s v="341000"/>
    <d v="2003-09-01T00:00:00"/>
    <s v="BC34161"/>
    <x v="2"/>
    <s v="C4161"/>
    <s v="L0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4" cacheId="497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29:C34" firstHeaderRow="1" firstDataRow="1" firstDataCol="1"/>
  <pivotFields count="17">
    <pivotField showAll="0"/>
    <pivotField showAll="0"/>
    <pivotField showAll="0"/>
    <pivotField showAll="0"/>
    <pivotField showAll="0"/>
    <pivotField dataField="1" showAll="0"/>
    <pivotField showAll="0"/>
    <pivotField numFmtId="14" showAll="0"/>
    <pivotField showAll="0"/>
    <pivotField showAll="0"/>
    <pivotField numFmtId="14" showAll="0"/>
    <pivotField showAll="0"/>
    <pivotField numFmtId="14" showAll="0"/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ccumulated Depreciation" fld="5" baseField="0" baseItem="0" numFmtId="44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26" totalsRowCount="1">
  <autoFilter ref="A1:Q25" xr:uid="{00000000-0009-0000-0100-000001000000}"/>
  <tableColumns count="17">
    <tableColumn id="1" xr3:uid="{00000000-0010-0000-0000-000001000000}" name="Business Unit"/>
    <tableColumn id="2" xr3:uid="{00000000-0010-0000-0000-000002000000}" name="Asset Identification"/>
    <tableColumn id="3" xr3:uid="{00000000-0010-0000-0000-000003000000}" name="Descr"/>
    <tableColumn id="4" xr3:uid="{00000000-0010-0000-0000-000004000000}" name="Book Name"/>
    <tableColumn id="5" xr3:uid="{00000000-0010-0000-0000-000005000000}" name="Total Cost" totalsRowFunction="sum" totalsRowDxfId="7" dataCellStyle="Currency"/>
    <tableColumn id="6" xr3:uid="{00000000-0010-0000-0000-000006000000}" name="Accumulated Depreciation" totalsRowFunction="sum" totalsRowDxfId="6" dataCellStyle="Currency"/>
    <tableColumn id="7" xr3:uid="{00000000-0010-0000-0000-000007000000}" name="Net Book Value" totalsRowFunction="sum" dataCellStyle="Currency"/>
    <tableColumn id="8" xr3:uid="{00000000-0010-0000-0000-000008000000}" name="As of Date" dataDxfId="4" totalsRowDxfId="5"/>
    <tableColumn id="9" xr3:uid="{00000000-0010-0000-0000-000009000000}" name="Location"/>
    <tableColumn id="10" xr3:uid="{00000000-0010-0000-0000-00000A000000}" name="Run ID"/>
    <tableColumn id="11" xr3:uid="{00000000-0010-0000-0000-00000B000000}" name=":3" dataDxfId="2" totalsRowDxfId="3"/>
    <tableColumn id="12" xr3:uid="{00000000-0010-0000-0000-00000C000000}" name="Account"/>
    <tableColumn id="13" xr3:uid="{00000000-0010-0000-0000-00000D000000}" name="Acq Date" dataDxfId="0" totalsRowDxfId="1"/>
    <tableColumn id="14" xr3:uid="{00000000-0010-0000-0000-00000E000000}" name="Profile ID"/>
    <tableColumn id="15" xr3:uid="{00000000-0010-0000-0000-00000F000000}" name="Oper Unit"/>
    <tableColumn id="16" xr3:uid="{00000000-0010-0000-0000-000010000000}" name="Category"/>
    <tableColumn id="17" xr3:uid="{00000000-0010-0000-0000-000011000000}" name="Proje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Q26" sqref="Q26"/>
    </sheetView>
  </sheetViews>
  <sheetFormatPr defaultRowHeight="15"/>
  <cols>
    <col min="1" max="1" width="31.28515625" bestFit="1" customWidth="1"/>
    <col min="2" max="2" width="1.85546875" customWidth="1"/>
    <col min="3" max="3" width="17" customWidth="1"/>
    <col min="4" max="4" width="1.85546875" customWidth="1"/>
    <col min="5" max="5" width="27.28515625" customWidth="1"/>
    <col min="6" max="6" width="1.85546875" customWidth="1"/>
    <col min="7" max="7" width="26.5703125" customWidth="1"/>
    <col min="8" max="8" width="1.42578125" customWidth="1"/>
    <col min="9" max="9" width="16.28515625" customWidth="1"/>
    <col min="10" max="10" width="1.28515625" customWidth="1"/>
  </cols>
  <sheetData>
    <row r="1" spans="1:14">
      <c r="A1" s="11" t="s">
        <v>0</v>
      </c>
    </row>
    <row r="2" spans="1:14">
      <c r="A2" s="11" t="s">
        <v>1</v>
      </c>
    </row>
    <row r="3" spans="1:14">
      <c r="A3" s="11" t="s">
        <v>2</v>
      </c>
    </row>
    <row r="5" spans="1:14">
      <c r="A5" s="9" t="s">
        <v>3</v>
      </c>
    </row>
    <row r="6" spans="1:14" ht="30">
      <c r="A6" s="1" t="s">
        <v>4</v>
      </c>
      <c r="B6" s="2"/>
      <c r="C6" s="3" t="s">
        <v>5</v>
      </c>
      <c r="D6" s="2"/>
      <c r="E6" s="4" t="s">
        <v>6</v>
      </c>
      <c r="F6" s="2"/>
      <c r="G6" s="5" t="s">
        <v>7</v>
      </c>
      <c r="I6" s="7" t="s">
        <v>8</v>
      </c>
      <c r="K6" s="5" t="s">
        <v>9</v>
      </c>
    </row>
    <row r="7" spans="1:14">
      <c r="A7" t="s">
        <v>10</v>
      </c>
      <c r="C7" s="6">
        <v>1987506.9600000002</v>
      </c>
      <c r="D7" s="6"/>
      <c r="E7" s="6">
        <v>-1632647.9799999997</v>
      </c>
      <c r="F7" s="6"/>
      <c r="G7" s="6">
        <f>C7+E7</f>
        <v>354858.98000000045</v>
      </c>
      <c r="I7" s="6">
        <v>103852.70999999999</v>
      </c>
      <c r="K7">
        <v>2038</v>
      </c>
      <c r="M7" s="8"/>
      <c r="N7" s="8"/>
    </row>
    <row r="8" spans="1:14">
      <c r="A8" t="s">
        <v>11</v>
      </c>
      <c r="C8" s="6">
        <v>5909206.8699999992</v>
      </c>
      <c r="D8" s="6"/>
      <c r="E8" s="6">
        <v>-3292508.5999999996</v>
      </c>
      <c r="F8" s="6"/>
      <c r="G8" s="6">
        <f t="shared" ref="G8:G11" si="0">C8+E8</f>
        <v>2616698.2699999996</v>
      </c>
      <c r="I8" s="6">
        <v>265289.50999999995</v>
      </c>
      <c r="K8">
        <v>2038</v>
      </c>
      <c r="M8" s="8"/>
      <c r="N8" s="8"/>
    </row>
    <row r="9" spans="1:14">
      <c r="A9" t="s">
        <v>12</v>
      </c>
      <c r="C9" s="6">
        <v>2004034.22</v>
      </c>
      <c r="D9" s="6"/>
      <c r="E9" s="6">
        <v>-1570775.1300000001</v>
      </c>
      <c r="F9" s="6"/>
      <c r="G9" s="6">
        <f t="shared" si="0"/>
        <v>433259.08999999985</v>
      </c>
      <c r="I9" s="6">
        <v>112955.62</v>
      </c>
      <c r="K9">
        <v>2041</v>
      </c>
      <c r="M9" s="8"/>
      <c r="N9" s="8"/>
    </row>
    <row r="10" spans="1:14">
      <c r="A10" t="s">
        <v>13</v>
      </c>
      <c r="C10" s="6">
        <v>2417068.6100000003</v>
      </c>
      <c r="D10" s="6"/>
      <c r="E10" s="6">
        <v>-490973.36</v>
      </c>
      <c r="F10" s="6"/>
      <c r="G10" s="6">
        <f t="shared" si="0"/>
        <v>1926095.2500000005</v>
      </c>
      <c r="I10" s="6">
        <v>167953.50000000003</v>
      </c>
      <c r="K10">
        <v>2042</v>
      </c>
      <c r="M10" s="8"/>
      <c r="N10" s="8"/>
    </row>
    <row r="11" spans="1:14">
      <c r="A11" t="s">
        <v>14</v>
      </c>
      <c r="C11" s="6">
        <v>2993753.87</v>
      </c>
      <c r="D11" s="6"/>
      <c r="E11" s="6">
        <v>-554746.79</v>
      </c>
      <c r="F11" s="6"/>
      <c r="G11" s="6">
        <f t="shared" si="0"/>
        <v>2439007.08</v>
      </c>
      <c r="I11" s="6">
        <v>101787.65000000002</v>
      </c>
      <c r="K11">
        <v>2046</v>
      </c>
      <c r="M11" s="8"/>
      <c r="N11" s="8"/>
    </row>
    <row r="12" spans="1:14">
      <c r="C12" s="6"/>
      <c r="D12" s="6"/>
      <c r="E12" s="6"/>
      <c r="F12" s="6"/>
      <c r="G12" s="6"/>
    </row>
    <row r="16" spans="1:14">
      <c r="A16" s="9" t="s">
        <v>15</v>
      </c>
    </row>
    <row r="17" spans="1:14" ht="30">
      <c r="A17" s="1" t="s">
        <v>4</v>
      </c>
      <c r="B17" s="2"/>
      <c r="C17" s="3" t="s">
        <v>5</v>
      </c>
      <c r="D17" s="2"/>
      <c r="E17" s="4" t="s">
        <v>6</v>
      </c>
      <c r="F17" s="2"/>
      <c r="G17" s="5" t="s">
        <v>7</v>
      </c>
      <c r="I17" s="7" t="s">
        <v>8</v>
      </c>
      <c r="K17" s="5" t="s">
        <v>9</v>
      </c>
    </row>
    <row r="18" spans="1:14">
      <c r="A18" t="s">
        <v>10</v>
      </c>
      <c r="C18" s="6">
        <f>1987506.96+1119860.8</f>
        <v>3107367.76</v>
      </c>
      <c r="D18" s="6"/>
      <c r="E18" s="6">
        <f>E7-755135.02</f>
        <v>-2387783</v>
      </c>
      <c r="F18" s="6"/>
      <c r="G18" s="6">
        <f>C18+E18</f>
        <v>719584.75999999978</v>
      </c>
      <c r="I18" s="6">
        <v>103852.70999999999</v>
      </c>
      <c r="K18">
        <v>2038</v>
      </c>
      <c r="M18" s="8"/>
      <c r="N18" s="8"/>
    </row>
    <row r="19" spans="1:14">
      <c r="A19" t="s">
        <v>11</v>
      </c>
      <c r="C19" s="6">
        <f>5909206.87+1135966.24</f>
        <v>7045173.1100000003</v>
      </c>
      <c r="D19" s="6"/>
      <c r="E19" s="6">
        <f>E8-765994.92</f>
        <v>-4058503.5199999996</v>
      </c>
      <c r="F19" s="6"/>
      <c r="G19" s="6">
        <f t="shared" ref="G19:G22" si="1">C19+E19</f>
        <v>2986669.5900000008</v>
      </c>
      <c r="I19" s="6">
        <v>265289.50999999995</v>
      </c>
      <c r="K19">
        <v>2038</v>
      </c>
      <c r="M19" s="8"/>
      <c r="N19" s="8"/>
    </row>
    <row r="20" spans="1:14">
      <c r="A20" t="s">
        <v>12</v>
      </c>
      <c r="C20" s="6">
        <f>2004034.22+1465228.08</f>
        <v>3469262.3</v>
      </c>
      <c r="D20" s="6"/>
      <c r="E20" s="6">
        <f>E9-825578</f>
        <v>-2396353.13</v>
      </c>
      <c r="F20" s="6"/>
      <c r="G20" s="6">
        <f t="shared" si="1"/>
        <v>1072909.17</v>
      </c>
      <c r="I20" s="6">
        <v>112955.62</v>
      </c>
      <c r="K20">
        <v>2041</v>
      </c>
      <c r="M20" s="8"/>
      <c r="N20" s="8"/>
    </row>
    <row r="21" spans="1:14">
      <c r="A21" t="s">
        <v>13</v>
      </c>
      <c r="C21" s="6">
        <f>2417068.61+2033652.36</f>
        <v>4450720.97</v>
      </c>
      <c r="D21" s="6"/>
      <c r="E21" s="6">
        <f>E10-617569.05</f>
        <v>-1108542.4100000001</v>
      </c>
      <c r="F21" s="6"/>
      <c r="G21" s="6">
        <f t="shared" si="1"/>
        <v>3342178.5599999996</v>
      </c>
      <c r="I21" s="6">
        <v>167953.50000000003</v>
      </c>
      <c r="K21">
        <v>2042</v>
      </c>
      <c r="M21" s="8"/>
      <c r="N21" s="8"/>
    </row>
    <row r="22" spans="1:14">
      <c r="A22" t="s">
        <v>14</v>
      </c>
      <c r="C22" s="6">
        <v>2993753.87</v>
      </c>
      <c r="D22" s="6"/>
      <c r="E22" s="6">
        <f>E11</f>
        <v>-554746.79</v>
      </c>
      <c r="F22" s="6"/>
      <c r="G22" s="6">
        <f t="shared" si="1"/>
        <v>2439007.08</v>
      </c>
      <c r="I22" s="6">
        <v>101787.65000000002</v>
      </c>
      <c r="K22">
        <v>2046</v>
      </c>
      <c r="M22" s="8"/>
      <c r="N22" s="8"/>
    </row>
    <row r="23" spans="1:14">
      <c r="C23" s="10"/>
      <c r="E23" s="10"/>
    </row>
    <row r="24" spans="1:14">
      <c r="C24" s="10"/>
      <c r="E24" s="10"/>
    </row>
    <row r="25" spans="1:14">
      <c r="C25" s="10"/>
      <c r="E25" s="10"/>
    </row>
    <row r="26" spans="1:14">
      <c r="A26" s="11" t="s">
        <v>16</v>
      </c>
    </row>
    <row r="27" spans="1:14">
      <c r="A27" s="11" t="s">
        <v>17</v>
      </c>
    </row>
    <row r="28" spans="1:14">
      <c r="A28" s="11" t="s">
        <v>18</v>
      </c>
    </row>
    <row r="29" spans="1:14" ht="6.75" customHeight="1">
      <c r="A29" s="11"/>
    </row>
    <row r="30" spans="1:14">
      <c r="A30" s="11" t="s">
        <v>19</v>
      </c>
    </row>
    <row r="31" spans="1:14" ht="6.75" customHeight="1">
      <c r="A31" s="11"/>
    </row>
    <row r="32" spans="1:14">
      <c r="A32" s="11" t="s">
        <v>20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topLeftCell="A19" workbookViewId="0">
      <selection activeCell="F46" sqref="F46"/>
    </sheetView>
  </sheetViews>
  <sheetFormatPr defaultRowHeight="15"/>
  <cols>
    <col min="1" max="1" width="15.42578125" bestFit="1" customWidth="1"/>
    <col min="2" max="2" width="24.5703125" bestFit="1" customWidth="1"/>
    <col min="3" max="3" width="31.85546875" bestFit="1" customWidth="1"/>
    <col min="4" max="4" width="16.42578125" bestFit="1" customWidth="1"/>
    <col min="5" max="5" width="14.28515625" bestFit="1" customWidth="1"/>
    <col min="6" max="6" width="27.28515625" bestFit="1" customWidth="1"/>
    <col min="7" max="7" width="17.140625" bestFit="1" customWidth="1"/>
    <col min="8" max="8" width="12.28515625" bestFit="1" customWidth="1"/>
    <col min="9" max="9" width="12.140625" bestFit="1" customWidth="1"/>
    <col min="10" max="10" width="11.85546875" bestFit="1" customWidth="1"/>
    <col min="11" max="11" width="10.7109375" bestFit="1" customWidth="1"/>
    <col min="12" max="12" width="10.42578125" bestFit="1" customWidth="1"/>
    <col min="13" max="13" width="11.140625" bestFit="1" customWidth="1"/>
    <col min="14" max="14" width="11.5703125" bestFit="1" customWidth="1"/>
    <col min="15" max="15" width="12" bestFit="1" customWidth="1"/>
    <col min="16" max="16" width="11.140625" bestFit="1" customWidth="1"/>
    <col min="17" max="17" width="9.5703125" bestFit="1" customWidth="1"/>
  </cols>
  <sheetData>
    <row r="1" spans="1:17">
      <c r="A1" t="s">
        <v>21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</row>
    <row r="2" spans="1:17">
      <c r="A2" t="s">
        <v>38</v>
      </c>
      <c r="B2" t="s">
        <v>39</v>
      </c>
      <c r="C2" t="s">
        <v>40</v>
      </c>
      <c r="D2" t="s">
        <v>41</v>
      </c>
      <c r="E2">
        <v>1163477.53</v>
      </c>
      <c r="F2">
        <v>655557.65</v>
      </c>
      <c r="G2">
        <v>507919.88</v>
      </c>
      <c r="H2" s="12">
        <v>45657</v>
      </c>
      <c r="I2" t="s">
        <v>42</v>
      </c>
      <c r="J2" t="s">
        <v>43</v>
      </c>
      <c r="K2" s="12">
        <v>45657</v>
      </c>
      <c r="L2" t="s">
        <v>44</v>
      </c>
      <c r="M2" s="12">
        <v>38747</v>
      </c>
      <c r="N2" t="s">
        <v>45</v>
      </c>
      <c r="O2" t="s">
        <v>46</v>
      </c>
      <c r="P2" t="s">
        <v>47</v>
      </c>
      <c r="Q2" t="s">
        <v>48</v>
      </c>
    </row>
    <row r="3" spans="1:17">
      <c r="A3" t="s">
        <v>38</v>
      </c>
      <c r="B3" t="s">
        <v>49</v>
      </c>
      <c r="C3" t="s">
        <v>40</v>
      </c>
      <c r="D3" t="s">
        <v>41</v>
      </c>
      <c r="E3">
        <v>1010413.53</v>
      </c>
      <c r="F3">
        <v>681333.3</v>
      </c>
      <c r="G3">
        <v>329080.23</v>
      </c>
      <c r="H3" s="12">
        <v>45657</v>
      </c>
      <c r="I3" t="s">
        <v>50</v>
      </c>
      <c r="J3" t="s">
        <v>43</v>
      </c>
      <c r="K3" s="12">
        <v>45657</v>
      </c>
      <c r="L3" t="s">
        <v>44</v>
      </c>
      <c r="M3" s="12">
        <v>37865</v>
      </c>
      <c r="N3" t="s">
        <v>51</v>
      </c>
      <c r="O3" t="s">
        <v>52</v>
      </c>
      <c r="P3" t="s">
        <v>53</v>
      </c>
      <c r="Q3" t="s">
        <v>54</v>
      </c>
    </row>
    <row r="4" spans="1:17">
      <c r="A4" t="s">
        <v>38</v>
      </c>
      <c r="B4" t="s">
        <v>55</v>
      </c>
      <c r="C4" t="s">
        <v>40</v>
      </c>
      <c r="D4" t="s">
        <v>41</v>
      </c>
      <c r="E4">
        <v>985065.78</v>
      </c>
      <c r="F4">
        <v>664241.04</v>
      </c>
      <c r="G4">
        <v>320824.74</v>
      </c>
      <c r="H4" s="12">
        <v>45657</v>
      </c>
      <c r="I4" t="s">
        <v>56</v>
      </c>
      <c r="J4" t="s">
        <v>43</v>
      </c>
      <c r="K4" s="12">
        <v>45657</v>
      </c>
      <c r="L4" t="s">
        <v>44</v>
      </c>
      <c r="M4" s="12">
        <v>37865</v>
      </c>
      <c r="N4" t="s">
        <v>57</v>
      </c>
      <c r="O4" t="s">
        <v>58</v>
      </c>
      <c r="P4" t="s">
        <v>59</v>
      </c>
      <c r="Q4" t="s">
        <v>60</v>
      </c>
    </row>
    <row r="5" spans="1:17">
      <c r="A5" t="s">
        <v>38</v>
      </c>
      <c r="B5" t="s">
        <v>61</v>
      </c>
      <c r="C5" t="s">
        <v>40</v>
      </c>
      <c r="D5" t="s">
        <v>41</v>
      </c>
      <c r="E5">
        <v>812763.55</v>
      </c>
      <c r="F5">
        <v>209750.93</v>
      </c>
      <c r="G5">
        <v>603012.62</v>
      </c>
      <c r="H5" s="12">
        <v>45657</v>
      </c>
      <c r="I5" t="s">
        <v>62</v>
      </c>
      <c r="J5" t="s">
        <v>43</v>
      </c>
      <c r="K5" s="12">
        <v>45657</v>
      </c>
      <c r="L5" t="s">
        <v>44</v>
      </c>
      <c r="M5" s="12">
        <v>43496</v>
      </c>
      <c r="N5" t="s">
        <v>63</v>
      </c>
      <c r="O5" t="s">
        <v>64</v>
      </c>
      <c r="P5" t="s">
        <v>65</v>
      </c>
      <c r="Q5" t="s">
        <v>66</v>
      </c>
    </row>
    <row r="6" spans="1:17">
      <c r="A6" t="s">
        <v>38</v>
      </c>
      <c r="B6" t="s">
        <v>67</v>
      </c>
      <c r="C6" t="s">
        <v>68</v>
      </c>
      <c r="D6" t="s">
        <v>41</v>
      </c>
      <c r="E6">
        <v>491059.88</v>
      </c>
      <c r="F6">
        <v>126728.48</v>
      </c>
      <c r="G6">
        <v>364331.4</v>
      </c>
      <c r="H6" s="12">
        <v>45657</v>
      </c>
      <c r="I6" t="s">
        <v>62</v>
      </c>
      <c r="J6" t="s">
        <v>43</v>
      </c>
      <c r="K6" s="12">
        <v>45657</v>
      </c>
      <c r="L6" t="s">
        <v>44</v>
      </c>
      <c r="M6" s="12">
        <v>43496</v>
      </c>
      <c r="N6" t="s">
        <v>63</v>
      </c>
      <c r="O6" t="s">
        <v>64</v>
      </c>
      <c r="P6" t="s">
        <v>65</v>
      </c>
      <c r="Q6" t="s">
        <v>66</v>
      </c>
    </row>
    <row r="7" spans="1:17">
      <c r="A7" t="s">
        <v>38</v>
      </c>
      <c r="B7" t="s">
        <v>69</v>
      </c>
      <c r="C7" t="s">
        <v>70</v>
      </c>
      <c r="D7" t="s">
        <v>41</v>
      </c>
      <c r="E7">
        <v>383516.44</v>
      </c>
      <c r="F7">
        <v>98974.59</v>
      </c>
      <c r="G7">
        <v>284541.84999999998</v>
      </c>
      <c r="H7" s="12">
        <v>45657</v>
      </c>
      <c r="I7" t="s">
        <v>62</v>
      </c>
      <c r="J7" t="s">
        <v>43</v>
      </c>
      <c r="K7" s="12">
        <v>45657</v>
      </c>
      <c r="L7" t="s">
        <v>44</v>
      </c>
      <c r="M7" s="12">
        <v>43496</v>
      </c>
      <c r="N7" t="s">
        <v>63</v>
      </c>
      <c r="O7" t="s">
        <v>64</v>
      </c>
      <c r="P7" t="s">
        <v>65</v>
      </c>
      <c r="Q7" t="s">
        <v>66</v>
      </c>
    </row>
    <row r="8" spans="1:17">
      <c r="A8" t="s">
        <v>38</v>
      </c>
      <c r="B8" t="s">
        <v>71</v>
      </c>
      <c r="C8" t="s">
        <v>72</v>
      </c>
      <c r="D8" t="s">
        <v>41</v>
      </c>
      <c r="E8">
        <v>130450.7</v>
      </c>
      <c r="F8">
        <v>73502.05</v>
      </c>
      <c r="G8">
        <v>56948.65</v>
      </c>
      <c r="H8" s="12">
        <v>45657</v>
      </c>
      <c r="I8" t="s">
        <v>42</v>
      </c>
      <c r="J8" t="s">
        <v>43</v>
      </c>
      <c r="K8" s="12">
        <v>45657</v>
      </c>
      <c r="L8" t="s">
        <v>44</v>
      </c>
      <c r="M8" s="12">
        <v>38747</v>
      </c>
      <c r="N8" t="s">
        <v>45</v>
      </c>
      <c r="O8" t="s">
        <v>46</v>
      </c>
      <c r="P8" t="s">
        <v>47</v>
      </c>
      <c r="Q8" t="s">
        <v>48</v>
      </c>
    </row>
    <row r="9" spans="1:17">
      <c r="A9" t="s">
        <v>38</v>
      </c>
      <c r="B9" t="s">
        <v>73</v>
      </c>
      <c r="C9" t="s">
        <v>72</v>
      </c>
      <c r="D9" t="s">
        <v>41</v>
      </c>
      <c r="E9">
        <v>120488.62</v>
      </c>
      <c r="F9">
        <v>66891.350000000006</v>
      </c>
      <c r="G9">
        <v>53597.27</v>
      </c>
      <c r="H9" s="12">
        <v>45657</v>
      </c>
      <c r="I9" t="s">
        <v>74</v>
      </c>
      <c r="J9" t="s">
        <v>43</v>
      </c>
      <c r="K9" s="12">
        <v>45657</v>
      </c>
      <c r="L9" t="s">
        <v>44</v>
      </c>
      <c r="M9" s="12">
        <v>39114</v>
      </c>
      <c r="N9" t="s">
        <v>75</v>
      </c>
      <c r="O9" t="s">
        <v>64</v>
      </c>
      <c r="P9" t="s">
        <v>65</v>
      </c>
      <c r="Q9" t="s">
        <v>76</v>
      </c>
    </row>
    <row r="10" spans="1:17">
      <c r="A10" t="s">
        <v>38</v>
      </c>
      <c r="B10" t="s">
        <v>77</v>
      </c>
      <c r="C10" t="s">
        <v>68</v>
      </c>
      <c r="D10" t="s">
        <v>41</v>
      </c>
      <c r="E10">
        <v>106876.39</v>
      </c>
      <c r="F10">
        <v>59334.32</v>
      </c>
      <c r="G10">
        <v>47542.07</v>
      </c>
      <c r="H10" s="12">
        <v>45657</v>
      </c>
      <c r="I10" t="s">
        <v>74</v>
      </c>
      <c r="J10" t="s">
        <v>43</v>
      </c>
      <c r="K10" s="12">
        <v>45657</v>
      </c>
      <c r="L10" t="s">
        <v>44</v>
      </c>
      <c r="M10" s="12">
        <v>39114</v>
      </c>
      <c r="N10" t="s">
        <v>75</v>
      </c>
      <c r="O10" t="s">
        <v>64</v>
      </c>
      <c r="P10" t="s">
        <v>65</v>
      </c>
      <c r="Q10" t="s">
        <v>76</v>
      </c>
    </row>
    <row r="11" spans="1:17">
      <c r="A11" t="s">
        <v>38</v>
      </c>
      <c r="B11" t="s">
        <v>78</v>
      </c>
      <c r="C11" t="s">
        <v>79</v>
      </c>
      <c r="D11" t="s">
        <v>41</v>
      </c>
      <c r="E11">
        <v>89639.69</v>
      </c>
      <c r="F11">
        <v>50507.18</v>
      </c>
      <c r="G11">
        <v>39132.51</v>
      </c>
      <c r="H11" s="12">
        <v>45657</v>
      </c>
      <c r="I11" t="s">
        <v>42</v>
      </c>
      <c r="J11" t="s">
        <v>43</v>
      </c>
      <c r="K11" s="12">
        <v>45657</v>
      </c>
      <c r="L11" t="s">
        <v>44</v>
      </c>
      <c r="M11" s="12">
        <v>38747</v>
      </c>
      <c r="N11" t="s">
        <v>45</v>
      </c>
      <c r="O11" t="s">
        <v>46</v>
      </c>
      <c r="P11" t="s">
        <v>47</v>
      </c>
      <c r="Q11" t="s">
        <v>48</v>
      </c>
    </row>
    <row r="12" spans="1:17">
      <c r="A12" t="s">
        <v>38</v>
      </c>
      <c r="B12" t="s">
        <v>80</v>
      </c>
      <c r="C12" t="s">
        <v>79</v>
      </c>
      <c r="D12" t="s">
        <v>41</v>
      </c>
      <c r="E12">
        <v>71774.070000000007</v>
      </c>
      <c r="F12">
        <v>39846.639999999999</v>
      </c>
      <c r="G12">
        <v>31927.43</v>
      </c>
      <c r="H12" s="12">
        <v>45657</v>
      </c>
      <c r="I12" t="s">
        <v>74</v>
      </c>
      <c r="J12" t="s">
        <v>43</v>
      </c>
      <c r="K12" s="12">
        <v>45657</v>
      </c>
      <c r="L12" t="s">
        <v>44</v>
      </c>
      <c r="M12" s="12">
        <v>39114</v>
      </c>
      <c r="N12" t="s">
        <v>75</v>
      </c>
      <c r="O12" t="s">
        <v>64</v>
      </c>
      <c r="P12" t="s">
        <v>65</v>
      </c>
      <c r="Q12" t="s">
        <v>76</v>
      </c>
    </row>
    <row r="13" spans="1:17">
      <c r="A13" t="s">
        <v>38</v>
      </c>
      <c r="B13" t="s">
        <v>81</v>
      </c>
      <c r="C13" t="s">
        <v>68</v>
      </c>
      <c r="D13" t="s">
        <v>41</v>
      </c>
      <c r="E13">
        <v>67827.56</v>
      </c>
      <c r="F13">
        <v>38217.21</v>
      </c>
      <c r="G13">
        <v>29610.35</v>
      </c>
      <c r="H13" s="12">
        <v>45657</v>
      </c>
      <c r="I13" t="s">
        <v>42</v>
      </c>
      <c r="J13" t="s">
        <v>43</v>
      </c>
      <c r="K13" s="12">
        <v>45657</v>
      </c>
      <c r="L13" t="s">
        <v>44</v>
      </c>
      <c r="M13" s="12">
        <v>38747</v>
      </c>
      <c r="N13" t="s">
        <v>45</v>
      </c>
      <c r="O13" t="s">
        <v>46</v>
      </c>
      <c r="P13" t="s">
        <v>47</v>
      </c>
      <c r="Q13" t="s">
        <v>48</v>
      </c>
    </row>
    <row r="14" spans="1:17">
      <c r="A14" t="s">
        <v>38</v>
      </c>
      <c r="B14" t="s">
        <v>82</v>
      </c>
      <c r="C14" t="s">
        <v>68</v>
      </c>
      <c r="D14" t="s">
        <v>41</v>
      </c>
      <c r="E14">
        <v>57396.03</v>
      </c>
      <c r="F14">
        <v>38702.85</v>
      </c>
      <c r="G14">
        <v>18693.18</v>
      </c>
      <c r="H14" s="12">
        <v>45657</v>
      </c>
      <c r="I14" t="s">
        <v>56</v>
      </c>
      <c r="J14" t="s">
        <v>43</v>
      </c>
      <c r="K14" s="12">
        <v>45657</v>
      </c>
      <c r="L14" t="s">
        <v>44</v>
      </c>
      <c r="M14" s="12">
        <v>37865</v>
      </c>
      <c r="N14" t="s">
        <v>57</v>
      </c>
      <c r="O14" t="s">
        <v>58</v>
      </c>
      <c r="P14" t="s">
        <v>59</v>
      </c>
      <c r="Q14" t="s">
        <v>60</v>
      </c>
    </row>
    <row r="15" spans="1:17">
      <c r="A15" t="s">
        <v>38</v>
      </c>
      <c r="B15" t="s">
        <v>83</v>
      </c>
      <c r="C15" t="s">
        <v>68</v>
      </c>
      <c r="D15" t="s">
        <v>41</v>
      </c>
      <c r="E15">
        <v>55848.09</v>
      </c>
      <c r="F15">
        <v>37658.97</v>
      </c>
      <c r="G15">
        <v>18189.12</v>
      </c>
      <c r="H15" s="12">
        <v>45657</v>
      </c>
      <c r="I15" t="s">
        <v>50</v>
      </c>
      <c r="J15" t="s">
        <v>43</v>
      </c>
      <c r="K15" s="12">
        <v>45657</v>
      </c>
      <c r="L15" t="s">
        <v>44</v>
      </c>
      <c r="M15" s="12">
        <v>37865</v>
      </c>
      <c r="N15" t="s">
        <v>51</v>
      </c>
      <c r="O15" t="s">
        <v>52</v>
      </c>
      <c r="P15" t="s">
        <v>53</v>
      </c>
      <c r="Q15" t="s">
        <v>54</v>
      </c>
    </row>
    <row r="16" spans="1:17">
      <c r="A16" t="s">
        <v>38</v>
      </c>
      <c r="B16" t="s">
        <v>84</v>
      </c>
      <c r="C16" t="s">
        <v>72</v>
      </c>
      <c r="D16" t="s">
        <v>41</v>
      </c>
      <c r="E16">
        <v>46299.94</v>
      </c>
      <c r="F16">
        <v>31220.61</v>
      </c>
      <c r="G16">
        <v>15079.33</v>
      </c>
      <c r="H16" s="12">
        <v>45657</v>
      </c>
      <c r="I16" t="s">
        <v>50</v>
      </c>
      <c r="J16" t="s">
        <v>43</v>
      </c>
      <c r="K16" s="12">
        <v>45657</v>
      </c>
      <c r="L16" t="s">
        <v>44</v>
      </c>
      <c r="M16" s="12">
        <v>37865</v>
      </c>
      <c r="N16" t="s">
        <v>51</v>
      </c>
      <c r="O16" t="s">
        <v>52</v>
      </c>
      <c r="P16" t="s">
        <v>53</v>
      </c>
      <c r="Q16" t="s">
        <v>54</v>
      </c>
    </row>
    <row r="17" spans="1:17">
      <c r="A17" t="s">
        <v>38</v>
      </c>
      <c r="B17" t="s">
        <v>85</v>
      </c>
      <c r="C17" t="s">
        <v>72</v>
      </c>
      <c r="D17" t="s">
        <v>41</v>
      </c>
      <c r="E17">
        <v>42484.56</v>
      </c>
      <c r="F17">
        <v>28647.79</v>
      </c>
      <c r="G17">
        <v>13836.77</v>
      </c>
      <c r="H17" s="12">
        <v>45657</v>
      </c>
      <c r="I17" t="s">
        <v>56</v>
      </c>
      <c r="J17" t="s">
        <v>43</v>
      </c>
      <c r="K17" s="12">
        <v>45657</v>
      </c>
      <c r="L17" t="s">
        <v>44</v>
      </c>
      <c r="M17" s="12">
        <v>37865</v>
      </c>
      <c r="N17" t="s">
        <v>57</v>
      </c>
      <c r="O17" t="s">
        <v>58</v>
      </c>
      <c r="P17" t="s">
        <v>59</v>
      </c>
      <c r="Q17" t="s">
        <v>60</v>
      </c>
    </row>
    <row r="18" spans="1:17">
      <c r="A18" t="s">
        <v>38</v>
      </c>
      <c r="B18" t="s">
        <v>86</v>
      </c>
      <c r="C18" t="s">
        <v>87</v>
      </c>
      <c r="D18" t="s">
        <v>41</v>
      </c>
      <c r="E18">
        <v>34152.230000000003</v>
      </c>
      <c r="F18">
        <v>8813.75</v>
      </c>
      <c r="G18">
        <v>25338.48</v>
      </c>
      <c r="H18" s="12">
        <v>45657</v>
      </c>
      <c r="I18" t="s">
        <v>62</v>
      </c>
      <c r="J18" t="s">
        <v>43</v>
      </c>
      <c r="K18" s="12">
        <v>45657</v>
      </c>
      <c r="L18" t="s">
        <v>44</v>
      </c>
      <c r="M18" s="12">
        <v>43496</v>
      </c>
      <c r="N18" t="s">
        <v>63</v>
      </c>
      <c r="O18" t="s">
        <v>64</v>
      </c>
      <c r="P18" t="s">
        <v>65</v>
      </c>
      <c r="Q18" t="s">
        <v>66</v>
      </c>
    </row>
    <row r="19" spans="1:17">
      <c r="A19" t="s">
        <v>38</v>
      </c>
      <c r="B19" t="s">
        <v>88</v>
      </c>
      <c r="C19" t="s">
        <v>79</v>
      </c>
      <c r="D19" t="s">
        <v>41</v>
      </c>
      <c r="E19">
        <v>17341.009999999998</v>
      </c>
      <c r="F19">
        <v>11693.26</v>
      </c>
      <c r="G19">
        <v>5647.75</v>
      </c>
      <c r="H19" s="12">
        <v>45657</v>
      </c>
      <c r="I19" t="s">
        <v>56</v>
      </c>
      <c r="J19" t="s">
        <v>43</v>
      </c>
      <c r="K19" s="12">
        <v>45657</v>
      </c>
      <c r="L19" t="s">
        <v>44</v>
      </c>
      <c r="M19" s="12">
        <v>37865</v>
      </c>
      <c r="N19" t="s">
        <v>57</v>
      </c>
      <c r="O19" t="s">
        <v>58</v>
      </c>
      <c r="P19" t="s">
        <v>59</v>
      </c>
      <c r="Q19" t="s">
        <v>60</v>
      </c>
    </row>
    <row r="20" spans="1:17">
      <c r="A20" t="s">
        <v>38</v>
      </c>
      <c r="B20" t="s">
        <v>89</v>
      </c>
      <c r="C20" t="s">
        <v>90</v>
      </c>
      <c r="D20" t="s">
        <v>41</v>
      </c>
      <c r="E20">
        <v>13832.61</v>
      </c>
      <c r="F20">
        <v>7793.91</v>
      </c>
      <c r="G20">
        <v>6038.7</v>
      </c>
      <c r="H20" s="12">
        <v>45657</v>
      </c>
      <c r="I20" t="s">
        <v>42</v>
      </c>
      <c r="J20" t="s">
        <v>43</v>
      </c>
      <c r="K20" s="12">
        <v>45657</v>
      </c>
      <c r="L20" t="s">
        <v>44</v>
      </c>
      <c r="M20" s="12">
        <v>38747</v>
      </c>
      <c r="N20" t="s">
        <v>45</v>
      </c>
      <c r="O20" t="s">
        <v>46</v>
      </c>
      <c r="P20" t="s">
        <v>47</v>
      </c>
      <c r="Q20" t="s">
        <v>48</v>
      </c>
    </row>
    <row r="21" spans="1:17">
      <c r="A21" t="s">
        <v>38</v>
      </c>
      <c r="B21" t="s">
        <v>91</v>
      </c>
      <c r="C21" t="s">
        <v>79</v>
      </c>
      <c r="D21" t="s">
        <v>41</v>
      </c>
      <c r="E21">
        <v>13202.58</v>
      </c>
      <c r="F21">
        <v>8902.66</v>
      </c>
      <c r="G21">
        <v>4299.92</v>
      </c>
      <c r="H21" s="12">
        <v>45657</v>
      </c>
      <c r="I21" t="s">
        <v>50</v>
      </c>
      <c r="J21" t="s">
        <v>43</v>
      </c>
      <c r="K21" s="12">
        <v>45657</v>
      </c>
      <c r="L21" t="s">
        <v>44</v>
      </c>
      <c r="M21" s="12">
        <v>37865</v>
      </c>
      <c r="N21" t="s">
        <v>51</v>
      </c>
      <c r="O21" t="s">
        <v>52</v>
      </c>
      <c r="P21" t="s">
        <v>53</v>
      </c>
      <c r="Q21" t="s">
        <v>54</v>
      </c>
    </row>
    <row r="22" spans="1:17">
      <c r="A22" t="s">
        <v>38</v>
      </c>
      <c r="B22" t="s">
        <v>92</v>
      </c>
      <c r="C22" t="s">
        <v>90</v>
      </c>
      <c r="D22" t="s">
        <v>41</v>
      </c>
      <c r="E22">
        <v>13021.18</v>
      </c>
      <c r="F22">
        <v>7228.99</v>
      </c>
      <c r="G22">
        <v>5792.19</v>
      </c>
      <c r="H22" s="12">
        <v>45657</v>
      </c>
      <c r="I22" t="s">
        <v>74</v>
      </c>
      <c r="J22" t="s">
        <v>43</v>
      </c>
      <c r="K22" s="12">
        <v>45657</v>
      </c>
      <c r="L22" t="s">
        <v>44</v>
      </c>
      <c r="M22" s="12">
        <v>39114</v>
      </c>
      <c r="N22" t="s">
        <v>75</v>
      </c>
      <c r="O22" t="s">
        <v>64</v>
      </c>
      <c r="P22" t="s">
        <v>65</v>
      </c>
      <c r="Q22" t="s">
        <v>76</v>
      </c>
    </row>
    <row r="23" spans="1:17">
      <c r="A23" t="s">
        <v>38</v>
      </c>
      <c r="B23" t="s">
        <v>93</v>
      </c>
      <c r="C23" t="s">
        <v>94</v>
      </c>
      <c r="D23" t="s">
        <v>41</v>
      </c>
      <c r="E23">
        <v>10202.1</v>
      </c>
      <c r="F23">
        <v>6879.38</v>
      </c>
      <c r="G23">
        <v>3322.72</v>
      </c>
      <c r="H23" s="12">
        <v>45657</v>
      </c>
      <c r="I23" t="s">
        <v>50</v>
      </c>
      <c r="J23" t="s">
        <v>43</v>
      </c>
      <c r="K23" s="12">
        <v>45657</v>
      </c>
      <c r="L23" t="s">
        <v>44</v>
      </c>
      <c r="M23" s="12">
        <v>37865</v>
      </c>
      <c r="N23" t="s">
        <v>51</v>
      </c>
      <c r="O23" t="s">
        <v>52</v>
      </c>
      <c r="P23" t="s">
        <v>53</v>
      </c>
      <c r="Q23" t="s">
        <v>54</v>
      </c>
    </row>
    <row r="24" spans="1:17">
      <c r="A24" t="s">
        <v>38</v>
      </c>
      <c r="B24" t="s">
        <v>95</v>
      </c>
      <c r="C24" t="s">
        <v>94</v>
      </c>
      <c r="D24" t="s">
        <v>41</v>
      </c>
      <c r="E24">
        <v>8860.39</v>
      </c>
      <c r="F24">
        <v>5974.74</v>
      </c>
      <c r="G24">
        <v>2885.65</v>
      </c>
      <c r="H24" s="12">
        <v>45657</v>
      </c>
      <c r="I24" t="s">
        <v>56</v>
      </c>
      <c r="J24" t="s">
        <v>43</v>
      </c>
      <c r="K24" s="12">
        <v>45657</v>
      </c>
      <c r="L24" t="s">
        <v>44</v>
      </c>
      <c r="M24" s="12">
        <v>37865</v>
      </c>
      <c r="N24" t="s">
        <v>57</v>
      </c>
      <c r="O24" t="s">
        <v>58</v>
      </c>
      <c r="P24" t="s">
        <v>59</v>
      </c>
      <c r="Q24" t="s">
        <v>60</v>
      </c>
    </row>
    <row r="25" spans="1:17">
      <c r="A25" t="s">
        <v>38</v>
      </c>
      <c r="B25" t="s">
        <v>96</v>
      </c>
      <c r="C25" t="s">
        <v>97</v>
      </c>
      <c r="D25" t="s">
        <v>41</v>
      </c>
      <c r="E25">
        <v>8713.0300000000007</v>
      </c>
      <c r="F25">
        <v>5875.34</v>
      </c>
      <c r="G25">
        <v>2837.69</v>
      </c>
      <c r="H25" s="12">
        <v>45657</v>
      </c>
      <c r="I25" t="s">
        <v>56</v>
      </c>
      <c r="J25" t="s">
        <v>43</v>
      </c>
      <c r="K25" s="12">
        <v>45657</v>
      </c>
      <c r="L25" t="s">
        <v>44</v>
      </c>
      <c r="M25" s="12">
        <v>37865</v>
      </c>
      <c r="N25" t="s">
        <v>57</v>
      </c>
      <c r="O25" t="s">
        <v>58</v>
      </c>
      <c r="P25" t="s">
        <v>59</v>
      </c>
      <c r="Q25" t="s">
        <v>60</v>
      </c>
    </row>
    <row r="26" spans="1:17">
      <c r="E26" s="16">
        <f>SUBTOTAL(109,Table1[Total Cost])</f>
        <v>5754707.4900000002</v>
      </c>
      <c r="F26" s="16">
        <f>SUBTOTAL(109,Table1[Accumulated Depreciation])</f>
        <v>2964276.9900000007</v>
      </c>
      <c r="G26" s="16">
        <f>SUBTOTAL(109,Table1[Net Book Value])</f>
        <v>2790430.5000000005</v>
      </c>
      <c r="H26" s="12"/>
      <c r="K26" s="12"/>
      <c r="M26" s="12"/>
    </row>
    <row r="29" spans="1:17">
      <c r="B29" s="14" t="s">
        <v>98</v>
      </c>
      <c r="C29" t="s">
        <v>99</v>
      </c>
    </row>
    <row r="30" spans="1:17">
      <c r="B30" s="13" t="s">
        <v>58</v>
      </c>
      <c r="C30" s="15">
        <v>755135.02</v>
      </c>
    </row>
    <row r="31" spans="1:17">
      <c r="B31" s="13" t="s">
        <v>52</v>
      </c>
      <c r="C31" s="15">
        <v>765994.92</v>
      </c>
    </row>
    <row r="32" spans="1:17">
      <c r="B32" s="13" t="s">
        <v>46</v>
      </c>
      <c r="C32" s="15">
        <v>825578.00000000012</v>
      </c>
    </row>
    <row r="33" spans="2:4">
      <c r="B33" s="13" t="s">
        <v>64</v>
      </c>
      <c r="C33" s="15">
        <v>617569.04999999993</v>
      </c>
    </row>
    <row r="34" spans="2:4">
      <c r="B34" s="13" t="s">
        <v>100</v>
      </c>
      <c r="C34" s="15">
        <v>2964276.9899999998</v>
      </c>
    </row>
    <row r="38" spans="2:4">
      <c r="C38" s="16"/>
      <c r="D38" s="17"/>
    </row>
    <row r="39" spans="2:4">
      <c r="C39" s="16"/>
      <c r="D39" s="17"/>
    </row>
    <row r="40" spans="2:4">
      <c r="C40" s="16"/>
      <c r="D40" s="17"/>
    </row>
    <row r="41" spans="2:4">
      <c r="C41" s="16"/>
      <c r="D41" s="17"/>
    </row>
    <row r="42" spans="2:4">
      <c r="C42" s="16"/>
      <c r="D42" s="17"/>
    </row>
    <row r="43" spans="2:4">
      <c r="C43" s="15"/>
    </row>
  </sheetData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ea435f-7073-4c60-9060-e78a3a9f8d50" xsi:nil="true"/>
    <Comment xmlns="ae06fcea-541a-49e3-952a-5eaf56d381f3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5" ma:contentTypeDescription="Create a new document." ma:contentTypeScope="" ma:versionID="12d984e2e19a0416eb02b3b4089540a6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e33127b70147d6066330453206ea1b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22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3f6179-9671-476d-b47b-6bb1899845eb}" ma:internalName="TaxCatchAll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810C49-742E-497C-AEE3-89AC851F5CFD}"/>
</file>

<file path=customXml/itemProps2.xml><?xml version="1.0" encoding="utf-8"?>
<ds:datastoreItem xmlns:ds="http://schemas.openxmlformats.org/officeDocument/2006/customXml" ds:itemID="{79829BC1-4E08-4992-BED5-3D29D83E8B9B}"/>
</file>

<file path=customXml/itemProps3.xml><?xml version="1.0" encoding="utf-8"?>
<ds:datastoreItem xmlns:ds="http://schemas.openxmlformats.org/officeDocument/2006/customXml" ds:itemID="{4EA3FDF2-16D9-40AD-8CD8-B82A49B49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East Kentcuky Power Cooperative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Norwood</dc:creator>
  <cp:keywords/>
  <dc:description/>
  <cp:lastModifiedBy>Chris Adams</cp:lastModifiedBy>
  <cp:revision/>
  <dcterms:created xsi:type="dcterms:W3CDTF">2025-05-28T18:17:38Z</dcterms:created>
  <dcterms:modified xsi:type="dcterms:W3CDTF">2025-06-03T19:16:26Z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