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omments2.xml" ContentType="application/vnd.openxmlformats-officedocument.spreadsheetml.comments+xml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ate Administration\5-Jurisdictional Files\Kentucky\GCA Filing\Current Filing\KY-PSC E-File Submission\KY GCA Filing Upload 12.30.2024\"/>
    </mc:Choice>
  </mc:AlternateContent>
  <xr:revisionPtr revIDLastSave="0" documentId="13_ncr:1_{A42F8021-A921-4DF3-AA64-EE59F069109F}" xr6:coauthVersionLast="47" xr6:coauthVersionMax="47" xr10:uidLastSave="{00000000-0000-0000-0000-000000000000}"/>
  <bookViews>
    <workbookView xWindow="-108" yWindow="-108" windowWidth="23256" windowHeight="13896" tabRatio="889" xr2:uid="{00000000-000D-0000-FFFF-FFFF00000000}"/>
  </bookViews>
  <sheets>
    <sheet name="A.1" sheetId="6" r:id="rId1"/>
    <sheet name="A.2" sheetId="7" r:id="rId2"/>
    <sheet name="B.1" sheetId="13" r:id="rId3"/>
    <sheet name="B.2" sheetId="14" r:id="rId4"/>
    <sheet name="B.3" sheetId="15" r:id="rId5"/>
    <sheet name="B.4" sheetId="16" r:id="rId6"/>
    <sheet name="B.5" sheetId="17" r:id="rId7"/>
    <sheet name="B.6" sheetId="18" r:id="rId8"/>
    <sheet name="B.7" sheetId="19" r:id="rId9"/>
    <sheet name="B.8" sheetId="20" r:id="rId10"/>
    <sheet name="C.1" sheetId="22" r:id="rId11"/>
    <sheet name="C.2" sheetId="21" r:id="rId12"/>
    <sheet name="D.1" sheetId="25" r:id="rId13"/>
    <sheet name="D.2" sheetId="26" r:id="rId14"/>
    <sheet name="D.3" sheetId="27" r:id="rId15"/>
    <sheet name="D.4" sheetId="28" r:id="rId16"/>
    <sheet name="D.5" sheetId="29" r:id="rId17"/>
    <sheet name="D.6" sheetId="30" r:id="rId18"/>
  </sheets>
  <definedNames>
    <definedName name="____W.O.R.K.B.O.O.K..C.O.N.T.E.N.T.S____">#REF!</definedName>
    <definedName name="_Fill" hidden="1">#REF!</definedName>
    <definedName name="ACT_BEGIN_DATE">#REF!</definedName>
    <definedName name="ACT_END_DATE">#REF!</definedName>
    <definedName name="AREA">#REF!</definedName>
    <definedName name="BORROW_TEX">#REF!</definedName>
    <definedName name="CarriageTran">#REF!</definedName>
    <definedName name="CASE_CUR">#REF!</definedName>
    <definedName name="CASE_CURRENT">#REF!</definedName>
    <definedName name="CASE_PRE">#REF!</definedName>
    <definedName name="CASE_PREVIOUS">#REF!</definedName>
    <definedName name="CasePre">#REF!</definedName>
    <definedName name="CASH_MON_LABEL">#REF!</definedName>
    <definedName name="CASH_OUT_RP">#REF!</definedName>
    <definedName name="CASH_YEAR_LABEL">#REF!</definedName>
    <definedName name="Cashout">#REF!</definedName>
    <definedName name="Cashouts">#REF!</definedName>
    <definedName name="CF_Month_1">#REF!</definedName>
    <definedName name="CF_Month_2">#REF!</definedName>
    <definedName name="CF_Month_3">#REF!</definedName>
    <definedName name="CF_SALES">#REF!</definedName>
    <definedName name="CONT_2385">#REF!</definedName>
    <definedName name="CONT_2546">#REF!</definedName>
    <definedName name="CONT_2546.1">#REF!</definedName>
    <definedName name="CONT_2548">#REF!</definedName>
    <definedName name="CONT_2548.1">#REF!</definedName>
    <definedName name="CONT_2550">#REF!</definedName>
    <definedName name="CONT_2550.1">#REF!</definedName>
    <definedName name="CONT_2551">#REF!</definedName>
    <definedName name="CONT_2551.1">#REF!</definedName>
    <definedName name="CONT_3355">#REF!</definedName>
    <definedName name="CONT_3355.1">#REF!</definedName>
    <definedName name="CONT_3770">#REF!</definedName>
    <definedName name="CONT_3817">#REF!</definedName>
    <definedName name="CONT_3819">#REF!</definedName>
    <definedName name="CONT_NO210">#REF!</definedName>
    <definedName name="CONT_NO340">#REF!</definedName>
    <definedName name="CONT_NO410">#REF!</definedName>
    <definedName name="Cont014573">#REF!</definedName>
    <definedName name="Cont9213">#REF!</definedName>
    <definedName name="content_rp">#REF!</definedName>
    <definedName name="CRIT_SALES_DB">#REF!</definedName>
    <definedName name="CRIT_STORAGE_DB">#REF!</definedName>
    <definedName name="CRIT_TRANS_DB">#REF!</definedName>
    <definedName name="Database_PBR_Savings">#REF!</definedName>
    <definedName name="DatabaseStats">#REF!</definedName>
    <definedName name="DatabaseUsd">#REF!</definedName>
    <definedName name="DATE_ACTUALS">#REF!</definedName>
    <definedName name="DATE_CASHOUT">#REF!</definedName>
    <definedName name="DATE_CASHOUT_ST">#REF!</definedName>
    <definedName name="DATE_CASHOUTS">#REF!</definedName>
    <definedName name="DATE_GCA">#REF!</definedName>
    <definedName name="DATE_GCA_DAY">#REF!</definedName>
    <definedName name="DATE_GCA_LABEL">#REF!</definedName>
    <definedName name="DATE_GCA_MONTH">#REF!</definedName>
    <definedName name="DATE_GCA_YEAR">#REF!</definedName>
    <definedName name="Date_Issued">#REF!</definedName>
    <definedName name="DATE_MON_LABEL">#REF!</definedName>
    <definedName name="DATE_PREVIOUS">#REF!</definedName>
    <definedName name="DATE_PROJECTION">#REF!</definedName>
    <definedName name="DateEffective">#REF!</definedName>
    <definedName name="DB_C\T3">#REF!</definedName>
    <definedName name="DB_C\T4">#REF!</definedName>
    <definedName name="DB_G1">#REF!</definedName>
    <definedName name="DB_G2">#REF!</definedName>
    <definedName name="DB_HLF\G1">#REF!</definedName>
    <definedName name="DB_SALES">#REF!</definedName>
    <definedName name="DB_STORAGE">#REF!</definedName>
    <definedName name="DB_STORAGE_RP">#REF!</definedName>
    <definedName name="DB_T2\G1">#REF!</definedName>
    <definedName name="DB_T2\G2">#REF!</definedName>
    <definedName name="DB_T2\HLF">#REF!</definedName>
    <definedName name="DB_TRANSPORT">#REF!</definedName>
    <definedName name="DB_TRANSPORT_RP">#REF!</definedName>
    <definedName name="DEMAND_FIRM">#REF!</definedName>
    <definedName name="DEMAND_HLF">#REF!</definedName>
    <definedName name="DEMAND_INTER">#REF!</definedName>
    <definedName name="DemandChargePerMdq">B.6!$F$42</definedName>
    <definedName name="DolFirm">#REF!</definedName>
    <definedName name="DolInt">#REF!</definedName>
    <definedName name="DolIntTran">#REF!</definedName>
    <definedName name="EffectiveDate">#REF!</definedName>
    <definedName name="EWACOG">#REF!</definedName>
    <definedName name="EXHIBIT_A1_RP">#REF!</definedName>
    <definedName name="EXHIBIT_A2_RP">#REF!</definedName>
    <definedName name="EXHIBIT_A3_RP">#REF!</definedName>
    <definedName name="EXHIBIT_A4_RP">#REF!</definedName>
    <definedName name="EXHIBIT_A5_RP">#REF!</definedName>
    <definedName name="EXHIBIT_B1_RP">#REF!</definedName>
    <definedName name="EXHIBIT_B2_RP">#REF!</definedName>
    <definedName name="EXHIBIT_B3_RP">#REF!</definedName>
    <definedName name="EXHIBIT_B4_RP">#REF!</definedName>
    <definedName name="EXHIBIT_B5_RP">#REF!</definedName>
    <definedName name="EXHIBIT_B6_RP">#REF!</definedName>
    <definedName name="EXHIBIT_B7_RP">#REF!</definedName>
    <definedName name="EXHIBIT_B8_RP">#REF!</definedName>
    <definedName name="ExpectedCommodity">B.7!$G$49</definedName>
    <definedName name="FirmDemRefFactor">#REF!</definedName>
    <definedName name="FirmRefFactor">#REF!</definedName>
    <definedName name="FirstCell">#REF!</definedName>
    <definedName name="GCA\G2">#REF!</definedName>
    <definedName name="GCA\LVS1">#REF!</definedName>
    <definedName name="GCA\LVS2">#REF!</definedName>
    <definedName name="GCA_CF_SALES">#REF!</definedName>
    <definedName name="GCA_COMMODITY">#REF!</definedName>
    <definedName name="GCA_DATE">#REF!</definedName>
    <definedName name="GCA_DEM_FIRM">#REF!</definedName>
    <definedName name="GCA_DEM_HLF_MDQ">#REF!</definedName>
    <definedName name="GCA_DEM_INTER">#REF!</definedName>
    <definedName name="GCA_DEMAND_FIRM">#REF!</definedName>
    <definedName name="gca_effect_adate">#REF!</definedName>
    <definedName name="GCA_EFFECTIVE">#REF!</definedName>
    <definedName name="GCA_G1">#REF!</definedName>
    <definedName name="GCA_G1_HLF">#REF!</definedName>
    <definedName name="GCA_G2">#REF!</definedName>
    <definedName name="gca_lvs1">#REF!</definedName>
    <definedName name="GCA_LVS1_HLF">#REF!</definedName>
    <definedName name="gca_lvs2">#REF!</definedName>
    <definedName name="GCA_PBRRF">#REF!</definedName>
    <definedName name="GCA_REF_SALES">#REF!</definedName>
    <definedName name="GCA_REF_TRANSPORT">#REF!</definedName>
    <definedName name="GCA_T2_G1">#REF!</definedName>
    <definedName name="GCA_T2_G1_HLF">#REF!</definedName>
    <definedName name="GCA_T2_G2">#REF!</definedName>
    <definedName name="GCA_T3">#REF!</definedName>
    <definedName name="gca_t4">#REF!</definedName>
    <definedName name="GCA_TOP">#REF!</definedName>
    <definedName name="GCA_TRANSITION">#REF!</definedName>
    <definedName name="GCA_YEAR_LABEL">#REF!</definedName>
    <definedName name="History">#REF!</definedName>
    <definedName name="HLF">#REF!</definedName>
    <definedName name="int_rate">#REF!</definedName>
    <definedName name="InterDemRefFactor">#REF!</definedName>
    <definedName name="InterRefFactor">#REF!</definedName>
    <definedName name="LABEL_12MONTHS">#REF!</definedName>
    <definedName name="LABEL_MONTH">#REF!</definedName>
    <definedName name="LABEL_YEAR">#REF!</definedName>
    <definedName name="LVS_COG">#REF!</definedName>
    <definedName name="LVS_COG_FINAL">#REF!</definedName>
    <definedName name="LVS_COG_PRELIM">#REF!</definedName>
    <definedName name="LVS_EFFECTIVE">#REF!</definedName>
    <definedName name="LVS_HLF_NON_COMMODITY">#REF!</definedName>
    <definedName name="LVS_Non_Commodity">#REF!</definedName>
    <definedName name="LVS2_NON_COMMODITY">#REF!</definedName>
    <definedName name="MarketAdjusted">'C.2'!#REF!</definedName>
    <definedName name="MarketPrice">'C.2'!#REF!</definedName>
    <definedName name="MONTH_1">#REF!</definedName>
    <definedName name="MONTH_10">#REF!</definedName>
    <definedName name="MONTH_11">#REF!</definedName>
    <definedName name="MONTH_12">#REF!</definedName>
    <definedName name="MONTH_2">#REF!</definedName>
    <definedName name="MONTH_3">#REF!</definedName>
    <definedName name="MONTH_4">#REF!</definedName>
    <definedName name="MONTH_5">#REF!</definedName>
    <definedName name="MONTH_6">#REF!</definedName>
    <definedName name="MONTH_7">#REF!</definedName>
    <definedName name="MONTH_8">#REF!</definedName>
    <definedName name="MONTH_9">#REF!</definedName>
    <definedName name="MONTH_NO">#REF!</definedName>
    <definedName name="Month1">#REF!</definedName>
    <definedName name="Month2">#REF!</definedName>
    <definedName name="Month3">#REF!</definedName>
    <definedName name="NA">#REF!</definedName>
    <definedName name="NumberTrueUp">#REF!</definedName>
    <definedName name="NymexMonth1">'C.1'!$E$25</definedName>
    <definedName name="NymexMonth2">'C.1'!$G$25</definedName>
    <definedName name="NymexMonth3">'C.1'!$I$25</definedName>
    <definedName name="OVERVIEW_RP">#REF!</definedName>
    <definedName name="PBRRF">#REF!</definedName>
    <definedName name="PriceCommodity">'C.2'!#REF!</definedName>
    <definedName name="PriceCommodityAdjusted">'C.2'!#REF!</definedName>
    <definedName name="_xlnm.Print_Area" localSheetId="0">A.1!$A$1:$K$50</definedName>
    <definedName name="_xlnm.Print_Area" localSheetId="1">A.2!$A$1:$K$22</definedName>
    <definedName name="_xlnm.Print_Area" localSheetId="2">B.1!$A$1:$J$71</definedName>
    <definedName name="_xlnm.Print_Area" localSheetId="3">B.2!$A$1:$J$41</definedName>
    <definedName name="_xlnm.Print_Area" localSheetId="4">B.3!$A$1:$I$52</definedName>
    <definedName name="_xlnm.Print_Area" localSheetId="5">B.4!$A$1:$J$35</definedName>
    <definedName name="_xlnm.Print_Area" localSheetId="6">B.5!$A$1:$J$32</definedName>
    <definedName name="_xlnm.Print_Area" localSheetId="7">B.6!$A$1:$I$37</definedName>
    <definedName name="_xlnm.Print_Area" localSheetId="8">B.7!$A$1:$H$49</definedName>
    <definedName name="_xlnm.Print_Area" localSheetId="9">B.8!$A$1:$G$23</definedName>
    <definedName name="_xlnm.Print_Area" localSheetId="10">'C.1'!$A$1:$I$33</definedName>
    <definedName name="_xlnm.Print_Area" localSheetId="11">'C.2'!$A$1:$P$25</definedName>
    <definedName name="_xlnm.Print_Area" localSheetId="12">D.1!$A$1:$I$45</definedName>
    <definedName name="_xlnm.Print_Area" localSheetId="13">D.2!$A$1:$H$37</definedName>
    <definedName name="_xlnm.Print_Area" localSheetId="14">D.3!$A$1:$H$40</definedName>
    <definedName name="_xlnm.Print_Area" localSheetId="15">D.4!$A$1:$O$38</definedName>
    <definedName name="Print_Total">#REF!</definedName>
    <definedName name="rpt_Confidential">'C.2'!$A$4:$P$10</definedName>
    <definedName name="rpt_PublicDisclosure">'C.2'!$A$11:$P$25</definedName>
    <definedName name="SALES_DB">#REF!</definedName>
    <definedName name="SEASON">#REF!</definedName>
    <definedName name="SecondEffectiveDate">#REF!</definedName>
    <definedName name="SecondTrueUp">#REF!</definedName>
    <definedName name="StatusDraft">#REF!</definedName>
    <definedName name="TABLE_SEASON">#REF!</definedName>
    <definedName name="TB_G1">#REF!</definedName>
    <definedName name="TB_G1\HLF">#REF!</definedName>
    <definedName name="TB_G2">#REF!</definedName>
    <definedName name="TB_NNS_DEM_2">#REF!</definedName>
    <definedName name="TB_T2\G1">#REF!</definedName>
    <definedName name="TB_T2\G1\HLF">#REF!</definedName>
    <definedName name="TB_T2\G2">#REF!</definedName>
    <definedName name="TB_T3">#REF!</definedName>
    <definedName name="TB_T4">#REF!</definedName>
    <definedName name="tbl_Month">#REF!</definedName>
    <definedName name="tbl_Nymex">#REF!</definedName>
    <definedName name="tbl_TariffRevisions">#REF!</definedName>
    <definedName name="TEN_CASH">#REF!</definedName>
    <definedName name="TEN_EST_PUR">#REF!</definedName>
    <definedName name="TEN_FT_G">#REF!</definedName>
    <definedName name="TEN_FT_GS">#REF!</definedName>
    <definedName name="ten_fta">#REF!</definedName>
    <definedName name="TEN_FTG">#REF!</definedName>
    <definedName name="TEN_FTG_COMMOD">#REF!</definedName>
    <definedName name="TEN_FTG_DEMAND">#REF!</definedName>
    <definedName name="TEN_FTGS">#REF!</definedName>
    <definedName name="ten_fuel">#REF!</definedName>
    <definedName name="TEN_RES_FEE">#REF!</definedName>
    <definedName name="TEN_SS">#REF!</definedName>
    <definedName name="TEN_STORAGE">#REF!</definedName>
    <definedName name="TEN_TRANSITION">#REF!</definedName>
    <definedName name="Tenn">#REF!</definedName>
    <definedName name="test">#REF!</definedName>
    <definedName name="tex_borrow">#REF!</definedName>
    <definedName name="TEX_CASH">#REF!</definedName>
    <definedName name="TEX_EST_PUR">#REF!</definedName>
    <definedName name="TEX_FT_COMMOD">#REF!</definedName>
    <definedName name="TEX_FT_DEMAND">#REF!</definedName>
    <definedName name="TEX_FUEL">#REF!</definedName>
    <definedName name="TEX_NNS_COMMOD">#REF!</definedName>
    <definedName name="TEX_NNS_DEM">#REF!</definedName>
    <definedName name="TEX_NNS_DEMAND">#REF!</definedName>
    <definedName name="TEX_RES_FEE">#REF!</definedName>
    <definedName name="TEX_TRANSITION">#REF!</definedName>
    <definedName name="Texas">#REF!</definedName>
    <definedName name="TexasGasNNS">'C.2'!#REF!</definedName>
    <definedName name="TexasGasNoticePayback">#REF!</definedName>
    <definedName name="TGX_2">#REF!</definedName>
    <definedName name="ThirdEffectiveDate">#REF!</definedName>
    <definedName name="ThirdTrueUp">#REF!</definedName>
    <definedName name="TrueUp">#REF!</definedName>
    <definedName name="Trunkline">#REF!</definedName>
    <definedName name="TrunklineCommodity">#REF!</definedName>
    <definedName name="TrunklineGas">#REF!</definedName>
    <definedName name="TrunklinePurchase">#REF!</definedName>
    <definedName name="TrunkRates">#REF!</definedName>
    <definedName name="WKG_G1">#REF!</definedName>
    <definedName name="WKG_G1\HLF">#REF!</definedName>
    <definedName name="WKG_G2">#REF!</definedName>
    <definedName name="WKG_LVS1">#REF!</definedName>
    <definedName name="WKG_LVS2">#REF!</definedName>
    <definedName name="WKG_REF_SALES">#REF!</definedName>
    <definedName name="WKG_STORAGE">#REF!</definedName>
    <definedName name="WKG_T2\G1">#REF!</definedName>
    <definedName name="WKG_T2\G1\HLF">#REF!</definedName>
    <definedName name="WKG_T2\G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29" l="1"/>
  <c r="N81" i="29"/>
  <c r="B14" i="22"/>
  <c r="G15" i="19"/>
  <c r="G14" i="19"/>
  <c r="G13" i="19"/>
  <c r="G12" i="19"/>
  <c r="J35" i="16"/>
  <c r="I35" i="16"/>
  <c r="I19" i="16"/>
  <c r="I13" i="16"/>
  <c r="I52" i="15"/>
  <c r="G32" i="15"/>
  <c r="J29" i="16" l="1"/>
  <c r="H17" i="26"/>
  <c r="F17" i="26"/>
  <c r="J28" i="16"/>
  <c r="G41" i="14"/>
  <c r="I41" i="14"/>
  <c r="G35" i="18"/>
  <c r="F30" i="18"/>
  <c r="F26" i="18"/>
  <c r="F35" i="18"/>
  <c r="E35" i="18"/>
  <c r="G17" i="18"/>
  <c r="F18" i="19"/>
  <c r="E18" i="19"/>
  <c r="F23" i="19"/>
  <c r="E39" i="14"/>
  <c r="E41" i="14"/>
  <c r="G13" i="14"/>
  <c r="G16" i="14"/>
  <c r="G22" i="14"/>
  <c r="G28" i="14"/>
  <c r="G30" i="14"/>
  <c r="F18" i="27"/>
  <c r="H18" i="27"/>
  <c r="F52" i="15"/>
  <c r="G46" i="15"/>
  <c r="I46" i="15"/>
  <c r="G51" i="15"/>
  <c r="I51" i="15"/>
  <c r="G50" i="15"/>
  <c r="I50" i="15"/>
  <c r="G49" i="15"/>
  <c r="F51" i="15"/>
  <c r="G35" i="14"/>
  <c r="G39" i="14"/>
  <c r="G34" i="14"/>
  <c r="I28" i="14"/>
  <c r="I30" i="14"/>
  <c r="E30" i="14"/>
  <c r="G52" i="15"/>
  <c r="G18" i="18"/>
  <c r="E18" i="18"/>
  <c r="B15" i="22"/>
  <c r="B16" i="22"/>
  <c r="B17" i="22"/>
  <c r="B18" i="22"/>
  <c r="B19" i="22"/>
  <c r="B20" i="22"/>
  <c r="B21" i="22"/>
  <c r="B22" i="22"/>
  <c r="B23" i="22"/>
  <c r="I14" i="6"/>
  <c r="I39" i="13"/>
  <c r="I13" i="6"/>
  <c r="K13" i="6" s="1"/>
  <c r="I12" i="6"/>
  <c r="K12" i="6" s="1"/>
  <c r="D33" i="26"/>
  <c r="C12" i="25"/>
  <c r="D28" i="26"/>
  <c r="H28" i="26"/>
  <c r="H33" i="26"/>
  <c r="C16" i="25"/>
  <c r="F28" i="26"/>
  <c r="F33" i="26"/>
  <c r="C14" i="25"/>
  <c r="E68" i="13"/>
  <c r="D17" i="27"/>
  <c r="D31" i="27"/>
  <c r="D36" i="27"/>
  <c r="D12" i="25"/>
  <c r="E19" i="19"/>
  <c r="G30" i="25"/>
  <c r="G42" i="25"/>
  <c r="I7" i="30"/>
  <c r="N26" i="28"/>
  <c r="H30" i="17"/>
  <c r="H32" i="17" s="1"/>
  <c r="F17" i="27"/>
  <c r="F31" i="27"/>
  <c r="F36" i="27"/>
  <c r="D14" i="25"/>
  <c r="G30" i="13"/>
  <c r="F45" i="15"/>
  <c r="I20" i="15"/>
  <c r="K5" i="19"/>
  <c r="E61" i="13"/>
  <c r="F15" i="30"/>
  <c r="F10" i="28"/>
  <c r="F9" i="28"/>
  <c r="F11" i="28"/>
  <c r="F13" i="28"/>
  <c r="H9" i="28"/>
  <c r="J9" i="28"/>
  <c r="L9" i="28"/>
  <c r="L11" i="28"/>
  <c r="L13" i="28"/>
  <c r="G10" i="28"/>
  <c r="G17" i="28"/>
  <c r="H17" i="28"/>
  <c r="J10" i="28"/>
  <c r="L10" i="28"/>
  <c r="N10" i="28"/>
  <c r="D11" i="28"/>
  <c r="D13" i="28"/>
  <c r="N12" i="28"/>
  <c r="I24" i="28"/>
  <c r="J24" i="28"/>
  <c r="G12" i="6"/>
  <c r="G27" i="6" s="1"/>
  <c r="G13" i="6"/>
  <c r="G28" i="6" s="1"/>
  <c r="G14" i="6"/>
  <c r="G29" i="6" s="1"/>
  <c r="K14" i="6"/>
  <c r="E28" i="15"/>
  <c r="K12" i="7"/>
  <c r="K24" i="28"/>
  <c r="L24" i="28"/>
  <c r="K17" i="28"/>
  <c r="L17" i="28"/>
  <c r="K23" i="28"/>
  <c r="L23" i="28"/>
  <c r="L25" i="28"/>
  <c r="L27" i="28"/>
  <c r="E16" i="25"/>
  <c r="K16" i="28"/>
  <c r="L16" i="28"/>
  <c r="G20" i="6"/>
  <c r="G24" i="6"/>
  <c r="B8" i="30"/>
  <c r="B9" i="30"/>
  <c r="B10" i="30"/>
  <c r="B11" i="30"/>
  <c r="B12" i="30"/>
  <c r="B13" i="30"/>
  <c r="B14" i="30"/>
  <c r="B15" i="30"/>
  <c r="B16" i="30"/>
  <c r="B17" i="30"/>
  <c r="B18" i="30"/>
  <c r="F22" i="16"/>
  <c r="G35" i="6"/>
  <c r="K35" i="6"/>
  <c r="G36" i="6"/>
  <c r="K36" i="6"/>
  <c r="G42" i="6"/>
  <c r="G46" i="6"/>
  <c r="G50" i="6" s="1"/>
  <c r="G57" i="13"/>
  <c r="F33" i="19"/>
  <c r="E33" i="19"/>
  <c r="G24" i="13"/>
  <c r="G21" i="13"/>
  <c r="G18" i="13"/>
  <c r="G12" i="13"/>
  <c r="I57" i="13"/>
  <c r="G59" i="13"/>
  <c r="G66" i="13"/>
  <c r="E59" i="13"/>
  <c r="E66" i="13"/>
  <c r="I59" i="13"/>
  <c r="I66" i="13"/>
  <c r="I30" i="13"/>
  <c r="F14" i="30"/>
  <c r="F8" i="30"/>
  <c r="F9" i="30"/>
  <c r="F11" i="30"/>
  <c r="F12" i="30"/>
  <c r="F13" i="30"/>
  <c r="F17" i="30"/>
  <c r="F7" i="30"/>
  <c r="F10" i="30"/>
  <c r="F16" i="30"/>
  <c r="F18" i="30"/>
  <c r="B19" i="7"/>
  <c r="B34" i="6"/>
  <c r="E24" i="14"/>
  <c r="F50" i="15"/>
  <c r="E18" i="14"/>
  <c r="F49" i="15"/>
  <c r="G24" i="14"/>
  <c r="I22" i="14"/>
  <c r="I24" i="14"/>
  <c r="I24" i="13"/>
  <c r="E26" i="13"/>
  <c r="F41" i="15"/>
  <c r="I23" i="28"/>
  <c r="J23" i="28"/>
  <c r="J25" i="28"/>
  <c r="J27" i="28"/>
  <c r="I16" i="28"/>
  <c r="J16" i="28"/>
  <c r="G23" i="28"/>
  <c r="H23" i="28"/>
  <c r="H25" i="28"/>
  <c r="H27" i="28"/>
  <c r="G16" i="28"/>
  <c r="H16" i="28"/>
  <c r="H18" i="28"/>
  <c r="H20" i="28"/>
  <c r="E23" i="28"/>
  <c r="F23" i="28"/>
  <c r="E16" i="28"/>
  <c r="F16" i="28"/>
  <c r="K23" i="6"/>
  <c r="I18" i="30"/>
  <c r="I17" i="30"/>
  <c r="I16" i="30"/>
  <c r="I15" i="30"/>
  <c r="I14" i="30"/>
  <c r="I13" i="30"/>
  <c r="I12" i="30"/>
  <c r="I11" i="30"/>
  <c r="I10" i="30"/>
  <c r="I9" i="30"/>
  <c r="I8" i="30"/>
  <c r="D25" i="28"/>
  <c r="D27" i="28"/>
  <c r="N19" i="28"/>
  <c r="D18" i="28"/>
  <c r="D20" i="28"/>
  <c r="H17" i="27"/>
  <c r="H31" i="27"/>
  <c r="H36" i="27"/>
  <c r="D16" i="25"/>
  <c r="A67" i="26"/>
  <c r="G33" i="26"/>
  <c r="H16" i="26"/>
  <c r="F16" i="26"/>
  <c r="D16" i="26"/>
  <c r="A64" i="25"/>
  <c r="G19" i="25"/>
  <c r="F11" i="20"/>
  <c r="F13" i="20"/>
  <c r="F15" i="20"/>
  <c r="F22" i="20"/>
  <c r="E17" i="18"/>
  <c r="A2" i="20"/>
  <c r="F19" i="19"/>
  <c r="A2" i="19"/>
  <c r="G26" i="18"/>
  <c r="A2" i="18"/>
  <c r="I30" i="16"/>
  <c r="I21" i="16"/>
  <c r="J21" i="16"/>
  <c r="J20" i="16"/>
  <c r="A2" i="16"/>
  <c r="A2" i="15"/>
  <c r="I38" i="14"/>
  <c r="I35" i="14"/>
  <c r="I16" i="14"/>
  <c r="I13" i="14"/>
  <c r="I18" i="14"/>
  <c r="A2" i="14"/>
  <c r="E53" i="13"/>
  <c r="F44" i="15"/>
  <c r="I51" i="13"/>
  <c r="I53" i="13"/>
  <c r="I65" i="13"/>
  <c r="I68" i="13"/>
  <c r="I71" i="13"/>
  <c r="E9" i="18"/>
  <c r="G51" i="13"/>
  <c r="G53" i="13"/>
  <c r="G65" i="13"/>
  <c r="G68" i="13"/>
  <c r="G71" i="13"/>
  <c r="G45" i="13"/>
  <c r="I42" i="13"/>
  <c r="I47" i="13"/>
  <c r="I64" i="13"/>
  <c r="G39" i="13"/>
  <c r="E35" i="13"/>
  <c r="F42" i="15"/>
  <c r="I35" i="13"/>
  <c r="I63" i="13"/>
  <c r="G35" i="13"/>
  <c r="G63" i="13"/>
  <c r="I21" i="13"/>
  <c r="I18" i="13"/>
  <c r="E14" i="13"/>
  <c r="F40" i="15"/>
  <c r="I12" i="13"/>
  <c r="I14" i="13"/>
  <c r="I61" i="13"/>
  <c r="G14" i="13"/>
  <c r="G61" i="13"/>
  <c r="K21" i="7"/>
  <c r="K20" i="7"/>
  <c r="K14" i="7"/>
  <c r="K13" i="7"/>
  <c r="A2" i="7"/>
  <c r="G62" i="6"/>
  <c r="I22" i="6" s="1"/>
  <c r="G7" i="7"/>
  <c r="G19" i="19"/>
  <c r="I34" i="14"/>
  <c r="I45" i="13"/>
  <c r="G38" i="14"/>
  <c r="G42" i="13"/>
  <c r="G47" i="13"/>
  <c r="G64" i="13"/>
  <c r="E47" i="13"/>
  <c r="E63" i="13"/>
  <c r="E65" i="13"/>
  <c r="G37" i="14"/>
  <c r="E62" i="13"/>
  <c r="I37" i="14"/>
  <c r="F43" i="15"/>
  <c r="E64" i="13"/>
  <c r="I17" i="28"/>
  <c r="J17" i="28"/>
  <c r="J18" i="28"/>
  <c r="J20" i="28"/>
  <c r="E24" i="28"/>
  <c r="F24" i="28"/>
  <c r="E17" i="28"/>
  <c r="F17" i="28"/>
  <c r="G24" i="28"/>
  <c r="H24" i="28"/>
  <c r="H10" i="28"/>
  <c r="H11" i="28"/>
  <c r="H13" i="28"/>
  <c r="J8" i="30"/>
  <c r="G26" i="13"/>
  <c r="G62" i="13"/>
  <c r="I26" i="13"/>
  <c r="I62" i="13"/>
  <c r="J11" i="28"/>
  <c r="J13" i="28"/>
  <c r="G49" i="6"/>
  <c r="J16" i="30"/>
  <c r="J15" i="30"/>
  <c r="J11" i="30"/>
  <c r="J18" i="30"/>
  <c r="G35" i="25"/>
  <c r="J7" i="30"/>
  <c r="J13" i="30"/>
  <c r="J9" i="30"/>
  <c r="J12" i="30"/>
  <c r="J14" i="30"/>
  <c r="J10" i="30"/>
  <c r="J17" i="30"/>
  <c r="A3" i="30"/>
  <c r="L81" i="29"/>
  <c r="H81" i="29"/>
  <c r="N24" i="28"/>
  <c r="L18" i="28"/>
  <c r="L20" i="28"/>
  <c r="E14" i="25"/>
  <c r="F14" i="25"/>
  <c r="I14" i="25"/>
  <c r="N17" i="28"/>
  <c r="J32" i="28"/>
  <c r="H31" i="28"/>
  <c r="N23" i="28"/>
  <c r="N25" i="28"/>
  <c r="N27" i="28"/>
  <c r="N16" i="28"/>
  <c r="N18" i="28"/>
  <c r="N20" i="28"/>
  <c r="F18" i="28"/>
  <c r="F20" i="28"/>
  <c r="F25" i="28"/>
  <c r="F27" i="28"/>
  <c r="O27" i="28"/>
  <c r="O13" i="28"/>
  <c r="E12" i="25"/>
  <c r="N9" i="28"/>
  <c r="N11" i="28"/>
  <c r="N13" i="28"/>
  <c r="F12" i="25"/>
  <c r="I12" i="25"/>
  <c r="F16" i="25"/>
  <c r="I16" i="25"/>
  <c r="D19" i="25"/>
  <c r="G36" i="25"/>
  <c r="G38" i="25"/>
  <c r="J30" i="16"/>
  <c r="F22" i="19"/>
  <c r="E22" i="19" s="1"/>
  <c r="H35" i="16"/>
  <c r="H31" i="16"/>
  <c r="F21" i="19"/>
  <c r="J14" i="16"/>
  <c r="E29" i="19"/>
  <c r="G29" i="15"/>
  <c r="J15" i="17"/>
  <c r="J14" i="17"/>
  <c r="F25" i="19"/>
  <c r="E25" i="19"/>
  <c r="F46" i="15"/>
  <c r="F13" i="19"/>
  <c r="E13" i="19"/>
  <c r="F14" i="19"/>
  <c r="E14" i="19"/>
  <c r="I25" i="15"/>
  <c r="I27" i="15"/>
  <c r="G18" i="14"/>
  <c r="I39" i="14"/>
  <c r="I25" i="22"/>
  <c r="E25" i="22"/>
  <c r="G25" i="22"/>
  <c r="I45" i="6"/>
  <c r="K45" i="6" s="1"/>
  <c r="E11" i="18"/>
  <c r="J26" i="16"/>
  <c r="H22" i="19"/>
  <c r="L33" i="28"/>
  <c r="E19" i="25"/>
  <c r="O20" i="28"/>
  <c r="O36" i="28"/>
  <c r="N34" i="28"/>
  <c r="F30" i="28"/>
  <c r="G26" i="25"/>
  <c r="I19" i="25"/>
  <c r="G25" i="25"/>
  <c r="F19" i="25"/>
  <c r="F30" i="19"/>
  <c r="E28" i="19"/>
  <c r="E30" i="19"/>
  <c r="F12" i="19"/>
  <c r="E12" i="19" s="1"/>
  <c r="E15" i="19" s="1"/>
  <c r="I13" i="15"/>
  <c r="G40" i="15"/>
  <c r="G45" i="15"/>
  <c r="I45" i="15"/>
  <c r="F15" i="19"/>
  <c r="G43" i="15"/>
  <c r="I43" i="15"/>
  <c r="G44" i="15"/>
  <c r="I44" i="15"/>
  <c r="G41" i="15"/>
  <c r="I41" i="15"/>
  <c r="G42" i="15"/>
  <c r="I42" i="15"/>
  <c r="I49" i="15"/>
  <c r="D5" i="27"/>
  <c r="B9" i="28"/>
  <c r="J13" i="16"/>
  <c r="I40" i="15"/>
  <c r="H19" i="15"/>
  <c r="I19" i="15"/>
  <c r="I7" i="7"/>
  <c r="B16" i="28"/>
  <c r="F5" i="27"/>
  <c r="A4" i="26"/>
  <c r="A4" i="27"/>
  <c r="A4" i="28"/>
  <c r="B23" i="28"/>
  <c r="H5" i="27"/>
  <c r="J27" i="16"/>
  <c r="G33" i="19"/>
  <c r="A3" i="26"/>
  <c r="A3" i="28"/>
  <c r="A3" i="27"/>
  <c r="H21" i="15"/>
  <c r="H22" i="15" s="1"/>
  <c r="I21" i="15"/>
  <c r="I18" i="15"/>
  <c r="I22" i="15" s="1"/>
  <c r="H13" i="19" s="1"/>
  <c r="I26" i="15"/>
  <c r="H28" i="15"/>
  <c r="I28" i="15"/>
  <c r="H14" i="15"/>
  <c r="H15" i="15" s="1"/>
  <c r="I14" i="15"/>
  <c r="I12" i="15"/>
  <c r="I15" i="15" s="1"/>
  <c r="I15" i="16"/>
  <c r="J15" i="16"/>
  <c r="J12" i="16"/>
  <c r="J19" i="16"/>
  <c r="J13" i="17"/>
  <c r="I16" i="17"/>
  <c r="I17" i="17" s="1"/>
  <c r="J16" i="17"/>
  <c r="H21" i="19"/>
  <c r="B8" i="22"/>
  <c r="I16" i="16"/>
  <c r="G28" i="19"/>
  <c r="G29" i="25"/>
  <c r="G32" i="25"/>
  <c r="G44" i="25"/>
  <c r="I21" i="6"/>
  <c r="I43" i="6"/>
  <c r="G41" i="25"/>
  <c r="K43" i="6"/>
  <c r="K21" i="6"/>
  <c r="J81" i="29" l="1"/>
  <c r="F81" i="29"/>
  <c r="I30" i="17"/>
  <c r="I32" i="17" s="1"/>
  <c r="E12" i="18" s="1"/>
  <c r="E13" i="18" s="1"/>
  <c r="J17" i="17"/>
  <c r="H25" i="19" s="1"/>
  <c r="G25" i="19"/>
  <c r="J31" i="16"/>
  <c r="I31" i="16" s="1"/>
  <c r="I22" i="16"/>
  <c r="J22" i="16" s="1"/>
  <c r="J23" i="16" s="1"/>
  <c r="J16" i="16"/>
  <c r="G22" i="19"/>
  <c r="E21" i="19"/>
  <c r="E23" i="19" s="1"/>
  <c r="H18" i="19"/>
  <c r="F37" i="19"/>
  <c r="E37" i="19"/>
  <c r="I29" i="15"/>
  <c r="H29" i="15"/>
  <c r="H14" i="19"/>
  <c r="I32" i="15"/>
  <c r="H32" i="15" s="1"/>
  <c r="H12" i="19"/>
  <c r="F39" i="19"/>
  <c r="E39" i="19" s="1"/>
  <c r="E41" i="19" s="1"/>
  <c r="E45" i="19" s="1"/>
  <c r="K22" i="6"/>
  <c r="I44" i="6"/>
  <c r="F17" i="18" l="1"/>
  <c r="F18" i="18"/>
  <c r="H18" i="18" s="1"/>
  <c r="H19" i="19"/>
  <c r="H23" i="19"/>
  <c r="I23" i="16"/>
  <c r="G21" i="19"/>
  <c r="G23" i="19"/>
  <c r="G18" i="19"/>
  <c r="H28" i="19"/>
  <c r="H29" i="19"/>
  <c r="G29" i="19" s="1"/>
  <c r="H15" i="19"/>
  <c r="F41" i="19"/>
  <c r="K44" i="6"/>
  <c r="H17" i="18" l="1"/>
  <c r="F19" i="18"/>
  <c r="H30" i="19"/>
  <c r="G30" i="19" s="1"/>
  <c r="F45" i="19"/>
  <c r="H37" i="19"/>
  <c r="H19" i="18" l="1"/>
  <c r="I17" i="18"/>
  <c r="I19" i="18" s="1"/>
  <c r="H41" i="19"/>
  <c r="G37" i="19"/>
  <c r="I19" i="6" l="1"/>
  <c r="K19" i="6" s="1"/>
  <c r="H26" i="18"/>
  <c r="H30" i="18"/>
  <c r="I30" i="18"/>
  <c r="I41" i="6"/>
  <c r="K41" i="6" s="1"/>
  <c r="H45" i="19"/>
  <c r="G45" i="19" s="1"/>
  <c r="I18" i="6" s="1"/>
  <c r="G41" i="19"/>
  <c r="K18" i="6" l="1"/>
  <c r="I20" i="6"/>
  <c r="I40" i="6"/>
  <c r="K40" i="6" l="1"/>
  <c r="I42" i="6"/>
  <c r="I24" i="6"/>
  <c r="K20" i="6"/>
  <c r="K24" i="6" l="1"/>
  <c r="I28" i="6"/>
  <c r="K28" i="6" s="1"/>
  <c r="I29" i="6"/>
  <c r="K29" i="6" s="1"/>
  <c r="I27" i="6"/>
  <c r="K27" i="6" s="1"/>
  <c r="K42" i="6"/>
  <c r="I46" i="6"/>
  <c r="I49" i="6" l="1"/>
  <c r="K49" i="6" s="1"/>
  <c r="I50" i="6"/>
  <c r="K50" i="6" s="1"/>
  <c r="K4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Christina N Vo</author>
  </authors>
  <commentList>
    <comment ref="C50" authorId="0" shapeId="0" xr:uid="{DF17E652-815F-4218-A56A-EA18512EEC98}">
      <text>
        <r>
          <rPr>
            <b/>
            <sz val="9"/>
            <color indexed="81"/>
            <rFont val="Tahoma"/>
            <family val="2"/>
          </rPr>
          <t>Christina N Vo:</t>
        </r>
        <r>
          <rPr>
            <sz val="9"/>
            <color indexed="81"/>
            <rFont val="Tahoma"/>
            <family val="2"/>
          </rPr>
          <t xml:space="preserve">
Replaces 57476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C1" authorId="0" shapeId="0" xr:uid="{00000000-0006-0000-1200-000001000000}">
      <text>
        <r>
          <rPr>
            <b/>
            <sz val="8"/>
            <color indexed="81"/>
            <rFont val="Tahoma"/>
            <family val="2"/>
          </rPr>
          <t>Linda Nave:</t>
        </r>
        <r>
          <rPr>
            <sz val="8"/>
            <color indexed="81"/>
            <rFont val="Tahoma"/>
            <family val="2"/>
          </rPr>
          <t xml:space="preserve">
total purchases, bottom box of Summer/Winter Plan
</t>
        </r>
      </text>
    </comment>
  </commentList>
</comments>
</file>

<file path=xl/sharedStrings.xml><?xml version="1.0" encoding="utf-8"?>
<sst xmlns="http://schemas.openxmlformats.org/spreadsheetml/2006/main" count="1044" uniqueCount="424">
  <si>
    <t>Tariff</t>
  </si>
  <si>
    <t>Total Refund Factor (RF)</t>
  </si>
  <si>
    <t xml:space="preserve">4 - </t>
  </si>
  <si>
    <t xml:space="preserve">3 - </t>
  </si>
  <si>
    <t xml:space="preserve">2 - </t>
  </si>
  <si>
    <t xml:space="preserve">1 - </t>
  </si>
  <si>
    <t>RF</t>
  </si>
  <si>
    <t>Date</t>
  </si>
  <si>
    <t>Case No.</t>
  </si>
  <si>
    <t>Effective</t>
  </si>
  <si>
    <t>Refund Factor (RF)</t>
  </si>
  <si>
    <t>Mcf</t>
  </si>
  <si>
    <t>Over</t>
  </si>
  <si>
    <t>First</t>
  </si>
  <si>
    <t>Rate per Mcf (GCA included)</t>
  </si>
  <si>
    <t>GCA (Gas Cost Adjustment)</t>
  </si>
  <si>
    <t>PBRRF (Performance Based Rate Recovery Factor)</t>
  </si>
  <si>
    <t>RF (Refund Adjustment)</t>
  </si>
  <si>
    <t>CF (Correction Factor)</t>
  </si>
  <si>
    <t>Total EGC</t>
  </si>
  <si>
    <t>Demand</t>
  </si>
  <si>
    <t>Commodity</t>
  </si>
  <si>
    <t>EGC (Expected Gas Cost):</t>
  </si>
  <si>
    <t>Gas Cost Adjustment Components</t>
  </si>
  <si>
    <t>G - 2</t>
  </si>
  <si>
    <t>Next</t>
  </si>
  <si>
    <t>G - 1</t>
  </si>
  <si>
    <t>$/Mcf</t>
  </si>
  <si>
    <t>Difference</t>
  </si>
  <si>
    <t>Description</t>
  </si>
  <si>
    <t>No.</t>
  </si>
  <si>
    <t>Line</t>
  </si>
  <si>
    <t>(c)</t>
  </si>
  <si>
    <t>(b)</t>
  </si>
  <si>
    <t>(a)</t>
  </si>
  <si>
    <t>Sales Service</t>
  </si>
  <si>
    <t>Page 1 of 2</t>
  </si>
  <si>
    <t>Comparison of Current and Previous Cases</t>
  </si>
  <si>
    <t>Exhibit A</t>
  </si>
  <si>
    <t>Atmos Energy Corporation</t>
  </si>
  <si>
    <t>T - 3 / Interruptible Service (Low Priority)</t>
  </si>
  <si>
    <t>T -4 Transportation Service / Firm Service (High Priority)</t>
  </si>
  <si>
    <t>Transportation Service</t>
  </si>
  <si>
    <t>Page 2 of 2</t>
  </si>
  <si>
    <t>2</t>
  </si>
  <si>
    <t>Interruptible Service</t>
  </si>
  <si>
    <t>Firm Service</t>
  </si>
  <si>
    <t>Month</t>
  </si>
  <si>
    <t>40</t>
  </si>
  <si>
    <t>Total Texas Gas Area Non-Commodity</t>
  </si>
  <si>
    <t>Total Texas Gas</t>
  </si>
  <si>
    <t>Total Zone 1 to Zone 3</t>
  </si>
  <si>
    <t>Total SL to Zone 3</t>
  </si>
  <si>
    <t>Total SL to Zone 2</t>
  </si>
  <si>
    <t>Total SL to Zone 4</t>
  </si>
  <si>
    <t>Section 4.1 - FT</t>
  </si>
  <si>
    <t>(Capacity Released)</t>
  </si>
  <si>
    <t xml:space="preserve">   Base Rate</t>
  </si>
  <si>
    <t>FT Contract #</t>
  </si>
  <si>
    <t>Section 4.4 - NNS</t>
  </si>
  <si>
    <t>NNS Contract #</t>
  </si>
  <si>
    <t>SL to Zone 4</t>
  </si>
  <si>
    <t>Zone 1 to Zone 3</t>
  </si>
  <si>
    <t>SL to Zone 3</t>
  </si>
  <si>
    <t xml:space="preserve">   Base Rate </t>
  </si>
  <si>
    <t>SL to Zone 2</t>
  </si>
  <si>
    <t>$</t>
  </si>
  <si>
    <t>$/MMbtu</t>
  </si>
  <si>
    <t>MMbtu</t>
  </si>
  <si>
    <t>Total</t>
  </si>
  <si>
    <t>Rate</t>
  </si>
  <si>
    <t>Units</t>
  </si>
  <si>
    <t>Sheet No.</t>
  </si>
  <si>
    <t>Annual</t>
  </si>
  <si>
    <t>Non-Commodity</t>
  </si>
  <si>
    <t>(e)</t>
  </si>
  <si>
    <t>(d)</t>
  </si>
  <si>
    <t>Texas Gas Transmission - Non-Commodity</t>
  </si>
  <si>
    <t>Page 1 of 8</t>
  </si>
  <si>
    <t>Expected Gas Cost (EGC) Calculation</t>
  </si>
  <si>
    <t>Exhibit B</t>
  </si>
  <si>
    <t>Total Tennessee Gas Area FT-G Non-Commodity</t>
  </si>
  <si>
    <t>Total Storage</t>
  </si>
  <si>
    <t xml:space="preserve">    Space Charge</t>
  </si>
  <si>
    <t xml:space="preserve">    Demand</t>
  </si>
  <si>
    <t>Market Area:</t>
  </si>
  <si>
    <t>provide numbers)</t>
  </si>
  <si>
    <t>(need table, Poole will</t>
  </si>
  <si>
    <t>Production Area:</t>
  </si>
  <si>
    <t>Gas Storage</t>
  </si>
  <si>
    <t>23</t>
  </si>
  <si>
    <t>FT-G  Contract #</t>
  </si>
  <si>
    <t>1 to Zone 2</t>
  </si>
  <si>
    <t>Total Zone 0 to 2</t>
  </si>
  <si>
    <t>0 to Zone 2</t>
  </si>
  <si>
    <t>Tennessee Gas Pipeline - Non-Commodity</t>
  </si>
  <si>
    <t>Page 2 of 8</t>
  </si>
  <si>
    <t>39</t>
  </si>
  <si>
    <t>38</t>
  </si>
  <si>
    <t>37</t>
  </si>
  <si>
    <t>Tennessee Gas</t>
  </si>
  <si>
    <t>36</t>
  </si>
  <si>
    <t>35</t>
  </si>
  <si>
    <t>34</t>
  </si>
  <si>
    <t>33</t>
  </si>
  <si>
    <t>1 to Zone 3</t>
  </si>
  <si>
    <t>32</t>
  </si>
  <si>
    <t>31</t>
  </si>
  <si>
    <t>30</t>
  </si>
  <si>
    <t>Average</t>
  </si>
  <si>
    <t>Allocation</t>
  </si>
  <si>
    <t>Offset</t>
  </si>
  <si>
    <t>Texas Gas</t>
  </si>
  <si>
    <t>29</t>
  </si>
  <si>
    <t>Weighted</t>
  </si>
  <si>
    <t>Charge</t>
  </si>
  <si>
    <t>MDQs in</t>
  </si>
  <si>
    <t>28</t>
  </si>
  <si>
    <t>Annualized</t>
  </si>
  <si>
    <t>27</t>
  </si>
  <si>
    <t>26</t>
  </si>
  <si>
    <t>Used to allocate transportation non-commodity</t>
  </si>
  <si>
    <t>25</t>
  </si>
  <si>
    <t>24</t>
  </si>
  <si>
    <t xml:space="preserve"> Total Purchases in Texas Area</t>
  </si>
  <si>
    <t>22</t>
  </si>
  <si>
    <t>21</t>
  </si>
  <si>
    <t>20</t>
  </si>
  <si>
    <t>19</t>
  </si>
  <si>
    <t>Section 4.18.1</t>
  </si>
  <si>
    <t xml:space="preserve">  Fuel and Loss Retention @</t>
  </si>
  <si>
    <t>18</t>
  </si>
  <si>
    <t xml:space="preserve">  Commodity (Zone 3)</t>
  </si>
  <si>
    <t>17</t>
  </si>
  <si>
    <t xml:space="preserve">    Injections</t>
  </si>
  <si>
    <t>16</t>
  </si>
  <si>
    <t xml:space="preserve">   Withdrawals</t>
  </si>
  <si>
    <t>15</t>
  </si>
  <si>
    <t>Net (Injections)/Withdrawals</t>
  </si>
  <si>
    <t>14</t>
  </si>
  <si>
    <t>No Notice Storage</t>
  </si>
  <si>
    <t>13</t>
  </si>
  <si>
    <t>12</t>
  </si>
  <si>
    <t>11</t>
  </si>
  <si>
    <t xml:space="preserve">  ACA</t>
  </si>
  <si>
    <t>10</t>
  </si>
  <si>
    <t xml:space="preserve">  Base (Weighted on MDQs)</t>
  </si>
  <si>
    <t>9</t>
  </si>
  <si>
    <t xml:space="preserve">  Indexed Gas Cost</t>
  </si>
  <si>
    <t>8</t>
  </si>
  <si>
    <t xml:space="preserve"> Firm Transportation</t>
  </si>
  <si>
    <t>7</t>
  </si>
  <si>
    <t>6</t>
  </si>
  <si>
    <t>5</t>
  </si>
  <si>
    <t>4</t>
  </si>
  <si>
    <t>3</t>
  </si>
  <si>
    <t xml:space="preserve"> No Notice Service</t>
  </si>
  <si>
    <t>1</t>
  </si>
  <si>
    <t>Purchases</t>
  </si>
  <si>
    <t>(f)</t>
  </si>
  <si>
    <t>Texas Gas Transmission - Commodity Purchases</t>
  </si>
  <si>
    <t>Page 3 of 8</t>
  </si>
  <si>
    <t>Total Tennessee Gas Zones</t>
  </si>
  <si>
    <t xml:space="preserve">  Total</t>
  </si>
  <si>
    <t xml:space="preserve">  Fuel and Loss Retention</t>
  </si>
  <si>
    <t xml:space="preserve">  Injection Rate</t>
  </si>
  <si>
    <t xml:space="preserve">  Withdrawal Rate</t>
  </si>
  <si>
    <t xml:space="preserve">  FT-A &amp; FT-G Market Area Injections</t>
  </si>
  <si>
    <t xml:space="preserve">  FT-A &amp; FT-G Market Area Withdrawals</t>
  </si>
  <si>
    <t xml:space="preserve">  Base Rate</t>
  </si>
  <si>
    <t xml:space="preserve"> FT-GS </t>
  </si>
  <si>
    <t xml:space="preserve">  Base Commodity (Weighted on MDQs)</t>
  </si>
  <si>
    <t xml:space="preserve"> FT-A and FT-G </t>
  </si>
  <si>
    <t>Tennessee Gas Pipeline - Commodity Purchases</t>
  </si>
  <si>
    <t>Page 4 of 8</t>
  </si>
  <si>
    <t xml:space="preserve">  Total Trunkline Area Non-Commodity</t>
  </si>
  <si>
    <t xml:space="preserve">  Discount Rate on MDQs</t>
  </si>
  <si>
    <t>014573</t>
  </si>
  <si>
    <t xml:space="preserve">   Injections</t>
  </si>
  <si>
    <t xml:space="preserve">  Base Commodity</t>
  </si>
  <si>
    <t xml:space="preserve">  Expected Volumes</t>
  </si>
  <si>
    <t>Firm Transportation</t>
  </si>
  <si>
    <t>Trunkline Gas Company</t>
  </si>
  <si>
    <t>Page 5 of 8</t>
  </si>
  <si>
    <t xml:space="preserve">  T-3 &amp; T-4</t>
  </si>
  <si>
    <t xml:space="preserve">  G-2</t>
  </si>
  <si>
    <t>Sales:</t>
  </si>
  <si>
    <t xml:space="preserve">  G-1</t>
  </si>
  <si>
    <t>Firm</t>
  </si>
  <si>
    <t>All</t>
  </si>
  <si>
    <t>Mcf @14.65</t>
  </si>
  <si>
    <t>Monthly  Demand Charge</t>
  </si>
  <si>
    <t>Volumetric Basis for</t>
  </si>
  <si>
    <t xml:space="preserve">All </t>
  </si>
  <si>
    <t>Interruptible</t>
  </si>
  <si>
    <t>Volumes</t>
  </si>
  <si>
    <t>Factors</t>
  </si>
  <si>
    <t>Demand Cost Allocation:</t>
  </si>
  <si>
    <t>Monthly Demand Charge</t>
  </si>
  <si>
    <t>Related</t>
  </si>
  <si>
    <t>Allocated</t>
  </si>
  <si>
    <t>Tennessee Gas Pipeline</t>
  </si>
  <si>
    <t>Midwestern</t>
  </si>
  <si>
    <t>Texas Gas Transmission</t>
  </si>
  <si>
    <t>Total Demand Cost:</t>
  </si>
  <si>
    <t>Demand Charge Calculation</t>
  </si>
  <si>
    <t>Page 6 of 8</t>
  </si>
  <si>
    <t>Note: Column (c) is calculated by dividing column (d) by column (a)</t>
  </si>
  <si>
    <t>Total Expected Commodity Cost</t>
  </si>
  <si>
    <t>Total Deliveries</t>
  </si>
  <si>
    <t>Lost &amp; Unaccounted for  @</t>
  </si>
  <si>
    <t>Total Commodity Purchases</t>
  </si>
  <si>
    <t>Local Production</t>
  </si>
  <si>
    <t>Net WKG Storage</t>
  </si>
  <si>
    <t>Withdrawals</t>
  </si>
  <si>
    <t>Injections</t>
  </si>
  <si>
    <t>Company Owned Storage</t>
  </si>
  <si>
    <t>Trunkline Gas Area</t>
  </si>
  <si>
    <t xml:space="preserve">FT-GS </t>
  </si>
  <si>
    <t xml:space="preserve">FT-A and FT-G </t>
  </si>
  <si>
    <t>Tennessee Gas Area</t>
  </si>
  <si>
    <t>Total Texas Gas Area</t>
  </si>
  <si>
    <t>No Notice Service</t>
  </si>
  <si>
    <t>Texas Gas Area</t>
  </si>
  <si>
    <t>Commodity - Total System</t>
  </si>
  <si>
    <t>Page 7 of 8</t>
  </si>
  <si>
    <t>New Load Factor  (line 5 / line 9)</t>
  </si>
  <si>
    <t xml:space="preserve"> Mcf/Peak Day</t>
  </si>
  <si>
    <t>temperature days from Peak Day Book - with adjustments per rate filing</t>
  </si>
  <si>
    <t>Estimated total company firm requirements for 5 degree average</t>
  </si>
  <si>
    <t>Peak Day Sales and Transportation Volume</t>
  </si>
  <si>
    <t>Average Daily Sales and Transport Volumes</t>
  </si>
  <si>
    <t>Divided by: Days/Year</t>
  </si>
  <si>
    <t>Total Mcf Billed Demand Charges</t>
  </si>
  <si>
    <t>Transportation</t>
  </si>
  <si>
    <t>Sales Volume</t>
  </si>
  <si>
    <t>Annualized Volumes Subject to Demand Charges</t>
  </si>
  <si>
    <t>MCF</t>
  </si>
  <si>
    <t>Load Factor Calculation for Demand Allocation</t>
  </si>
  <si>
    <t>Page 8 of 8</t>
  </si>
  <si>
    <t>WACOGs</t>
  </si>
  <si>
    <t>Market</t>
  </si>
  <si>
    <t>Storage</t>
  </si>
  <si>
    <t>(This information has been filed under a Petition for Confidentiality)</t>
  </si>
  <si>
    <t>WKG Storage</t>
  </si>
  <si>
    <t>TN Gas Storage</t>
  </si>
  <si>
    <t>TX Gas Storage</t>
  </si>
  <si>
    <t>Trunkline</t>
  </si>
  <si>
    <t>Value</t>
  </si>
  <si>
    <t>Estimated Weighted Average Cost of Gas</t>
  </si>
  <si>
    <t>EXHIBIT C</t>
  </si>
  <si>
    <t>Note: Filed under Petition of Confidentiality</t>
  </si>
  <si>
    <t>In support of Item B, a worksheet entitled "Estimated Weighted Average Cost of Gas" has been filed under a Petition for Confidentiality in this Case.</t>
  </si>
  <si>
    <t>B.</t>
  </si>
  <si>
    <t>($/MMBTU)</t>
  </si>
  <si>
    <t>A.</t>
  </si>
  <si>
    <t>The projected commodity price was provided by the Gas Supply Department and was based upon the following:</t>
  </si>
  <si>
    <t>Basis for Indexed Gas Cost</t>
  </si>
  <si>
    <t>Cost</t>
  </si>
  <si>
    <t xml:space="preserve">  / Mcf</t>
  </si>
  <si>
    <t>Correction Factor - Total (CF)</t>
  </si>
  <si>
    <t>Divided By:  Total Expected Customer Sales (b)</t>
  </si>
  <si>
    <t>Correction Factor - Part 2</t>
  </si>
  <si>
    <t>Correction Factor - Part 1</t>
  </si>
  <si>
    <t xml:space="preserve">    Mcf</t>
  </si>
  <si>
    <t>Recovery from outstanding Correction Factor (CF)</t>
  </si>
  <si>
    <t>PBR Savings reflected in Gas Costs</t>
  </si>
  <si>
    <t>Under/(Over) Recovery</t>
  </si>
  <si>
    <t xml:space="preserve">                           </t>
  </si>
  <si>
    <t xml:space="preserve">                       </t>
  </si>
  <si>
    <t>Adjustments</t>
  </si>
  <si>
    <t>Amount</t>
  </si>
  <si>
    <t>Gas Cost</t>
  </si>
  <si>
    <t>Volume (Mcf)</t>
  </si>
  <si>
    <t>Recovery</t>
  </si>
  <si>
    <t>Recovered</t>
  </si>
  <si>
    <t>Recoverable</t>
  </si>
  <si>
    <t>Actual Purchased</t>
  </si>
  <si>
    <t>Under (Over)</t>
  </si>
  <si>
    <t>Actual GCA</t>
  </si>
  <si>
    <t>(g)</t>
  </si>
  <si>
    <t>Page 1 of 6</t>
  </si>
  <si>
    <t>Correction Factor (CF)</t>
  </si>
  <si>
    <t>Exhibit D</t>
  </si>
  <si>
    <t xml:space="preserve">  customer activities.</t>
  </si>
  <si>
    <r>
      <t xml:space="preserve">2  </t>
    </r>
    <r>
      <rPr>
        <sz val="11"/>
        <rFont val="Arial"/>
        <family val="2"/>
      </rPr>
      <t xml:space="preserve">Includes Texas Gas No-Notice Service volumes and monthly imbalances related to transportation </t>
    </r>
  </si>
  <si>
    <r>
      <t>1</t>
    </r>
    <r>
      <rPr>
        <sz val="11"/>
        <rFont val="Arial"/>
        <family val="2"/>
      </rPr>
      <t xml:space="preserve">  Includes settlement of historical imbalances and prepaid items.</t>
    </r>
  </si>
  <si>
    <t>Total Purchases</t>
  </si>
  <si>
    <t>Unaccounted For</t>
  </si>
  <si>
    <t>Company Use</t>
  </si>
  <si>
    <t>Change in Unbilled</t>
  </si>
  <si>
    <t>Total Supply</t>
  </si>
  <si>
    <r>
      <t xml:space="preserve">System Imbalances </t>
    </r>
    <r>
      <rPr>
        <vertAlign val="superscript"/>
        <sz val="11"/>
        <rFont val="Arial"/>
        <family val="2"/>
      </rPr>
      <t>2</t>
    </r>
  </si>
  <si>
    <t>Pipeline Imbalances cashed out</t>
  </si>
  <si>
    <t>Third Party Reimbursements</t>
  </si>
  <si>
    <t>Producers</t>
  </si>
  <si>
    <t xml:space="preserve">System Storage </t>
  </si>
  <si>
    <t xml:space="preserve">     Tennessee Gas Pipeline</t>
  </si>
  <si>
    <t xml:space="preserve">     Texas Gas Transmission</t>
  </si>
  <si>
    <t xml:space="preserve">Off System Storage </t>
  </si>
  <si>
    <t>Total Other Suppliers</t>
  </si>
  <si>
    <t>Total Pipeline Supply</t>
  </si>
  <si>
    <r>
      <t xml:space="preserve">     Midwestern Pipeline </t>
    </r>
    <r>
      <rPr>
        <vertAlign val="superscript"/>
        <sz val="11"/>
        <rFont val="Arial"/>
        <family val="2"/>
      </rPr>
      <t>1</t>
    </r>
  </si>
  <si>
    <r>
      <t xml:space="preserve">     Trunkline Gas Company </t>
    </r>
    <r>
      <rPr>
        <vertAlign val="superscript"/>
        <sz val="11"/>
        <rFont val="Arial"/>
        <family val="2"/>
      </rPr>
      <t>1</t>
    </r>
  </si>
  <si>
    <r>
      <t xml:space="preserve">     Tennessee Gas Pipeline </t>
    </r>
    <r>
      <rPr>
        <vertAlign val="superscript"/>
        <sz val="11"/>
        <rFont val="Arial"/>
        <family val="2"/>
      </rPr>
      <t>1</t>
    </r>
  </si>
  <si>
    <r>
      <t xml:space="preserve">     Texas Gas Transmission </t>
    </r>
    <r>
      <rPr>
        <vertAlign val="superscript"/>
        <sz val="11"/>
        <rFont val="Arial"/>
        <family val="2"/>
      </rPr>
      <t>1</t>
    </r>
  </si>
  <si>
    <t>Pipelines:</t>
  </si>
  <si>
    <t>Supply Volume</t>
  </si>
  <si>
    <t>Unit</t>
  </si>
  <si>
    <t>GL</t>
  </si>
  <si>
    <t>Page 2 of 6</t>
  </si>
  <si>
    <t>Recoverable Gas Cost Calculation</t>
  </si>
  <si>
    <r>
      <t xml:space="preserve">2  </t>
    </r>
    <r>
      <rPr>
        <sz val="11"/>
        <rFont val="Arial"/>
        <family val="2"/>
      </rPr>
      <t>Includes Texas Gas No-Notice Service volumes and monthly imbalances related to transportation</t>
    </r>
  </si>
  <si>
    <r>
      <t>1</t>
    </r>
    <r>
      <rPr>
        <sz val="11"/>
        <rFont val="Arial"/>
        <family val="2"/>
      </rPr>
      <t xml:space="preserve">  Includes demand charges, cost of settlement of historical imbalances and prepaid items.</t>
    </r>
  </si>
  <si>
    <t>Total Recoverable Gas Cost</t>
  </si>
  <si>
    <t>Recovered thru Transportation</t>
  </si>
  <si>
    <t>Pipeline Refund + Interest</t>
  </si>
  <si>
    <t>Sub-Total</t>
  </si>
  <si>
    <t xml:space="preserve">     WKG Storage</t>
  </si>
  <si>
    <t>Hedging Settlements</t>
  </si>
  <si>
    <t xml:space="preserve">     Twin Eagle Resource Management</t>
  </si>
  <si>
    <r>
      <t xml:space="preserve">     Trunkline Gas Company  </t>
    </r>
    <r>
      <rPr>
        <vertAlign val="superscript"/>
        <sz val="11"/>
        <rFont val="Arial"/>
        <family val="2"/>
      </rPr>
      <t>1</t>
    </r>
  </si>
  <si>
    <t>Supply Cost</t>
  </si>
  <si>
    <t>Page 3 of 6</t>
  </si>
  <si>
    <t>The prior period adjustments (PPA's) consist of billing revisions/adjustments.</t>
  </si>
  <si>
    <t>NOTE:  The cycle billing is a result of customers being billed by the meter read date.</t>
  </si>
  <si>
    <t>Total Recoveries from Gas Cost Adjustment Factor (GCA)</t>
  </si>
  <si>
    <t>Total Recoveries from Expected Gas Cost (EGC) Factor</t>
  </si>
  <si>
    <t>Total Recovery from Performance Based Rate Recovery Factor (PBRRF)</t>
  </si>
  <si>
    <t>Total Amount Refunded through the Refund Factor (RF)</t>
  </si>
  <si>
    <t xml:space="preserve">Total Recovery from Correction Factor (CF) </t>
  </si>
  <si>
    <t>Timing: Cycle Billing and PPA's</t>
  </si>
  <si>
    <t>Sub Total</t>
  </si>
  <si>
    <t>G-2 Sales</t>
  </si>
  <si>
    <t>G-1 Sales</t>
  </si>
  <si>
    <t>Recoveries</t>
  </si>
  <si>
    <t>Amounts</t>
  </si>
  <si>
    <t>Mcf Sold</t>
  </si>
  <si>
    <t>Type of Sales</t>
  </si>
  <si>
    <t>PBRRF</t>
  </si>
  <si>
    <t>PBR</t>
  </si>
  <si>
    <t>CF</t>
  </si>
  <si>
    <t>(j)</t>
  </si>
  <si>
    <t>(i)</t>
  </si>
  <si>
    <t>(h)</t>
  </si>
  <si>
    <t>Page 4 of 6</t>
  </si>
  <si>
    <t>Recovery from Correction Factors (CF)</t>
  </si>
  <si>
    <t>**** Detail of Volumes and Prices Has Been Filed Under Petition for Confidentiality ****</t>
  </si>
  <si>
    <t/>
  </si>
  <si>
    <t>All Zones</t>
  </si>
  <si>
    <t>ANR Pipeline</t>
  </si>
  <si>
    <t>Midwestern Pipeline</t>
  </si>
  <si>
    <t>Tennessee Gas Pipeline Area</t>
  </si>
  <si>
    <t xml:space="preserve">Total </t>
  </si>
  <si>
    <t>Texas Gas Pipeline Area</t>
  </si>
  <si>
    <t>Traditional and Other Pipelines</t>
  </si>
  <si>
    <t>Page 5 of 6</t>
  </si>
  <si>
    <t>Detail Sheet for Supply Volumes &amp; Costs</t>
  </si>
  <si>
    <t>Midwestern Gas Transmission</t>
  </si>
  <si>
    <t>Cumulative Net Uncollectible Gas Cost</t>
  </si>
  <si>
    <t>Net Uncollectible Gas Cost</t>
  </si>
  <si>
    <t>Margin Collected</t>
  </si>
  <si>
    <t>Gas Cost Collected</t>
  </si>
  <si>
    <t>Total Written Off</t>
  </si>
  <si>
    <t>Taxes &amp; Other Written Off</t>
  </si>
  <si>
    <t>Margin Written Off</t>
  </si>
  <si>
    <t>Gas Cost Written Off</t>
  </si>
  <si>
    <t>Line No.</t>
  </si>
  <si>
    <t>Page 6 of 6</t>
  </si>
  <si>
    <t>FT-A  Contract #</t>
  </si>
  <si>
    <t>Zone 2 to Zone 4</t>
  </si>
  <si>
    <t>Total Zone 2 to Zone 4</t>
  </si>
  <si>
    <t>2 to Zone 4</t>
  </si>
  <si>
    <t>41</t>
  </si>
  <si>
    <t xml:space="preserve"> </t>
  </si>
  <si>
    <t>EGC</t>
  </si>
  <si>
    <t>EGC Recovery</t>
  </si>
  <si>
    <t>Total Zone 1 to 2</t>
  </si>
  <si>
    <t>Simple Margin / Distribution Charge (per Case No. 2015-00343)</t>
  </si>
  <si>
    <t>STF Contract #</t>
  </si>
  <si>
    <t>Zone 3 to Zone 3</t>
  </si>
  <si>
    <t>Total Zone 3 to Zone 3</t>
  </si>
  <si>
    <t>Section 4.2 - STF</t>
  </si>
  <si>
    <t>TGT</t>
  </si>
  <si>
    <t>TGP</t>
  </si>
  <si>
    <t>TL</t>
  </si>
  <si>
    <t>BTU Factor</t>
  </si>
  <si>
    <t xml:space="preserve">Over-Refunded Amount of Pipeline Refunds </t>
  </si>
  <si>
    <t>3 to Zone 3</t>
  </si>
  <si>
    <r>
      <t xml:space="preserve">     ANR </t>
    </r>
    <r>
      <rPr>
        <vertAlign val="superscript"/>
        <sz val="11"/>
        <rFont val="Arial"/>
        <family val="2"/>
      </rPr>
      <t>1</t>
    </r>
  </si>
  <si>
    <t>Distribution Charge (per Case No. 2021-00214)</t>
  </si>
  <si>
    <t>Symmetry Energy Solutions (SES)</t>
  </si>
  <si>
    <t>Benson Valley - RNG</t>
  </si>
  <si>
    <t>United Energy Trading (UET)</t>
  </si>
  <si>
    <t>Mercuria</t>
  </si>
  <si>
    <t>LG&amp;E Natural</t>
  </si>
  <si>
    <t>Texaco Gas Marketing</t>
  </si>
  <si>
    <t>CMS</t>
  </si>
  <si>
    <t>WESCO</t>
  </si>
  <si>
    <t>Southern Energy Company</t>
  </si>
  <si>
    <t>Union Pacific Fuels</t>
  </si>
  <si>
    <t>Engage</t>
  </si>
  <si>
    <t>ERI</t>
  </si>
  <si>
    <t>Prepaid</t>
  </si>
  <si>
    <t>Reservation</t>
  </si>
  <si>
    <t>Hedging Costs - All Zones</t>
  </si>
  <si>
    <t>Chevron Natural Gas, Inc.</t>
  </si>
  <si>
    <t>Fuel Adjustment</t>
  </si>
  <si>
    <t>Anadarko</t>
  </si>
  <si>
    <t>2024-00185</t>
  </si>
  <si>
    <t>2024-00299</t>
  </si>
  <si>
    <t>2024-00391</t>
  </si>
  <si>
    <t>2025-00062</t>
  </si>
  <si>
    <t>L to Zone 2</t>
  </si>
  <si>
    <t>Total Zone L to 2</t>
  </si>
  <si>
    <t>42</t>
  </si>
  <si>
    <t>For the Quarter ending  July - 2025</t>
  </si>
  <si>
    <t>The Company believes prices are increasing and prices for the quarter ending July 31, 2025 will settle at $4.163 per MMBTU (based on the average of the past ten days) for the period that the GCA is to become effective.</t>
  </si>
  <si>
    <t>(Over)/Under Recovered Gas Cost through October 2024 (November 2024 GL)</t>
  </si>
  <si>
    <t>Total Gas Cost Under/(Over) Recovery for the three months ended January 2025</t>
  </si>
  <si>
    <t>Prior Net Uncollectible Gas Cost as of November, 2023</t>
  </si>
  <si>
    <t>(Over)/Under Recovered Gas Cost through January 2025 (February 2025 GL) (a)</t>
  </si>
  <si>
    <t>Net Uncollectible Gas Cost through November 2024 (c)</t>
  </si>
  <si>
    <t>Total Deferred Balance through January 2025 (February 2025 GL) incl. Net Uncol Gas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</si>
</sst>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4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[Red]#,##0"/>
    <numFmt numFmtId="165" formatCode="#,##0.0000_);\(#,##0.0000\)"/>
    <numFmt numFmtId="166" formatCode="&quot;$&quot;#,##0.0000_);\(&quot;$&quot;#,##0.0000\)"/>
    <numFmt numFmtId="167" formatCode="0.0%"/>
    <numFmt numFmtId="169" formatCode="#,##0.0000;[Red]#,##0.0000"/>
    <numFmt numFmtId="174" formatCode="[$-409]mmm\-yy;@"/>
    <numFmt numFmtId="175" formatCode="0.0000"/>
    <numFmt numFmtId="176" formatCode=";;;"/>
    <numFmt numFmtId="177" formatCode="0.0000_)"/>
    <numFmt numFmtId="178" formatCode="_(&quot;$&quot;* #,##0.0000_);_(&quot;$&quot;* \(#,##0.0000\);_(&quot;$&quot;* &quot;-&quot;??_);_(@_)"/>
    <numFmt numFmtId="179" formatCode="0_)"/>
    <numFmt numFmtId="180" formatCode="_(* #,##0.0000_);_(* \(#,##0.0000\);_(* &quot;-&quot;??_);_(@_)"/>
    <numFmt numFmtId="181" formatCode="_(* #,##0_);_(* \(#,##0\);_(* &quot;-&quot;??_);_(@_)"/>
    <numFmt numFmtId="182" formatCode="mm/dd/yy_)"/>
    <numFmt numFmtId="183" formatCode="#,##0.0000_);[Red]\(#,##0.0000\)"/>
    <numFmt numFmtId="184" formatCode="_(&quot;$&quot;* #,##0.000_);_(&quot;$&quot;* \(#,##0.000\);_(&quot;$&quot;* &quot;-&quot;??_);_(@_)"/>
    <numFmt numFmtId="185" formatCode="_(&quot;$&quot;* #,##0_);_(&quot;$&quot;* \(#,##0\);_(&quot;$&quot;* &quot;-&quot;??_);_(@_)"/>
    <numFmt numFmtId="186" formatCode="[$-409]mmmm\-yy;@"/>
    <numFmt numFmtId="188" formatCode="[$-409]d\-mmm;@"/>
    <numFmt numFmtId="189" formatCode="&quot;$&quot;#,##0.000_);\(&quot;$&quot;#,##0.000\)"/>
    <numFmt numFmtId="190" formatCode="#,##0.000_);\(#,##0.000\)"/>
    <numFmt numFmtId="191" formatCode="mm/dd/yy;@"/>
    <numFmt numFmtId="192" formatCode="0.000"/>
    <numFmt numFmtId="193" formatCode="mmm\-yy_)"/>
    <numFmt numFmtId="194" formatCode="&quot;For the Three Months Ended &quot;mmmm\ yyyy"/>
    <numFmt numFmtId="195" formatCode="#,##0.0000000000_);\(#,##0.0000000000\)"/>
    <numFmt numFmtId="196" formatCode="_(* #,##0.0_);_(* \(#,##0.0\);_(* &quot;-&quot;??_);_(@_)"/>
    <numFmt numFmtId="197" formatCode="#,##0.0_);\(#,##0.0\)"/>
    <numFmt numFmtId="198" formatCode="&quot;$&quot;#,##0.000000_);\(&quot;$&quot;#,##0.000000\)"/>
    <numFmt numFmtId="199" formatCode="[$-F800]dddd\,\ mmmm\ dd\,\ yyyy"/>
    <numFmt numFmtId="200" formatCode="_(* #,##0.000_);_(* \(#,##0.000\);_(* &quot;-&quot;??_);_(@_)"/>
    <numFmt numFmtId="205" formatCode="&quot;$&quot;#,##0.0000"/>
    <numFmt numFmtId="206" formatCode="###,000"/>
    <numFmt numFmtId="209" formatCode="0.000%"/>
    <numFmt numFmtId="210" formatCode="_(* #,##0.0_);_(* \(#,##0.0\);&quot;&quot;;_(@_)"/>
    <numFmt numFmtId="211" formatCode="0.00_)"/>
    <numFmt numFmtId="212" formatCode="[Blue]#,##0,_);[Red]\(#,##0,\)"/>
    <numFmt numFmtId="213" formatCode="&quot;$&quot;#,##0\ ;\(&quot;$&quot;#,##0\)"/>
  </numFmts>
  <fonts count="153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sz val="10"/>
      <name val="SWISS"/>
    </font>
    <font>
      <sz val="10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18"/>
      <name val="Arial"/>
      <family val="2"/>
    </font>
    <font>
      <sz val="11"/>
      <color indexed="10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12"/>
      <name val="Arial"/>
      <family val="2"/>
    </font>
    <font>
      <sz val="8"/>
      <color indexed="81"/>
      <name val="Tahoma"/>
      <family val="2"/>
    </font>
    <font>
      <u val="singleAccounting"/>
      <sz val="11"/>
      <color indexed="8"/>
      <name val="Arial"/>
      <family val="2"/>
    </font>
    <font>
      <u/>
      <sz val="11"/>
      <color indexed="8"/>
      <name val="Arial"/>
      <family val="2"/>
    </font>
    <font>
      <b/>
      <sz val="11"/>
      <color indexed="10"/>
      <name val="Arial"/>
      <family val="2"/>
    </font>
    <font>
      <sz val="11"/>
      <color indexed="14"/>
      <name val="Arial"/>
      <family val="2"/>
    </font>
    <font>
      <b/>
      <sz val="8"/>
      <color indexed="81"/>
      <name val="Tahoma"/>
      <family val="2"/>
    </font>
    <font>
      <sz val="11"/>
      <color indexed="56"/>
      <name val="Arial"/>
      <family val="2"/>
    </font>
    <font>
      <u val="singleAccounting"/>
      <sz val="10"/>
      <name val="Arial"/>
      <family val="2"/>
    </font>
    <font>
      <sz val="10"/>
      <color indexed="8"/>
      <name val="Arial"/>
      <family val="2"/>
    </font>
    <font>
      <u val="singleAccounting"/>
      <sz val="10"/>
      <color indexed="8"/>
      <name val="Arial"/>
      <family val="2"/>
    </font>
    <font>
      <u val="singleAccounting"/>
      <sz val="10"/>
      <color indexed="12"/>
      <name val="Arial"/>
      <family val="2"/>
    </font>
    <font>
      <sz val="10"/>
      <name val="Times New Roman"/>
      <family val="1"/>
    </font>
    <font>
      <sz val="12"/>
      <color indexed="12"/>
      <name val="Times New Roman"/>
      <family val="1"/>
    </font>
    <font>
      <sz val="12"/>
      <name val="Times New Roman"/>
      <family val="1"/>
    </font>
    <font>
      <b/>
      <sz val="22"/>
      <color indexed="10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0"/>
      <name val="Times New Roman"/>
      <family val="1"/>
    </font>
    <font>
      <sz val="10"/>
      <color theme="0"/>
      <name val="Times New Roman"/>
      <family val="1"/>
    </font>
    <font>
      <sz val="10"/>
      <color indexed="10"/>
      <name val="Courier"/>
      <family val="3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2"/>
      <name val="Arial MT"/>
    </font>
    <font>
      <b/>
      <sz val="11"/>
      <name val="Arial"/>
      <family val="2"/>
    </font>
    <font>
      <u/>
      <sz val="11"/>
      <name val="Arial"/>
      <family val="2"/>
    </font>
    <font>
      <u val="double"/>
      <sz val="11"/>
      <name val="Arial"/>
      <family val="2"/>
    </font>
    <font>
      <vertAlign val="superscript"/>
      <sz val="11"/>
      <name val="Arial"/>
      <family val="2"/>
    </font>
    <font>
      <b/>
      <sz val="10"/>
      <color indexed="8"/>
      <name val="Arial"/>
      <family val="2"/>
    </font>
    <font>
      <u/>
      <sz val="8.6999999999999993"/>
      <color indexed="12"/>
      <name val="SWISS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2"/>
      <color indexed="12"/>
      <name val="Arial"/>
      <family val="2"/>
    </font>
    <font>
      <sz val="10"/>
      <color rgb="FF0000FF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b/>
      <sz val="12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Arial MT"/>
      <family val="2"/>
    </font>
    <font>
      <sz val="10"/>
      <color indexed="18"/>
      <name val="Arial"/>
      <family val="2"/>
    </font>
    <font>
      <sz val="11"/>
      <color indexed="20"/>
      <name val="Calibri"/>
      <family val="2"/>
    </font>
    <font>
      <sz val="12"/>
      <name val="Tms Rmn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12"/>
      <name val="Tms Rmn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Tms Rmn"/>
    </font>
    <font>
      <sz val="12"/>
      <color indexed="62"/>
      <name val="Arial"/>
      <family val="2"/>
    </font>
    <font>
      <sz val="8"/>
      <color indexed="48"/>
      <name val="Arial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rgb="FFDBE5F1"/>
      <name val="Verdana"/>
      <family val="2"/>
    </font>
    <font>
      <sz val="12"/>
      <color indexed="13"/>
      <name val="Tms Rmn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8"/>
      <name val="Wingdings"/>
      <charset val="2"/>
    </font>
    <font>
      <sz val="12"/>
      <name val="新細明體"/>
      <family val="1"/>
      <charset val="136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indexed="9"/>
      <name val="Arial"/>
      <family val="2"/>
    </font>
    <font>
      <sz val="9"/>
      <color indexed="12"/>
      <name val="Lucida Sans Unicode"/>
      <family val="2"/>
    </font>
    <font>
      <sz val="10"/>
      <color indexed="20"/>
      <name val="Arial"/>
      <family val="2"/>
    </font>
    <font>
      <sz val="11"/>
      <color indexed="36"/>
      <name val="Calibri"/>
      <family val="2"/>
    </font>
    <font>
      <sz val="9"/>
      <name val="Lucida Sans Unicode"/>
      <family val="2"/>
    </font>
    <font>
      <b/>
      <sz val="11"/>
      <color indexed="52"/>
      <name val="Calibri"/>
      <family val="2"/>
    </font>
    <font>
      <b/>
      <sz val="11"/>
      <color indexed="51"/>
      <name val="Calibri"/>
      <family val="2"/>
    </font>
    <font>
      <b/>
      <sz val="10"/>
      <color indexed="52"/>
      <name val="Arial"/>
      <family val="2"/>
    </font>
    <font>
      <sz val="11"/>
      <name val="Times New Roman"/>
      <family val="1"/>
    </font>
    <font>
      <sz val="10"/>
      <color indexed="24"/>
      <name val="MS Sans Serif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61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Calibri"/>
      <family val="2"/>
    </font>
    <font>
      <b/>
      <sz val="13"/>
      <color indexed="61"/>
      <name val="Calibri"/>
      <family val="2"/>
    </font>
    <font>
      <b/>
      <sz val="13"/>
      <color indexed="56"/>
      <name val="Arial"/>
      <family val="2"/>
    </font>
    <font>
      <b/>
      <sz val="11"/>
      <color indexed="56"/>
      <name val="Calibri"/>
      <family val="2"/>
    </font>
    <font>
      <b/>
      <sz val="11"/>
      <color indexed="61"/>
      <name val="Calibri"/>
      <family val="2"/>
    </font>
    <font>
      <b/>
      <sz val="11"/>
      <color indexed="56"/>
      <name val="Arial"/>
      <family val="2"/>
    </font>
    <font>
      <u/>
      <sz val="9"/>
      <color indexed="12"/>
      <name val="Arial"/>
      <family val="2"/>
    </font>
    <font>
      <u/>
      <sz val="10.45"/>
      <color indexed="12"/>
      <name val="SWISS"/>
    </font>
    <font>
      <sz val="11"/>
      <color indexed="61"/>
      <name val="Calibri"/>
      <family val="2"/>
    </font>
    <font>
      <sz val="10"/>
      <color indexed="62"/>
      <name val="Arial"/>
      <family val="2"/>
    </font>
    <font>
      <sz val="11"/>
      <color indexed="52"/>
      <name val="Calibri"/>
      <family val="2"/>
    </font>
    <font>
      <sz val="11"/>
      <color indexed="51"/>
      <name val="Calibri"/>
      <family val="2"/>
    </font>
    <font>
      <sz val="10"/>
      <color indexed="52"/>
      <name val="Arial"/>
      <family val="2"/>
    </font>
    <font>
      <sz val="11"/>
      <color indexed="60"/>
      <name val="Calibri"/>
      <family val="2"/>
    </font>
    <font>
      <sz val="11"/>
      <color indexed="59"/>
      <name val="Calibri"/>
      <family val="2"/>
    </font>
    <font>
      <sz val="10"/>
      <color indexed="60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F7F7F7"/>
        </stop>
        <stop position="1">
          <color rgb="FFFCFCFC"/>
        </stop>
      </gradient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48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63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506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4" fillId="0" borderId="0">
      <alignment horizontal="left" vertical="center" indent="1"/>
    </xf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43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8" fillId="0" borderId="0"/>
    <xf numFmtId="164" fontId="5" fillId="0" borderId="0"/>
    <xf numFmtId="0" fontId="49" fillId="0" borderId="0" applyNumberFormat="0" applyFill="0" applyBorder="0" applyAlignment="0" applyProtection="0">
      <alignment vertical="top"/>
      <protection locked="0"/>
    </xf>
    <xf numFmtId="43" fontId="50" fillId="0" borderId="0" applyFont="0" applyFill="0" applyBorder="0" applyAlignment="0" applyProtection="0"/>
    <xf numFmtId="0" fontId="5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  <xf numFmtId="0" fontId="5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2" fillId="0" borderId="0" applyNumberFormat="0" applyFill="0" applyBorder="0" applyAlignment="0" applyProtection="0">
      <alignment vertical="top"/>
      <protection locked="0"/>
    </xf>
    <xf numFmtId="43" fontId="50" fillId="0" borderId="0" applyFont="0" applyFill="0" applyBorder="0" applyAlignment="0" applyProtection="0"/>
    <xf numFmtId="0" fontId="1" fillId="0" borderId="0">
      <alignment vertical="center"/>
    </xf>
    <xf numFmtId="0" fontId="52" fillId="0" borderId="0"/>
    <xf numFmtId="4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3" fillId="0" borderId="0">
      <alignment vertical="center"/>
    </xf>
    <xf numFmtId="164" fontId="4" fillId="0" borderId="0">
      <alignment horizontal="left" vertical="center" indent="1"/>
    </xf>
    <xf numFmtId="0" fontId="50" fillId="0" borderId="0"/>
    <xf numFmtId="0" fontId="4" fillId="0" borderId="0">
      <alignment horizontal="left" vertical="center" indent="1"/>
    </xf>
    <xf numFmtId="0" fontId="42" fillId="0" borderId="0" applyNumberFormat="0" applyFill="0" applyBorder="0" applyAlignment="0" applyProtection="0">
      <alignment vertical="top"/>
      <protection locked="0"/>
    </xf>
    <xf numFmtId="43" fontId="5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 vertical="center"/>
    </xf>
    <xf numFmtId="9" fontId="50" fillId="0" borderId="0" applyFont="0" applyFill="0" applyBorder="0" applyAlignment="0" applyProtection="0"/>
    <xf numFmtId="0" fontId="55" fillId="0" borderId="0"/>
    <xf numFmtId="0" fontId="28" fillId="0" borderId="0"/>
    <xf numFmtId="0" fontId="62" fillId="0" borderId="0" applyNumberFormat="0" applyFill="0" applyBorder="0" applyAlignment="0" applyProtection="0"/>
    <xf numFmtId="0" fontId="63" fillId="0" borderId="14" applyNumberFormat="0" applyFont="0" applyFill="0" applyAlignment="0" applyProtection="0"/>
    <xf numFmtId="206" fontId="64" fillId="0" borderId="15" applyNumberFormat="0" applyProtection="0">
      <alignment horizontal="right" vertical="center"/>
    </xf>
    <xf numFmtId="206" fontId="65" fillId="0" borderId="16" applyNumberFormat="0" applyProtection="0">
      <alignment horizontal="right" vertical="center"/>
    </xf>
    <xf numFmtId="0" fontId="65" fillId="3" borderId="14" applyNumberFormat="0" applyAlignment="0" applyProtection="0">
      <alignment horizontal="left" vertical="center" indent="1"/>
    </xf>
    <xf numFmtId="0" fontId="66" fillId="4" borderId="16" applyNumberFormat="0" applyAlignment="0" applyProtection="0">
      <alignment horizontal="left" vertical="center" indent="1"/>
    </xf>
    <xf numFmtId="0" fontId="66" fillId="4" borderId="16" applyNumberFormat="0" applyAlignment="0" applyProtection="0">
      <alignment horizontal="left" vertical="center" indent="1"/>
    </xf>
    <xf numFmtId="0" fontId="67" fillId="0" borderId="17" applyNumberFormat="0" applyFill="0" applyBorder="0" applyAlignment="0" applyProtection="0"/>
    <xf numFmtId="206" fontId="68" fillId="5" borderId="18" applyNumberFormat="0" applyBorder="0" applyAlignment="0" applyProtection="0">
      <alignment horizontal="right" vertical="center" indent="1"/>
    </xf>
    <xf numFmtId="206" fontId="69" fillId="6" borderId="18" applyNumberFormat="0" applyBorder="0" applyAlignment="0" applyProtection="0">
      <alignment horizontal="right" vertical="center" indent="1"/>
    </xf>
    <xf numFmtId="206" fontId="69" fillId="7" borderId="18" applyNumberFormat="0" applyBorder="0" applyAlignment="0" applyProtection="0">
      <alignment horizontal="right" vertical="center" indent="1"/>
    </xf>
    <xf numFmtId="206" fontId="70" fillId="8" borderId="18" applyNumberFormat="0" applyBorder="0" applyAlignment="0" applyProtection="0">
      <alignment horizontal="right" vertical="center" indent="1"/>
    </xf>
    <xf numFmtId="206" fontId="70" fillId="9" borderId="18" applyNumberFormat="0" applyBorder="0" applyAlignment="0" applyProtection="0">
      <alignment horizontal="right" vertical="center" indent="1"/>
    </xf>
    <xf numFmtId="206" fontId="70" fillId="10" borderId="18" applyNumberFormat="0" applyBorder="0" applyAlignment="0" applyProtection="0">
      <alignment horizontal="right" vertical="center" indent="1"/>
    </xf>
    <xf numFmtId="206" fontId="71" fillId="11" borderId="18" applyNumberFormat="0" applyBorder="0" applyAlignment="0" applyProtection="0">
      <alignment horizontal="right" vertical="center" indent="1"/>
    </xf>
    <xf numFmtId="206" fontId="71" fillId="12" borderId="18" applyNumberFormat="0" applyBorder="0" applyAlignment="0" applyProtection="0">
      <alignment horizontal="right" vertical="center" indent="1"/>
    </xf>
    <xf numFmtId="206" fontId="71" fillId="13" borderId="18" applyNumberFormat="0" applyBorder="0" applyAlignment="0" applyProtection="0">
      <alignment horizontal="right" vertical="center" indent="1"/>
    </xf>
    <xf numFmtId="0" fontId="66" fillId="14" borderId="14" applyNumberFormat="0" applyAlignment="0" applyProtection="0">
      <alignment horizontal="left" vertical="center" indent="1"/>
    </xf>
    <xf numFmtId="0" fontId="66" fillId="15" borderId="14" applyNumberFormat="0" applyAlignment="0" applyProtection="0">
      <alignment horizontal="left" vertical="center" indent="1"/>
    </xf>
    <xf numFmtId="0" fontId="66" fillId="16" borderId="14" applyNumberFormat="0" applyAlignment="0" applyProtection="0">
      <alignment horizontal="left" vertical="center" indent="1"/>
    </xf>
    <xf numFmtId="0" fontId="66" fillId="17" borderId="14" applyNumberFormat="0" applyAlignment="0" applyProtection="0">
      <alignment horizontal="left" vertical="center" indent="1"/>
    </xf>
    <xf numFmtId="0" fontId="66" fillId="18" borderId="16" applyNumberFormat="0" applyAlignment="0" applyProtection="0">
      <alignment horizontal="left" vertical="center" indent="1"/>
    </xf>
    <xf numFmtId="206" fontId="64" fillId="17" borderId="15" applyNumberFormat="0" applyBorder="0" applyProtection="0">
      <alignment horizontal="right" vertical="center"/>
    </xf>
    <xf numFmtId="206" fontId="65" fillId="17" borderId="16" applyNumberFormat="0" applyBorder="0" applyProtection="0">
      <alignment horizontal="right" vertical="center"/>
    </xf>
    <xf numFmtId="206" fontId="64" fillId="19" borderId="14" applyNumberFormat="0" applyAlignment="0" applyProtection="0">
      <alignment horizontal="left" vertical="center" indent="1"/>
    </xf>
    <xf numFmtId="0" fontId="65" fillId="3" borderId="16" applyNumberFormat="0" applyAlignment="0" applyProtection="0">
      <alignment horizontal="left" vertical="center" indent="1"/>
    </xf>
    <xf numFmtId="0" fontId="66" fillId="18" borderId="16" applyNumberFormat="0" applyAlignment="0" applyProtection="0">
      <alignment horizontal="left" vertical="center" indent="1"/>
    </xf>
    <xf numFmtId="206" fontId="65" fillId="18" borderId="16" applyNumberFormat="0" applyProtection="0">
      <alignment horizontal="right" vertical="center"/>
    </xf>
    <xf numFmtId="0" fontId="28" fillId="0" borderId="0"/>
    <xf numFmtId="0" fontId="28" fillId="0" borderId="0"/>
    <xf numFmtId="0" fontId="1" fillId="0" borderId="0"/>
    <xf numFmtId="44" fontId="50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2" borderId="0" applyNumberFormat="0" applyBorder="0" applyAlignment="0" applyProtection="0"/>
    <xf numFmtId="0" fontId="76" fillId="24" borderId="0" applyNumberFormat="0" applyBorder="0" applyAlignment="0" applyProtection="0"/>
    <xf numFmtId="0" fontId="76" fillId="21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4" borderId="0" applyNumberFormat="0" applyBorder="0" applyAlignment="0" applyProtection="0"/>
    <xf numFmtId="0" fontId="76" fillId="22" borderId="0" applyNumberFormat="0" applyBorder="0" applyAlignment="0" applyProtection="0"/>
    <xf numFmtId="0" fontId="77" fillId="24" borderId="0" applyNumberFormat="0" applyBorder="0" applyAlignment="0" applyProtection="0"/>
    <xf numFmtId="0" fontId="77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6" borderId="0" applyNumberFormat="0" applyBorder="0" applyAlignment="0" applyProtection="0"/>
    <xf numFmtId="0" fontId="77" fillId="24" borderId="0" applyNumberFormat="0" applyBorder="0" applyAlignment="0" applyProtection="0"/>
    <xf numFmtId="0" fontId="77" fillId="21" borderId="0" applyNumberFormat="0" applyBorder="0" applyAlignment="0" applyProtection="0"/>
    <xf numFmtId="0" fontId="78" fillId="0" borderId="0"/>
    <xf numFmtId="0" fontId="77" fillId="29" borderId="0" applyNumberFormat="0" applyBorder="0" applyAlignment="0" applyProtection="0"/>
    <xf numFmtId="0" fontId="77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30" borderId="0" applyNumberFormat="0" applyBorder="0" applyAlignment="0" applyProtection="0"/>
    <xf numFmtId="0" fontId="77" fillId="31" borderId="0" applyNumberFormat="0" applyBorder="0" applyAlignment="0" applyProtection="0"/>
    <xf numFmtId="0" fontId="77" fillId="32" borderId="0" applyNumberFormat="0" applyBorder="0" applyAlignment="0" applyProtection="0"/>
    <xf numFmtId="3" fontId="79" fillId="33" borderId="0" applyBorder="0">
      <alignment horizontal="right"/>
      <protection locked="0"/>
    </xf>
    <xf numFmtId="0" fontId="80" fillId="34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33" borderId="19" applyNumberFormat="0" applyAlignment="0" applyProtection="0"/>
    <xf numFmtId="0" fontId="83" fillId="35" borderId="20" applyNumberFormat="0" applyAlignment="0" applyProtection="0"/>
    <xf numFmtId="0" fontId="84" fillId="36" borderId="0">
      <alignment horizontal="left"/>
    </xf>
    <xf numFmtId="0" fontId="85" fillId="36" borderId="0">
      <alignment horizontal="right"/>
    </xf>
    <xf numFmtId="0" fontId="86" fillId="33" borderId="0">
      <alignment horizontal="center"/>
    </xf>
    <xf numFmtId="0" fontId="85" fillId="36" borderId="0">
      <alignment horizontal="right"/>
    </xf>
    <xf numFmtId="0" fontId="87" fillId="33" borderId="0">
      <alignment horizontal="left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50" fillId="0" borderId="0" applyFont="0" applyFill="0" applyBorder="0" applyAlignment="0" applyProtection="0"/>
    <xf numFmtId="210" fontId="1" fillId="0" borderId="0" applyFont="0" applyFill="0" applyBorder="0" applyAlignment="0" applyProtection="0"/>
    <xf numFmtId="0" fontId="81" fillId="0" borderId="0"/>
    <xf numFmtId="0" fontId="81" fillId="0" borderId="0"/>
    <xf numFmtId="0" fontId="81" fillId="0" borderId="21"/>
    <xf numFmtId="0" fontId="10" fillId="0" borderId="0" applyNumberFormat="0">
      <protection locked="0"/>
    </xf>
    <xf numFmtId="0" fontId="88" fillId="0" borderId="0" applyNumberFormat="0" applyFill="0" applyBorder="0" applyAlignment="0" applyProtection="0"/>
    <xf numFmtId="0" fontId="89" fillId="24" borderId="0" applyNumberFormat="0" applyBorder="0" applyAlignment="0" applyProtection="0"/>
    <xf numFmtId="38" fontId="10" fillId="2" borderId="0" applyNumberFormat="0" applyBorder="0" applyAlignment="0" applyProtection="0"/>
    <xf numFmtId="0" fontId="11" fillId="0" borderId="13" applyNumberFormat="0" applyAlignment="0" applyProtection="0">
      <alignment horizontal="left" vertical="center"/>
    </xf>
    <xf numFmtId="0" fontId="11" fillId="0" borderId="6">
      <alignment horizontal="left" vertical="center"/>
    </xf>
    <xf numFmtId="0" fontId="90" fillId="0" borderId="22" applyNumberFormat="0" applyFill="0" applyAlignment="0" applyProtection="0"/>
    <xf numFmtId="0" fontId="91" fillId="0" borderId="23" applyNumberFormat="0" applyFill="0" applyAlignment="0" applyProtection="0"/>
    <xf numFmtId="0" fontId="92" fillId="0" borderId="24" applyNumberFormat="0" applyFill="0" applyAlignment="0" applyProtection="0"/>
    <xf numFmtId="0" fontId="92" fillId="0" borderId="0" applyNumberFormat="0" applyFill="0" applyBorder="0" applyAlignment="0" applyProtection="0"/>
    <xf numFmtId="10" fontId="10" fillId="37" borderId="12" applyNumberFormat="0" applyBorder="0" applyAlignment="0" applyProtection="0"/>
    <xf numFmtId="0" fontId="93" fillId="25" borderId="19" applyNumberFormat="0" applyAlignment="0" applyProtection="0"/>
    <xf numFmtId="41" fontId="56" fillId="0" borderId="0">
      <alignment horizontal="left"/>
    </xf>
    <xf numFmtId="0" fontId="94" fillId="38" borderId="21"/>
    <xf numFmtId="0" fontId="84" fillId="36" borderId="0">
      <alignment horizontal="left"/>
    </xf>
    <xf numFmtId="0" fontId="48" fillId="33" borderId="0">
      <alignment horizontal="left"/>
    </xf>
    <xf numFmtId="0" fontId="95" fillId="0" borderId="25" applyNumberFormat="0" applyFill="0" applyAlignment="0" applyProtection="0"/>
    <xf numFmtId="0" fontId="96" fillId="25" borderId="0" applyNumberFormat="0" applyBorder="0" applyAlignment="0" applyProtection="0"/>
    <xf numFmtId="37" fontId="97" fillId="0" borderId="0"/>
    <xf numFmtId="3" fontId="10" fillId="2" borderId="0" applyNumberFormat="0"/>
    <xf numFmtId="211" fontId="98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50" fillId="0" borderId="0"/>
    <xf numFmtId="0" fontId="1" fillId="22" borderId="26" applyNumberFormat="0" applyFont="0" applyAlignment="0" applyProtection="0"/>
    <xf numFmtId="43" fontId="100" fillId="0" borderId="0"/>
    <xf numFmtId="212" fontId="101" fillId="0" borderId="0"/>
    <xf numFmtId="0" fontId="102" fillId="33" borderId="27" applyNumberFormat="0" applyAlignment="0" applyProtection="0"/>
    <xf numFmtId="40" fontId="103" fillId="39" borderId="0">
      <alignment horizontal="right"/>
    </xf>
    <xf numFmtId="0" fontId="104" fillId="39" borderId="0">
      <alignment horizontal="right"/>
    </xf>
    <xf numFmtId="0" fontId="105" fillId="39" borderId="2"/>
    <xf numFmtId="0" fontId="105" fillId="0" borderId="0" applyBorder="0">
      <alignment horizontal="centerContinuous"/>
    </xf>
    <xf numFmtId="0" fontId="106" fillId="0" borderId="0" applyBorder="0">
      <alignment horizontal="centerContinuous"/>
    </xf>
    <xf numFmtId="10" fontId="1" fillId="0" borderId="0" applyFont="0" applyFill="0" applyBorder="0" applyAlignment="0" applyProtection="0"/>
    <xf numFmtId="0" fontId="107" fillId="0" borderId="0" applyNumberFormat="0" applyFont="0" applyFill="0" applyBorder="0" applyAlignment="0" applyProtection="0">
      <alignment horizontal="left"/>
    </xf>
    <xf numFmtId="15" fontId="107" fillId="0" borderId="0" applyFont="0" applyFill="0" applyBorder="0" applyAlignment="0" applyProtection="0"/>
    <xf numFmtId="4" fontId="107" fillId="0" borderId="0" applyFont="0" applyFill="0" applyBorder="0" applyAlignment="0" applyProtection="0"/>
    <xf numFmtId="0" fontId="108" fillId="0" borderId="11">
      <alignment horizontal="center"/>
    </xf>
    <xf numFmtId="3" fontId="107" fillId="0" borderId="0" applyFont="0" applyFill="0" applyBorder="0" applyAlignment="0" applyProtection="0"/>
    <xf numFmtId="0" fontId="107" fillId="40" borderId="0" applyNumberFormat="0" applyFont="0" applyBorder="0" applyAlignment="0" applyProtection="0"/>
    <xf numFmtId="0" fontId="48" fillId="25" borderId="0">
      <alignment horizontal="center"/>
    </xf>
    <xf numFmtId="49" fontId="60" fillId="33" borderId="0">
      <alignment horizontal="center"/>
    </xf>
    <xf numFmtId="0" fontId="81" fillId="0" borderId="0"/>
    <xf numFmtId="0" fontId="81" fillId="0" borderId="0"/>
    <xf numFmtId="0" fontId="85" fillId="36" borderId="0">
      <alignment horizontal="center"/>
    </xf>
    <xf numFmtId="0" fontId="85" fillId="36" borderId="0">
      <alignment horizontal="centerContinuous"/>
    </xf>
    <xf numFmtId="0" fontId="109" fillId="33" borderId="0">
      <alignment horizontal="left"/>
    </xf>
    <xf numFmtId="49" fontId="109" fillId="33" borderId="0">
      <alignment horizontal="center"/>
    </xf>
    <xf numFmtId="0" fontId="84" fillId="36" borderId="0">
      <alignment horizontal="left"/>
    </xf>
    <xf numFmtId="49" fontId="109" fillId="33" borderId="0">
      <alignment horizontal="left"/>
    </xf>
    <xf numFmtId="0" fontId="84" fillId="36" borderId="0">
      <alignment horizontal="centerContinuous"/>
    </xf>
    <xf numFmtId="0" fontId="84" fillId="36" borderId="0">
      <alignment horizontal="right"/>
    </xf>
    <xf numFmtId="49" fontId="48" fillId="33" borderId="0">
      <alignment horizontal="left"/>
    </xf>
    <xf numFmtId="0" fontId="85" fillId="36" borderId="0">
      <alignment horizontal="right"/>
    </xf>
    <xf numFmtId="0" fontId="109" fillId="23" borderId="0">
      <alignment horizontal="center"/>
    </xf>
    <xf numFmtId="0" fontId="110" fillId="23" borderId="0">
      <alignment horizontal="center"/>
    </xf>
    <xf numFmtId="206" fontId="111" fillId="19" borderId="0" applyNumberFormat="0" applyAlignment="0" applyProtection="0">
      <alignment horizontal="left" vertical="center" indent="1"/>
    </xf>
    <xf numFmtId="0" fontId="63" fillId="0" borderId="28" applyNumberFormat="0" applyFont="0" applyFill="0" applyAlignment="0" applyProtection="0"/>
    <xf numFmtId="206" fontId="64" fillId="19" borderId="14" applyNumberFormat="0" applyAlignment="0" applyProtection="0">
      <alignment horizontal="left" vertical="center" indent="1"/>
    </xf>
    <xf numFmtId="0" fontId="66" fillId="41" borderId="29" applyNumberFormat="0" applyAlignment="0" applyProtection="0">
      <alignment horizontal="left" vertical="center" indent="1"/>
    </xf>
    <xf numFmtId="0" fontId="66" fillId="42" borderId="29" applyNumberFormat="0" applyAlignment="0" applyProtection="0">
      <alignment horizontal="left" vertical="center" indent="1"/>
    </xf>
    <xf numFmtId="206" fontId="64" fillId="0" borderId="15" applyNumberFormat="0" applyFill="0" applyBorder="0" applyAlignment="0" applyProtection="0">
      <alignment horizontal="right" vertical="center"/>
    </xf>
    <xf numFmtId="0" fontId="81" fillId="0" borderId="21"/>
    <xf numFmtId="0" fontId="81" fillId="0" borderId="21"/>
    <xf numFmtId="0" fontId="112" fillId="36" borderId="0"/>
    <xf numFmtId="0" fontId="112" fillId="36" borderId="0"/>
    <xf numFmtId="0" fontId="113" fillId="0" borderId="0" applyNumberFormat="0" applyFill="0" applyBorder="0" applyAlignment="0" applyProtection="0"/>
    <xf numFmtId="0" fontId="114" fillId="0" borderId="30" applyNumberFormat="0" applyFill="0" applyAlignment="0" applyProtection="0"/>
    <xf numFmtId="0" fontId="94" fillId="0" borderId="31"/>
    <xf numFmtId="0" fontId="94" fillId="0" borderId="31"/>
    <xf numFmtId="0" fontId="94" fillId="0" borderId="21"/>
    <xf numFmtId="0" fontId="94" fillId="0" borderId="21"/>
    <xf numFmtId="0" fontId="115" fillId="33" borderId="0">
      <alignment horizontal="center"/>
    </xf>
    <xf numFmtId="0" fontId="95" fillId="0" borderId="0" applyNumberFormat="0" applyFill="0" applyBorder="0" applyAlignment="0" applyProtection="0"/>
    <xf numFmtId="0" fontId="116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5" fillId="0" borderId="0"/>
    <xf numFmtId="0" fontId="28" fillId="0" borderId="0"/>
    <xf numFmtId="0" fontId="117" fillId="0" borderId="17" applyNumberFormat="0" applyBorder="0" applyAlignment="0" applyProtection="0"/>
    <xf numFmtId="0" fontId="67" fillId="4" borderId="16" applyNumberFormat="0" applyAlignment="0" applyProtection="0">
      <alignment horizontal="left" vertical="center" indent="1"/>
    </xf>
    <xf numFmtId="0" fontId="67" fillId="4" borderId="16" applyNumberFormat="0" applyAlignment="0" applyProtection="0">
      <alignment horizontal="left" vertical="center" indent="1"/>
    </xf>
    <xf numFmtId="0" fontId="67" fillId="18" borderId="16" applyNumberFormat="0" applyAlignment="0" applyProtection="0">
      <alignment horizontal="left" vertical="center" indent="1"/>
    </xf>
    <xf numFmtId="206" fontId="118" fillId="18" borderId="16" applyNumberFormat="0" applyProtection="0">
      <alignment horizontal="right" vertical="center"/>
    </xf>
    <xf numFmtId="206" fontId="119" fillId="17" borderId="15" applyNumberFormat="0" applyBorder="0" applyProtection="0">
      <alignment horizontal="right" vertical="center"/>
    </xf>
    <xf numFmtId="206" fontId="118" fillId="17" borderId="16" applyNumberFormat="0" applyBorder="0" applyProtection="0">
      <alignment horizontal="right" vertical="center"/>
    </xf>
    <xf numFmtId="206" fontId="64" fillId="0" borderId="15" applyNumberFormat="0" applyFill="0" applyBorder="0" applyAlignment="0" applyProtection="0">
      <alignment horizontal="right" vertical="center"/>
    </xf>
    <xf numFmtId="0" fontId="28" fillId="0" borderId="0"/>
    <xf numFmtId="4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66" fillId="4" borderId="16" applyNumberFormat="0" applyAlignment="0">
      <alignment horizontal="left" vertical="center" indent="1"/>
      <protection locked="0"/>
    </xf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/>
    <xf numFmtId="206" fontId="64" fillId="17" borderId="15" applyNumberFormat="0" applyBorder="0">
      <alignment horizontal="right" vertical="center"/>
      <protection locked="0"/>
    </xf>
    <xf numFmtId="0" fontId="66" fillId="4" borderId="16" applyNumberFormat="0" applyAlignment="0">
      <alignment horizontal="left" vertical="center" indent="1"/>
      <protection locked="0"/>
    </xf>
    <xf numFmtId="206" fontId="65" fillId="17" borderId="16" applyNumberFormat="0" applyBorder="0">
      <alignment horizontal="right" vertical="center"/>
      <protection locked="0"/>
    </xf>
    <xf numFmtId="0" fontId="67" fillId="4" borderId="16" applyNumberFormat="0" applyAlignment="0">
      <alignment horizontal="left" vertical="center" indent="1"/>
      <protection locked="0"/>
    </xf>
    <xf numFmtId="0" fontId="67" fillId="4" borderId="16" applyNumberFormat="0" applyAlignment="0">
      <alignment horizontal="left" vertical="center" indent="1"/>
      <protection locked="0"/>
    </xf>
    <xf numFmtId="206" fontId="119" fillId="17" borderId="15" applyNumberFormat="0" applyBorder="0">
      <alignment horizontal="right" vertical="center"/>
      <protection locked="0"/>
    </xf>
    <xf numFmtId="206" fontId="118" fillId="17" borderId="16" applyNumberFormat="0" applyBorder="0">
      <alignment horizontal="right" vertical="center"/>
      <protection locked="0"/>
    </xf>
    <xf numFmtId="43" fontId="1" fillId="0" borderId="0" applyFont="0" applyFill="0" applyBorder="0" applyAlignment="0" applyProtection="0"/>
    <xf numFmtId="0" fontId="76" fillId="23" borderId="0" applyNumberFormat="0" applyBorder="0" applyAlignment="0" applyProtection="0"/>
    <xf numFmtId="0" fontId="28" fillId="43" borderId="0" applyNumberFormat="0" applyBorder="0" applyAlignment="0" applyProtection="0"/>
    <xf numFmtId="0" fontId="76" fillId="2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33" borderId="0" applyNumberFormat="0" applyBorder="0" applyAlignment="0" applyProtection="0"/>
    <xf numFmtId="0" fontId="28" fillId="43" borderId="0" applyNumberFormat="0" applyBorder="0" applyAlignment="0" applyProtection="0"/>
    <xf numFmtId="0" fontId="76" fillId="43" borderId="0" applyNumberFormat="0" applyBorder="0" applyAlignment="0" applyProtection="0"/>
    <xf numFmtId="0" fontId="28" fillId="26" borderId="0" applyNumberFormat="0" applyBorder="0" applyAlignment="0" applyProtection="0"/>
    <xf numFmtId="0" fontId="76" fillId="21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1" borderId="0" applyNumberFormat="0" applyBorder="0" applyAlignment="0" applyProtection="0"/>
    <xf numFmtId="0" fontId="28" fillId="26" borderId="0" applyNumberFormat="0" applyBorder="0" applyAlignment="0" applyProtection="0"/>
    <xf numFmtId="0" fontId="76" fillId="26" borderId="0" applyNumberFormat="0" applyBorder="0" applyAlignment="0" applyProtection="0"/>
    <xf numFmtId="0" fontId="28" fillId="44" borderId="0" applyNumberFormat="0" applyBorder="0" applyAlignment="0" applyProtection="0"/>
    <xf numFmtId="0" fontId="76" fillId="22" borderId="0" applyNumberFormat="0" applyBorder="0" applyAlignment="0" applyProtection="0"/>
    <xf numFmtId="0" fontId="76" fillId="44" borderId="0" applyNumberFormat="0" applyBorder="0" applyAlignment="0" applyProtection="0"/>
    <xf numFmtId="0" fontId="76" fillId="44" borderId="0" applyNumberFormat="0" applyBorder="0" applyAlignment="0" applyProtection="0"/>
    <xf numFmtId="0" fontId="76" fillId="22" borderId="0" applyNumberFormat="0" applyBorder="0" applyAlignment="0" applyProtection="0"/>
    <xf numFmtId="0" fontId="28" fillId="44" borderId="0" applyNumberFormat="0" applyBorder="0" applyAlignment="0" applyProtection="0"/>
    <xf numFmtId="0" fontId="76" fillId="44" borderId="0" applyNumberFormat="0" applyBorder="0" applyAlignment="0" applyProtection="0"/>
    <xf numFmtId="0" fontId="28" fillId="34" borderId="0" applyNumberFormat="0" applyBorder="0" applyAlignment="0" applyProtection="0"/>
    <xf numFmtId="0" fontId="76" fillId="23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3" borderId="0" applyNumberFormat="0" applyBorder="0" applyAlignment="0" applyProtection="0"/>
    <xf numFmtId="0" fontId="28" fillId="34" borderId="0" applyNumberFormat="0" applyBorder="0" applyAlignment="0" applyProtection="0"/>
    <xf numFmtId="0" fontId="76" fillId="34" borderId="0" applyNumberFormat="0" applyBorder="0" applyAlignment="0" applyProtection="0"/>
    <xf numFmtId="0" fontId="28" fillId="24" borderId="0" applyNumberFormat="0" applyBorder="0" applyAlignment="0" applyProtection="0"/>
    <xf numFmtId="0" fontId="76" fillId="24" borderId="0" applyNumberFormat="0" applyBorder="0" applyAlignment="0" applyProtection="0"/>
    <xf numFmtId="0" fontId="76" fillId="24" borderId="0" applyNumberFormat="0" applyBorder="0" applyAlignment="0" applyProtection="0"/>
    <xf numFmtId="0" fontId="28" fillId="24" borderId="0" applyNumberFormat="0" applyBorder="0" applyAlignment="0" applyProtection="0"/>
    <xf numFmtId="0" fontId="76" fillId="24" borderId="0" applyNumberFormat="0" applyBorder="0" applyAlignment="0" applyProtection="0"/>
    <xf numFmtId="0" fontId="28" fillId="23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2" borderId="0" applyNumberFormat="0" applyBorder="0" applyAlignment="0" applyProtection="0"/>
    <xf numFmtId="0" fontId="28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45" borderId="0" applyNumberFormat="0" applyBorder="0" applyAlignment="0" applyProtection="0"/>
    <xf numFmtId="0" fontId="28" fillId="20" borderId="0" applyNumberFormat="0" applyBorder="0" applyAlignment="0" applyProtection="0"/>
    <xf numFmtId="0" fontId="76" fillId="45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45" borderId="0" applyNumberFormat="0" applyBorder="0" applyAlignment="0" applyProtection="0"/>
    <xf numFmtId="0" fontId="28" fillId="20" borderId="0" applyNumberFormat="0" applyBorder="0" applyAlignment="0" applyProtection="0"/>
    <xf numFmtId="0" fontId="76" fillId="20" borderId="0" applyNumberFormat="0" applyBorder="0" applyAlignment="0" applyProtection="0"/>
    <xf numFmtId="0" fontId="28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28" fillId="21" borderId="0" applyNumberFormat="0" applyBorder="0" applyAlignment="0" applyProtection="0"/>
    <xf numFmtId="0" fontId="76" fillId="21" borderId="0" applyNumberFormat="0" applyBorder="0" applyAlignment="0" applyProtection="0"/>
    <xf numFmtId="0" fontId="28" fillId="46" borderId="0" applyNumberFormat="0" applyBorder="0" applyAlignment="0" applyProtection="0"/>
    <xf numFmtId="0" fontId="76" fillId="25" borderId="0" applyNumberFormat="0" applyBorder="0" applyAlignment="0" applyProtection="0"/>
    <xf numFmtId="0" fontId="76" fillId="46" borderId="0" applyNumberFormat="0" applyBorder="0" applyAlignment="0" applyProtection="0"/>
    <xf numFmtId="0" fontId="76" fillId="46" borderId="0" applyNumberFormat="0" applyBorder="0" applyAlignment="0" applyProtection="0"/>
    <xf numFmtId="0" fontId="76" fillId="22" borderId="0" applyNumberFormat="0" applyBorder="0" applyAlignment="0" applyProtection="0"/>
    <xf numFmtId="0" fontId="28" fillId="46" borderId="0" applyNumberFormat="0" applyBorder="0" applyAlignment="0" applyProtection="0"/>
    <xf numFmtId="0" fontId="76" fillId="46" borderId="0" applyNumberFormat="0" applyBorder="0" applyAlignment="0" applyProtection="0"/>
    <xf numFmtId="0" fontId="76" fillId="45" borderId="0" applyNumberFormat="0" applyBorder="0" applyAlignment="0" applyProtection="0"/>
    <xf numFmtId="0" fontId="28" fillId="34" borderId="0" applyNumberFormat="0" applyBorder="0" applyAlignment="0" applyProtection="0"/>
    <xf numFmtId="0" fontId="76" fillId="45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45" borderId="0" applyNumberFormat="0" applyBorder="0" applyAlignment="0" applyProtection="0"/>
    <xf numFmtId="0" fontId="28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20" borderId="0" applyNumberFormat="0" applyBorder="0" applyAlignment="0" applyProtection="0"/>
    <xf numFmtId="0" fontId="28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28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5" borderId="0" applyNumberFormat="0" applyBorder="0" applyAlignment="0" applyProtection="0"/>
    <xf numFmtId="0" fontId="28" fillId="28" borderId="0" applyNumberFormat="0" applyBorder="0" applyAlignment="0" applyProtection="0"/>
    <xf numFmtId="0" fontId="76" fillId="25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2" borderId="0" applyNumberFormat="0" applyBorder="0" applyAlignment="0" applyProtection="0"/>
    <xf numFmtId="0" fontId="28" fillId="28" borderId="0" applyNumberFormat="0" applyBorder="0" applyAlignment="0" applyProtection="0"/>
    <xf numFmtId="0" fontId="76" fillId="28" borderId="0" applyNumberFormat="0" applyBorder="0" applyAlignment="0" applyProtection="0"/>
    <xf numFmtId="0" fontId="77" fillId="48" borderId="0" applyNumberFormat="0" applyBorder="0" applyAlignment="0" applyProtection="0"/>
    <xf numFmtId="0" fontId="120" fillId="47" borderId="0" applyNumberFormat="0" applyBorder="0" applyAlignment="0" applyProtection="0"/>
    <xf numFmtId="0" fontId="77" fillId="48" borderId="0" applyNumberFormat="0" applyBorder="0" applyAlignment="0" applyProtection="0"/>
    <xf numFmtId="0" fontId="77" fillId="47" borderId="0" applyNumberFormat="0" applyBorder="0" applyAlignment="0" applyProtection="0"/>
    <xf numFmtId="0" fontId="77" fillId="47" borderId="0" applyNumberFormat="0" applyBorder="0" applyAlignment="0" applyProtection="0"/>
    <xf numFmtId="0" fontId="77" fillId="31" borderId="0" applyNumberFormat="0" applyBorder="0" applyAlignment="0" applyProtection="0"/>
    <xf numFmtId="0" fontId="120" fillId="47" borderId="0" applyNumberFormat="0" applyBorder="0" applyAlignment="0" applyProtection="0"/>
    <xf numFmtId="0" fontId="77" fillId="47" borderId="0" applyNumberFormat="0" applyBorder="0" applyAlignment="0" applyProtection="0"/>
    <xf numFmtId="0" fontId="77" fillId="21" borderId="0" applyNumberFormat="0" applyBorder="0" applyAlignment="0" applyProtection="0"/>
    <xf numFmtId="0" fontId="120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120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5" borderId="0" applyNumberFormat="0" applyBorder="0" applyAlignment="0" applyProtection="0"/>
    <xf numFmtId="0" fontId="120" fillId="46" borderId="0" applyNumberFormat="0" applyBorder="0" applyAlignment="0" applyProtection="0"/>
    <xf numFmtId="0" fontId="77" fillId="25" borderId="0" applyNumberFormat="0" applyBorder="0" applyAlignment="0" applyProtection="0"/>
    <xf numFmtId="0" fontId="77" fillId="46" borderId="0" applyNumberFormat="0" applyBorder="0" applyAlignment="0" applyProtection="0"/>
    <xf numFmtId="0" fontId="77" fillId="46" borderId="0" applyNumberFormat="0" applyBorder="0" applyAlignment="0" applyProtection="0"/>
    <xf numFmtId="0" fontId="77" fillId="25" borderId="0" applyNumberFormat="0" applyBorder="0" applyAlignment="0" applyProtection="0"/>
    <xf numFmtId="0" fontId="120" fillId="46" borderId="0" applyNumberFormat="0" applyBorder="0" applyAlignment="0" applyProtection="0"/>
    <xf numFmtId="0" fontId="77" fillId="46" borderId="0" applyNumberFormat="0" applyBorder="0" applyAlignment="0" applyProtection="0"/>
    <xf numFmtId="0" fontId="77" fillId="45" borderId="0" applyNumberFormat="0" applyBorder="0" applyAlignment="0" applyProtection="0"/>
    <xf numFmtId="0" fontId="120" fillId="49" borderId="0" applyNumberFormat="0" applyBorder="0" applyAlignment="0" applyProtection="0"/>
    <xf numFmtId="0" fontId="77" fillId="45" borderId="0" applyNumberFormat="0" applyBorder="0" applyAlignment="0" applyProtection="0"/>
    <xf numFmtId="0" fontId="77" fillId="49" borderId="0" applyNumberFormat="0" applyBorder="0" applyAlignment="0" applyProtection="0"/>
    <xf numFmtId="0" fontId="77" fillId="49" borderId="0" applyNumberFormat="0" applyBorder="0" applyAlignment="0" applyProtection="0"/>
    <xf numFmtId="0" fontId="77" fillId="45" borderId="0" applyNumberFormat="0" applyBorder="0" applyAlignment="0" applyProtection="0"/>
    <xf numFmtId="0" fontId="120" fillId="49" borderId="0" applyNumberFormat="0" applyBorder="0" applyAlignment="0" applyProtection="0"/>
    <xf numFmtId="0" fontId="77" fillId="49" borderId="0" applyNumberFormat="0" applyBorder="0" applyAlignment="0" applyProtection="0"/>
    <xf numFmtId="0" fontId="77" fillId="48" borderId="0" applyNumberFormat="0" applyBorder="0" applyAlignment="0" applyProtection="0"/>
    <xf numFmtId="0" fontId="120" fillId="31" borderId="0" applyNumberFormat="0" applyBorder="0" applyAlignment="0" applyProtection="0"/>
    <xf numFmtId="0" fontId="77" fillId="48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120" fillId="31" borderId="0" applyNumberFormat="0" applyBorder="0" applyAlignment="0" applyProtection="0"/>
    <xf numFmtId="0" fontId="77" fillId="31" borderId="0" applyNumberFormat="0" applyBorder="0" applyAlignment="0" applyProtection="0"/>
    <xf numFmtId="0" fontId="120" fillId="50" borderId="0" applyNumberFormat="0" applyBorder="0" applyAlignment="0" applyProtection="0"/>
    <xf numFmtId="0" fontId="77" fillId="21" borderId="0" applyNumberFormat="0" applyBorder="0" applyAlignment="0" applyProtection="0"/>
    <xf numFmtId="0" fontId="77" fillId="50" borderId="0" applyNumberFormat="0" applyBorder="0" applyAlignment="0" applyProtection="0"/>
    <xf numFmtId="0" fontId="77" fillId="50" borderId="0" applyNumberFormat="0" applyBorder="0" applyAlignment="0" applyProtection="0"/>
    <xf numFmtId="0" fontId="77" fillId="23" borderId="0" applyNumberFormat="0" applyBorder="0" applyAlignment="0" applyProtection="0"/>
    <xf numFmtId="0" fontId="120" fillId="50" borderId="0" applyNumberFormat="0" applyBorder="0" applyAlignment="0" applyProtection="0"/>
    <xf numFmtId="0" fontId="77" fillId="50" borderId="0" applyNumberFormat="0" applyBorder="0" applyAlignment="0" applyProtection="0"/>
    <xf numFmtId="0" fontId="77" fillId="48" borderId="0" applyNumberFormat="0" applyBorder="0" applyAlignment="0" applyProtection="0"/>
    <xf numFmtId="0" fontId="120" fillId="51" borderId="0" applyNumberFormat="0" applyBorder="0" applyAlignment="0" applyProtection="0"/>
    <xf numFmtId="0" fontId="77" fillId="48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31" borderId="0" applyNumberFormat="0" applyBorder="0" applyAlignment="0" applyProtection="0"/>
    <xf numFmtId="0" fontId="120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32" borderId="0" applyNumberFormat="0" applyBorder="0" applyAlignment="0" applyProtection="0"/>
    <xf numFmtId="0" fontId="120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120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29" borderId="0" applyNumberFormat="0" applyBorder="0" applyAlignment="0" applyProtection="0"/>
    <xf numFmtId="0" fontId="120" fillId="52" borderId="0" applyNumberFormat="0" applyBorder="0" applyAlignment="0" applyProtection="0"/>
    <xf numFmtId="0" fontId="77" fillId="29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120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27" borderId="0" applyNumberFormat="0" applyBorder="0" applyAlignment="0" applyProtection="0"/>
    <xf numFmtId="0" fontId="120" fillId="49" borderId="0" applyNumberFormat="0" applyBorder="0" applyAlignment="0" applyProtection="0"/>
    <xf numFmtId="0" fontId="77" fillId="27" borderId="0" applyNumberFormat="0" applyBorder="0" applyAlignment="0" applyProtection="0"/>
    <xf numFmtId="0" fontId="77" fillId="49" borderId="0" applyNumberFormat="0" applyBorder="0" applyAlignment="0" applyProtection="0"/>
    <xf numFmtId="0" fontId="77" fillId="49" borderId="0" applyNumberFormat="0" applyBorder="0" applyAlignment="0" applyProtection="0"/>
    <xf numFmtId="0" fontId="77" fillId="30" borderId="0" applyNumberFormat="0" applyBorder="0" applyAlignment="0" applyProtection="0"/>
    <xf numFmtId="0" fontId="120" fillId="49" borderId="0" applyNumberFormat="0" applyBorder="0" applyAlignment="0" applyProtection="0"/>
    <xf numFmtId="0" fontId="77" fillId="49" borderId="0" applyNumberFormat="0" applyBorder="0" applyAlignment="0" applyProtection="0"/>
    <xf numFmtId="0" fontId="77" fillId="48" borderId="0" applyNumberFormat="0" applyBorder="0" applyAlignment="0" applyProtection="0"/>
    <xf numFmtId="0" fontId="120" fillId="31" borderId="0" applyNumberFormat="0" applyBorder="0" applyAlignment="0" applyProtection="0"/>
    <xf numFmtId="0" fontId="77" fillId="48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120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50" borderId="0" applyNumberFormat="0" applyBorder="0" applyAlignment="0" applyProtection="0"/>
    <xf numFmtId="0" fontId="120" fillId="27" borderId="0" applyNumberFormat="0" applyBorder="0" applyAlignment="0" applyProtection="0"/>
    <xf numFmtId="0" fontId="77" fillId="50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3" borderId="0" applyNumberFormat="0" applyBorder="0" applyAlignment="0" applyProtection="0"/>
    <xf numFmtId="0" fontId="120" fillId="27" borderId="0" applyNumberFormat="0" applyBorder="0" applyAlignment="0" applyProtection="0"/>
    <xf numFmtId="0" fontId="77" fillId="27" borderId="0" applyNumberFormat="0" applyBorder="0" applyAlignment="0" applyProtection="0"/>
    <xf numFmtId="0" fontId="12" fillId="0" borderId="0" applyNumberFormat="0" applyFill="0" applyBorder="0" applyAlignment="0">
      <protection locked="0"/>
    </xf>
    <xf numFmtId="0" fontId="12" fillId="0" borderId="0" applyNumberFormat="0" applyFill="0" applyBorder="0" applyAlignment="0">
      <protection locked="0"/>
    </xf>
    <xf numFmtId="0" fontId="121" fillId="0" borderId="0" applyNumberFormat="0" applyFill="0" applyBorder="0" applyAlignment="0">
      <protection locked="0"/>
    </xf>
    <xf numFmtId="0" fontId="80" fillId="26" borderId="0" applyNumberFormat="0" applyBorder="0" applyAlignment="0" applyProtection="0"/>
    <xf numFmtId="0" fontId="122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123" fillId="26" borderId="0" applyNumberFormat="0" applyBorder="0" applyAlignment="0" applyProtection="0"/>
    <xf numFmtId="0" fontId="122" fillId="26" borderId="0" applyNumberFormat="0" applyBorder="0" applyAlignment="0" applyProtection="0"/>
    <xf numFmtId="0" fontId="80" fillId="26" borderId="0" applyNumberFormat="0" applyBorder="0" applyAlignment="0" applyProtection="0"/>
    <xf numFmtId="0" fontId="124" fillId="20" borderId="0" applyNumberFormat="0" applyBorder="0" applyAlignment="0">
      <protection locked="0"/>
    </xf>
    <xf numFmtId="0" fontId="1" fillId="20" borderId="0" applyNumberFormat="0" applyBorder="0" applyAlignment="0">
      <protection locked="0"/>
    </xf>
    <xf numFmtId="0" fontId="124" fillId="20" borderId="0" applyNumberFormat="0" applyBorder="0" applyAlignment="0">
      <protection locked="0"/>
    </xf>
    <xf numFmtId="0" fontId="124" fillId="20" borderId="0" applyNumberFormat="0" applyBorder="0" applyAlignment="0">
      <protection locked="0"/>
    </xf>
    <xf numFmtId="0" fontId="1" fillId="20" borderId="0" applyNumberFormat="0" applyBorder="0" applyAlignment="0">
      <protection locked="0"/>
    </xf>
    <xf numFmtId="0" fontId="126" fillId="33" borderId="19" applyNumberFormat="0" applyAlignment="0" applyProtection="0"/>
    <xf numFmtId="0" fontId="127" fillId="45" borderId="19" applyNumberFormat="0" applyAlignment="0" applyProtection="0"/>
    <xf numFmtId="0" fontId="126" fillId="33" borderId="19" applyNumberFormat="0" applyAlignment="0" applyProtection="0"/>
    <xf numFmtId="0" fontId="125" fillId="45" borderId="19" applyNumberFormat="0" applyAlignment="0" applyProtection="0"/>
    <xf numFmtId="0" fontId="125" fillId="45" borderId="19" applyNumberFormat="0" applyAlignment="0" applyProtection="0"/>
    <xf numFmtId="0" fontId="125" fillId="33" borderId="19" applyNumberFormat="0" applyAlignment="0" applyProtection="0"/>
    <xf numFmtId="0" fontId="127" fillId="45" borderId="19" applyNumberFormat="0" applyAlignment="0" applyProtection="0"/>
    <xf numFmtId="0" fontId="125" fillId="45" borderId="19" applyNumberFormat="0" applyAlignment="0" applyProtection="0"/>
    <xf numFmtId="0" fontId="83" fillId="53" borderId="32" applyNumberFormat="0" applyAlignment="0" applyProtection="0"/>
    <xf numFmtId="0" fontId="84" fillId="35" borderId="20" applyNumberFormat="0" applyAlignment="0" applyProtection="0"/>
    <xf numFmtId="0" fontId="83" fillId="53" borderId="32" applyNumberFormat="0" applyAlignment="0" applyProtection="0"/>
    <xf numFmtId="0" fontId="83" fillId="35" borderId="20" applyNumberFormat="0" applyAlignment="0" applyProtection="0"/>
    <xf numFmtId="0" fontId="83" fillId="35" borderId="20" applyNumberFormat="0" applyAlignment="0" applyProtection="0"/>
    <xf numFmtId="0" fontId="84" fillId="35" borderId="20" applyNumberFormat="0" applyAlignment="0" applyProtection="0"/>
    <xf numFmtId="0" fontId="83" fillId="35" borderId="20" applyNumberFormat="0" applyAlignment="0" applyProtection="0"/>
    <xf numFmtId="43" fontId="7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3" fontId="1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8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213" fontId="12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30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89" fillId="44" borderId="0" applyNumberFormat="0" applyBorder="0" applyAlignment="0" applyProtection="0"/>
    <xf numFmtId="0" fontId="131" fillId="44" borderId="0" applyNumberFormat="0" applyBorder="0" applyAlignment="0" applyProtection="0"/>
    <xf numFmtId="0" fontId="89" fillId="44" borderId="0" applyNumberFormat="0" applyBorder="0" applyAlignment="0" applyProtection="0"/>
    <xf numFmtId="0" fontId="89" fillId="44" borderId="0" applyNumberFormat="0" applyBorder="0" applyAlignment="0" applyProtection="0"/>
    <xf numFmtId="0" fontId="131" fillId="44" borderId="0" applyNumberFormat="0" applyBorder="0" applyAlignment="0" applyProtection="0"/>
    <xf numFmtId="0" fontId="89" fillId="44" borderId="0" applyNumberFormat="0" applyBorder="0" applyAlignment="0" applyProtection="0"/>
    <xf numFmtId="0" fontId="89" fillId="44" borderId="0" applyNumberFormat="0" applyBorder="0" applyAlignment="0" applyProtection="0"/>
    <xf numFmtId="0" fontId="133" fillId="0" borderId="34" applyNumberFormat="0" applyFill="0" applyAlignment="0" applyProtection="0"/>
    <xf numFmtId="0" fontId="134" fillId="0" borderId="33" applyNumberFormat="0" applyFill="0" applyAlignment="0" applyProtection="0"/>
    <xf numFmtId="0" fontId="133" fillId="0" borderId="34" applyNumberFormat="0" applyFill="0" applyAlignment="0" applyProtection="0"/>
    <xf numFmtId="0" fontId="132" fillId="0" borderId="33" applyNumberFormat="0" applyFill="0" applyAlignment="0" applyProtection="0"/>
    <xf numFmtId="0" fontId="132" fillId="0" borderId="33" applyNumberFormat="0" applyFill="0" applyAlignment="0" applyProtection="0"/>
    <xf numFmtId="0" fontId="90" fillId="0" borderId="35" applyNumberFormat="0" applyFill="0" applyAlignment="0" applyProtection="0"/>
    <xf numFmtId="0" fontId="134" fillId="0" borderId="33" applyNumberFormat="0" applyFill="0" applyAlignment="0" applyProtection="0"/>
    <xf numFmtId="0" fontId="132" fillId="0" borderId="33" applyNumberFormat="0" applyFill="0" applyAlignment="0" applyProtection="0"/>
    <xf numFmtId="0" fontId="136" fillId="0" borderId="36" applyNumberFormat="0" applyFill="0" applyAlignment="0" applyProtection="0"/>
    <xf numFmtId="0" fontId="137" fillId="0" borderId="36" applyNumberFormat="0" applyFill="0" applyAlignment="0" applyProtection="0"/>
    <xf numFmtId="0" fontId="136" fillId="0" borderId="36" applyNumberFormat="0" applyFill="0" applyAlignment="0" applyProtection="0"/>
    <xf numFmtId="0" fontId="135" fillId="0" borderId="36" applyNumberFormat="0" applyFill="0" applyAlignment="0" applyProtection="0"/>
    <xf numFmtId="0" fontId="135" fillId="0" borderId="36" applyNumberFormat="0" applyFill="0" applyAlignment="0" applyProtection="0"/>
    <xf numFmtId="0" fontId="91" fillId="0" borderId="36" applyNumberFormat="0" applyFill="0" applyAlignment="0" applyProtection="0"/>
    <xf numFmtId="0" fontId="137" fillId="0" borderId="36" applyNumberFormat="0" applyFill="0" applyAlignment="0" applyProtection="0"/>
    <xf numFmtId="0" fontId="135" fillId="0" borderId="36" applyNumberFormat="0" applyFill="0" applyAlignment="0" applyProtection="0"/>
    <xf numFmtId="0" fontId="139" fillId="0" borderId="38" applyNumberFormat="0" applyFill="0" applyAlignment="0" applyProtection="0"/>
    <xf numFmtId="0" fontId="140" fillId="0" borderId="37" applyNumberFormat="0" applyFill="0" applyAlignment="0" applyProtection="0"/>
    <xf numFmtId="0" fontId="139" fillId="0" borderId="38" applyNumberFormat="0" applyFill="0" applyAlignment="0" applyProtection="0"/>
    <xf numFmtId="0" fontId="138" fillId="0" borderId="37" applyNumberFormat="0" applyFill="0" applyAlignment="0" applyProtection="0"/>
    <xf numFmtId="0" fontId="138" fillId="0" borderId="37" applyNumberFormat="0" applyFill="0" applyAlignment="0" applyProtection="0"/>
    <xf numFmtId="0" fontId="92" fillId="0" borderId="39" applyNumberFormat="0" applyFill="0" applyAlignment="0" applyProtection="0"/>
    <xf numFmtId="0" fontId="140" fillId="0" borderId="37" applyNumberFormat="0" applyFill="0" applyAlignment="0" applyProtection="0"/>
    <xf numFmtId="0" fontId="138" fillId="0" borderId="37" applyNumberFormat="0" applyFill="0" applyAlignment="0" applyProtection="0"/>
    <xf numFmtId="0" fontId="139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43" fillId="25" borderId="19" applyNumberFormat="0" applyAlignment="0" applyProtection="0"/>
    <xf numFmtId="0" fontId="144" fillId="23" borderId="19" applyNumberFormat="0" applyAlignment="0" applyProtection="0"/>
    <xf numFmtId="0" fontId="143" fillId="25" borderId="19" applyNumberFormat="0" applyAlignment="0" applyProtection="0"/>
    <xf numFmtId="0" fontId="93" fillId="23" borderId="19" applyNumberFormat="0" applyAlignment="0" applyProtection="0"/>
    <xf numFmtId="0" fontId="93" fillId="23" borderId="19" applyNumberFormat="0" applyAlignment="0" applyProtection="0"/>
    <xf numFmtId="0" fontId="144" fillId="23" borderId="19" applyNumberFormat="0" applyAlignment="0" applyProtection="0"/>
    <xf numFmtId="0" fontId="93" fillId="23" borderId="19" applyNumberFormat="0" applyAlignment="0" applyProtection="0"/>
    <xf numFmtId="0" fontId="146" fillId="0" borderId="41" applyNumberFormat="0" applyFill="0" applyAlignment="0" applyProtection="0"/>
    <xf numFmtId="0" fontId="147" fillId="0" borderId="40" applyNumberFormat="0" applyFill="0" applyAlignment="0" applyProtection="0"/>
    <xf numFmtId="0" fontId="146" fillId="0" borderId="41" applyNumberFormat="0" applyFill="0" applyAlignment="0" applyProtection="0"/>
    <xf numFmtId="0" fontId="145" fillId="0" borderId="40" applyNumberFormat="0" applyFill="0" applyAlignment="0" applyProtection="0"/>
    <xf numFmtId="0" fontId="145" fillId="0" borderId="40" applyNumberFormat="0" applyFill="0" applyAlignment="0" applyProtection="0"/>
    <xf numFmtId="0" fontId="147" fillId="0" borderId="40" applyNumberFormat="0" applyFill="0" applyAlignment="0" applyProtection="0"/>
    <xf numFmtId="0" fontId="145" fillId="0" borderId="40" applyNumberFormat="0" applyFill="0" applyAlignment="0" applyProtection="0"/>
    <xf numFmtId="0" fontId="149" fillId="25" borderId="0" applyNumberFormat="0" applyBorder="0" applyAlignment="0" applyProtection="0"/>
    <xf numFmtId="0" fontId="150" fillId="25" borderId="0" applyNumberFormat="0" applyBorder="0" applyAlignment="0" applyProtection="0"/>
    <xf numFmtId="0" fontId="149" fillId="25" borderId="0" applyNumberFormat="0" applyBorder="0" applyAlignment="0" applyProtection="0"/>
    <xf numFmtId="0" fontId="148" fillId="25" borderId="0" applyNumberFormat="0" applyBorder="0" applyAlignment="0" applyProtection="0"/>
    <xf numFmtId="0" fontId="148" fillId="25" borderId="0" applyNumberFormat="0" applyBorder="0" applyAlignment="0" applyProtection="0"/>
    <xf numFmtId="0" fontId="148" fillId="22" borderId="0" applyNumberFormat="0" applyBorder="0" applyAlignment="0" applyProtection="0"/>
    <xf numFmtId="0" fontId="150" fillId="25" borderId="0" applyNumberFormat="0" applyBorder="0" applyAlignment="0" applyProtection="0"/>
    <xf numFmtId="0" fontId="148" fillId="25" borderId="0" applyNumberFormat="0" applyBorder="0" applyAlignment="0" applyProtection="0"/>
    <xf numFmtId="0" fontId="1" fillId="0" borderId="0"/>
    <xf numFmtId="0" fontId="1" fillId="0" borderId="0"/>
    <xf numFmtId="0" fontId="76" fillId="0" borderId="0"/>
    <xf numFmtId="0" fontId="13" fillId="0" borderId="0"/>
    <xf numFmtId="0" fontId="28" fillId="0" borderId="0">
      <alignment vertical="top"/>
    </xf>
    <xf numFmtId="0" fontId="76" fillId="0" borderId="0"/>
    <xf numFmtId="0" fontId="76" fillId="0" borderId="0"/>
    <xf numFmtId="0" fontId="1" fillId="0" borderId="0"/>
    <xf numFmtId="0" fontId="76" fillId="0" borderId="0"/>
    <xf numFmtId="0" fontId="128" fillId="0" borderId="0"/>
    <xf numFmtId="0" fontId="76" fillId="0" borderId="0"/>
    <xf numFmtId="0" fontId="128" fillId="0" borderId="0"/>
    <xf numFmtId="0" fontId="1" fillId="0" borderId="0"/>
    <xf numFmtId="0" fontId="76" fillId="0" borderId="0"/>
    <xf numFmtId="0" fontId="76" fillId="0" borderId="0"/>
    <xf numFmtId="0" fontId="128" fillId="0" borderId="0"/>
    <xf numFmtId="0" fontId="1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28" fillId="0" borderId="0">
      <alignment vertical="top"/>
    </xf>
    <xf numFmtId="0" fontId="28" fillId="0" borderId="0">
      <alignment vertical="top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" fillId="0" borderId="0"/>
    <xf numFmtId="0" fontId="28" fillId="0" borderId="0">
      <alignment vertical="top"/>
    </xf>
    <xf numFmtId="0" fontId="1" fillId="0" borderId="0"/>
    <xf numFmtId="0" fontId="1" fillId="0" borderId="0"/>
    <xf numFmtId="0" fontId="128" fillId="0" borderId="0"/>
    <xf numFmtId="0" fontId="128" fillId="0" borderId="0"/>
    <xf numFmtId="0" fontId="76" fillId="0" borderId="0"/>
    <xf numFmtId="0" fontId="28" fillId="0" borderId="0">
      <alignment vertical="top"/>
    </xf>
    <xf numFmtId="0" fontId="76" fillId="0" borderId="0"/>
    <xf numFmtId="0" fontId="1" fillId="0" borderId="0"/>
    <xf numFmtId="0" fontId="28" fillId="0" borderId="0">
      <alignment vertical="top"/>
    </xf>
    <xf numFmtId="0" fontId="76" fillId="0" borderId="0"/>
    <xf numFmtId="0" fontId="28" fillId="0" borderId="0">
      <alignment vertical="top"/>
    </xf>
    <xf numFmtId="0" fontId="76" fillId="0" borderId="0"/>
    <xf numFmtId="0" fontId="1" fillId="0" borderId="0"/>
    <xf numFmtId="0" fontId="28" fillId="0" borderId="0">
      <alignment vertical="top"/>
    </xf>
    <xf numFmtId="0" fontId="1" fillId="0" borderId="0"/>
    <xf numFmtId="0" fontId="1" fillId="0" borderId="0"/>
    <xf numFmtId="0" fontId="28" fillId="0" borderId="0">
      <alignment vertical="top"/>
    </xf>
    <xf numFmtId="0" fontId="1" fillId="0" borderId="0"/>
    <xf numFmtId="0" fontId="1" fillId="0" borderId="0"/>
    <xf numFmtId="0" fontId="28" fillId="0" borderId="0">
      <alignment vertical="top"/>
    </xf>
    <xf numFmtId="0" fontId="1" fillId="0" borderId="0"/>
    <xf numFmtId="0" fontId="1" fillId="0" borderId="0"/>
    <xf numFmtId="0" fontId="28" fillId="0" borderId="0">
      <alignment vertical="top"/>
    </xf>
    <xf numFmtId="0" fontId="1" fillId="0" borderId="0"/>
    <xf numFmtId="0" fontId="1" fillId="0" borderId="0"/>
    <xf numFmtId="0" fontId="28" fillId="0" borderId="0">
      <alignment vertical="top"/>
    </xf>
    <xf numFmtId="0" fontId="1" fillId="0" borderId="0"/>
    <xf numFmtId="0" fontId="1" fillId="0" borderId="0"/>
    <xf numFmtId="0" fontId="28" fillId="0" borderId="0">
      <alignment vertical="top"/>
    </xf>
    <xf numFmtId="0" fontId="1" fillId="0" borderId="0"/>
    <xf numFmtId="0" fontId="1" fillId="0" borderId="0"/>
    <xf numFmtId="0" fontId="28" fillId="0" borderId="0">
      <alignment vertical="top"/>
    </xf>
    <xf numFmtId="0" fontId="1" fillId="0" borderId="0"/>
    <xf numFmtId="0" fontId="1" fillId="0" borderId="0"/>
    <xf numFmtId="0" fontId="128" fillId="0" borderId="0"/>
    <xf numFmtId="0" fontId="128" fillId="0" borderId="0"/>
    <xf numFmtId="0" fontId="1" fillId="0" borderId="0"/>
    <xf numFmtId="0" fontId="28" fillId="0" borderId="0">
      <alignment vertical="top"/>
    </xf>
    <xf numFmtId="0" fontId="1" fillId="0" borderId="0"/>
    <xf numFmtId="0" fontId="1" fillId="0" borderId="0"/>
    <xf numFmtId="0" fontId="28" fillId="0" borderId="0">
      <alignment vertical="top"/>
    </xf>
    <xf numFmtId="0" fontId="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" fillId="0" borderId="0"/>
    <xf numFmtId="0" fontId="128" fillId="0" borderId="0"/>
    <xf numFmtId="0" fontId="128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" fillId="0" borderId="0"/>
    <xf numFmtId="0" fontId="128" fillId="0" borderId="0"/>
    <xf numFmtId="0" fontId="128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" fillId="0" borderId="0"/>
    <xf numFmtId="0" fontId="128" fillId="0" borderId="0"/>
    <xf numFmtId="0" fontId="128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" fillId="0" borderId="0"/>
    <xf numFmtId="0" fontId="128" fillId="0" borderId="0"/>
    <xf numFmtId="0" fontId="128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33" borderId="0"/>
    <xf numFmtId="0" fontId="43" fillId="33" borderId="0"/>
    <xf numFmtId="0" fontId="43" fillId="33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3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128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1" fillId="0" borderId="0"/>
    <xf numFmtId="0" fontId="128" fillId="0" borderId="0"/>
    <xf numFmtId="0" fontId="128" fillId="0" borderId="0"/>
    <xf numFmtId="0" fontId="1" fillId="0" borderId="0"/>
    <xf numFmtId="0" fontId="128" fillId="0" borderId="0"/>
    <xf numFmtId="0" fontId="128" fillId="0" borderId="0"/>
    <xf numFmtId="0" fontId="1" fillId="0" borderId="0"/>
    <xf numFmtId="0" fontId="128" fillId="0" borderId="0"/>
    <xf numFmtId="0" fontId="128" fillId="0" borderId="0"/>
    <xf numFmtId="0" fontId="1" fillId="0" borderId="0"/>
    <xf numFmtId="0" fontId="128" fillId="0" borderId="0"/>
    <xf numFmtId="0" fontId="128" fillId="0" borderId="0"/>
    <xf numFmtId="0" fontId="1" fillId="0" borderId="0"/>
    <xf numFmtId="0" fontId="128" fillId="0" borderId="0"/>
    <xf numFmtId="0" fontId="128" fillId="0" borderId="0"/>
    <xf numFmtId="0" fontId="1" fillId="0" borderId="0"/>
    <xf numFmtId="0" fontId="128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28" fillId="0" borderId="0"/>
    <xf numFmtId="0" fontId="128" fillId="0" borderId="0"/>
    <xf numFmtId="0" fontId="1" fillId="0" borderId="0"/>
    <xf numFmtId="0" fontId="128" fillId="0" borderId="0"/>
    <xf numFmtId="0" fontId="1" fillId="0" borderId="0"/>
    <xf numFmtId="0" fontId="1" fillId="0" borderId="0"/>
    <xf numFmtId="0" fontId="76" fillId="0" borderId="0"/>
    <xf numFmtId="0" fontId="13" fillId="0" borderId="0"/>
    <xf numFmtId="0" fontId="76" fillId="0" borderId="0"/>
    <xf numFmtId="0" fontId="76" fillId="0" borderId="0"/>
    <xf numFmtId="0" fontId="1" fillId="0" borderId="0"/>
    <xf numFmtId="0" fontId="76" fillId="0" borderId="0"/>
    <xf numFmtId="0" fontId="128" fillId="0" borderId="0"/>
    <xf numFmtId="0" fontId="76" fillId="0" borderId="0"/>
    <xf numFmtId="0" fontId="128" fillId="0" borderId="0"/>
    <xf numFmtId="0" fontId="1" fillId="0" borderId="0"/>
    <xf numFmtId="0" fontId="76" fillId="0" borderId="0"/>
    <xf numFmtId="0" fontId="76" fillId="0" borderId="0"/>
    <xf numFmtId="0" fontId="128" fillId="0" borderId="0"/>
    <xf numFmtId="0" fontId="1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1" fillId="0" borderId="0"/>
    <xf numFmtId="0" fontId="76" fillId="0" borderId="0"/>
    <xf numFmtId="0" fontId="76" fillId="0" borderId="0"/>
    <xf numFmtId="0" fontId="1" fillId="0" borderId="0"/>
    <xf numFmtId="0" fontId="128" fillId="0" borderId="0"/>
    <xf numFmtId="0" fontId="1" fillId="0" borderId="0"/>
    <xf numFmtId="0" fontId="128" fillId="0" borderId="0"/>
    <xf numFmtId="0" fontId="1" fillId="0" borderId="0"/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37" fontId="43" fillId="0" borderId="0"/>
    <xf numFmtId="0" fontId="1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3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" fillId="0" borderId="0"/>
    <xf numFmtId="37" fontId="43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3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28" fillId="0" borderId="0">
      <alignment vertical="top"/>
    </xf>
    <xf numFmtId="0" fontId="1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37" fontId="43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128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37" fontId="43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37" fontId="43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43" fillId="33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76" fillId="0" borderId="0"/>
    <xf numFmtId="0" fontId="43" fillId="33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37" fontId="43" fillId="0" borderId="0"/>
    <xf numFmtId="0" fontId="1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28" fillId="0" borderId="0">
      <alignment vertical="top"/>
    </xf>
    <xf numFmtId="0" fontId="1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76" fillId="0" borderId="0"/>
    <xf numFmtId="0" fontId="76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76" fillId="0" borderId="0"/>
    <xf numFmtId="0" fontId="76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51" fillId="0" borderId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151" fillId="0" borderId="0"/>
  </cellStyleXfs>
  <cellXfs count="382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quotePrefix="1" applyAlignment="1">
      <alignment horizontal="center"/>
    </xf>
    <xf numFmtId="37" fontId="1" fillId="0" borderId="0" xfId="1" applyNumberFormat="1"/>
    <xf numFmtId="165" fontId="1" fillId="0" borderId="0" xfId="1" applyNumberFormat="1"/>
    <xf numFmtId="166" fontId="1" fillId="0" borderId="0" xfId="1" applyNumberFormat="1"/>
    <xf numFmtId="165" fontId="1" fillId="0" borderId="1" xfId="1" applyNumberFormat="1" applyBorder="1"/>
    <xf numFmtId="0" fontId="7" fillId="0" borderId="0" xfId="1" applyFont="1"/>
    <xf numFmtId="0" fontId="8" fillId="0" borderId="0" xfId="1" applyFont="1"/>
    <xf numFmtId="0" fontId="1" fillId="0" borderId="0" xfId="1" applyAlignment="1">
      <alignment horizontal="left" indent="1"/>
    </xf>
    <xf numFmtId="0" fontId="9" fillId="0" borderId="0" xfId="1" applyFont="1" applyAlignment="1">
      <alignment horizontal="left"/>
    </xf>
    <xf numFmtId="165" fontId="3" fillId="0" borderId="1" xfId="1" applyNumberFormat="1" applyFont="1" applyBorder="1"/>
    <xf numFmtId="0" fontId="1" fillId="0" borderId="0" xfId="1" applyAlignment="1">
      <alignment horizontal="left" indent="2"/>
    </xf>
    <xf numFmtId="0" fontId="1" fillId="0" borderId="0" xfId="1" applyAlignment="1">
      <alignment horizontal="left" indent="3"/>
    </xf>
    <xf numFmtId="0" fontId="3" fillId="0" borderId="0" xfId="6"/>
    <xf numFmtId="0" fontId="7" fillId="0" borderId="1" xfId="1" applyFont="1" applyBorder="1"/>
    <xf numFmtId="49" fontId="7" fillId="0" borderId="1" xfId="1" quotePrefix="1" applyNumberFormat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1" fillId="0" borderId="0" xfId="1" applyAlignment="1">
      <alignment horizontal="right"/>
    </xf>
    <xf numFmtId="49" fontId="7" fillId="0" borderId="1" xfId="1" applyNumberFormat="1" applyFont="1" applyBorder="1"/>
    <xf numFmtId="0" fontId="13" fillId="0" borderId="0" xfId="6" applyFont="1"/>
    <xf numFmtId="165" fontId="13" fillId="0" borderId="0" xfId="6" applyNumberFormat="1" applyFont="1"/>
    <xf numFmtId="0" fontId="14" fillId="0" borderId="0" xfId="6" applyFont="1"/>
    <xf numFmtId="39" fontId="13" fillId="0" borderId="0" xfId="6" applyNumberFormat="1" applyFont="1"/>
    <xf numFmtId="38" fontId="13" fillId="0" borderId="0" xfId="6" applyNumberFormat="1" applyFont="1"/>
    <xf numFmtId="37" fontId="14" fillId="0" borderId="5" xfId="6" applyNumberFormat="1" applyFont="1" applyBorder="1"/>
    <xf numFmtId="0" fontId="14" fillId="0" borderId="5" xfId="6" applyFont="1" applyBorder="1"/>
    <xf numFmtId="165" fontId="14" fillId="0" borderId="0" xfId="6" applyNumberFormat="1" applyFont="1"/>
    <xf numFmtId="37" fontId="14" fillId="0" borderId="0" xfId="6" applyNumberFormat="1" applyFont="1"/>
    <xf numFmtId="37" fontId="14" fillId="0" borderId="6" xfId="6" applyNumberFormat="1" applyFont="1" applyBorder="1"/>
    <xf numFmtId="37" fontId="14" fillId="0" borderId="3" xfId="6" applyNumberFormat="1" applyFont="1" applyBorder="1"/>
    <xf numFmtId="37" fontId="13" fillId="0" borderId="0" xfId="6" applyNumberFormat="1" applyFont="1"/>
    <xf numFmtId="37" fontId="14" fillId="0" borderId="0" xfId="6" applyNumberFormat="1" applyFont="1" applyAlignment="1">
      <alignment horizontal="center"/>
    </xf>
    <xf numFmtId="176" fontId="16" fillId="0" borderId="0" xfId="6" applyNumberFormat="1" applyFont="1"/>
    <xf numFmtId="0" fontId="14" fillId="0" borderId="0" xfId="6" quotePrefix="1" applyFont="1"/>
    <xf numFmtId="0" fontId="14" fillId="0" borderId="0" xfId="6" quotePrefix="1" applyFont="1" applyAlignment="1">
      <alignment horizontal="left"/>
    </xf>
    <xf numFmtId="0" fontId="14" fillId="0" borderId="0" xfId="6" applyFont="1" applyAlignment="1">
      <alignment horizontal="left"/>
    </xf>
    <xf numFmtId="0" fontId="17" fillId="0" borderId="0" xfId="6" applyFont="1"/>
    <xf numFmtId="38" fontId="13" fillId="0" borderId="6" xfId="6" applyNumberFormat="1" applyFont="1" applyBorder="1"/>
    <xf numFmtId="177" fontId="14" fillId="0" borderId="0" xfId="6" applyNumberFormat="1" applyFont="1"/>
    <xf numFmtId="14" fontId="13" fillId="0" borderId="0" xfId="6" applyNumberFormat="1" applyFont="1"/>
    <xf numFmtId="0" fontId="14" fillId="0" borderId="0" xfId="6" applyFont="1" applyAlignment="1">
      <alignment horizontal="center"/>
    </xf>
    <xf numFmtId="0" fontId="18" fillId="0" borderId="0" xfId="6" applyFont="1"/>
    <xf numFmtId="0" fontId="18" fillId="0" borderId="7" xfId="6" applyFont="1" applyBorder="1"/>
    <xf numFmtId="0" fontId="18" fillId="0" borderId="7" xfId="6" applyFont="1" applyBorder="1" applyAlignment="1">
      <alignment horizontal="center"/>
    </xf>
    <xf numFmtId="0" fontId="18" fillId="0" borderId="0" xfId="6" applyFont="1" applyAlignment="1">
      <alignment horizontal="center"/>
    </xf>
    <xf numFmtId="0" fontId="18" fillId="0" borderId="7" xfId="6" applyFont="1" applyBorder="1" applyAlignment="1">
      <alignment horizontal="centerContinuous"/>
    </xf>
    <xf numFmtId="0" fontId="19" fillId="0" borderId="0" xfId="6" applyFont="1" applyProtection="1">
      <protection locked="0"/>
    </xf>
    <xf numFmtId="0" fontId="13" fillId="0" borderId="0" xfId="6" applyFont="1" applyAlignment="1" applyProtection="1">
      <alignment horizontal="left"/>
      <protection locked="0"/>
    </xf>
    <xf numFmtId="0" fontId="18" fillId="0" borderId="0" xfId="6" applyFont="1" applyAlignment="1">
      <alignment horizontal="left"/>
    </xf>
    <xf numFmtId="37" fontId="14" fillId="0" borderId="1" xfId="6" applyNumberFormat="1" applyFont="1" applyBorder="1"/>
    <xf numFmtId="37" fontId="14" fillId="0" borderId="0" xfId="6" quotePrefix="1" applyNumberFormat="1" applyFont="1" applyAlignment="1">
      <alignment horizontal="center"/>
    </xf>
    <xf numFmtId="0" fontId="13" fillId="0" borderId="0" xfId="6" applyFont="1" applyAlignment="1">
      <alignment horizontal="center"/>
    </xf>
    <xf numFmtId="178" fontId="14" fillId="0" borderId="5" xfId="4" applyNumberFormat="1" applyFont="1" applyFill="1" applyBorder="1" applyProtection="1"/>
    <xf numFmtId="10" fontId="14" fillId="0" borderId="5" xfId="6" applyNumberFormat="1" applyFont="1" applyBorder="1"/>
    <xf numFmtId="179" fontId="14" fillId="0" borderId="0" xfId="6" applyNumberFormat="1" applyFont="1" applyAlignment="1">
      <alignment horizontal="center"/>
    </xf>
    <xf numFmtId="176" fontId="14" fillId="0" borderId="0" xfId="6" applyNumberFormat="1" applyFont="1"/>
    <xf numFmtId="180" fontId="14" fillId="0" borderId="0" xfId="2" applyNumberFormat="1" applyFont="1" applyFill="1" applyBorder="1" applyProtection="1"/>
    <xf numFmtId="37" fontId="14" fillId="0" borderId="7" xfId="6" applyNumberFormat="1" applyFont="1" applyBorder="1"/>
    <xf numFmtId="178" fontId="14" fillId="0" borderId="0" xfId="4" applyNumberFormat="1" applyFont="1" applyFill="1" applyBorder="1" applyProtection="1"/>
    <xf numFmtId="0" fontId="14" fillId="0" borderId="7" xfId="6" applyFont="1" applyBorder="1"/>
    <xf numFmtId="178" fontId="14" fillId="0" borderId="0" xfId="4" applyNumberFormat="1" applyFont="1" applyFill="1" applyBorder="1" applyAlignment="1" applyProtection="1">
      <alignment horizontal="center"/>
    </xf>
    <xf numFmtId="10" fontId="14" fillId="0" borderId="0" xfId="6" applyNumberFormat="1" applyFont="1"/>
    <xf numFmtId="176" fontId="14" fillId="0" borderId="0" xfId="6" applyNumberFormat="1" applyFont="1" applyAlignment="1">
      <alignment horizontal="center"/>
    </xf>
    <xf numFmtId="0" fontId="14" fillId="0" borderId="8" xfId="6" applyFont="1" applyBorder="1"/>
    <xf numFmtId="0" fontId="22" fillId="0" borderId="0" xfId="6" applyFont="1"/>
    <xf numFmtId="0" fontId="23" fillId="0" borderId="0" xfId="6" applyFont="1"/>
    <xf numFmtId="181" fontId="14" fillId="0" borderId="0" xfId="2" applyNumberFormat="1" applyFont="1" applyFill="1" applyProtection="1"/>
    <xf numFmtId="182" fontId="14" fillId="0" borderId="0" xfId="6" applyNumberFormat="1" applyFont="1"/>
    <xf numFmtId="0" fontId="24" fillId="0" borderId="0" xfId="6" applyFont="1"/>
    <xf numFmtId="165" fontId="14" fillId="0" borderId="5" xfId="6" applyNumberFormat="1" applyFont="1" applyBorder="1"/>
    <xf numFmtId="0" fontId="14" fillId="0" borderId="0" xfId="6" quotePrefix="1" applyFont="1" applyAlignment="1">
      <alignment horizontal="center"/>
    </xf>
    <xf numFmtId="0" fontId="16" fillId="0" borderId="0" xfId="6" applyFont="1"/>
    <xf numFmtId="0" fontId="18" fillId="0" borderId="0" xfId="6" applyFont="1" applyAlignment="1">
      <alignment horizontal="centerContinuous"/>
    </xf>
    <xf numFmtId="0" fontId="14" fillId="0" borderId="0" xfId="6" applyFont="1" applyAlignment="1">
      <alignment horizontal="centerContinuous"/>
    </xf>
    <xf numFmtId="166" fontId="14" fillId="0" borderId="0" xfId="6" applyNumberFormat="1" applyFont="1"/>
    <xf numFmtId="169" fontId="14" fillId="0" borderId="0" xfId="6" applyNumberFormat="1" applyFont="1"/>
    <xf numFmtId="5" fontId="14" fillId="0" borderId="0" xfId="6" applyNumberFormat="1" applyFont="1"/>
    <xf numFmtId="0" fontId="14" fillId="0" borderId="7" xfId="6" applyFont="1" applyBorder="1" applyAlignment="1">
      <alignment horizontal="center"/>
    </xf>
    <xf numFmtId="0" fontId="14" fillId="0" borderId="7" xfId="6" applyFont="1" applyBorder="1" applyAlignment="1">
      <alignment horizontal="centerContinuous"/>
    </xf>
    <xf numFmtId="183" fontId="14" fillId="0" borderId="5" xfId="6" applyNumberFormat="1" applyFont="1" applyBorder="1"/>
    <xf numFmtId="5" fontId="14" fillId="0" borderId="5" xfId="6" applyNumberFormat="1" applyFont="1" applyBorder="1"/>
    <xf numFmtId="183" fontId="14" fillId="0" borderId="0" xfId="6" applyNumberFormat="1" applyFont="1" applyAlignment="1">
      <alignment horizontal="right"/>
    </xf>
    <xf numFmtId="183" fontId="14" fillId="0" borderId="0" xfId="6" applyNumberFormat="1" applyFont="1"/>
    <xf numFmtId="181" fontId="13" fillId="0" borderId="0" xfId="2" applyNumberFormat="1" applyFont="1" applyFill="1" applyBorder="1"/>
    <xf numFmtId="181" fontId="13" fillId="0" borderId="0" xfId="2" applyNumberFormat="1" applyFont="1" applyFill="1"/>
    <xf numFmtId="175" fontId="14" fillId="0" borderId="0" xfId="6" applyNumberFormat="1" applyFont="1"/>
    <xf numFmtId="0" fontId="14" fillId="0" borderId="1" xfId="6" applyFont="1" applyBorder="1"/>
    <xf numFmtId="0" fontId="22" fillId="0" borderId="0" xfId="6" applyFont="1" applyAlignment="1">
      <alignment horizontal="centerContinuous"/>
    </xf>
    <xf numFmtId="181" fontId="13" fillId="0" borderId="0" xfId="6" applyNumberFormat="1" applyFont="1"/>
    <xf numFmtId="37" fontId="14" fillId="0" borderId="9" xfId="6" applyNumberFormat="1" applyFont="1" applyBorder="1"/>
    <xf numFmtId="37" fontId="14" fillId="0" borderId="9" xfId="6" applyNumberFormat="1" applyFont="1" applyBorder="1" applyProtection="1">
      <protection locked="0"/>
    </xf>
    <xf numFmtId="165" fontId="26" fillId="0" borderId="0" xfId="6" applyNumberFormat="1" applyFont="1"/>
    <xf numFmtId="165" fontId="14" fillId="0" borderId="6" xfId="6" applyNumberFormat="1" applyFont="1" applyBorder="1"/>
    <xf numFmtId="37" fontId="13" fillId="0" borderId="1" xfId="6" applyNumberFormat="1" applyFont="1" applyBorder="1"/>
    <xf numFmtId="165" fontId="18" fillId="0" borderId="0" xfId="6" applyNumberFormat="1" applyFont="1"/>
    <xf numFmtId="37" fontId="14" fillId="0" borderId="10" xfId="6" applyNumberFormat="1" applyFont="1" applyBorder="1"/>
    <xf numFmtId="0" fontId="19" fillId="0" borderId="0" xfId="6" applyFont="1"/>
    <xf numFmtId="184" fontId="0" fillId="0" borderId="0" xfId="4" applyNumberFormat="1" applyFont="1"/>
    <xf numFmtId="185" fontId="3" fillId="0" borderId="0" xfId="6" applyNumberFormat="1"/>
    <xf numFmtId="181" fontId="3" fillId="0" borderId="0" xfId="6" applyNumberFormat="1"/>
    <xf numFmtId="185" fontId="27" fillId="0" borderId="0" xfId="4" applyNumberFormat="1" applyFont="1"/>
    <xf numFmtId="184" fontId="28" fillId="0" borderId="0" xfId="4" applyNumberFormat="1" applyFont="1"/>
    <xf numFmtId="181" fontId="27" fillId="0" borderId="0" xfId="6" applyNumberFormat="1" applyFont="1"/>
    <xf numFmtId="184" fontId="12" fillId="0" borderId="0" xfId="4" applyNumberFormat="1" applyFont="1"/>
    <xf numFmtId="185" fontId="3" fillId="0" borderId="0" xfId="4" applyNumberFormat="1" applyFont="1"/>
    <xf numFmtId="185" fontId="0" fillId="0" borderId="0" xfId="4" applyNumberFormat="1" applyFont="1"/>
    <xf numFmtId="185" fontId="28" fillId="0" borderId="0" xfId="4" applyNumberFormat="1" applyFont="1"/>
    <xf numFmtId="181" fontId="12" fillId="0" borderId="0" xfId="2" applyNumberFormat="1" applyFont="1"/>
    <xf numFmtId="181" fontId="0" fillId="0" borderId="0" xfId="2" applyNumberFormat="1" applyFont="1"/>
    <xf numFmtId="185" fontId="11" fillId="0" borderId="0" xfId="4" applyNumberFormat="1" applyFont="1"/>
    <xf numFmtId="181" fontId="28" fillId="0" borderId="0" xfId="2" applyNumberFormat="1" applyFont="1"/>
    <xf numFmtId="185" fontId="12" fillId="0" borderId="0" xfId="4" applyNumberFormat="1" applyFont="1"/>
    <xf numFmtId="181" fontId="29" fillId="0" borderId="0" xfId="2" applyNumberFormat="1" applyFont="1"/>
    <xf numFmtId="181" fontId="30" fillId="0" borderId="0" xfId="2" applyNumberFormat="1" applyFont="1"/>
    <xf numFmtId="0" fontId="9" fillId="0" borderId="0" xfId="6" applyFont="1" applyAlignment="1">
      <alignment horizontal="center"/>
    </xf>
    <xf numFmtId="0" fontId="6" fillId="0" borderId="0" xfId="6" applyFont="1"/>
    <xf numFmtId="181" fontId="28" fillId="0" borderId="0" xfId="2" quotePrefix="1" applyNumberFormat="1" applyFont="1"/>
    <xf numFmtId="0" fontId="31" fillId="0" borderId="0" xfId="6" applyFont="1"/>
    <xf numFmtId="188" fontId="31" fillId="0" borderId="0" xfId="6" applyNumberFormat="1" applyFont="1"/>
    <xf numFmtId="0" fontId="32" fillId="0" borderId="0" xfId="6" applyFont="1" applyProtection="1">
      <protection locked="0"/>
    </xf>
    <xf numFmtId="0" fontId="33" fillId="0" borderId="0" xfId="6" applyFont="1"/>
    <xf numFmtId="14" fontId="31" fillId="0" borderId="0" xfId="6" applyNumberFormat="1" applyFont="1"/>
    <xf numFmtId="0" fontId="34" fillId="0" borderId="0" xfId="6" applyFont="1"/>
    <xf numFmtId="0" fontId="35" fillId="0" borderId="0" xfId="6" applyFont="1"/>
    <xf numFmtId="188" fontId="35" fillId="0" borderId="0" xfId="6" applyNumberFormat="1" applyFont="1"/>
    <xf numFmtId="0" fontId="32" fillId="0" borderId="0" xfId="6" applyFont="1"/>
    <xf numFmtId="0" fontId="36" fillId="0" borderId="0" xfId="6" applyFont="1"/>
    <xf numFmtId="9" fontId="33" fillId="0" borderId="0" xfId="5" applyFont="1" applyProtection="1">
      <protection locked="0"/>
    </xf>
    <xf numFmtId="189" fontId="37" fillId="0" borderId="0" xfId="4" applyNumberFormat="1" applyFont="1" applyFill="1" applyBorder="1" applyProtection="1"/>
    <xf numFmtId="0" fontId="38" fillId="0" borderId="0" xfId="6" applyFont="1"/>
    <xf numFmtId="0" fontId="37" fillId="0" borderId="0" xfId="6" applyFont="1" applyProtection="1">
      <protection locked="0"/>
    </xf>
    <xf numFmtId="189" fontId="33" fillId="0" borderId="4" xfId="4" applyNumberFormat="1" applyFont="1" applyBorder="1" applyProtection="1"/>
    <xf numFmtId="189" fontId="33" fillId="0" borderId="0" xfId="4" applyNumberFormat="1" applyFont="1" applyBorder="1" applyProtection="1"/>
    <xf numFmtId="188" fontId="33" fillId="0" borderId="0" xfId="6" applyNumberFormat="1" applyFont="1"/>
    <xf numFmtId="0" fontId="33" fillId="0" borderId="0" xfId="6" applyFont="1" applyProtection="1">
      <protection locked="0"/>
    </xf>
    <xf numFmtId="190" fontId="32" fillId="0" borderId="0" xfId="6" applyNumberFormat="1" applyFont="1" applyProtection="1">
      <protection locked="0"/>
    </xf>
    <xf numFmtId="191" fontId="39" fillId="0" borderId="0" xfId="6" applyNumberFormat="1" applyFont="1"/>
    <xf numFmtId="191" fontId="40" fillId="0" borderId="0" xfId="6" applyNumberFormat="1" applyFont="1"/>
    <xf numFmtId="0" fontId="36" fillId="0" borderId="7" xfId="6" quotePrefix="1" applyFont="1" applyBorder="1" applyAlignment="1">
      <alignment horizontal="center"/>
    </xf>
    <xf numFmtId="0" fontId="36" fillId="0" borderId="0" xfId="6" quotePrefix="1" applyFont="1" applyAlignment="1">
      <alignment horizontal="center"/>
    </xf>
    <xf numFmtId="188" fontId="36" fillId="0" borderId="0" xfId="6" applyNumberFormat="1" applyFont="1"/>
    <xf numFmtId="193" fontId="33" fillId="0" borderId="0" xfId="6" applyNumberFormat="1" applyFont="1" applyAlignment="1" applyProtection="1">
      <alignment horizontal="center"/>
      <protection locked="0"/>
    </xf>
    <xf numFmtId="17" fontId="33" fillId="0" borderId="0" xfId="6" applyNumberFormat="1" applyFont="1" applyAlignment="1">
      <alignment horizontal="center"/>
    </xf>
    <xf numFmtId="193" fontId="32" fillId="0" borderId="0" xfId="6" applyNumberFormat="1" applyFont="1" applyAlignment="1" applyProtection="1">
      <alignment horizontal="center"/>
      <protection locked="0"/>
    </xf>
    <xf numFmtId="0" fontId="13" fillId="0" borderId="0" xfId="8" applyFont="1"/>
    <xf numFmtId="0" fontId="13" fillId="0" borderId="0" xfId="8" applyFont="1" applyAlignment="1">
      <alignment horizontal="center"/>
    </xf>
    <xf numFmtId="40" fontId="13" fillId="0" borderId="0" xfId="8" applyNumberFormat="1" applyFont="1"/>
    <xf numFmtId="0" fontId="44" fillId="0" borderId="0" xfId="8" applyFont="1"/>
    <xf numFmtId="166" fontId="44" fillId="0" borderId="0" xfId="8" applyNumberFormat="1" applyFont="1"/>
    <xf numFmtId="5" fontId="13" fillId="0" borderId="0" xfId="8" applyNumberFormat="1" applyFont="1"/>
    <xf numFmtId="44" fontId="13" fillId="0" borderId="0" xfId="8" applyNumberFormat="1" applyFont="1"/>
    <xf numFmtId="178" fontId="13" fillId="0" borderId="0" xfId="8" applyNumberFormat="1" applyFont="1"/>
    <xf numFmtId="37" fontId="13" fillId="0" borderId="0" xfId="8" applyNumberFormat="1" applyFont="1"/>
    <xf numFmtId="7" fontId="13" fillId="0" borderId="1" xfId="9" applyNumberFormat="1" applyFont="1" applyFill="1" applyBorder="1" applyProtection="1"/>
    <xf numFmtId="7" fontId="13" fillId="0" borderId="0" xfId="8" applyNumberFormat="1" applyFont="1"/>
    <xf numFmtId="0" fontId="45" fillId="0" borderId="0" xfId="8" applyFont="1"/>
    <xf numFmtId="3" fontId="13" fillId="0" borderId="0" xfId="8" applyNumberFormat="1" applyFont="1"/>
    <xf numFmtId="39" fontId="13" fillId="0" borderId="0" xfId="8" applyNumberFormat="1" applyFont="1"/>
    <xf numFmtId="39" fontId="13" fillId="0" borderId="1" xfId="8" applyNumberFormat="1" applyFont="1" applyBorder="1"/>
    <xf numFmtId="0" fontId="13" fillId="0" borderId="0" xfId="8" quotePrefix="1" applyFont="1"/>
    <xf numFmtId="0" fontId="13" fillId="0" borderId="0" xfId="8" applyFont="1" applyAlignment="1">
      <alignment horizontal="right"/>
    </xf>
    <xf numFmtId="166" fontId="13" fillId="0" borderId="0" xfId="8" applyNumberFormat="1" applyFont="1"/>
    <xf numFmtId="7" fontId="13" fillId="0" borderId="6" xfId="9" quotePrefix="1" applyNumberFormat="1" applyFont="1" applyFill="1" applyBorder="1"/>
    <xf numFmtId="7" fontId="46" fillId="0" borderId="0" xfId="8" applyNumberFormat="1" applyFont="1"/>
    <xf numFmtId="39" fontId="13" fillId="0" borderId="0" xfId="8" quotePrefix="1" applyNumberFormat="1" applyFont="1" applyAlignment="1">
      <alignment horizontal="left"/>
    </xf>
    <xf numFmtId="14" fontId="13" fillId="0" borderId="0" xfId="8" applyNumberFormat="1" applyFont="1" applyAlignment="1">
      <alignment horizontal="center"/>
    </xf>
    <xf numFmtId="39" fontId="13" fillId="0" borderId="0" xfId="8" applyNumberFormat="1" applyFont="1" applyAlignment="1">
      <alignment horizontal="left"/>
    </xf>
    <xf numFmtId="7" fontId="13" fillId="0" borderId="0" xfId="8" quotePrefix="1" applyNumberFormat="1" applyFont="1" applyAlignment="1" applyProtection="1">
      <alignment horizontal="center"/>
      <protection locked="0"/>
    </xf>
    <xf numFmtId="186" fontId="13" fillId="0" borderId="0" xfId="8" applyNumberFormat="1" applyFont="1" applyAlignment="1">
      <alignment horizontal="center"/>
    </xf>
    <xf numFmtId="7" fontId="13" fillId="0" borderId="0" xfId="8" applyNumberFormat="1" applyFont="1" applyProtection="1">
      <protection locked="0"/>
    </xf>
    <xf numFmtId="7" fontId="13" fillId="0" borderId="0" xfId="8" applyNumberFormat="1" applyFont="1" applyAlignment="1" applyProtection="1">
      <alignment horizontal="center"/>
      <protection locked="0"/>
    </xf>
    <xf numFmtId="194" fontId="13" fillId="0" borderId="0" xfId="8" applyNumberFormat="1" applyFont="1"/>
    <xf numFmtId="43" fontId="13" fillId="0" borderId="0" xfId="10" applyFont="1"/>
    <xf numFmtId="181" fontId="13" fillId="0" borderId="0" xfId="8" applyNumberFormat="1" applyFont="1"/>
    <xf numFmtId="0" fontId="47" fillId="0" borderId="0" xfId="8" applyFont="1"/>
    <xf numFmtId="195" fontId="13" fillId="0" borderId="0" xfId="8" applyNumberFormat="1" applyFont="1"/>
    <xf numFmtId="43" fontId="13" fillId="0" borderId="0" xfId="8" applyNumberFormat="1" applyFont="1"/>
    <xf numFmtId="0" fontId="43" fillId="0" borderId="0" xfId="8"/>
    <xf numFmtId="181" fontId="13" fillId="0" borderId="4" xfId="10" applyNumberFormat="1" applyFont="1" applyBorder="1" applyProtection="1"/>
    <xf numFmtId="181" fontId="13" fillId="0" borderId="4" xfId="10" applyNumberFormat="1" applyFont="1" applyFill="1" applyBorder="1" applyProtection="1"/>
    <xf numFmtId="37" fontId="13" fillId="0" borderId="1" xfId="8" applyNumberFormat="1" applyFont="1" applyBorder="1" applyProtection="1">
      <protection locked="0"/>
    </xf>
    <xf numFmtId="0" fontId="13" fillId="0" borderId="0" xfId="8" applyFont="1" applyProtection="1">
      <protection locked="0"/>
    </xf>
    <xf numFmtId="37" fontId="13" fillId="0" borderId="0" xfId="8" applyNumberFormat="1" applyFont="1" applyProtection="1">
      <protection locked="0"/>
    </xf>
    <xf numFmtId="196" fontId="3" fillId="0" borderId="0" xfId="11" applyNumberFormat="1"/>
    <xf numFmtId="0" fontId="3" fillId="0" borderId="0" xfId="11"/>
    <xf numFmtId="37" fontId="13" fillId="0" borderId="0" xfId="8" applyNumberFormat="1" applyFont="1" applyAlignment="1">
      <alignment horizontal="center"/>
    </xf>
    <xf numFmtId="186" fontId="13" fillId="0" borderId="1" xfId="8" applyNumberFormat="1" applyFont="1" applyBorder="1" applyAlignment="1">
      <alignment horizontal="center"/>
    </xf>
    <xf numFmtId="0" fontId="13" fillId="0" borderId="1" xfId="8" applyFont="1" applyBorder="1"/>
    <xf numFmtId="0" fontId="13" fillId="0" borderId="1" xfId="8" applyFont="1" applyBorder="1" applyAlignment="1">
      <alignment horizontal="center"/>
    </xf>
    <xf numFmtId="0" fontId="13" fillId="0" borderId="1" xfId="8" applyFont="1" applyBorder="1" applyAlignment="1">
      <alignment horizontal="centerContinuous"/>
    </xf>
    <xf numFmtId="0" fontId="13" fillId="0" borderId="0" xfId="8" applyFont="1" applyAlignment="1">
      <alignment horizontal="left"/>
    </xf>
    <xf numFmtId="0" fontId="44" fillId="0" borderId="0" xfId="8" applyFont="1" applyAlignment="1">
      <alignment horizontal="left"/>
    </xf>
    <xf numFmtId="39" fontId="13" fillId="0" borderId="0" xfId="8" applyNumberFormat="1" applyFont="1" applyProtection="1">
      <protection locked="0"/>
    </xf>
    <xf numFmtId="39" fontId="43" fillId="0" borderId="0" xfId="8" applyNumberFormat="1"/>
    <xf numFmtId="39" fontId="13" fillId="0" borderId="4" xfId="8" applyNumberFormat="1" applyFont="1" applyBorder="1"/>
    <xf numFmtId="181" fontId="13" fillId="0" borderId="0" xfId="10" applyNumberFormat="1" applyFont="1"/>
    <xf numFmtId="37" fontId="13" fillId="0" borderId="0" xfId="10" applyNumberFormat="1" applyFont="1"/>
    <xf numFmtId="43" fontId="43" fillId="0" borderId="0" xfId="8" applyNumberFormat="1"/>
    <xf numFmtId="0" fontId="3" fillId="0" borderId="0" xfId="12"/>
    <xf numFmtId="8" fontId="13" fillId="0" borderId="0" xfId="8" applyNumberFormat="1" applyFont="1"/>
    <xf numFmtId="197" fontId="13" fillId="0" borderId="0" xfId="8" applyNumberFormat="1" applyFont="1"/>
    <xf numFmtId="165" fontId="13" fillId="0" borderId="0" xfId="8" applyNumberFormat="1" applyFont="1"/>
    <xf numFmtId="197" fontId="13" fillId="0" borderId="0" xfId="8" applyNumberFormat="1" applyFont="1" applyProtection="1">
      <protection locked="0"/>
    </xf>
    <xf numFmtId="14" fontId="13" fillId="0" borderId="0" xfId="8" applyNumberFormat="1" applyFont="1"/>
    <xf numFmtId="186" fontId="13" fillId="0" borderId="0" xfId="8" applyNumberFormat="1" applyFont="1" applyAlignment="1">
      <alignment horizontal="left"/>
    </xf>
    <xf numFmtId="186" fontId="13" fillId="0" borderId="0" xfId="8" quotePrefix="1" applyNumberFormat="1" applyFont="1" applyAlignment="1">
      <alignment horizontal="left"/>
    </xf>
    <xf numFmtId="8" fontId="13" fillId="0" borderId="0" xfId="8" applyNumberFormat="1" applyFont="1" applyAlignment="1">
      <alignment horizontal="center"/>
    </xf>
    <xf numFmtId="0" fontId="13" fillId="0" borderId="0" xfId="8" applyFont="1" applyAlignment="1">
      <alignment horizontal="centerContinuous"/>
    </xf>
    <xf numFmtId="176" fontId="13" fillId="0" borderId="0" xfId="8" applyNumberFormat="1" applyFont="1"/>
    <xf numFmtId="0" fontId="3" fillId="0" borderId="0" xfId="13"/>
    <xf numFmtId="7" fontId="3" fillId="0" borderId="0" xfId="13" applyNumberFormat="1"/>
    <xf numFmtId="0" fontId="3" fillId="0" borderId="0" xfId="13" applyAlignment="1">
      <alignment horizontal="center"/>
    </xf>
    <xf numFmtId="181" fontId="13" fillId="0" borderId="0" xfId="10" applyNumberFormat="1" applyFont="1" applyFill="1"/>
    <xf numFmtId="43" fontId="43" fillId="0" borderId="0" xfId="17" applyFont="1" applyFill="1"/>
    <xf numFmtId="0" fontId="36" fillId="0" borderId="0" xfId="6" quotePrefix="1" applyFont="1"/>
    <xf numFmtId="40" fontId="53" fillId="0" borderId="0" xfId="33" applyNumberFormat="1">
      <alignment vertical="center"/>
    </xf>
    <xf numFmtId="43" fontId="13" fillId="0" borderId="0" xfId="17" applyFont="1" applyProtection="1"/>
    <xf numFmtId="190" fontId="13" fillId="0" borderId="0" xfId="8" applyNumberFormat="1" applyFont="1"/>
    <xf numFmtId="37" fontId="13" fillId="0" borderId="5" xfId="6" applyNumberFormat="1" applyFont="1" applyBorder="1" applyProtection="1">
      <protection locked="0"/>
    </xf>
    <xf numFmtId="37" fontId="14" fillId="0" borderId="8" xfId="6" applyNumberFormat="1" applyFont="1" applyBorder="1"/>
    <xf numFmtId="178" fontId="14" fillId="0" borderId="0" xfId="4" applyNumberFormat="1" applyFont="1" applyFill="1" applyBorder="1" applyAlignment="1" applyProtection="1">
      <alignment horizontal="right"/>
    </xf>
    <xf numFmtId="178" fontId="21" fillId="0" borderId="0" xfId="4" applyNumberFormat="1" applyFont="1" applyFill="1" applyBorder="1" applyAlignment="1" applyProtection="1">
      <alignment horizontal="right"/>
    </xf>
    <xf numFmtId="200" fontId="33" fillId="0" borderId="0" xfId="17" applyNumberFormat="1" applyFont="1" applyProtection="1">
      <protection locked="0"/>
    </xf>
    <xf numFmtId="0" fontId="54" fillId="0" borderId="0" xfId="6" applyFont="1"/>
    <xf numFmtId="180" fontId="1" fillId="0" borderId="0" xfId="17" applyNumberFormat="1" applyFont="1"/>
    <xf numFmtId="7" fontId="13" fillId="0" borderId="1" xfId="8" applyNumberFormat="1" applyFont="1" applyBorder="1"/>
    <xf numFmtId="167" fontId="14" fillId="0" borderId="5" xfId="6" applyNumberFormat="1" applyFont="1" applyBorder="1"/>
    <xf numFmtId="9" fontId="1" fillId="0" borderId="0" xfId="43" applyFont="1"/>
    <xf numFmtId="180" fontId="13" fillId="0" borderId="0" xfId="17" applyNumberFormat="1" applyFont="1"/>
    <xf numFmtId="205" fontId="13" fillId="0" borderId="0" xfId="8" applyNumberFormat="1" applyFont="1"/>
    <xf numFmtId="0" fontId="58" fillId="0" borderId="0" xfId="6" applyFont="1"/>
    <xf numFmtId="0" fontId="58" fillId="0" borderId="0" xfId="6" applyFont="1" applyAlignment="1">
      <alignment horizontal="center"/>
    </xf>
    <xf numFmtId="37" fontId="58" fillId="0" borderId="0" xfId="8" applyNumberFormat="1" applyFont="1" applyProtection="1">
      <protection locked="0"/>
    </xf>
    <xf numFmtId="37" fontId="58" fillId="0" borderId="1" xfId="8" applyNumberFormat="1" applyFont="1" applyBorder="1" applyProtection="1">
      <protection locked="0"/>
    </xf>
    <xf numFmtId="0" fontId="58" fillId="0" borderId="0" xfId="8" applyFont="1"/>
    <xf numFmtId="0" fontId="58" fillId="0" borderId="0" xfId="8" applyFont="1" applyProtection="1">
      <protection locked="0"/>
    </xf>
    <xf numFmtId="0" fontId="57" fillId="0" borderId="0" xfId="1" applyFont="1"/>
    <xf numFmtId="165" fontId="57" fillId="0" borderId="0" xfId="6" applyNumberFormat="1" applyFont="1"/>
    <xf numFmtId="0" fontId="31" fillId="0" borderId="0" xfId="6" quotePrefix="1" applyFont="1"/>
    <xf numFmtId="7" fontId="1" fillId="0" borderId="0" xfId="13" applyNumberFormat="1" applyFont="1"/>
    <xf numFmtId="39" fontId="13" fillId="0" borderId="0" xfId="8" quotePrefix="1" applyNumberFormat="1" applyFont="1"/>
    <xf numFmtId="166" fontId="44" fillId="0" borderId="1" xfId="8" applyNumberFormat="1" applyFont="1" applyBorder="1"/>
    <xf numFmtId="166" fontId="44" fillId="0" borderId="4" xfId="8" applyNumberFormat="1" applyFont="1" applyBorder="1"/>
    <xf numFmtId="165" fontId="1" fillId="0" borderId="0" xfId="6" applyNumberFormat="1" applyFont="1"/>
    <xf numFmtId="190" fontId="13" fillId="0" borderId="0" xfId="8" applyNumberFormat="1" applyFont="1" applyProtection="1">
      <protection locked="0"/>
    </xf>
    <xf numFmtId="0" fontId="1" fillId="0" borderId="0" xfId="6" applyFont="1"/>
    <xf numFmtId="176" fontId="16" fillId="0" borderId="0" xfId="6" applyNumberFormat="1" applyFont="1" applyAlignment="1">
      <alignment horizontal="center"/>
    </xf>
    <xf numFmtId="44" fontId="13" fillId="0" borderId="0" xfId="77" applyFont="1"/>
    <xf numFmtId="166" fontId="13" fillId="0" borderId="0" xfId="8" applyNumberFormat="1" applyFont="1" applyProtection="1">
      <protection locked="0"/>
    </xf>
    <xf numFmtId="192" fontId="61" fillId="0" borderId="0" xfId="0" applyNumberFormat="1" applyFont="1"/>
    <xf numFmtId="39" fontId="12" fillId="0" borderId="0" xfId="23" applyNumberFormat="1" applyFont="1" applyFill="1"/>
    <xf numFmtId="39" fontId="42" fillId="0" borderId="0" xfId="23" applyNumberFormat="1" applyFont="1" applyFill="1"/>
    <xf numFmtId="39" fontId="3" fillId="0" borderId="0" xfId="13" applyNumberFormat="1"/>
    <xf numFmtId="0" fontId="74" fillId="0" borderId="0" xfId="1" applyFont="1"/>
    <xf numFmtId="180" fontId="13" fillId="0" borderId="0" xfId="17" applyNumberFormat="1" applyFont="1" applyFill="1"/>
    <xf numFmtId="180" fontId="13" fillId="0" borderId="0" xfId="2" applyNumberFormat="1" applyFont="1" applyFill="1"/>
    <xf numFmtId="175" fontId="13" fillId="0" borderId="0" xfId="6" applyNumberFormat="1" applyFont="1"/>
    <xf numFmtId="175" fontId="13" fillId="0" borderId="0" xfId="2" applyNumberFormat="1" applyFont="1" applyFill="1"/>
    <xf numFmtId="199" fontId="61" fillId="0" borderId="0" xfId="0" applyNumberFormat="1" applyFont="1"/>
    <xf numFmtId="181" fontId="13" fillId="0" borderId="0" xfId="17" applyNumberFormat="1" applyFont="1" applyProtection="1"/>
    <xf numFmtId="0" fontId="44" fillId="0" borderId="0" xfId="13" applyFont="1"/>
    <xf numFmtId="0" fontId="13" fillId="0" borderId="0" xfId="13" applyFont="1"/>
    <xf numFmtId="0" fontId="48" fillId="0" borderId="0" xfId="14" applyFont="1" applyAlignment="1">
      <alignment horizontal="center" wrapText="1"/>
    </xf>
    <xf numFmtId="0" fontId="28" fillId="0" borderId="0" xfId="14" applyAlignment="1">
      <alignment horizontal="center" wrapText="1"/>
    </xf>
    <xf numFmtId="0" fontId="59" fillId="0" borderId="0" xfId="0" applyFont="1"/>
    <xf numFmtId="165" fontId="13" fillId="0" borderId="1" xfId="6" applyNumberFormat="1" applyFont="1" applyBorder="1"/>
    <xf numFmtId="181" fontId="13" fillId="0" borderId="0" xfId="2" applyNumberFormat="1" applyFont="1" applyFill="1" applyProtection="1"/>
    <xf numFmtId="10" fontId="13" fillId="0" borderId="0" xfId="43" applyNumberFormat="1" applyFont="1" applyFill="1"/>
    <xf numFmtId="209" fontId="13" fillId="0" borderId="0" xfId="43" applyNumberFormat="1" applyFont="1" applyFill="1"/>
    <xf numFmtId="190" fontId="33" fillId="0" borderId="0" xfId="6" applyNumberFormat="1" applyFont="1" applyProtection="1">
      <protection locked="0"/>
    </xf>
    <xf numFmtId="181" fontId="13" fillId="0" borderId="0" xfId="17" applyNumberFormat="1" applyFont="1" applyFill="1" applyProtection="1"/>
    <xf numFmtId="175" fontId="58" fillId="0" borderId="0" xfId="6" applyNumberFormat="1" applyFont="1"/>
    <xf numFmtId="4" fontId="13" fillId="0" borderId="0" xfId="8" applyNumberFormat="1" applyFont="1"/>
    <xf numFmtId="181" fontId="13" fillId="0" borderId="0" xfId="10" applyNumberFormat="1" applyFont="1" applyFill="1" applyBorder="1" applyProtection="1"/>
    <xf numFmtId="174" fontId="57" fillId="0" borderId="0" xfId="13" applyNumberFormat="1" applyFont="1"/>
    <xf numFmtId="174" fontId="1" fillId="0" borderId="0" xfId="13" applyNumberFormat="1" applyFont="1"/>
    <xf numFmtId="7" fontId="57" fillId="0" borderId="0" xfId="13" applyNumberFormat="1" applyFont="1"/>
    <xf numFmtId="43" fontId="13" fillId="0" borderId="0" xfId="17" applyFont="1" applyAlignment="1" applyProtection="1"/>
    <xf numFmtId="198" fontId="13" fillId="0" borderId="0" xfId="8" applyNumberFormat="1" applyFont="1"/>
    <xf numFmtId="8" fontId="10" fillId="0" borderId="0" xfId="18" applyNumberFormat="1" applyFont="1">
      <alignment vertical="center"/>
    </xf>
    <xf numFmtId="44" fontId="13" fillId="0" borderId="0" xfId="77" applyFont="1" applyFill="1" applyAlignment="1">
      <alignment horizontal="left"/>
    </xf>
    <xf numFmtId="44" fontId="13" fillId="0" borderId="0" xfId="77" applyFont="1" applyFill="1" applyBorder="1" applyAlignment="1">
      <alignment horizontal="left"/>
    </xf>
    <xf numFmtId="7" fontId="13" fillId="0" borderId="5" xfId="8" applyNumberFormat="1" applyFont="1" applyBorder="1"/>
    <xf numFmtId="43" fontId="13" fillId="0" borderId="0" xfId="17" applyFont="1" applyFill="1" applyBorder="1"/>
    <xf numFmtId="8" fontId="13" fillId="0" borderId="5" xfId="8" applyNumberFormat="1" applyFont="1" applyBorder="1"/>
    <xf numFmtId="7" fontId="45" fillId="0" borderId="0" xfId="8" applyNumberFormat="1" applyFont="1"/>
    <xf numFmtId="39" fontId="13" fillId="0" borderId="0" xfId="8" applyNumberFormat="1" applyFont="1" applyAlignment="1" applyProtection="1">
      <alignment horizontal="right"/>
      <protection locked="0"/>
    </xf>
    <xf numFmtId="0" fontId="9" fillId="0" borderId="0" xfId="1" applyFont="1"/>
    <xf numFmtId="0" fontId="1" fillId="0" borderId="0" xfId="13" applyFont="1"/>
    <xf numFmtId="0" fontId="75" fillId="0" borderId="0" xfId="6" applyFont="1"/>
    <xf numFmtId="5" fontId="15" fillId="0" borderId="0" xfId="8" applyNumberFormat="1" applyFont="1"/>
    <xf numFmtId="5" fontId="58" fillId="0" borderId="0" xfId="8" quotePrefix="1" applyNumberFormat="1" applyFont="1"/>
    <xf numFmtId="5" fontId="58" fillId="0" borderId="0" xfId="8" applyNumberFormat="1" applyFont="1"/>
    <xf numFmtId="5" fontId="15" fillId="0" borderId="1" xfId="8" applyNumberFormat="1" applyFont="1" applyBorder="1"/>
    <xf numFmtId="181" fontId="58" fillId="0" borderId="0" xfId="17" quotePrefix="1" applyNumberFormat="1" applyFont="1" applyFill="1" applyProtection="1"/>
    <xf numFmtId="181" fontId="15" fillId="0" borderId="1" xfId="17" applyNumberFormat="1" applyFont="1" applyFill="1" applyBorder="1" applyProtection="1"/>
    <xf numFmtId="181" fontId="13" fillId="0" borderId="0" xfId="17" applyNumberFormat="1" applyFont="1"/>
    <xf numFmtId="181" fontId="13" fillId="0" borderId="0" xfId="17" applyNumberFormat="1" applyFont="1" applyAlignment="1" applyProtection="1">
      <alignment horizontal="center"/>
    </xf>
    <xf numFmtId="9" fontId="3" fillId="0" borderId="0" xfId="43" applyFont="1"/>
    <xf numFmtId="9" fontId="13" fillId="0" borderId="0" xfId="43" applyFont="1"/>
    <xf numFmtId="9" fontId="13" fillId="0" borderId="0" xfId="43" applyFont="1" applyBorder="1"/>
    <xf numFmtId="9" fontId="33" fillId="0" borderId="0" xfId="43" applyFont="1" applyProtection="1">
      <protection locked="0"/>
    </xf>
    <xf numFmtId="9" fontId="13" fillId="0" borderId="0" xfId="43" applyFont="1" applyFill="1"/>
    <xf numFmtId="183" fontId="13" fillId="0" borderId="0" xfId="6" applyNumberFormat="1" applyFont="1"/>
    <xf numFmtId="37" fontId="14" fillId="0" borderId="42" xfId="6" applyNumberFormat="1" applyFont="1" applyBorder="1"/>
    <xf numFmtId="0" fontId="58" fillId="0" borderId="43" xfId="6" applyFont="1" applyBorder="1"/>
    <xf numFmtId="178" fontId="14" fillId="0" borderId="44" xfId="4" applyNumberFormat="1" applyFont="1" applyFill="1" applyBorder="1" applyAlignment="1" applyProtection="1">
      <alignment horizontal="center"/>
    </xf>
    <xf numFmtId="175" fontId="1" fillId="0" borderId="0" xfId="17" applyNumberFormat="1" applyFont="1" applyFill="1" applyBorder="1" applyAlignment="1">
      <alignment horizontal="center"/>
    </xf>
    <xf numFmtId="10" fontId="75" fillId="0" borderId="0" xfId="6" applyNumberFormat="1" applyFont="1"/>
    <xf numFmtId="0" fontId="33" fillId="0" borderId="0" xfId="6" applyFont="1" applyAlignment="1">
      <alignment horizontal="left" wrapText="1"/>
    </xf>
    <xf numFmtId="0" fontId="36" fillId="0" borderId="0" xfId="6" applyFont="1" applyAlignment="1">
      <alignment horizontal="left" vertical="top" wrapText="1"/>
    </xf>
    <xf numFmtId="0" fontId="36" fillId="0" borderId="0" xfId="6" applyFont="1" applyAlignment="1">
      <alignment horizontal="left" wrapText="1"/>
    </xf>
    <xf numFmtId="0" fontId="41" fillId="0" borderId="0" xfId="6" applyFont="1" applyAlignment="1">
      <alignment horizontal="center"/>
    </xf>
    <xf numFmtId="0" fontId="36" fillId="0" borderId="0" xfId="6" applyFont="1" applyAlignment="1">
      <alignment horizontal="center"/>
    </xf>
    <xf numFmtId="0" fontId="40" fillId="0" borderId="0" xfId="6" applyFont="1" applyAlignment="1" applyProtection="1">
      <alignment horizontal="center"/>
      <protection locked="0"/>
    </xf>
    <xf numFmtId="37" fontId="13" fillId="0" borderId="42" xfId="8" applyNumberFormat="1" applyFont="1" applyBorder="1"/>
    <xf numFmtId="0" fontId="13" fillId="0" borderId="42" xfId="8" applyFont="1" applyBorder="1"/>
    <xf numFmtId="181" fontId="13" fillId="0" borderId="42" xfId="17" applyNumberFormat="1" applyFont="1" applyBorder="1" applyProtection="1"/>
    <xf numFmtId="7" fontId="13" fillId="0" borderId="45" xfId="9" applyNumberFormat="1" applyFont="1" applyFill="1" applyBorder="1" applyProtection="1"/>
    <xf numFmtId="190" fontId="13" fillId="0" borderId="0" xfId="6" applyNumberFormat="1" applyFont="1"/>
    <xf numFmtId="0" fontId="7" fillId="0" borderId="1" xfId="1" applyFont="1" applyBorder="1" applyAlignment="1">
      <alignment horizontal="center"/>
    </xf>
    <xf numFmtId="0" fontId="33" fillId="0" borderId="0" xfId="6" applyFont="1" applyAlignment="1">
      <alignment horizontal="left" wrapText="1"/>
    </xf>
    <xf numFmtId="0" fontId="36" fillId="0" borderId="0" xfId="6" applyFont="1" applyAlignment="1">
      <alignment horizontal="left" vertical="top" wrapText="1"/>
    </xf>
    <xf numFmtId="0" fontId="36" fillId="0" borderId="0" xfId="6" applyFont="1" applyAlignment="1">
      <alignment horizontal="left" wrapText="1"/>
    </xf>
    <xf numFmtId="0" fontId="41" fillId="0" borderId="0" xfId="6" applyFont="1" applyAlignment="1">
      <alignment horizontal="center"/>
    </xf>
    <xf numFmtId="0" fontId="36" fillId="0" borderId="0" xfId="6" applyFont="1" applyAlignment="1">
      <alignment horizontal="center"/>
    </xf>
    <xf numFmtId="0" fontId="40" fillId="0" borderId="0" xfId="6" applyFont="1" applyAlignment="1" applyProtection="1">
      <alignment horizontal="center"/>
      <protection locked="0"/>
    </xf>
    <xf numFmtId="0" fontId="3" fillId="0" borderId="0" xfId="6" applyAlignment="1">
      <alignment horizontal="center"/>
    </xf>
    <xf numFmtId="186" fontId="6" fillId="0" borderId="0" xfId="6" applyNumberFormat="1" applyFont="1" applyAlignment="1">
      <alignment horizontal="center"/>
    </xf>
    <xf numFmtId="186" fontId="3" fillId="0" borderId="1" xfId="6" applyNumberFormat="1" applyBorder="1" applyAlignment="1">
      <alignment horizontal="center"/>
    </xf>
    <xf numFmtId="0" fontId="1" fillId="0" borderId="1" xfId="6" applyFont="1" applyBorder="1" applyAlignment="1">
      <alignment horizontal="center"/>
    </xf>
    <xf numFmtId="0" fontId="3" fillId="0" borderId="1" xfId="6" applyBorder="1" applyAlignment="1">
      <alignment horizontal="center"/>
    </xf>
    <xf numFmtId="194" fontId="13" fillId="0" borderId="0" xfId="8" applyNumberFormat="1" applyFont="1" applyAlignment="1">
      <alignment horizontal="left"/>
    </xf>
    <xf numFmtId="0" fontId="13" fillId="0" borderId="0" xfId="8" applyFont="1" applyAlignment="1">
      <alignment horizontal="left"/>
    </xf>
    <xf numFmtId="49" fontId="13" fillId="0" borderId="0" xfId="8" applyNumberFormat="1" applyFont="1" applyAlignment="1">
      <alignment horizontal="left"/>
    </xf>
    <xf numFmtId="186" fontId="13" fillId="0" borderId="1" xfId="8" applyNumberFormat="1" applyFont="1" applyBorder="1" applyAlignment="1">
      <alignment horizontal="center"/>
    </xf>
    <xf numFmtId="186" fontId="13" fillId="0" borderId="6" xfId="8" applyNumberFormat="1" applyFont="1" applyBorder="1" applyAlignment="1">
      <alignment horizontal="center"/>
    </xf>
    <xf numFmtId="165" fontId="1" fillId="0" borderId="1" xfId="6" applyNumberFormat="1" applyFont="1" applyBorder="1"/>
    <xf numFmtId="49" fontId="1" fillId="0" borderId="0" xfId="1" applyNumberFormat="1" applyFont="1"/>
    <xf numFmtId="14" fontId="1" fillId="0" borderId="0" xfId="1" applyNumberFormat="1" applyFont="1"/>
    <xf numFmtId="0" fontId="1" fillId="0" borderId="0" xfId="1" applyFont="1"/>
    <xf numFmtId="165" fontId="1" fillId="0" borderId="0" xfId="1" applyNumberFormat="1" applyFont="1"/>
    <xf numFmtId="165" fontId="1" fillId="0" borderId="1" xfId="1" applyNumberFormat="1" applyFont="1" applyBorder="1"/>
    <xf numFmtId="177" fontId="13" fillId="0" borderId="0" xfId="6" applyNumberFormat="1" applyFont="1"/>
    <xf numFmtId="37" fontId="13" fillId="0" borderId="6" xfId="6" applyNumberFormat="1" applyFont="1" applyBorder="1"/>
    <xf numFmtId="37" fontId="13" fillId="0" borderId="5" xfId="6" applyNumberFormat="1" applyFont="1" applyBorder="1"/>
    <xf numFmtId="0" fontId="17" fillId="0" borderId="0" xfId="6" applyFont="1" applyFill="1"/>
    <xf numFmtId="10" fontId="13" fillId="0" borderId="0" xfId="6" applyNumberFormat="1" applyFont="1"/>
    <xf numFmtId="165" fontId="13" fillId="0" borderId="7" xfId="6" applyNumberFormat="1" applyFont="1" applyBorder="1"/>
    <xf numFmtId="165" fontId="13" fillId="0" borderId="5" xfId="6" applyNumberFormat="1" applyFont="1" applyBorder="1"/>
    <xf numFmtId="0" fontId="13" fillId="0" borderId="8" xfId="6" applyFont="1" applyBorder="1"/>
    <xf numFmtId="0" fontId="13" fillId="0" borderId="0" xfId="6" applyFont="1" applyAlignment="1">
      <alignment horizontal="centerContinuous"/>
    </xf>
    <xf numFmtId="0" fontId="13" fillId="0" borderId="7" xfId="6" applyFont="1" applyBorder="1" applyAlignment="1">
      <alignment horizontal="center"/>
    </xf>
    <xf numFmtId="166" fontId="13" fillId="0" borderId="0" xfId="6" applyNumberFormat="1" applyFont="1"/>
    <xf numFmtId="177" fontId="13" fillId="0" borderId="0" xfId="6" applyNumberFormat="1" applyFont="1" applyAlignment="1">
      <alignment horizontal="right"/>
    </xf>
    <xf numFmtId="177" fontId="13" fillId="0" borderId="42" xfId="6" applyNumberFormat="1" applyFont="1" applyBorder="1"/>
    <xf numFmtId="10" fontId="13" fillId="0" borderId="0" xfId="43" applyNumberFormat="1" applyFont="1" applyFill="1" applyProtection="1"/>
    <xf numFmtId="10" fontId="13" fillId="0" borderId="0" xfId="5" quotePrefix="1" applyNumberFormat="1" applyFont="1" applyFill="1" applyAlignment="1" applyProtection="1">
      <alignment horizontal="center"/>
    </xf>
    <xf numFmtId="182" fontId="13" fillId="0" borderId="0" xfId="6" applyNumberFormat="1" applyFont="1"/>
    <xf numFmtId="180" fontId="13" fillId="0" borderId="0" xfId="2" applyNumberFormat="1" applyFont="1" applyFill="1" applyProtection="1"/>
    <xf numFmtId="0" fontId="44" fillId="0" borderId="0" xfId="6" applyFont="1"/>
    <xf numFmtId="0" fontId="44" fillId="0" borderId="7" xfId="6" applyFont="1" applyBorder="1" applyAlignment="1">
      <alignment horizontal="centerContinuous"/>
    </xf>
    <xf numFmtId="0" fontId="44" fillId="0" borderId="0" xfId="6" applyFont="1" applyAlignment="1">
      <alignment horizontal="center"/>
    </xf>
    <xf numFmtId="0" fontId="44" fillId="0" borderId="7" xfId="6" applyFont="1" applyBorder="1" applyAlignment="1">
      <alignment horizontal="center"/>
    </xf>
    <xf numFmtId="10" fontId="13" fillId="0" borderId="0" xfId="5" applyNumberFormat="1" applyFont="1" applyFill="1" applyProtection="1"/>
    <xf numFmtId="38" fontId="13" fillId="0" borderId="5" xfId="6" applyNumberFormat="1" applyFont="1" applyBorder="1"/>
    <xf numFmtId="37" fontId="13" fillId="0" borderId="9" xfId="6" applyNumberFormat="1" applyFont="1" applyBorder="1" applyProtection="1">
      <protection locked="0"/>
    </xf>
    <xf numFmtId="37" fontId="13" fillId="0" borderId="10" xfId="6" applyNumberFormat="1" applyFont="1" applyBorder="1"/>
    <xf numFmtId="7" fontId="45" fillId="0" borderId="0" xfId="8" applyNumberFormat="1" applyFont="1" applyAlignment="1" applyProtection="1">
      <alignment horizontal="right"/>
      <protection locked="0"/>
    </xf>
    <xf numFmtId="37" fontId="13" fillId="0" borderId="0" xfId="10" applyNumberFormat="1" applyFont="1" applyFill="1" applyProtection="1"/>
    <xf numFmtId="0" fontId="43" fillId="0" borderId="0" xfId="8" applyFont="1"/>
    <xf numFmtId="39" fontId="13" fillId="0" borderId="1" xfId="8" applyNumberFormat="1" applyFont="1" applyBorder="1" applyProtection="1">
      <protection locked="0"/>
    </xf>
    <xf numFmtId="190" fontId="13" fillId="0" borderId="1" xfId="8" applyNumberFormat="1" applyFont="1" applyBorder="1" applyProtection="1">
      <protection locked="0"/>
    </xf>
    <xf numFmtId="7" fontId="44" fillId="0" borderId="0" xfId="8" applyNumberFormat="1" applyFont="1"/>
    <xf numFmtId="190" fontId="43" fillId="0" borderId="0" xfId="8" applyNumberFormat="1" applyFont="1"/>
    <xf numFmtId="44" fontId="44" fillId="0" borderId="0" xfId="77" applyFont="1" applyFill="1" applyAlignment="1">
      <alignment horizontal="left"/>
    </xf>
    <xf numFmtId="205" fontId="43" fillId="0" borderId="0" xfId="8" applyNumberFormat="1" applyFont="1"/>
    <xf numFmtId="197" fontId="43" fillId="0" borderId="0" xfId="8" applyNumberFormat="1" applyFont="1"/>
    <xf numFmtId="0" fontId="14" fillId="0" borderId="0" xfId="6" applyFont="1" applyAlignment="1">
      <alignment horizontal="center" vertical="center"/>
    </xf>
  </cellXfs>
  <cellStyles count="9506">
    <cellStyle name="20% - Accent1 2" xfId="82" xr:uid="{103D87C5-E5F9-4808-BDB0-9BD556BC2CAB}"/>
    <cellStyle name="20% - Accent1 2 2" xfId="241" xr:uid="{ACB0F0E4-EBDF-4A88-BA1F-D0BF6D2D2640}"/>
    <cellStyle name="20% - Accent1 2 3" xfId="242" xr:uid="{E0521DA7-A4D1-4982-883C-3F878BC464DC}"/>
    <cellStyle name="20% - Accent1 2 3 2" xfId="243" xr:uid="{017EECC5-F363-4BD8-9BE1-71BF09CAAD5A}"/>
    <cellStyle name="20% - Accent1 2 4" xfId="240" xr:uid="{A1B935DB-55C7-46CA-BF4F-4853E57BD9B2}"/>
    <cellStyle name="20% - Accent1 3" xfId="244" xr:uid="{746F8929-2C82-4C1A-97C4-AB7779AB4897}"/>
    <cellStyle name="20% - Accent1 4" xfId="245" xr:uid="{A92337BD-FB1F-42D2-92A6-786CB17D765E}"/>
    <cellStyle name="20% - Accent1 4 2" xfId="246" xr:uid="{7C59FF13-D805-4CDB-A754-5FBEF1A0A3CC}"/>
    <cellStyle name="20% - Accent1 5" xfId="247" xr:uid="{04772F08-025A-4F54-B467-E3C16A11BA9C}"/>
    <cellStyle name="20% - Accent2 2" xfId="83" xr:uid="{4F6B623B-5AE4-4EA2-A41B-F2CD4CD0380F}"/>
    <cellStyle name="20% - Accent2 2 2" xfId="248" xr:uid="{A39D3EC6-FD73-4FF8-B5EE-DC03DB4A20B6}"/>
    <cellStyle name="20% - Accent2 2 3" xfId="249" xr:uid="{7451BF2F-C659-4DCA-9392-46FA5B27D386}"/>
    <cellStyle name="20% - Accent2 2 3 2" xfId="250" xr:uid="{C6E516E5-7127-4B30-A62B-B44AE67D83F5}"/>
    <cellStyle name="20% - Accent2 3" xfId="251" xr:uid="{8838E2F6-0EC7-4743-9CE1-D9A98C4CE8A7}"/>
    <cellStyle name="20% - Accent2 4" xfId="252" xr:uid="{F0ADD860-FE4F-401F-A7D1-3B1F885DAD68}"/>
    <cellStyle name="20% - Accent2 4 2" xfId="253" xr:uid="{17F8929A-7A8D-4857-B76D-CA7946B86914}"/>
    <cellStyle name="20% - Accent2 5" xfId="254" xr:uid="{56612B80-7198-44E5-87EA-989B3419F9DC}"/>
    <cellStyle name="20% - Accent3 2" xfId="84" xr:uid="{B098A90D-3821-46BC-838B-7DCB227349B3}"/>
    <cellStyle name="20% - Accent3 2 2" xfId="255" xr:uid="{55F25AFC-4DCD-4A8D-8992-43375E5FCAC8}"/>
    <cellStyle name="20% - Accent3 2 3" xfId="256" xr:uid="{C2E6F2A2-11E6-46E4-950C-EB5F3C8026B8}"/>
    <cellStyle name="20% - Accent3 2 3 2" xfId="257" xr:uid="{7643214D-495A-4608-A712-B2C7CD348ADA}"/>
    <cellStyle name="20% - Accent3 3" xfId="258" xr:uid="{A091E2D5-71A4-4701-911E-92DB70E46B42}"/>
    <cellStyle name="20% - Accent3 4" xfId="259" xr:uid="{ED353B70-7389-4CE5-8C64-2660E0EA5D38}"/>
    <cellStyle name="20% - Accent3 4 2" xfId="260" xr:uid="{ECC7AED7-663E-4BE2-BE59-A6969ACE2992}"/>
    <cellStyle name="20% - Accent3 5" xfId="261" xr:uid="{CFDC1B30-8D4E-41EF-9869-5C463E2BAE9E}"/>
    <cellStyle name="20% - Accent4 2" xfId="85" xr:uid="{C6F11EC6-D6FB-4DFE-B645-57CA79AFF022}"/>
    <cellStyle name="20% - Accent4 2 2" xfId="262" xr:uid="{53F42E7F-93C3-43B6-A418-B6D8DDF937C7}"/>
    <cellStyle name="20% - Accent4 2 3" xfId="263" xr:uid="{AA495A51-8F0E-4ED9-8BD5-2FAD8B87637D}"/>
    <cellStyle name="20% - Accent4 2 3 2" xfId="264" xr:uid="{90AD2C07-FD63-44B5-9E59-71D7477F33CD}"/>
    <cellStyle name="20% - Accent4 3" xfId="265" xr:uid="{7FA9F195-7B0B-4FD4-BDAF-62C72CA8B11A}"/>
    <cellStyle name="20% - Accent4 4" xfId="266" xr:uid="{51C0D426-6132-4E00-8CBC-D3A1C4A83050}"/>
    <cellStyle name="20% - Accent4 4 2" xfId="267" xr:uid="{A1019D19-5C4E-4BF7-B137-8AC0B4608617}"/>
    <cellStyle name="20% - Accent4 5" xfId="268" xr:uid="{20643C3A-38B0-4C08-85BA-BBDDE0BBED12}"/>
    <cellStyle name="20% - Accent5 2" xfId="86" xr:uid="{7620D099-2172-485B-ABE0-3F08246AB4F1}"/>
    <cellStyle name="20% - Accent5 2 2" xfId="269" xr:uid="{CDA41598-12EE-4DAA-B323-24FE6958BBC9}"/>
    <cellStyle name="20% - Accent5 2 3" xfId="270" xr:uid="{5FDED72C-77CD-4F68-8156-81DC1E53DCDC}"/>
    <cellStyle name="20% - Accent5 3" xfId="271" xr:uid="{60CDD36F-E357-4FD4-80F9-8C07CD77CDD5}"/>
    <cellStyle name="20% - Accent5 4" xfId="272" xr:uid="{24AE043C-E679-49C4-AB01-04761FAE5D1B}"/>
    <cellStyle name="20% - Accent5 5" xfId="273" xr:uid="{4A65C24F-71D6-436D-B1FE-6A3E25F26CE0}"/>
    <cellStyle name="20% - Accent6 2" xfId="87" xr:uid="{96ACC221-6F90-411D-B591-95B7953EAD06}"/>
    <cellStyle name="20% - Accent6 2 2" xfId="274" xr:uid="{4883B528-0293-48CF-A8BD-B50DD9662065}"/>
    <cellStyle name="20% - Accent6 2 3" xfId="275" xr:uid="{02D7C848-B3B9-47B5-AC39-42CF2BCA7E33}"/>
    <cellStyle name="20% - Accent6 2 3 2" xfId="276" xr:uid="{C37882EA-BBB6-4B23-A95F-E3C4A5B0820B}"/>
    <cellStyle name="20% - Accent6 3" xfId="277" xr:uid="{2BF1F773-E711-4D0D-AF51-7D6075118B2E}"/>
    <cellStyle name="20% - Accent6 4" xfId="278" xr:uid="{3935CAA1-C1CF-404E-A724-34B6C8942009}"/>
    <cellStyle name="20% - Accent6 4 2" xfId="279" xr:uid="{A6E03203-8560-437F-A10E-44FDB22B7362}"/>
    <cellStyle name="20% - Accent6 5" xfId="280" xr:uid="{6C24A917-1CA0-4A5C-B36C-B13B2A311357}"/>
    <cellStyle name="40% - Accent1 2" xfId="88" xr:uid="{6DF03D7B-F386-4BC8-B3AE-3824345DF556}"/>
    <cellStyle name="40% - Accent1 2 2" xfId="282" xr:uid="{57B9E7F4-6F91-49B3-A069-B78956FBFE62}"/>
    <cellStyle name="40% - Accent1 2 3" xfId="283" xr:uid="{B5D1F3CD-4EB4-40C2-B71C-90B0D9C189F4}"/>
    <cellStyle name="40% - Accent1 2 3 2" xfId="284" xr:uid="{C153D322-CA28-4AB2-B965-DDCDA8657B45}"/>
    <cellStyle name="40% - Accent1 2 4" xfId="281" xr:uid="{8ED2DC68-DF5A-48A2-87E8-116F258177CA}"/>
    <cellStyle name="40% - Accent1 3" xfId="285" xr:uid="{6F9278BD-732D-4576-A9E3-C90E9E8F75FA}"/>
    <cellStyle name="40% - Accent1 4" xfId="286" xr:uid="{0B0A66C5-C41C-42DD-AA29-6B2EEFF2F9AF}"/>
    <cellStyle name="40% - Accent1 4 2" xfId="287" xr:uid="{6CE19793-9F1B-4EB3-91E5-B8A551E0B4C3}"/>
    <cellStyle name="40% - Accent1 5" xfId="288" xr:uid="{BDEAFEFE-62E4-44B6-8E7A-C88F5A006D60}"/>
    <cellStyle name="40% - Accent2 2" xfId="89" xr:uid="{595B3134-AAFD-43D2-9986-7BA944854108}"/>
    <cellStyle name="40% - Accent2 2 2" xfId="289" xr:uid="{A5968AD7-85EB-4D51-B00B-1255231E4421}"/>
    <cellStyle name="40% - Accent2 2 3" xfId="290" xr:uid="{F27E58B4-DB77-4622-8A85-AD05B41D3F56}"/>
    <cellStyle name="40% - Accent2 3" xfId="291" xr:uid="{F3983CD2-641A-4A16-806A-9E9B86E23CE6}"/>
    <cellStyle name="40% - Accent2 4" xfId="292" xr:uid="{27E6AE9F-CAD6-4227-96A2-830A13B3B21D}"/>
    <cellStyle name="40% - Accent2 5" xfId="293" xr:uid="{DF2A0A3A-9A99-4AE5-A488-87DC10B725D7}"/>
    <cellStyle name="40% - Accent3 2" xfId="90" xr:uid="{8C0488E6-286C-4DAF-9DA2-296D290E7A51}"/>
    <cellStyle name="40% - Accent3 2 2" xfId="294" xr:uid="{CE9F000B-8866-48AD-8AC2-CC1B4E1D549E}"/>
    <cellStyle name="40% - Accent3 2 3" xfId="295" xr:uid="{F9BDF21B-2A10-47CE-803B-0BF646993475}"/>
    <cellStyle name="40% - Accent3 2 3 2" xfId="296" xr:uid="{93792AC5-B2DD-4D90-AC48-85B949E49927}"/>
    <cellStyle name="40% - Accent3 3" xfId="297" xr:uid="{28178C89-F438-4FA0-8F70-BA837AAFDDEF}"/>
    <cellStyle name="40% - Accent3 4" xfId="298" xr:uid="{E02AC76C-52E7-435C-A225-FC3928731BB2}"/>
    <cellStyle name="40% - Accent3 4 2" xfId="299" xr:uid="{2CE4444B-E4CB-47E6-B1BA-2039B29DE274}"/>
    <cellStyle name="40% - Accent3 5" xfId="300" xr:uid="{A6A5E47E-32A0-4907-A99D-2EE6A8AF595A}"/>
    <cellStyle name="40% - Accent4 2" xfId="91" xr:uid="{F60BFA2F-46BD-436B-8A8C-189BD85DF7AB}"/>
    <cellStyle name="40% - Accent4 2 2" xfId="302" xr:uid="{119CB2AC-0F63-4CA2-8E82-0CE58B9DB9CB}"/>
    <cellStyle name="40% - Accent4 2 3" xfId="303" xr:uid="{5964A9DB-E637-4008-A19A-2B92CA8A5E5A}"/>
    <cellStyle name="40% - Accent4 2 3 2" xfId="304" xr:uid="{13CE2003-85BE-4733-93E7-BA33205E936C}"/>
    <cellStyle name="40% - Accent4 2 4" xfId="301" xr:uid="{9962B3B7-D042-4607-9D06-AF264FB1B8D7}"/>
    <cellStyle name="40% - Accent4 3" xfId="305" xr:uid="{C63F1059-3EE4-4EC1-B8FD-E239A58E2391}"/>
    <cellStyle name="40% - Accent4 4" xfId="306" xr:uid="{64530B18-2FCF-4FE2-9189-A3ED6D5AE4BF}"/>
    <cellStyle name="40% - Accent4 4 2" xfId="307" xr:uid="{11C47E72-60ED-48E7-B928-E2483291627C}"/>
    <cellStyle name="40% - Accent4 5" xfId="308" xr:uid="{64945CE4-A807-40D4-A3B1-C34E59E89DCE}"/>
    <cellStyle name="40% - Accent5 2" xfId="92" xr:uid="{445BFA76-79F0-419D-B7DC-5030FD970AEE}"/>
    <cellStyle name="40% - Accent5 2 2" xfId="310" xr:uid="{EDB30AA2-6723-4C33-9AB9-ED38F5E50962}"/>
    <cellStyle name="40% - Accent5 2 3" xfId="311" xr:uid="{BC1654E3-E927-412A-9BF1-7CB2276EC81E}"/>
    <cellStyle name="40% - Accent5 2 4" xfId="309" xr:uid="{19753797-7631-4E3F-A669-CA6E6E1FEF02}"/>
    <cellStyle name="40% - Accent5 3" xfId="312" xr:uid="{4C96F0A6-A479-4BBF-B9D7-F6F3353AF85E}"/>
    <cellStyle name="40% - Accent5 4" xfId="313" xr:uid="{B1471367-C0DE-48F2-A6DB-9C527D830937}"/>
    <cellStyle name="40% - Accent5 5" xfId="314" xr:uid="{707A8B64-4FEC-4D57-8430-1CBBEEB6F8A7}"/>
    <cellStyle name="40% - Accent6 2" xfId="93" xr:uid="{B2B4FC3F-B599-461D-8984-F82777D73651}"/>
    <cellStyle name="40% - Accent6 2 2" xfId="316" xr:uid="{505BE106-D759-439E-B3C2-43D514F0885B}"/>
    <cellStyle name="40% - Accent6 2 3" xfId="317" xr:uid="{80695EAC-7950-441A-BADB-B4251C9E1711}"/>
    <cellStyle name="40% - Accent6 2 3 2" xfId="318" xr:uid="{81C5339D-3671-412C-859C-E99532A468BE}"/>
    <cellStyle name="40% - Accent6 2 4" xfId="315" xr:uid="{71567DAA-584F-40A4-BACB-BA8E2C138474}"/>
    <cellStyle name="40% - Accent6 3" xfId="319" xr:uid="{4CA3D46D-EFD5-46F1-9F2C-5D1B79A7A1D5}"/>
    <cellStyle name="40% - Accent6 4" xfId="320" xr:uid="{0143C064-4B4B-4ECD-89ED-3E85C5C0ED3F}"/>
    <cellStyle name="40% - Accent6 4 2" xfId="321" xr:uid="{76879B10-B54E-4615-8EA2-9B777A3923CF}"/>
    <cellStyle name="40% - Accent6 5" xfId="322" xr:uid="{1C4DA394-BBAF-4A74-B29E-7E79EFDD535D}"/>
    <cellStyle name="60% - Accent1 2" xfId="94" xr:uid="{9DA53890-7316-4883-B92B-D9122DD979E6}"/>
    <cellStyle name="60% - Accent1 2 2" xfId="324" xr:uid="{58B67840-FB9E-4A65-81C6-7B103B94534B}"/>
    <cellStyle name="60% - Accent1 2 3" xfId="325" xr:uid="{98AE1349-6418-42F1-9E50-19B041EE2499}"/>
    <cellStyle name="60% - Accent1 2 3 2" xfId="326" xr:uid="{1603E130-985B-43B0-BE43-777129594801}"/>
    <cellStyle name="60% - Accent1 2 4" xfId="323" xr:uid="{89FFEDC1-E72D-455C-A666-D13A3FD6F191}"/>
    <cellStyle name="60% - Accent1 3" xfId="327" xr:uid="{FD5966B6-F7C6-435F-8BB2-9D2EACA4E522}"/>
    <cellStyle name="60% - Accent1 4" xfId="328" xr:uid="{469227E2-EE0F-4BF9-833C-CD3472571DC3}"/>
    <cellStyle name="60% - Accent1 4 2" xfId="329" xr:uid="{E285BD27-5747-4D1D-8C76-6E768D08C063}"/>
    <cellStyle name="60% - Accent1 5" xfId="330" xr:uid="{DEBE4050-90F1-460E-BBEF-5DEC8182969E}"/>
    <cellStyle name="60% - Accent2 2" xfId="95" xr:uid="{C61027B0-F600-4193-A394-B32C5A01FADA}"/>
    <cellStyle name="60% - Accent2 2 2" xfId="332" xr:uid="{CAE5FD45-145D-4DD0-84C7-AD18746D6FE1}"/>
    <cellStyle name="60% - Accent2 2 3" xfId="333" xr:uid="{21414E67-EBEC-4C89-AEF0-AD49F4F7729F}"/>
    <cellStyle name="60% - Accent2 2 4" xfId="331" xr:uid="{48A89A8E-9FD3-4F6D-87BC-50B7A0DC3B40}"/>
    <cellStyle name="60% - Accent2 3" xfId="334" xr:uid="{0F9CF5EA-0823-42BB-AB09-694FC6CAF6E1}"/>
    <cellStyle name="60% - Accent2 4" xfId="335" xr:uid="{2BFD9C0E-8B8B-419B-9AF3-3AAD4EE3D9CC}"/>
    <cellStyle name="60% - Accent2 5" xfId="336" xr:uid="{31FA1BB1-C2DE-40F8-84DE-FA253B2B33D2}"/>
    <cellStyle name="60% - Accent3 2" xfId="96" xr:uid="{F16440CA-0549-48AF-9B10-56E3796B5D84}"/>
    <cellStyle name="60% - Accent3 2 2" xfId="338" xr:uid="{6759A719-AF23-4B28-A142-4660D322C573}"/>
    <cellStyle name="60% - Accent3 2 3" xfId="339" xr:uid="{710E6B9D-D035-4FDB-8C83-C7652B61BB15}"/>
    <cellStyle name="60% - Accent3 2 3 2" xfId="340" xr:uid="{92EE4D96-44BF-4064-9778-3EDBCDD79D8F}"/>
    <cellStyle name="60% - Accent3 2 4" xfId="337" xr:uid="{4B2F2A13-A50F-4D93-BF12-BB5822AEEC03}"/>
    <cellStyle name="60% - Accent3 3" xfId="341" xr:uid="{CB8CCBAC-32BB-4436-84DB-8F7F8166CF16}"/>
    <cellStyle name="60% - Accent3 4" xfId="342" xr:uid="{A7A976E1-CBE4-4A15-A2B1-1D7A9CECBBDB}"/>
    <cellStyle name="60% - Accent3 4 2" xfId="343" xr:uid="{7E76B3C6-07F7-4360-BEE9-1EF10E734E23}"/>
    <cellStyle name="60% - Accent3 5" xfId="344" xr:uid="{B687E9E0-FB54-4FC3-BF14-D8FE9279D4A8}"/>
    <cellStyle name="60% - Accent4 2" xfId="97" xr:uid="{3DDDA0D8-542B-483B-B1BA-D98E0E0A6178}"/>
    <cellStyle name="60% - Accent4 2 2" xfId="346" xr:uid="{9E817C9A-ABD1-4FA0-A5F5-F1478975F92B}"/>
    <cellStyle name="60% - Accent4 2 3" xfId="347" xr:uid="{9E0CA25F-542D-47D7-801F-6B60C2975E79}"/>
    <cellStyle name="60% - Accent4 2 3 2" xfId="348" xr:uid="{9FD0E7B4-917A-4C1D-8BD1-976F9397AAD3}"/>
    <cellStyle name="60% - Accent4 2 4" xfId="345" xr:uid="{65F19E26-AA27-499E-A40D-7783C222BD96}"/>
    <cellStyle name="60% - Accent4 3" xfId="349" xr:uid="{7A9199A4-346A-4C26-BE40-0730DEC26CB4}"/>
    <cellStyle name="60% - Accent4 4" xfId="350" xr:uid="{25CB2CAB-7286-4828-8B6E-713360AD86CE}"/>
    <cellStyle name="60% - Accent4 4 2" xfId="351" xr:uid="{334CDD76-6F60-4125-9A68-E5F1F8F8D3EF}"/>
    <cellStyle name="60% - Accent4 5" xfId="352" xr:uid="{5CAECBB9-5F83-4E64-B326-5188A9329880}"/>
    <cellStyle name="60% - Accent5 2" xfId="98" xr:uid="{72631935-A8A8-4A96-8D81-90D443B7F0AB}"/>
    <cellStyle name="60% - Accent5 2 2" xfId="354" xr:uid="{E2A184B4-427F-492B-8B0B-3F3BA659C9C7}"/>
    <cellStyle name="60% - Accent5 2 3" xfId="355" xr:uid="{169615B9-D2AD-455B-B0D6-9D9568E3E314}"/>
    <cellStyle name="60% - Accent5 2 4" xfId="356" xr:uid="{74BC9E72-C15A-45EC-BFCA-A97294E2450C}"/>
    <cellStyle name="60% - Accent5 2 5" xfId="353" xr:uid="{51172F8C-E6F3-40EB-BE07-227436144B1F}"/>
    <cellStyle name="60% - Accent5 3" xfId="357" xr:uid="{95404752-3920-4F86-8B16-FAA5F9977870}"/>
    <cellStyle name="60% - Accent5 4" xfId="358" xr:uid="{A821BF59-1CF2-4535-A2BD-863EBE5146C5}"/>
    <cellStyle name="60% - Accent5 5" xfId="359" xr:uid="{DF07AD97-D7AB-4590-AC8E-91C23033D3D7}"/>
    <cellStyle name="60% - Accent6 2" xfId="99" xr:uid="{6AEDA5B3-C4D3-4D38-AA2A-85812BDF1E77}"/>
    <cellStyle name="60% - Accent6 2 2" xfId="360" xr:uid="{B3065849-66BF-4B3F-8A93-BF76770F1FD5}"/>
    <cellStyle name="60% - Accent6 2 3" xfId="361" xr:uid="{7AD33147-2002-4A35-B361-F7677CEFF81C}"/>
    <cellStyle name="60% - Accent6 2 3 2" xfId="362" xr:uid="{7AF51B33-2F40-411A-AEBB-33D997089448}"/>
    <cellStyle name="60% - Accent6 3" xfId="363" xr:uid="{A0440960-9FB1-4966-B577-2D908C45A758}"/>
    <cellStyle name="60% - Accent6 4" xfId="364" xr:uid="{F8F209B5-5D8D-4635-921C-13BB5D1018FE}"/>
    <cellStyle name="60% - Accent6 4 2" xfId="365" xr:uid="{0243349B-39E4-4A5A-A920-1DF071FD30E2}"/>
    <cellStyle name="60% - Accent6 5" xfId="366" xr:uid="{3CF11F32-BD17-4E32-B7B3-4D6B9D79B728}"/>
    <cellStyle name="7" xfId="100" xr:uid="{4C76B8B2-A770-4B9C-97BC-B40364D6C16E}"/>
    <cellStyle name="Accent1 2" xfId="101" xr:uid="{EF3CD7D3-FB5F-4CF3-AD7A-6EF9FBDAFD9D}"/>
    <cellStyle name="Accent1 2 2" xfId="368" xr:uid="{2A8F9E69-332B-49C8-9461-5829A646058E}"/>
    <cellStyle name="Accent1 2 3" xfId="369" xr:uid="{72675379-5F0F-4640-A67E-93E1986EB6E7}"/>
    <cellStyle name="Accent1 2 3 2" xfId="370" xr:uid="{04A4EA49-1ADE-4131-8D0D-0672C33F54D7}"/>
    <cellStyle name="Accent1 2 4" xfId="367" xr:uid="{10DBF894-1B92-434A-BCC5-6F32517C4FDC}"/>
    <cellStyle name="Accent1 3" xfId="371" xr:uid="{FB278B6A-FD43-4F5F-89A3-8EC93F55538D}"/>
    <cellStyle name="Accent1 4" xfId="372" xr:uid="{89D3EFED-053D-43A9-B76B-F1ECC00813C9}"/>
    <cellStyle name="Accent1 4 2" xfId="373" xr:uid="{D582D96E-D574-454F-B83E-BF385C9B18BC}"/>
    <cellStyle name="Accent1 5" xfId="374" xr:uid="{093EB9BF-3D32-4381-809D-F8B396B1F1CE}"/>
    <cellStyle name="Accent2 2" xfId="102" xr:uid="{7709D38E-1DDD-4848-BB52-D7A4F4A46761}"/>
    <cellStyle name="Accent2 2 2" xfId="376" xr:uid="{0CD17F26-52CF-47E3-9CDF-9D5AECB22067}"/>
    <cellStyle name="Accent2 2 3" xfId="377" xr:uid="{5AE82B58-E7F5-47D5-83A1-8C19FC944533}"/>
    <cellStyle name="Accent2 2 4" xfId="375" xr:uid="{0373402A-8A12-443B-B4C7-300D21036FA3}"/>
    <cellStyle name="Accent2 3" xfId="378" xr:uid="{70DE5BC5-653E-4995-9BBC-69E652C48197}"/>
    <cellStyle name="Accent2 4" xfId="379" xr:uid="{33EAFB8E-6254-4BB5-8946-97CAA2E06C8D}"/>
    <cellStyle name="Accent2 5" xfId="380" xr:uid="{666307F8-F764-4F30-9621-38B2BC2291EB}"/>
    <cellStyle name="Accent3 2" xfId="103" xr:uid="{73012388-506D-4D73-98B1-CB575F2FE64E}"/>
    <cellStyle name="Accent3 2 2" xfId="382" xr:uid="{38D7909E-5989-47F7-B63B-557C9A8E0B77}"/>
    <cellStyle name="Accent3 2 3" xfId="383" xr:uid="{FC585B31-CC87-4F7A-BAB3-D809734DFCD9}"/>
    <cellStyle name="Accent3 2 4" xfId="384" xr:uid="{B37A3D7E-70BA-4BF0-B012-A6B00C4EA91D}"/>
    <cellStyle name="Accent3 2 5" xfId="381" xr:uid="{556815A3-E94C-49EE-8158-BA2A346BFA06}"/>
    <cellStyle name="Accent3 3" xfId="385" xr:uid="{0AE6B2F1-0739-411F-9F4B-C67A29D55D6F}"/>
    <cellStyle name="Accent3 4" xfId="386" xr:uid="{3C9AF573-AFD2-4DA3-911A-57EE0E6350C4}"/>
    <cellStyle name="Accent3 5" xfId="387" xr:uid="{146CE476-BBE7-42D2-A1FC-4733406FDD0A}"/>
    <cellStyle name="Accent4 2" xfId="104" xr:uid="{906098AA-311C-4015-9301-802D2D9B3376}"/>
    <cellStyle name="Accent4 2 2" xfId="389" xr:uid="{46532C60-B329-47EA-A8BA-CEB1159909C9}"/>
    <cellStyle name="Accent4 2 3" xfId="390" xr:uid="{8F8934E5-CEE4-419B-86F1-5C2457DD98EF}"/>
    <cellStyle name="Accent4 2 3 2" xfId="391" xr:uid="{2FB19463-4A6C-4E16-94AB-198D43CE709F}"/>
    <cellStyle name="Accent4 2 4" xfId="388" xr:uid="{900B73B1-9C46-4FAA-B552-A685CD72B605}"/>
    <cellStyle name="Accent4 3" xfId="392" xr:uid="{FC2C345C-B0AD-4C9B-A272-77862EA6B202}"/>
    <cellStyle name="Accent4 4" xfId="393" xr:uid="{F0F1E86D-33C1-41DF-84A5-38CB7223A4AA}"/>
    <cellStyle name="Accent4 4 2" xfId="394" xr:uid="{C21AFEB0-A521-4B9B-8CFE-B1511302ECA9}"/>
    <cellStyle name="Accent4 5" xfId="395" xr:uid="{0B99433C-832C-4C06-A418-92832F78C5C8}"/>
    <cellStyle name="Accent5 2" xfId="105" xr:uid="{EB8B0988-FBB6-4991-ADC0-8424BF86D80F}"/>
    <cellStyle name="Accent5 2 2" xfId="397" xr:uid="{E61046D3-6E22-447F-B900-D723DB27937D}"/>
    <cellStyle name="Accent5 2 3" xfId="398" xr:uid="{513DCEED-01E5-41D4-B65C-2B17BE25F86C}"/>
    <cellStyle name="Accent5 2 4" xfId="399" xr:uid="{29B2FF76-F374-4292-BFB9-FDF63C789363}"/>
    <cellStyle name="Accent5 2 5" xfId="396" xr:uid="{277B5732-26BF-4E49-B34D-C60BE9973E88}"/>
    <cellStyle name="Accent5 3" xfId="400" xr:uid="{C7071FFC-2906-4E3F-951A-344B8D33E020}"/>
    <cellStyle name="Accent5 4" xfId="401" xr:uid="{BA851543-4AA2-4732-9DEC-B4521C9A7867}"/>
    <cellStyle name="Accent5 5" xfId="402" xr:uid="{EEF21752-14E7-4230-94D0-8B3F27BB9B8A}"/>
    <cellStyle name="Accent6 2" xfId="106" xr:uid="{4C1201CA-FAE5-4B14-890E-EB172C66DEE4}"/>
    <cellStyle name="Accent6 2 2" xfId="404" xr:uid="{E9942749-3916-4356-8C25-231CD7FF93E1}"/>
    <cellStyle name="Accent6 2 3" xfId="405" xr:uid="{16AF6ED7-851B-471A-8458-500A80C13FF7}"/>
    <cellStyle name="Accent6 2 3 2" xfId="406" xr:uid="{25BBE556-F8E1-4598-9889-27FC1AF95B2A}"/>
    <cellStyle name="Accent6 2 4" xfId="403" xr:uid="{DE8079E6-BA50-4DDB-A833-AAE7A9FA0802}"/>
    <cellStyle name="Accent6 3" xfId="407" xr:uid="{BDFBAB3D-A0AD-4734-8D4B-6B2945A38427}"/>
    <cellStyle name="Accent6 4" xfId="408" xr:uid="{4A6B5CB2-A1DD-4EE2-B06B-7E11A87B1180}"/>
    <cellStyle name="Accent6 4 2" xfId="409" xr:uid="{42809997-A1A0-4AD1-957D-3497F1BC7B4F}"/>
    <cellStyle name="Accent6 5" xfId="410" xr:uid="{1E1CF643-1871-4C7F-9C05-87A20574956F}"/>
    <cellStyle name="Adjustable" xfId="411" xr:uid="{D56328DB-6480-4707-9DFD-AD50733D7673}"/>
    <cellStyle name="Adjustable 2" xfId="412" xr:uid="{1EF0B5CE-3266-459B-A04C-2E809F556C7F}"/>
    <cellStyle name="Adjustable 2 2" xfId="413" xr:uid="{78A94F1A-D310-462E-869A-D9D3C13EF235}"/>
    <cellStyle name="Affinity Input" xfId="107" xr:uid="{4E269CB8-06DF-4C92-909B-F262B9DAF1D7}"/>
    <cellStyle name="Bad 2" xfId="108" xr:uid="{392024E8-0662-4C44-A1B9-322C11C0CC9F}"/>
    <cellStyle name="Bad 2 2" xfId="415" xr:uid="{738C0672-34FA-4887-91F4-02A32712ADDF}"/>
    <cellStyle name="Bad 2 3" xfId="416" xr:uid="{EA168CFE-79D5-442E-90E6-88DE9A33C01D}"/>
    <cellStyle name="Bad 2 4" xfId="414" xr:uid="{AE56047E-DBB4-4C95-B9BA-0563989BE012}"/>
    <cellStyle name="Bad 3" xfId="417" xr:uid="{60B1B1B7-A7A4-4129-A081-EBC475640E37}"/>
    <cellStyle name="Bad 4" xfId="418" xr:uid="{56A37E42-C211-4ED2-8717-3EC073FD8756}"/>
    <cellStyle name="Bad 4 2" xfId="419" xr:uid="{BDCD4B0F-A21D-4748-AFDD-2796D80F2A2F}"/>
    <cellStyle name="Bad 5" xfId="420" xr:uid="{6014B456-222D-4064-978B-61D84707032E}"/>
    <cellStyle name="Best" xfId="421" xr:uid="{B8428933-1D07-4C15-94A8-A623FEDA871D}"/>
    <cellStyle name="Best 2" xfId="422" xr:uid="{B9B42B98-FA06-49FC-B184-7A8A2C46E888}"/>
    <cellStyle name="Best 2 2" xfId="423" xr:uid="{3019053E-23AD-4EBF-82B3-16D75F17663E}"/>
    <cellStyle name="Best 3" xfId="424" xr:uid="{67833AAF-786E-436B-861D-BFF874C7D9E7}"/>
    <cellStyle name="Best 4" xfId="425" xr:uid="{86442BB7-5273-4E0B-A141-DDBB3899AF34}"/>
    <cellStyle name="Body" xfId="109" xr:uid="{C7E54A35-2CD5-4378-8D84-0925B184EA9A}"/>
    <cellStyle name="Calculation 2" xfId="110" xr:uid="{B6625B61-ECD0-421A-8396-0E96AE52CD36}"/>
    <cellStyle name="Calculation 2 2" xfId="427" xr:uid="{1719C15B-7D9E-453D-B26F-54E46C65AAAB}"/>
    <cellStyle name="Calculation 2 3" xfId="428" xr:uid="{8D6CFCE8-DF3B-47D2-AAAC-3013C99AA136}"/>
    <cellStyle name="Calculation 2 3 2" xfId="429" xr:uid="{A7F5B685-DF22-4CCF-A7A0-7E837887C3D7}"/>
    <cellStyle name="Calculation 2 4" xfId="426" xr:uid="{0C98232B-034D-4401-8416-3F8E4430E61F}"/>
    <cellStyle name="Calculation 3" xfId="430" xr:uid="{71523DB2-8EE2-48D1-A7FF-93FEAAB4CDAC}"/>
    <cellStyle name="Calculation 4" xfId="431" xr:uid="{FC47471D-7901-4BAD-8670-91392EC5924F}"/>
    <cellStyle name="Calculation 4 2" xfId="432" xr:uid="{B9705314-6A41-4A9C-8B69-A2348F038CCF}"/>
    <cellStyle name="Calculation 5" xfId="433" xr:uid="{533DB6D5-B374-4F19-9711-D55B4EA4F8B3}"/>
    <cellStyle name="Check Cell 2" xfId="111" xr:uid="{BBFE83E0-E7CD-4815-BC91-9D99D74B8195}"/>
    <cellStyle name="Check Cell 2 2" xfId="435" xr:uid="{9227311A-5BFB-4313-988D-CADA64935386}"/>
    <cellStyle name="Check Cell 2 3" xfId="436" xr:uid="{72C216B7-7BD6-45C5-954E-E4B3BC92E475}"/>
    <cellStyle name="Check Cell 2 4" xfId="437" xr:uid="{20D994B6-CB8D-4972-A9C2-C779FD2FB97A}"/>
    <cellStyle name="Check Cell 2 5" xfId="434" xr:uid="{4A832DC1-2644-402A-8203-430062B4065D}"/>
    <cellStyle name="Check Cell 3" xfId="438" xr:uid="{0B6C9BB7-D734-441F-BC6F-F2B3736CBA6E}"/>
    <cellStyle name="Check Cell 4" xfId="439" xr:uid="{C31DE607-7F6C-4AD8-B37C-245CFEAD10D0}"/>
    <cellStyle name="Check Cell 5" xfId="440" xr:uid="{127B27E3-B632-45F8-B037-16F330E8A982}"/>
    <cellStyle name="ColumnAttributeAbovePrompt" xfId="112" xr:uid="{00207C96-8FBD-4103-8F0E-7502974B7D64}"/>
    <cellStyle name="ColumnAttributePrompt" xfId="113" xr:uid="{960EE7F3-A247-45CC-A33A-94632D2133F0}"/>
    <cellStyle name="ColumnAttributeValue" xfId="114" xr:uid="{2256C2C7-2385-4CC1-B5AC-05BD8CE89909}"/>
    <cellStyle name="ColumnHeadingPrompt" xfId="115" xr:uid="{2C34E786-05FE-49A0-B85A-0D6E43B4C945}"/>
    <cellStyle name="ColumnHeadingValue" xfId="116" xr:uid="{7F36E0A4-4251-4150-93E7-E3C5C2C9B85C}"/>
    <cellStyle name="Comma" xfId="17" builtinId="3"/>
    <cellStyle name="Comma 10" xfId="441" xr:uid="{09A1B50E-A425-4FB3-98B2-2D2C9B74827E}"/>
    <cellStyle name="Comma 10 2" xfId="442" xr:uid="{31FBA29C-4A1F-4262-8FD5-1F5B63C32039}"/>
    <cellStyle name="Comma 10 2 2" xfId="443" xr:uid="{7B30B7CC-5C6B-4011-B6DE-43941956DF6F}"/>
    <cellStyle name="Comma 10 3" xfId="444" xr:uid="{AAF6CA30-20F7-4453-AC48-C0E03E6ADB07}"/>
    <cellStyle name="Comma 11" xfId="445" xr:uid="{37527856-DBE0-4618-AC59-678A66B82633}"/>
    <cellStyle name="Comma 11 2" xfId="446" xr:uid="{5586E51B-3791-4FAC-BE34-ADCD83BF2B11}"/>
    <cellStyle name="Comma 11 2 2" xfId="447" xr:uid="{62209ED8-FC8D-445C-911B-9147D5DA868B}"/>
    <cellStyle name="Comma 11 3" xfId="448" xr:uid="{D23C5115-BC89-48D2-AFF2-6223303DACBB}"/>
    <cellStyle name="Comma 11 4" xfId="449" xr:uid="{FBEAB6FA-B09D-4743-91B4-16AF93BEA7DA}"/>
    <cellStyle name="Comma 12" xfId="450" xr:uid="{ACBC847F-949E-4215-B269-627728E3E569}"/>
    <cellStyle name="Comma 12 2" xfId="451" xr:uid="{B8A29F98-091C-4E58-9950-770CD8602CD8}"/>
    <cellStyle name="Comma 13" xfId="9503" xr:uid="{46C0815B-5235-409E-A6A2-2E06ED94D51E}"/>
    <cellStyle name="Comma 14" xfId="80" xr:uid="{00000000-0005-0000-0000-000001000000}"/>
    <cellStyle name="Comma 2" xfId="2" xr:uid="{00000000-0005-0000-0000-000002000000}"/>
    <cellStyle name="Comma 2 19" xfId="81" xr:uid="{00000000-0005-0000-0000-000003000000}"/>
    <cellStyle name="Comma 2 2" xfId="23" xr:uid="{00000000-0005-0000-0000-000004000000}"/>
    <cellStyle name="Comma 2 2 2" xfId="229" xr:uid="{41A4276C-D998-43BC-A76A-7E82C2D399BD}"/>
    <cellStyle name="Comma 2 2 3" xfId="453" xr:uid="{39DAED9D-19E8-4C48-878D-17B2FB586ED1}"/>
    <cellStyle name="Comma 2 2 4" xfId="454" xr:uid="{56DD36BE-9311-4423-9B80-31072EFE6730}"/>
    <cellStyle name="Comma 2 2 5" xfId="452" xr:uid="{9C57821D-0A1E-4DA1-AD27-B016CBFE60DE}"/>
    <cellStyle name="Comma 2 3" xfId="21" xr:uid="{00000000-0005-0000-0000-000005000000}"/>
    <cellStyle name="Comma 2 3 2" xfId="456" xr:uid="{3DD136D9-FB8F-4143-BE26-0B8DC8C43439}"/>
    <cellStyle name="Comma 2 3 3" xfId="457" xr:uid="{71D7CB00-A1B7-40DC-80C3-DD8CAFE5EBFE}"/>
    <cellStyle name="Comma 2 3 3 2" xfId="458" xr:uid="{2D3E50F1-CEF4-4CF1-8535-42BDF24A7FC1}"/>
    <cellStyle name="Comma 2 3 3 3" xfId="459" xr:uid="{40ED98AE-B177-4B9C-B1CC-2F72FBC3C9B6}"/>
    <cellStyle name="Comma 2 3 3 3 2" xfId="460" xr:uid="{250ACF37-A16B-4158-9BA7-A4EE60723F05}"/>
    <cellStyle name="Comma 2 3 3 3 3" xfId="461" xr:uid="{667846AD-68D3-4846-BB16-EEC6DBDCF205}"/>
    <cellStyle name="Comma 2 3 3 4" xfId="462" xr:uid="{09CC40B5-2DD6-41B5-AD47-AD723ED160AC}"/>
    <cellStyle name="Comma 2 3 4" xfId="463" xr:uid="{5BFEF253-80D1-4127-91E0-FBCC175DEA73}"/>
    <cellStyle name="Comma 2 3 5" xfId="464" xr:uid="{78BD5873-7AEB-4C9C-A317-20D3BD7ACF03}"/>
    <cellStyle name="Comma 2 3 6" xfId="455" xr:uid="{7AFFFE1C-2FEA-4C0F-AF2F-5FF7A52F9987}"/>
    <cellStyle name="Comma 2 4" xfId="226" xr:uid="{20C406B6-09B5-499C-A360-FA182D0C2EE1}"/>
    <cellStyle name="Comma 2 4 2" xfId="466" xr:uid="{495DA5BB-4BDC-49C4-930A-A0339A0AA5D6}"/>
    <cellStyle name="Comma 2 4 3" xfId="467" xr:uid="{015A5CEA-86B6-4D14-9671-AA7B3AD052F7}"/>
    <cellStyle name="Comma 2 4 4" xfId="468" xr:uid="{AC3D630F-C0C0-4B20-A795-107AA0416E95}"/>
    <cellStyle name="Comma 2 4 5" xfId="465" xr:uid="{76B154B7-771F-4760-A803-1EE9607CF3C5}"/>
    <cellStyle name="Comma 2 5" xfId="9504" xr:uid="{AD506BF1-05CF-4A0C-AAD1-FA5DE4E7D025}"/>
    <cellStyle name="Comma 2_D.6" xfId="117" xr:uid="{519C0CD4-3522-4E52-A5D4-385B03C092D6}"/>
    <cellStyle name="Comma 3" xfId="10" xr:uid="{00000000-0005-0000-0000-000006000000}"/>
    <cellStyle name="Comma 3 2" xfId="469" xr:uid="{93D52210-D3FB-4CD7-A0B0-BD69F9D69546}"/>
    <cellStyle name="Comma 3 2 2" xfId="470" xr:uid="{F8A58594-A75F-492E-B362-7F80018AED4D}"/>
    <cellStyle name="Comma 3 3" xfId="471" xr:uid="{E19083C4-E7C0-4A00-A8E5-1EEE8D7A9580}"/>
    <cellStyle name="Comma 3 3 2" xfId="472" xr:uid="{5D2BA5B1-80FB-407A-8E94-DE337D752CAB}"/>
    <cellStyle name="Comma 3 4" xfId="473" xr:uid="{78B342E8-9B05-458A-A9CA-E1D868A46F50}"/>
    <cellStyle name="Comma 3 5" xfId="239" xr:uid="{0507ED75-7FB4-4C5A-876F-87355B2CEFAB}"/>
    <cellStyle name="Comma 4" xfId="28" xr:uid="{00000000-0005-0000-0000-000007000000}"/>
    <cellStyle name="Comma 4 2" xfId="119" xr:uid="{92C59A23-C6E2-4D2C-BF4F-FBA6ABD1ACA1}"/>
    <cellStyle name="Comma 4 3" xfId="475" xr:uid="{B2367E6C-DE1D-4E5B-80C9-55C0A3B03F17}"/>
    <cellStyle name="Comma 4 3 2" xfId="476" xr:uid="{D8419435-DFF9-4A52-9C26-74EA5038F852}"/>
    <cellStyle name="Comma 4 4" xfId="477" xr:uid="{CD3B4866-2D75-4A01-BC77-1E2851AEB1D6}"/>
    <cellStyle name="Comma 4 5" xfId="478" xr:uid="{BDD960E6-2B77-4023-BD2E-341A71466311}"/>
    <cellStyle name="Comma 4 6" xfId="474" xr:uid="{B93E33DC-76A6-4933-9192-CFE46463EF2A}"/>
    <cellStyle name="Comma 4_D.6" xfId="118" xr:uid="{3ADA4C22-9B68-4E72-AD07-6477E7139146}"/>
    <cellStyle name="Comma 5" xfId="20" xr:uid="{00000000-0005-0000-0000-000008000000}"/>
    <cellStyle name="Comma 5 2" xfId="120" xr:uid="{C563E875-3C2E-4C81-AE80-1BACF6A95C74}"/>
    <cellStyle name="Comma 5 2 2" xfId="480" xr:uid="{EE1B29A6-3E3C-4164-8063-C62A7EF90AE2}"/>
    <cellStyle name="Comma 5 3" xfId="481" xr:uid="{EA3F4791-A6D0-4AC7-8FE6-130970BA5948}"/>
    <cellStyle name="Comma 5 3 2" xfId="482" xr:uid="{2A828603-FF8C-4B87-8298-FB1F3DC18782}"/>
    <cellStyle name="Comma 5 3 3" xfId="483" xr:uid="{5BAB8557-BBF8-4891-9C5C-DA4CF14844FE}"/>
    <cellStyle name="Comma 5 3 3 2" xfId="484" xr:uid="{210C4850-7677-4D22-8F5A-DDA0EAC2BF87}"/>
    <cellStyle name="Comma 5 3 3 3" xfId="485" xr:uid="{B66F3E89-90FE-4CF2-B74B-E3FE91E8B88E}"/>
    <cellStyle name="Comma 5 3 4" xfId="486" xr:uid="{182A33D8-211B-4B6F-8D23-61F5662993B8}"/>
    <cellStyle name="Comma 5 4" xfId="487" xr:uid="{AA154982-45D5-4CC1-B3CA-4A58EA406363}"/>
    <cellStyle name="Comma 5 5" xfId="488" xr:uid="{F86BAB9B-1CA4-475B-A9C7-1E0A1AC278DE}"/>
    <cellStyle name="Comma 5 6" xfId="479" xr:uid="{5B30C31B-7824-4348-B7C1-DDCAFF3FCF73}"/>
    <cellStyle name="Comma 6" xfId="32" xr:uid="{00000000-0005-0000-0000-000009000000}"/>
    <cellStyle name="Comma 6 2" xfId="41" xr:uid="{00000000-0005-0000-0000-00000A000000}"/>
    <cellStyle name="Comma 6 2 2" xfId="490" xr:uid="{BA4FFF22-5DB0-4DF4-8E48-9249A6259D36}"/>
    <cellStyle name="Comma 6 2 3" xfId="211" xr:uid="{211D5A38-3266-42D9-829A-BF6E6F7F1EFB}"/>
    <cellStyle name="Comma 6 2 4" xfId="489" xr:uid="{5C0C0492-0276-4547-BA8A-4DD694ECD911}"/>
    <cellStyle name="Comma 6 3" xfId="491" xr:uid="{A995F17E-0926-4D99-AAF6-BD3420A0A9DA}"/>
    <cellStyle name="Comma 6 3 2" xfId="492" xr:uid="{7CA554D8-39DA-4550-BECD-8B497FA7637E}"/>
    <cellStyle name="Comma 6 4" xfId="493" xr:uid="{0361F1DF-31C9-483E-B775-3159D5A39992}"/>
    <cellStyle name="Comma 6 4 2" xfId="494" xr:uid="{8BF05FAF-466D-43E7-8E5D-A5CD23DB9FBF}"/>
    <cellStyle name="Comma 6 5" xfId="495" xr:uid="{C76DCBF9-9380-4768-8ACF-3EE29AF4F873}"/>
    <cellStyle name="Comma 7" xfId="38" xr:uid="{00000000-0005-0000-0000-00000B000000}"/>
    <cellStyle name="Comma 7 10" xfId="497" xr:uid="{261C96FE-5614-4ECC-BF2D-106CA646F257}"/>
    <cellStyle name="Comma 7 11" xfId="498" xr:uid="{A4BE05DC-1F96-4D25-9408-F3F04CCCDB85}"/>
    <cellStyle name="Comma 7 12" xfId="496" xr:uid="{8A03E83F-AD52-4031-8041-45B66BDC7CF5}"/>
    <cellStyle name="Comma 7 2" xfId="499" xr:uid="{78C4E399-14A9-4664-90BB-C3D1E77BE897}"/>
    <cellStyle name="Comma 7 2 10" xfId="500" xr:uid="{32B8F0FB-B852-404C-B8B9-64120AF0908C}"/>
    <cellStyle name="Comma 7 2 2" xfId="501" xr:uid="{908D86DA-1220-49D5-826B-1A167D973155}"/>
    <cellStyle name="Comma 7 2 2 2" xfId="502" xr:uid="{4613EB54-1F83-4D75-ACD1-61B600D13F5C}"/>
    <cellStyle name="Comma 7 2 2 2 2" xfId="503" xr:uid="{3DD7DCA3-B12E-4769-ADAE-9ADED4C824DF}"/>
    <cellStyle name="Comma 7 2 2 2 2 2" xfId="504" xr:uid="{8DA86B0F-BAA9-4C8F-A0C0-F368ABD09B48}"/>
    <cellStyle name="Comma 7 2 2 2 2 2 2" xfId="505" xr:uid="{FC9E96E3-6A55-4E03-8063-BF8F8720E95F}"/>
    <cellStyle name="Comma 7 2 2 2 2 2 2 2" xfId="506" xr:uid="{DB2587C9-74AB-4DC3-9055-C8BA82E1DF03}"/>
    <cellStyle name="Comma 7 2 2 2 2 2 2 2 2" xfId="507" xr:uid="{AD23665F-FD16-4D85-ACA1-BD9B0EFF3566}"/>
    <cellStyle name="Comma 7 2 2 2 2 2 2 3" xfId="508" xr:uid="{1F90A34E-0E34-4249-9BC8-2A52E804ACBB}"/>
    <cellStyle name="Comma 7 2 2 2 2 2 3" xfId="509" xr:uid="{A3135D65-63E3-4127-B2A0-5E2A422B38B2}"/>
    <cellStyle name="Comma 7 2 2 2 2 2 3 2" xfId="510" xr:uid="{81A6F852-DA44-4ECD-9788-2ED03F576FCE}"/>
    <cellStyle name="Comma 7 2 2 2 2 2 4" xfId="511" xr:uid="{889DD5CF-8C30-445F-B42F-C897083EFAFC}"/>
    <cellStyle name="Comma 7 2 2 2 2 3" xfId="512" xr:uid="{7BFADDC1-E5D3-4750-8183-6213EDF29F79}"/>
    <cellStyle name="Comma 7 2 2 2 2 3 2" xfId="513" xr:uid="{9CB10373-538C-460D-9914-EECD2FA400E8}"/>
    <cellStyle name="Comma 7 2 2 2 2 3 2 2" xfId="514" xr:uid="{B288A881-5532-473E-8FF3-1899F8641AE2}"/>
    <cellStyle name="Comma 7 2 2 2 2 3 3" xfId="515" xr:uid="{3F18E7EF-2826-4014-982C-879D8F899D43}"/>
    <cellStyle name="Comma 7 2 2 2 2 4" xfId="516" xr:uid="{B6813662-859E-477A-8179-2C30C47CFDDD}"/>
    <cellStyle name="Comma 7 2 2 2 2 4 2" xfId="517" xr:uid="{F07C332F-CCEE-4A45-9B0E-74C6C599FB54}"/>
    <cellStyle name="Comma 7 2 2 2 2 5" xfId="518" xr:uid="{958E6581-EF6C-496C-8179-A885EC1D4C73}"/>
    <cellStyle name="Comma 7 2 2 2 3" xfId="519" xr:uid="{8EE9C3BD-4E9E-4ABC-ADE6-3B8305C10A65}"/>
    <cellStyle name="Comma 7 2 2 2 3 2" xfId="520" xr:uid="{C1B9DB7B-C502-4BBB-A0D0-CB581E55D664}"/>
    <cellStyle name="Comma 7 2 2 2 3 2 2" xfId="521" xr:uid="{A26D2C2C-F208-411F-890C-DCD754B3D8D0}"/>
    <cellStyle name="Comma 7 2 2 2 3 2 2 2" xfId="522" xr:uid="{D7477787-4014-4632-BA7F-ACDEF7599E67}"/>
    <cellStyle name="Comma 7 2 2 2 3 2 3" xfId="523" xr:uid="{5955E9A8-0107-468E-9155-F2474D17C7D9}"/>
    <cellStyle name="Comma 7 2 2 2 3 3" xfId="524" xr:uid="{46D8454A-585D-4E04-809B-8F879148BD54}"/>
    <cellStyle name="Comma 7 2 2 2 3 3 2" xfId="525" xr:uid="{2D3F6593-1D70-43E2-B395-C8C8EC5EEFF4}"/>
    <cellStyle name="Comma 7 2 2 2 3 4" xfId="526" xr:uid="{FAFC51C9-DB25-4A96-9AB4-8CE50E08AE2C}"/>
    <cellStyle name="Comma 7 2 2 2 4" xfId="527" xr:uid="{667758CB-6ADF-421E-A86D-9D55C07C7ABB}"/>
    <cellStyle name="Comma 7 2 2 2 4 2" xfId="528" xr:uid="{5B6525AF-ECB5-4A5A-A753-A65A2F1C407C}"/>
    <cellStyle name="Comma 7 2 2 2 4 2 2" xfId="529" xr:uid="{817471E6-AF8A-4DDE-96A5-48F31E85F344}"/>
    <cellStyle name="Comma 7 2 2 2 4 3" xfId="530" xr:uid="{4C4325FD-CE88-4E12-B543-8A93800BD5F6}"/>
    <cellStyle name="Comma 7 2 2 2 5" xfId="531" xr:uid="{3F881388-6BE9-43E7-AFF4-978212471C9C}"/>
    <cellStyle name="Comma 7 2 2 2 5 2" xfId="532" xr:uid="{2215C539-6552-4F6C-BB64-CD1E58AA63A9}"/>
    <cellStyle name="Comma 7 2 2 2 6" xfId="533" xr:uid="{05798D15-768A-4469-A26C-C01ADBAF8397}"/>
    <cellStyle name="Comma 7 2 2 3" xfId="534" xr:uid="{FAE09817-34A1-4060-A7F6-2757CF035493}"/>
    <cellStyle name="Comma 7 2 2 3 2" xfId="535" xr:uid="{4DEE4F47-B4DD-4CB1-AB03-55AD91294344}"/>
    <cellStyle name="Comma 7 2 2 3 2 2" xfId="536" xr:uid="{4D38324C-E67E-480D-9CB8-4006FEE3F12A}"/>
    <cellStyle name="Comma 7 2 2 3 2 2 2" xfId="537" xr:uid="{81C25B98-F0AB-4591-9386-DD54D41EB7B3}"/>
    <cellStyle name="Comma 7 2 2 3 2 2 2 2" xfId="538" xr:uid="{8CACA2B7-F9B2-46FD-A669-E0C8DB3B7CBE}"/>
    <cellStyle name="Comma 7 2 2 3 2 2 3" xfId="539" xr:uid="{B3A6E0F9-148D-493E-9CE7-F3123DE33633}"/>
    <cellStyle name="Comma 7 2 2 3 2 3" xfId="540" xr:uid="{4B3ECE8D-1B24-48A7-A6C0-C9533FB1BBEE}"/>
    <cellStyle name="Comma 7 2 2 3 2 3 2" xfId="541" xr:uid="{C4D24417-0F67-496B-BDC1-8791AA021768}"/>
    <cellStyle name="Comma 7 2 2 3 2 4" xfId="542" xr:uid="{19D0FEC1-6443-42A8-BA79-18B8DBA8F694}"/>
    <cellStyle name="Comma 7 2 2 3 3" xfId="543" xr:uid="{69B0B0CF-5CDA-4642-83AE-64C47262D7FC}"/>
    <cellStyle name="Comma 7 2 2 3 3 2" xfId="544" xr:uid="{BA5CAA1B-8B53-4C12-B86E-E8A64E61B828}"/>
    <cellStyle name="Comma 7 2 2 3 3 2 2" xfId="545" xr:uid="{65BA1F1A-E0DB-4E1F-B166-8E7AE4CBD70B}"/>
    <cellStyle name="Comma 7 2 2 3 3 3" xfId="546" xr:uid="{376DAB62-3A9A-4A5D-88E2-1DD6DD4EF5A1}"/>
    <cellStyle name="Comma 7 2 2 3 4" xfId="547" xr:uid="{899DD413-AB2C-45DA-B86B-BACF783DFDCF}"/>
    <cellStyle name="Comma 7 2 2 3 4 2" xfId="548" xr:uid="{9EE647A3-A7E0-4033-BAF2-9E4AA82F6356}"/>
    <cellStyle name="Comma 7 2 2 3 5" xfId="549" xr:uid="{C5038589-2339-4842-AAFA-44DACE7FF8BA}"/>
    <cellStyle name="Comma 7 2 2 4" xfId="550" xr:uid="{74A8AD66-811F-4B02-9B03-C0D22396C4E6}"/>
    <cellStyle name="Comma 7 2 2 4 2" xfId="551" xr:uid="{3493D75F-B64E-47C4-8F50-D34CEC567E4A}"/>
    <cellStyle name="Comma 7 2 2 4 2 2" xfId="552" xr:uid="{877495A5-4835-4A87-A05F-C7C77E75D209}"/>
    <cellStyle name="Comma 7 2 2 4 2 2 2" xfId="553" xr:uid="{CC83B6CE-F51F-4365-AA12-71100650EAE1}"/>
    <cellStyle name="Comma 7 2 2 4 2 3" xfId="554" xr:uid="{2BA61531-3972-4ADE-8A9B-CC9995A5436D}"/>
    <cellStyle name="Comma 7 2 2 4 3" xfId="555" xr:uid="{E0F23EA6-0BBE-45BA-8B25-2AF0DE4AA561}"/>
    <cellStyle name="Comma 7 2 2 4 3 2" xfId="556" xr:uid="{36600145-DFAC-4BA2-AE9D-BD1B25782C66}"/>
    <cellStyle name="Comma 7 2 2 4 4" xfId="557" xr:uid="{1E742A7A-B0B3-49B0-B41C-A75180CA37EC}"/>
    <cellStyle name="Comma 7 2 2 5" xfId="558" xr:uid="{0500FC43-0755-4A81-A590-26E2EFE75896}"/>
    <cellStyle name="Comma 7 2 2 5 2" xfId="559" xr:uid="{EAC1A4EF-5AA4-4718-B874-00469E33FCE0}"/>
    <cellStyle name="Comma 7 2 2 5 2 2" xfId="560" xr:uid="{2C889D62-6A48-4058-9EAD-6AB958DC565F}"/>
    <cellStyle name="Comma 7 2 2 5 3" xfId="561" xr:uid="{D1C67F36-9C20-4F5B-AD18-A84C9D7A3CB9}"/>
    <cellStyle name="Comma 7 2 2 6" xfId="562" xr:uid="{8D0E48A5-8A5A-4F4B-B964-CA5B239B095C}"/>
    <cellStyle name="Comma 7 2 2 6 2" xfId="563" xr:uid="{1816A4AE-B27D-45BC-9C38-A01D3512FA22}"/>
    <cellStyle name="Comma 7 2 2 7" xfId="564" xr:uid="{4398A981-902E-4FDE-BF1C-42AB2363CE39}"/>
    <cellStyle name="Comma 7 2 3" xfId="565" xr:uid="{BB1DB991-75D2-49B3-BD10-4BA17B0E4545}"/>
    <cellStyle name="Comma 7 2 3 2" xfId="566" xr:uid="{2464CD18-ABB6-4F74-B81B-569D69AC710F}"/>
    <cellStyle name="Comma 7 2 3 2 2" xfId="567" xr:uid="{5361E619-B40A-4588-8A58-454FAA8D85F2}"/>
    <cellStyle name="Comma 7 2 3 2 2 2" xfId="568" xr:uid="{DA13623D-A42C-4A6D-AD4F-3D2322CCC416}"/>
    <cellStyle name="Comma 7 2 3 2 2 2 2" xfId="569" xr:uid="{803286D1-5C4F-4E5C-B101-E0EECFAC6BCF}"/>
    <cellStyle name="Comma 7 2 3 2 2 2 2 2" xfId="570" xr:uid="{2AE5B07C-2131-4D82-B7A7-422AF962CA43}"/>
    <cellStyle name="Comma 7 2 3 2 2 2 3" xfId="571" xr:uid="{2582809D-5C5A-465A-BF27-57BECFCE3FE6}"/>
    <cellStyle name="Comma 7 2 3 2 2 3" xfId="572" xr:uid="{7692CA8C-D764-4E4E-8CF5-70191A2BA5D1}"/>
    <cellStyle name="Comma 7 2 3 2 2 3 2" xfId="573" xr:uid="{5B779B1A-B83B-4D8B-9773-DCAAA112D105}"/>
    <cellStyle name="Comma 7 2 3 2 2 4" xfId="574" xr:uid="{39B73D9F-B638-4B61-B2A7-B2B1DFC0F1CE}"/>
    <cellStyle name="Comma 7 2 3 2 3" xfId="575" xr:uid="{37A260CF-08B0-4DE8-9AA7-EC786443E9C7}"/>
    <cellStyle name="Comma 7 2 3 2 3 2" xfId="576" xr:uid="{654C9A5B-13D4-4465-A69A-B3C6D3D1A8C3}"/>
    <cellStyle name="Comma 7 2 3 2 3 2 2" xfId="577" xr:uid="{45DF0CB0-C668-4599-96B2-6685D029F0D8}"/>
    <cellStyle name="Comma 7 2 3 2 3 3" xfId="578" xr:uid="{1FCF08D1-6187-426A-9740-A2C362A767E4}"/>
    <cellStyle name="Comma 7 2 3 2 4" xfId="579" xr:uid="{2D97E5C9-C77F-4311-8B3D-F05AFE621AFD}"/>
    <cellStyle name="Comma 7 2 3 2 4 2" xfId="580" xr:uid="{B86EA7B6-87E8-4442-90E1-EF05395E6E6C}"/>
    <cellStyle name="Comma 7 2 3 2 5" xfId="581" xr:uid="{49A6CE0E-9E4B-4FB8-8C80-D97625F5DCD7}"/>
    <cellStyle name="Comma 7 2 3 3" xfId="582" xr:uid="{F5EC755A-D7C4-4798-98AB-C985F03B2C88}"/>
    <cellStyle name="Comma 7 2 3 3 2" xfId="583" xr:uid="{42CB6A09-C776-4148-9F10-9D39EF44B28E}"/>
    <cellStyle name="Comma 7 2 3 3 2 2" xfId="584" xr:uid="{7331DF47-CB07-42A1-A368-B3BAA95FDB88}"/>
    <cellStyle name="Comma 7 2 3 3 2 2 2" xfId="585" xr:uid="{D3D034F2-8367-4273-91CC-86B40E1E1A62}"/>
    <cellStyle name="Comma 7 2 3 3 2 3" xfId="586" xr:uid="{4B693E81-EE47-48B8-B605-0AFFC921043B}"/>
    <cellStyle name="Comma 7 2 3 3 3" xfId="587" xr:uid="{C1135CF0-2850-48D5-990A-43BA1DEB2BBC}"/>
    <cellStyle name="Comma 7 2 3 3 3 2" xfId="588" xr:uid="{7CD8CE5B-DACB-4FCC-ADA2-7883A00BBFE2}"/>
    <cellStyle name="Comma 7 2 3 3 4" xfId="589" xr:uid="{A9CFE3CB-1A8F-4D82-8F3E-AF3245B3989B}"/>
    <cellStyle name="Comma 7 2 3 4" xfId="590" xr:uid="{E5413280-252C-495D-829D-38B0EB1A0454}"/>
    <cellStyle name="Comma 7 2 3 4 2" xfId="591" xr:uid="{C2F69AFC-FC34-420A-8392-682332C5EC63}"/>
    <cellStyle name="Comma 7 2 3 4 2 2" xfId="592" xr:uid="{7014EBC9-A445-48F9-AF26-8E6340481DB7}"/>
    <cellStyle name="Comma 7 2 3 4 3" xfId="593" xr:uid="{D9E9352F-8279-4A81-88B0-2D4C8C0E2B8E}"/>
    <cellStyle name="Comma 7 2 3 5" xfId="594" xr:uid="{3EDDF960-F987-4C48-A2F8-8BDBE9E0227A}"/>
    <cellStyle name="Comma 7 2 3 5 2" xfId="595" xr:uid="{21499F78-02F8-43D8-AAFA-90B6BD460A37}"/>
    <cellStyle name="Comma 7 2 3 6" xfId="596" xr:uid="{FA292A1E-7A94-4BCF-AC87-6670A6FDAA46}"/>
    <cellStyle name="Comma 7 2 4" xfId="597" xr:uid="{0A97D3E4-847D-425A-8681-A6404DE144CD}"/>
    <cellStyle name="Comma 7 2 4 2" xfId="598" xr:uid="{92C12033-E47F-42A5-A1D2-2B0CEB7702E0}"/>
    <cellStyle name="Comma 7 2 4 2 2" xfId="599" xr:uid="{62423AEB-C7D4-43AD-A370-6B19EA23AE15}"/>
    <cellStyle name="Comma 7 2 4 2 2 2" xfId="600" xr:uid="{AEF12775-D227-4160-BD19-444101EC3E86}"/>
    <cellStyle name="Comma 7 2 4 2 2 2 2" xfId="601" xr:uid="{A579137F-CDEF-4816-A242-2CB054165323}"/>
    <cellStyle name="Comma 7 2 4 2 2 3" xfId="602" xr:uid="{3251527B-2B40-4BBA-B993-2843FD6A7812}"/>
    <cellStyle name="Comma 7 2 4 2 3" xfId="603" xr:uid="{E7700118-1FD1-4B77-A2B6-0FD8D3521636}"/>
    <cellStyle name="Comma 7 2 4 2 3 2" xfId="604" xr:uid="{C4371211-4822-486C-B95A-ED6BF663EDC2}"/>
    <cellStyle name="Comma 7 2 4 2 4" xfId="605" xr:uid="{958CA5EE-6282-4251-9884-B6DCAD068D43}"/>
    <cellStyle name="Comma 7 2 4 3" xfId="606" xr:uid="{643646F2-6319-48CD-862B-80892915369F}"/>
    <cellStyle name="Comma 7 2 4 3 2" xfId="607" xr:uid="{99C2BE68-7B3D-48F4-A436-1BBFF167961B}"/>
    <cellStyle name="Comma 7 2 4 3 2 2" xfId="608" xr:uid="{2643D1C8-85F6-4F18-8894-6CC5901DD800}"/>
    <cellStyle name="Comma 7 2 4 3 3" xfId="609" xr:uid="{7BFE1EB9-2F64-4ADF-928D-8E1328E4C654}"/>
    <cellStyle name="Comma 7 2 4 4" xfId="610" xr:uid="{A4A2CA65-1621-4FAF-A7BC-DD2DC48F121D}"/>
    <cellStyle name="Comma 7 2 4 4 2" xfId="611" xr:uid="{17A97DBA-27D4-4010-A992-398D45F534BD}"/>
    <cellStyle name="Comma 7 2 4 5" xfId="612" xr:uid="{6C4CFB10-C149-49D9-8ED4-7C3C43BE9605}"/>
    <cellStyle name="Comma 7 2 5" xfId="613" xr:uid="{5EF0E77A-A963-492E-AE55-D031424BDE9C}"/>
    <cellStyle name="Comma 7 2 5 2" xfId="614" xr:uid="{282F7552-4E23-44BC-8C49-B4DDFBBD8ECA}"/>
    <cellStyle name="Comma 7 2 5 2 2" xfId="615" xr:uid="{932C765E-DEA2-483B-80AF-395B06BE499B}"/>
    <cellStyle name="Comma 7 2 5 2 2 2" xfId="616" xr:uid="{F63C670D-1C0B-40FE-B296-7B982487DE63}"/>
    <cellStyle name="Comma 7 2 5 2 3" xfId="617" xr:uid="{0F88C172-E092-433F-8C79-F4C4368063C6}"/>
    <cellStyle name="Comma 7 2 5 3" xfId="618" xr:uid="{861E4C9F-359B-4761-A285-219490C73E79}"/>
    <cellStyle name="Comma 7 2 5 3 2" xfId="619" xr:uid="{6DE410C9-CCBB-43C9-93D8-C773C225FEB1}"/>
    <cellStyle name="Comma 7 2 5 4" xfId="620" xr:uid="{06160B04-121C-460A-A311-C0C4F49C8BB4}"/>
    <cellStyle name="Comma 7 2 6" xfId="621" xr:uid="{459F09B7-D9E2-4B47-AACC-381FDBCFCAB4}"/>
    <cellStyle name="Comma 7 2 6 2" xfId="622" xr:uid="{A9C8DFCF-D9DE-4BCE-9723-B753AD02666C}"/>
    <cellStyle name="Comma 7 2 6 2 2" xfId="623" xr:uid="{ACE8162D-558F-4328-8DF3-BA046C588939}"/>
    <cellStyle name="Comma 7 2 6 3" xfId="624" xr:uid="{7E226195-F925-4D1B-8BF9-AA83AAED04A8}"/>
    <cellStyle name="Comma 7 2 7" xfId="625" xr:uid="{20D5DF5C-8DD2-428E-97CB-FFCA22A91FA2}"/>
    <cellStyle name="Comma 7 2 7 2" xfId="626" xr:uid="{0BFC35C6-95F6-4DF6-B0BB-2310270CD237}"/>
    <cellStyle name="Comma 7 2 8" xfId="627" xr:uid="{FC487E2D-F6D5-41C4-9708-FE81C04592B9}"/>
    <cellStyle name="Comma 7 2 9" xfId="628" xr:uid="{531AE309-8430-4A69-AF77-FB42777CDBBB}"/>
    <cellStyle name="Comma 7 3" xfId="629" xr:uid="{43604E54-60D7-4FE4-A137-3EE153F2439F}"/>
    <cellStyle name="Comma 7 3 2" xfId="630" xr:uid="{285F399A-9344-47A1-96E4-37ADE1219584}"/>
    <cellStyle name="Comma 7 3 2 2" xfId="631" xr:uid="{F70119A2-AF3C-4F88-9168-B09F026B462F}"/>
    <cellStyle name="Comma 7 3 2 2 2" xfId="632" xr:uid="{27E4589C-10C8-4305-9C60-E7FA5B416757}"/>
    <cellStyle name="Comma 7 3 2 2 2 2" xfId="633" xr:uid="{04FE3A87-396C-4C2A-AD8A-9F9888401476}"/>
    <cellStyle name="Comma 7 3 2 2 2 2 2" xfId="634" xr:uid="{97492341-B46E-4B7F-B239-3F2BE2C22DE6}"/>
    <cellStyle name="Comma 7 3 2 2 2 2 2 2" xfId="635" xr:uid="{E84816AA-25A0-4505-93D9-039BB9195BFD}"/>
    <cellStyle name="Comma 7 3 2 2 2 2 3" xfId="636" xr:uid="{7183A78B-98EA-4878-8DB6-5F2346250625}"/>
    <cellStyle name="Comma 7 3 2 2 2 3" xfId="637" xr:uid="{582F5565-DE4C-4350-B7CD-0239EBE447AB}"/>
    <cellStyle name="Comma 7 3 2 2 2 3 2" xfId="638" xr:uid="{8435CCB9-E049-4F73-947F-5ABBCE6CDAE7}"/>
    <cellStyle name="Comma 7 3 2 2 2 4" xfId="639" xr:uid="{7821A805-7F9B-4537-979A-6437BBF51127}"/>
    <cellStyle name="Comma 7 3 2 2 3" xfId="640" xr:uid="{1B4B8A97-7C03-4D04-9209-27C9ED94D64E}"/>
    <cellStyle name="Comma 7 3 2 2 3 2" xfId="641" xr:uid="{85E614B9-9A8A-427A-89FA-D8DBDF8E6E8C}"/>
    <cellStyle name="Comma 7 3 2 2 3 2 2" xfId="642" xr:uid="{DF0CD10D-3053-406F-A552-31681D99DB85}"/>
    <cellStyle name="Comma 7 3 2 2 3 3" xfId="643" xr:uid="{45D18E87-3FE1-4855-B97E-F23D52B539F3}"/>
    <cellStyle name="Comma 7 3 2 2 4" xfId="644" xr:uid="{DCCCBE4D-556C-4AFF-97A8-ECB89F1461B2}"/>
    <cellStyle name="Comma 7 3 2 2 4 2" xfId="645" xr:uid="{4C2E731A-3215-45C6-A795-7F3A8E95B7DD}"/>
    <cellStyle name="Comma 7 3 2 2 5" xfId="646" xr:uid="{16982251-55AF-4765-BDA0-E7D53B36AEED}"/>
    <cellStyle name="Comma 7 3 2 3" xfId="647" xr:uid="{4B76CE2F-9021-41A7-A37D-057322F1DEEB}"/>
    <cellStyle name="Comma 7 3 2 3 2" xfId="648" xr:uid="{FC95EFFC-0AD2-40DD-9913-CAB9456144F4}"/>
    <cellStyle name="Comma 7 3 2 3 2 2" xfId="649" xr:uid="{10D48CDD-B394-4028-A586-3A1990C0C317}"/>
    <cellStyle name="Comma 7 3 2 3 2 2 2" xfId="650" xr:uid="{E0D8F165-6C54-4ADC-94EB-2A955F9EDD13}"/>
    <cellStyle name="Comma 7 3 2 3 2 3" xfId="651" xr:uid="{AC4E9D63-A7CA-4F17-8B0B-C31B5AD6016E}"/>
    <cellStyle name="Comma 7 3 2 3 3" xfId="652" xr:uid="{4ABAB119-5CF0-4375-927D-4092663BC8BA}"/>
    <cellStyle name="Comma 7 3 2 3 3 2" xfId="653" xr:uid="{33CAA87B-9B89-489C-9D6E-8D6F2C1ACB83}"/>
    <cellStyle name="Comma 7 3 2 3 4" xfId="654" xr:uid="{5165AB46-B43C-4811-82BC-25226BAEE9F1}"/>
    <cellStyle name="Comma 7 3 2 4" xfId="655" xr:uid="{CCA18764-8D25-41D4-83AA-D3D47B9405ED}"/>
    <cellStyle name="Comma 7 3 2 4 2" xfId="656" xr:uid="{36F2F736-37F1-4700-9AB2-2D02C7BBBEB2}"/>
    <cellStyle name="Comma 7 3 2 4 2 2" xfId="657" xr:uid="{5B647FDA-3AC1-4DA4-B514-6C6005A5904E}"/>
    <cellStyle name="Comma 7 3 2 4 3" xfId="658" xr:uid="{CA5BCE33-B4A0-4B34-BA40-D5166F8744FB}"/>
    <cellStyle name="Comma 7 3 2 5" xfId="659" xr:uid="{FB64F1E7-5E75-4D51-9921-B601238402F8}"/>
    <cellStyle name="Comma 7 3 2 5 2" xfId="660" xr:uid="{C3BC178D-34A6-4EAA-87E5-1F165C2C182D}"/>
    <cellStyle name="Comma 7 3 2 6" xfId="661" xr:uid="{2D65E5E9-F766-43BB-9B42-21C31E295D24}"/>
    <cellStyle name="Comma 7 3 3" xfId="662" xr:uid="{525ECAB1-67B3-455B-94CA-A1D5442E793F}"/>
    <cellStyle name="Comma 7 3 3 2" xfId="663" xr:uid="{6AE14891-E91F-4627-A108-E3AA52C34F81}"/>
    <cellStyle name="Comma 7 3 3 2 2" xfId="664" xr:uid="{F504DB3C-2069-4E9E-8E0D-EF67F12FA65C}"/>
    <cellStyle name="Comma 7 3 3 2 2 2" xfId="665" xr:uid="{0684B219-11ED-40A7-A12B-E5D141A1C995}"/>
    <cellStyle name="Comma 7 3 3 2 2 2 2" xfId="666" xr:uid="{AC0A8E0D-D008-45D7-B0D4-A88F83845F89}"/>
    <cellStyle name="Comma 7 3 3 2 2 3" xfId="667" xr:uid="{99613D4F-1188-4ED7-B53F-DC170B00D57B}"/>
    <cellStyle name="Comma 7 3 3 2 3" xfId="668" xr:uid="{4705FCB1-16D9-496B-894C-CA53E1AC44C2}"/>
    <cellStyle name="Comma 7 3 3 2 3 2" xfId="669" xr:uid="{345153D6-4C20-40E6-A5E8-847FE3CA6F24}"/>
    <cellStyle name="Comma 7 3 3 2 4" xfId="670" xr:uid="{FF6EC470-8197-4244-8711-D3F32B289CD6}"/>
    <cellStyle name="Comma 7 3 3 3" xfId="671" xr:uid="{C64ED784-A3AC-4481-8FB3-FEC2764DC7F5}"/>
    <cellStyle name="Comma 7 3 3 3 2" xfId="672" xr:uid="{0F425BA6-2137-45CD-BE14-50A902AF1674}"/>
    <cellStyle name="Comma 7 3 3 3 2 2" xfId="673" xr:uid="{1886972C-E814-4E82-80E3-017F85B4C865}"/>
    <cellStyle name="Comma 7 3 3 3 3" xfId="674" xr:uid="{12CF9E82-6757-4317-9E73-6581578C2648}"/>
    <cellStyle name="Comma 7 3 3 4" xfId="675" xr:uid="{C2EF2F88-6F48-4CC0-BA35-3F791F893925}"/>
    <cellStyle name="Comma 7 3 3 4 2" xfId="676" xr:uid="{326D68B0-7834-445C-86B3-925388EE04CA}"/>
    <cellStyle name="Comma 7 3 3 5" xfId="677" xr:uid="{5DF9C4E5-1226-4FDF-9179-DDA45A8D6451}"/>
    <cellStyle name="Comma 7 3 4" xfId="678" xr:uid="{FB410D0C-13BD-4528-BA17-E9D0953BDE25}"/>
    <cellStyle name="Comma 7 3 4 2" xfId="679" xr:uid="{4D06E2A7-0241-411D-A641-D7D6763626F0}"/>
    <cellStyle name="Comma 7 3 4 2 2" xfId="680" xr:uid="{335C4211-6C48-4832-BBCF-664DB4B0BC3E}"/>
    <cellStyle name="Comma 7 3 4 2 2 2" xfId="681" xr:uid="{74CFA566-392B-4C71-A0E8-7DD312EA1C68}"/>
    <cellStyle name="Comma 7 3 4 2 3" xfId="682" xr:uid="{FE978FC3-F1A3-417A-B217-1C0855D0E7BC}"/>
    <cellStyle name="Comma 7 3 4 3" xfId="683" xr:uid="{D1FE78A1-19CB-4160-81AE-B2FBE144CDD0}"/>
    <cellStyle name="Comma 7 3 4 3 2" xfId="684" xr:uid="{6C00F0BF-5EB0-4BD1-8B4D-BF70A9CB4670}"/>
    <cellStyle name="Comma 7 3 4 4" xfId="685" xr:uid="{055F2EB4-E1A5-4D9F-941E-31360779645C}"/>
    <cellStyle name="Comma 7 3 5" xfId="686" xr:uid="{7348A2CC-620E-479C-94E3-452EDC726485}"/>
    <cellStyle name="Comma 7 3 5 2" xfId="687" xr:uid="{F385C07A-00B2-4F8B-9E04-D1720297324B}"/>
    <cellStyle name="Comma 7 3 5 2 2" xfId="688" xr:uid="{C7263F62-BBEB-4F9E-830A-6CA0B266E5F2}"/>
    <cellStyle name="Comma 7 3 5 3" xfId="689" xr:uid="{86C44F60-8DFB-47A5-A1DC-7A2A094C42E8}"/>
    <cellStyle name="Comma 7 3 6" xfId="690" xr:uid="{14FB4B9A-8C94-410D-A9ED-E1FACBA6508F}"/>
    <cellStyle name="Comma 7 3 6 2" xfId="691" xr:uid="{5185D4E8-D0B5-40C9-AE7B-774FA3E1AE93}"/>
    <cellStyle name="Comma 7 3 7" xfId="692" xr:uid="{CDD64ACF-B3A5-4F9A-A89F-CCAB57D33C27}"/>
    <cellStyle name="Comma 7 4" xfId="693" xr:uid="{1B5366A7-BDCF-490F-91BC-9C2351764232}"/>
    <cellStyle name="Comma 7 4 2" xfId="694" xr:uid="{37120D43-76E5-4CDB-86FB-59C1385F63AD}"/>
    <cellStyle name="Comma 7 4 2 2" xfId="695" xr:uid="{F8F30D45-FF56-427B-9FA8-3AA3D9EE3446}"/>
    <cellStyle name="Comma 7 4 2 2 2" xfId="696" xr:uid="{1FC8B735-7C81-416D-B83C-32F209E83D77}"/>
    <cellStyle name="Comma 7 4 2 2 2 2" xfId="697" xr:uid="{3916B9D4-9172-47A0-9449-70D2962B0B12}"/>
    <cellStyle name="Comma 7 4 2 2 2 2 2" xfId="698" xr:uid="{7BDEACC9-D5CD-461C-8F15-7BCDD7EE83DC}"/>
    <cellStyle name="Comma 7 4 2 2 2 3" xfId="699" xr:uid="{79BBDDF4-05FE-492F-BCBB-0E1CCC2D81A9}"/>
    <cellStyle name="Comma 7 4 2 2 3" xfId="700" xr:uid="{B67C5DB2-E46D-4805-A74E-242FF5613E20}"/>
    <cellStyle name="Comma 7 4 2 2 3 2" xfId="701" xr:uid="{2062B7E9-C21A-413B-BFD5-5731A9072469}"/>
    <cellStyle name="Comma 7 4 2 2 4" xfId="702" xr:uid="{9208094E-975B-4A5F-9AA8-122849AD66B3}"/>
    <cellStyle name="Comma 7 4 2 3" xfId="703" xr:uid="{C6F94795-14BD-4ACF-9A7E-3AB250D9B6DD}"/>
    <cellStyle name="Comma 7 4 2 3 2" xfId="704" xr:uid="{D01C64BF-AD88-41F1-ACEB-B4350FCCCA21}"/>
    <cellStyle name="Comma 7 4 2 3 2 2" xfId="705" xr:uid="{0B558743-E36B-4079-A10F-77238A6D4886}"/>
    <cellStyle name="Comma 7 4 2 3 3" xfId="706" xr:uid="{6DE92FEF-C18D-4D5E-ACB9-EB857ABE8505}"/>
    <cellStyle name="Comma 7 4 2 4" xfId="707" xr:uid="{E20CDBAD-E68C-430D-9390-79B4F66604D0}"/>
    <cellStyle name="Comma 7 4 2 4 2" xfId="708" xr:uid="{2BC6C135-8D17-474C-A856-535581F48788}"/>
    <cellStyle name="Comma 7 4 2 5" xfId="709" xr:uid="{E77C4F76-6DB7-4E50-8779-A0ACF1A03F69}"/>
    <cellStyle name="Comma 7 4 3" xfId="710" xr:uid="{C6B8AF9F-00BC-4BD2-B955-7962D91BB813}"/>
    <cellStyle name="Comma 7 4 3 2" xfId="711" xr:uid="{0206FC91-06AE-427A-BE2B-201C1F5E89FD}"/>
    <cellStyle name="Comma 7 4 3 2 2" xfId="712" xr:uid="{C3CA2D8D-1D3B-4096-8F47-50932AC4A54D}"/>
    <cellStyle name="Comma 7 4 3 2 2 2" xfId="713" xr:uid="{AEBDB019-CCFC-48F7-A4C7-D84564866AE2}"/>
    <cellStyle name="Comma 7 4 3 2 3" xfId="714" xr:uid="{A8C8D493-499D-495E-BC25-8358EACF9C22}"/>
    <cellStyle name="Comma 7 4 3 3" xfId="715" xr:uid="{652174B4-B6E4-40A1-8162-F280440C73AA}"/>
    <cellStyle name="Comma 7 4 3 3 2" xfId="716" xr:uid="{0D1684F0-A533-4E2A-84FA-5A7AAC7D7FB6}"/>
    <cellStyle name="Comma 7 4 3 4" xfId="717" xr:uid="{36A1A787-B749-43E4-963A-FEFBCFF5AD3D}"/>
    <cellStyle name="Comma 7 4 4" xfId="718" xr:uid="{1D48B968-1A74-4923-BD81-95C4C4DC5190}"/>
    <cellStyle name="Comma 7 4 4 2" xfId="719" xr:uid="{8E2017A0-9F02-4AA2-A096-FF9C40C2552B}"/>
    <cellStyle name="Comma 7 4 4 2 2" xfId="720" xr:uid="{20733837-C0EF-4873-BD6F-A1D3A7EF0A85}"/>
    <cellStyle name="Comma 7 4 4 3" xfId="721" xr:uid="{93024797-CEB3-4DB1-A430-08A4BC9E3F6D}"/>
    <cellStyle name="Comma 7 4 5" xfId="722" xr:uid="{B8AE0979-A16E-4988-ADA7-5A02A59F9455}"/>
    <cellStyle name="Comma 7 4 5 2" xfId="723" xr:uid="{388A012C-D948-44DE-B7FF-CE9694924FC6}"/>
    <cellStyle name="Comma 7 4 6" xfId="724" xr:uid="{4E9F26A0-FA6A-4C5E-994D-6058E02F8B59}"/>
    <cellStyle name="Comma 7 5" xfId="725" xr:uid="{1341A764-05AB-4F3B-83D4-B760A2A19C2A}"/>
    <cellStyle name="Comma 7 5 2" xfId="726" xr:uid="{62B941FC-05CB-47DD-8117-67D28DB6B359}"/>
    <cellStyle name="Comma 7 5 2 2" xfId="727" xr:uid="{AD457158-925C-4B17-B090-3EE9436AADA6}"/>
    <cellStyle name="Comma 7 5 2 2 2" xfId="728" xr:uid="{8D6AD2FD-C478-497D-B1B6-C1E260E63379}"/>
    <cellStyle name="Comma 7 5 2 2 2 2" xfId="729" xr:uid="{1F886CDE-50F6-4F3C-B56E-66390C7D2BBC}"/>
    <cellStyle name="Comma 7 5 2 2 3" xfId="730" xr:uid="{8629177F-C4B5-468A-A2FE-8DDF1974035D}"/>
    <cellStyle name="Comma 7 5 2 3" xfId="731" xr:uid="{240224DA-23DB-4693-B588-CED4111B1E2A}"/>
    <cellStyle name="Comma 7 5 2 3 2" xfId="732" xr:uid="{B41F9A5A-8E3F-4954-9745-651A5AE62277}"/>
    <cellStyle name="Comma 7 5 2 4" xfId="733" xr:uid="{E0810973-0BA6-455E-B23B-48770A2377ED}"/>
    <cellStyle name="Comma 7 5 3" xfId="734" xr:uid="{425B34A9-66AF-49B4-B5C7-6178B63EB021}"/>
    <cellStyle name="Comma 7 5 3 2" xfId="735" xr:uid="{423A62DE-4538-4FBC-B4A6-C19A7DA1D9F3}"/>
    <cellStyle name="Comma 7 5 3 2 2" xfId="736" xr:uid="{E72C0A91-620B-492F-BFB4-E0CC640DF93A}"/>
    <cellStyle name="Comma 7 5 3 3" xfId="737" xr:uid="{22BD3192-17EB-48C9-9106-FFB1ED03E72E}"/>
    <cellStyle name="Comma 7 5 4" xfId="738" xr:uid="{233EECF9-48B4-4F2E-8BEA-01ABCA575BE5}"/>
    <cellStyle name="Comma 7 5 4 2" xfId="739" xr:uid="{CFB96EC7-3C32-4A1B-A57A-BEDE1856F0EB}"/>
    <cellStyle name="Comma 7 5 5" xfId="740" xr:uid="{C6430EE9-BF62-4659-8718-B2E767835273}"/>
    <cellStyle name="Comma 7 6" xfId="741" xr:uid="{2258C835-182A-41AD-9D5C-A252B82A4210}"/>
    <cellStyle name="Comma 7 6 2" xfId="742" xr:uid="{B8CB8549-DB53-40F1-BC89-94000340C6FC}"/>
    <cellStyle name="Comma 7 6 2 2" xfId="743" xr:uid="{0F26A9DD-845D-421E-AF55-424746184FAC}"/>
    <cellStyle name="Comma 7 6 2 2 2" xfId="744" xr:uid="{EFE55926-A2C7-4C45-A825-7D688254F448}"/>
    <cellStyle name="Comma 7 6 2 3" xfId="745" xr:uid="{0DF72717-CCD3-4B76-8128-190114BDA7EA}"/>
    <cellStyle name="Comma 7 6 3" xfId="746" xr:uid="{C07C0A67-3391-4AE3-95A5-C33CD45BE7A7}"/>
    <cellStyle name="Comma 7 6 3 2" xfId="747" xr:uid="{F6CC09AC-2830-4D73-BABB-5BE1E1548A94}"/>
    <cellStyle name="Comma 7 6 4" xfId="748" xr:uid="{603BC67E-944F-4A74-AAE3-EAB66068FC0B}"/>
    <cellStyle name="Comma 7 7" xfId="749" xr:uid="{BF57A1A0-9C76-4C2B-B694-96EEC25264B3}"/>
    <cellStyle name="Comma 7 7 2" xfId="750" xr:uid="{27986AD7-A923-4A82-95ED-B14B1DA0BBD8}"/>
    <cellStyle name="Comma 7 7 2 2" xfId="751" xr:uid="{0A1169AF-3015-4B53-A0D8-1281CA354CF8}"/>
    <cellStyle name="Comma 7 7 3" xfId="752" xr:uid="{32CDB55A-5096-4ACA-A2AA-9117D1B61BA3}"/>
    <cellStyle name="Comma 7 8" xfId="753" xr:uid="{19F38CCD-C243-4B22-B7AA-CC33B75618F9}"/>
    <cellStyle name="Comma 7 8 2" xfId="754" xr:uid="{6089C881-5F0C-4A32-9752-657697BA8E43}"/>
    <cellStyle name="Comma 7 9" xfId="755" xr:uid="{ED61983A-254A-4C63-8908-CA532571FB83}"/>
    <cellStyle name="Comma 8" xfId="121" xr:uid="{2F944D7E-6168-462B-81E9-B99A19036F8E}"/>
    <cellStyle name="Comma 8 2" xfId="757" xr:uid="{D61B4133-3C71-4725-B71D-6325A64906B0}"/>
    <cellStyle name="Comma 8 3" xfId="756" xr:uid="{853203E1-912D-43C6-AEEA-FE89127FACEA}"/>
    <cellStyle name="Comma 9" xfId="758" xr:uid="{C4535CB8-43F9-4A70-BFD5-FFB59112BBD9}"/>
    <cellStyle name="Comma 9 2" xfId="759" xr:uid="{F703FE79-BC4C-466A-94B3-EB4D738DD6F7}"/>
    <cellStyle name="Comma 9 3" xfId="760" xr:uid="{4B13450A-5D90-426D-81D5-70752AD1E453}"/>
    <cellStyle name="Comma0" xfId="761" xr:uid="{6BD0E943-F24A-4EB7-9F91-E8F169D1D285}"/>
    <cellStyle name="CommaBlank" xfId="122" xr:uid="{F8DC0AA5-251C-4020-98CB-042B4D80FE3F}"/>
    <cellStyle name="ContentsHyperlink" xfId="3" xr:uid="{00000000-0005-0000-0000-00000C000000}"/>
    <cellStyle name="ContentsHyperlink 2" xfId="36" xr:uid="{00000000-0005-0000-0000-00000D000000}"/>
    <cellStyle name="ContentsHyperlink 3" xfId="34" xr:uid="{00000000-0005-0000-0000-00000E000000}"/>
    <cellStyle name="Currency" xfId="77" builtinId="4"/>
    <cellStyle name="Currency 12 2" xfId="762" xr:uid="{C6553BEF-4DEC-49E8-B235-D27BF198E03F}"/>
    <cellStyle name="Currency 12 3" xfId="763" xr:uid="{B5DAB94F-087C-4A29-8981-95AD4D298DC8}"/>
    <cellStyle name="Currency 17 2" xfId="764" xr:uid="{5325EBDC-F23F-4BCD-874C-1647B83C4B17}"/>
    <cellStyle name="Currency 17 3" xfId="765" xr:uid="{06C311F0-7462-43A1-B6AF-AA2603800F60}"/>
    <cellStyle name="Currency 2" xfId="4" xr:uid="{00000000-0005-0000-0000-000010000000}"/>
    <cellStyle name="Currency 2 2" xfId="24" xr:uid="{00000000-0005-0000-0000-000011000000}"/>
    <cellStyle name="Currency 2 2 2" xfId="213" xr:uid="{ADC3F0F1-0289-4DB6-A9F3-3AC710F7B24F}"/>
    <cellStyle name="Currency 2 2 2 2" xfId="767" xr:uid="{8F82C173-0E35-40BE-9EAF-348CD3E4C247}"/>
    <cellStyle name="Currency 2 2 3" xfId="768" xr:uid="{D9E06AD9-12C2-4EC0-B124-872F3AF14EFB}"/>
    <cellStyle name="Currency 2 2 4" xfId="766" xr:uid="{5223E9E4-A01D-49F8-B966-F9B2DE8B4B5B}"/>
    <cellStyle name="Currency 2 3" xfId="225" xr:uid="{2679EEE4-6222-4E48-86DE-D8E358867B9B}"/>
    <cellStyle name="Currency 2 3 2" xfId="770" xr:uid="{0256E2A3-E5D5-4104-97E1-0FD68319D4A3}"/>
    <cellStyle name="Currency 2 3 3" xfId="771" xr:uid="{9D99DCCB-9B90-42B5-B637-F613B8FFDCA5}"/>
    <cellStyle name="Currency 2 3 4" xfId="769" xr:uid="{78A2CEF9-0D17-418D-BFCC-AD64CA19ED09}"/>
    <cellStyle name="Currency 2 4" xfId="772" xr:uid="{34326B81-FE66-4D56-A95C-A0FCC3640AB0}"/>
    <cellStyle name="Currency 2 5" xfId="773" xr:uid="{3F276956-98B4-4A4E-B705-C6A76546266E}"/>
    <cellStyle name="Currency 2 5 2" xfId="774" xr:uid="{52E95A78-D1D7-434D-B0EC-C981236412EC}"/>
    <cellStyle name="Currency 2 6" xfId="775" xr:uid="{9BA059AB-09BA-4D2B-9773-25802EF60000}"/>
    <cellStyle name="Currency 2 7" xfId="776" xr:uid="{345C2371-6BF5-4B1F-B182-E1C2C05A8008}"/>
    <cellStyle name="Currency 2 8" xfId="777" xr:uid="{9739F6FB-7773-42F6-9771-C6358F716FA9}"/>
    <cellStyle name="Currency 3" xfId="9" xr:uid="{00000000-0005-0000-0000-000012000000}"/>
    <cellStyle name="Currency 3 2" xfId="779" xr:uid="{8CABE937-C0C7-46D4-9376-E8FC74C0B88D}"/>
    <cellStyle name="Currency 3 3" xfId="780" xr:uid="{6E91ED40-C877-42A4-979F-B30C381AB823}"/>
    <cellStyle name="Currency 3 3 2" xfId="781" xr:uid="{9453FA84-C761-48F4-90B4-9FAB6AE58892}"/>
    <cellStyle name="Currency 3 4" xfId="782" xr:uid="{BBDC42FC-ED9B-4294-87A3-68443918E9A7}"/>
    <cellStyle name="Currency 3 5" xfId="778" xr:uid="{D1355382-097E-4266-963C-9E3530195348}"/>
    <cellStyle name="Currency 4" xfId="31" xr:uid="{00000000-0005-0000-0000-000013000000}"/>
    <cellStyle name="Currency 4 2" xfId="40" xr:uid="{00000000-0005-0000-0000-000014000000}"/>
    <cellStyle name="Currency 4 2 2" xfId="784" xr:uid="{9D6AA6B5-BD0F-4280-832C-BEC6FCEBF764}"/>
    <cellStyle name="Currency 4 2 3" xfId="212" xr:uid="{7D692747-931C-4296-B5E7-2DEB8A149509}"/>
    <cellStyle name="Currency 4 2 4" xfId="783" xr:uid="{237DC5B3-7257-4A88-B0C1-954B07F181A8}"/>
    <cellStyle name="Currency 5" xfId="785" xr:uid="{0F44895D-E543-4146-80FE-EC716630743A}"/>
    <cellStyle name="Currency 5 2" xfId="786" xr:uid="{53BC0081-349A-46EA-B2AA-383817D81866}"/>
    <cellStyle name="Currency 5 3" xfId="787" xr:uid="{ED622E22-776B-405D-9C21-E38D27A68EC0}"/>
    <cellStyle name="Currency 6" xfId="788" xr:uid="{1C0DD5B1-5560-4B62-9F34-7C5D1D637FA7}"/>
    <cellStyle name="Currency 6 2" xfId="789" xr:uid="{E5F65535-D4BB-44E9-B2B7-A101F7AFD267}"/>
    <cellStyle name="Currency 6 2 2" xfId="790" xr:uid="{ED0DFEF7-8160-4B2E-83FD-5DBE608CF2CC}"/>
    <cellStyle name="Currency 6 3" xfId="791" xr:uid="{57A69DE8-19BB-438A-AAF5-873ACBCF2B88}"/>
    <cellStyle name="Currency 7" xfId="792" xr:uid="{232B1F27-DB7A-4EA4-A744-2DABCD1A7805}"/>
    <cellStyle name="Currency 7 2" xfId="793" xr:uid="{5260220B-400C-43D5-AD90-741C92E5E098}"/>
    <cellStyle name="Currency 7 3" xfId="794" xr:uid="{B3294A1E-D466-4C62-A030-089CACB5D462}"/>
    <cellStyle name="Currency 8" xfId="795" xr:uid="{F67E6C7D-DB96-445A-9032-36387E25326B}"/>
    <cellStyle name="Currency0" xfId="796" xr:uid="{B252378A-19F5-4832-AA7F-444DF9544916}"/>
    <cellStyle name="Custom - Style1" xfId="123" xr:uid="{254BB995-B4A1-41C9-AEB3-6E6839D4B4BC}"/>
    <cellStyle name="Custom - Style8" xfId="124" xr:uid="{9D7FECBC-F7ED-4F62-8CFF-D58FB48C4D0C}"/>
    <cellStyle name="Data   - Style2" xfId="125" xr:uid="{A526CDA9-B44C-4D2F-B695-2C494F1283AC}"/>
    <cellStyle name="Date" xfId="797" xr:uid="{EBA57354-7F92-487C-8EF1-76E77442E538}"/>
    <cellStyle name="Date 2" xfId="798" xr:uid="{F3A3F479-4FD6-4334-A7EF-874E86A8DFD6}"/>
    <cellStyle name="Edit" xfId="126" xr:uid="{C7DF97F3-BA29-45DA-B0BB-BCEB4AF6413A}"/>
    <cellStyle name="Euro" xfId="799" xr:uid="{0A6B6F2D-3E92-46DB-B915-9AB6933D952D}"/>
    <cellStyle name="Euro 2" xfId="800" xr:uid="{A46381C7-5F9D-4724-B3ED-F3FF34EEE30E}"/>
    <cellStyle name="Euro 2 2" xfId="801" xr:uid="{E4D0E03C-2B09-4EFE-A66F-8652E7C08A82}"/>
    <cellStyle name="Euro 3" xfId="802" xr:uid="{32390204-1DE4-4B03-A6B7-5F233988D63B}"/>
    <cellStyle name="Explanatory Text 2" xfId="127" xr:uid="{F02F6E7E-5C8D-43F3-A3F7-7E1DE903849D}"/>
    <cellStyle name="Explanatory Text 2 2" xfId="803" xr:uid="{3CAFE0EC-A717-4717-B6B4-E813CF033AFF}"/>
    <cellStyle name="Explanatory Text 2 3" xfId="804" xr:uid="{CCB9D54E-E797-42D5-AFEE-B545E2BCD8EF}"/>
    <cellStyle name="Explanatory Text 3" xfId="805" xr:uid="{4B64FD99-027B-44D2-97A9-16650BAC8E1F}"/>
    <cellStyle name="Explanatory Text 4" xfId="806" xr:uid="{3D795E43-0713-4BCA-9DA8-4C9F325FA8E8}"/>
    <cellStyle name="Explanatory Text 5" xfId="807" xr:uid="{B4145325-238C-4981-82C1-C6C30749EAFC}"/>
    <cellStyle name="Fixed" xfId="808" xr:uid="{3957E0A0-985E-473B-BB63-44473E4A5725}"/>
    <cellStyle name="Fixed 2" xfId="809" xr:uid="{B3B2A69E-2BA7-41F6-80BC-A33D22494C74}"/>
    <cellStyle name="Good 2" xfId="128" xr:uid="{9CC9834D-8A74-4A40-957B-0018071957AA}"/>
    <cellStyle name="Good 2 2" xfId="811" xr:uid="{99D98ACA-A046-4D1F-8825-FDFB216C14F0}"/>
    <cellStyle name="Good 2 3" xfId="812" xr:uid="{F4F10384-F207-4438-AD37-D78AD3045BB2}"/>
    <cellStyle name="Good 2 4" xfId="810" xr:uid="{2E0D1721-8D38-481A-85F5-9F708376D78D}"/>
    <cellStyle name="Good 3" xfId="813" xr:uid="{7AB8C399-D239-4CB6-A4CA-C0F387DC77CF}"/>
    <cellStyle name="Good 4" xfId="814" xr:uid="{BD96B224-FE5E-46AA-AB46-6C91476C20AE}"/>
    <cellStyle name="Good 5" xfId="815" xr:uid="{750A0B86-B2EB-4EAE-ADCA-5ED5AFBF75EF}"/>
    <cellStyle name="Good 6" xfId="816" xr:uid="{23A7033B-6F8D-459D-B0EC-608E706121BE}"/>
    <cellStyle name="Grey" xfId="129" xr:uid="{DA81F850-EFB6-447F-A0BD-6D8E174007D4}"/>
    <cellStyle name="Header1" xfId="130" xr:uid="{88EC5A50-70D5-462E-9450-BDFE10AC1112}"/>
    <cellStyle name="Header2" xfId="131" xr:uid="{EFA28DC9-B50B-4287-B6A1-DA08057AED71}"/>
    <cellStyle name="Heading 1 2" xfId="132" xr:uid="{4F59C915-82B3-4E1A-AE86-45245250E12A}"/>
    <cellStyle name="Heading 1 2 2" xfId="818" xr:uid="{029D61C0-305D-4977-BE86-095BB99581F1}"/>
    <cellStyle name="Heading 1 2 3" xfId="819" xr:uid="{1A763C58-94D0-4382-8819-090522E70EE5}"/>
    <cellStyle name="Heading 1 2 3 2" xfId="820" xr:uid="{0772CF3B-23BC-4420-ADC4-DA0AD2818FED}"/>
    <cellStyle name="Heading 1 2 4" xfId="817" xr:uid="{00B3F958-219E-4450-909F-025ABD5077A2}"/>
    <cellStyle name="Heading 1 3" xfId="821" xr:uid="{A68D8679-AA74-48FA-9261-22B0212BF7BE}"/>
    <cellStyle name="Heading 1 4" xfId="822" xr:uid="{F61A1683-3E2F-4412-9EE2-97A6B5737CED}"/>
    <cellStyle name="Heading 1 4 2" xfId="823" xr:uid="{F72311E0-1443-47E5-B90B-9FE9A6B9F594}"/>
    <cellStyle name="Heading 1 5" xfId="824" xr:uid="{BDF6AD2B-A284-480D-B012-CCD8C6ACDFB9}"/>
    <cellStyle name="Heading 2 2" xfId="133" xr:uid="{37B29622-5126-4FF1-AFFE-125887F5C200}"/>
    <cellStyle name="Heading 2 2 2" xfId="826" xr:uid="{57AE4773-DF73-432A-99B1-52104C11C240}"/>
    <cellStyle name="Heading 2 2 3" xfId="827" xr:uid="{82F5C46E-0118-4873-918F-B26C0F206F0B}"/>
    <cellStyle name="Heading 2 2 3 2" xfId="828" xr:uid="{30149992-EC6D-4FD9-9A9A-5B4607AA2458}"/>
    <cellStyle name="Heading 2 2 4" xfId="825" xr:uid="{DCABF222-925A-4EE2-9EEB-0AFE7F0D8C79}"/>
    <cellStyle name="Heading 2 3" xfId="829" xr:uid="{0E45DDF7-C4E2-4CEE-B7BF-5FDC3FEE36F5}"/>
    <cellStyle name="Heading 2 4" xfId="830" xr:uid="{9DF6FDC5-3DD0-4192-B77C-3D67672AB6BC}"/>
    <cellStyle name="Heading 2 4 2" xfId="831" xr:uid="{259CE2BD-8469-4AB7-AA0C-E7A28B5ADF9E}"/>
    <cellStyle name="Heading 2 5" xfId="832" xr:uid="{5E7D80C2-0246-43C8-B06A-6A9D9DE938FA}"/>
    <cellStyle name="Heading 3 2" xfId="134" xr:uid="{AB511C7B-3BC8-4D39-85F0-2EA481DABEAC}"/>
    <cellStyle name="Heading 3 2 2" xfId="834" xr:uid="{E679150A-8AF6-4A3D-9E4D-83C4656CC966}"/>
    <cellStyle name="Heading 3 2 3" xfId="835" xr:uid="{030DC50C-7C0B-4B9B-ABCD-65D3A5683DE1}"/>
    <cellStyle name="Heading 3 2 3 2" xfId="836" xr:uid="{4C58507E-4E10-4C95-97DD-4A7F3F8547A8}"/>
    <cellStyle name="Heading 3 2 4" xfId="833" xr:uid="{035910EE-8D86-4490-99FF-850190C24AFA}"/>
    <cellStyle name="Heading 3 3" xfId="837" xr:uid="{816A448F-4D8E-4259-A069-DD63C918866C}"/>
    <cellStyle name="Heading 3 4" xfId="838" xr:uid="{AEDC7EF8-F58F-4DA0-9AA6-872B4CAF9377}"/>
    <cellStyle name="Heading 3 4 2" xfId="839" xr:uid="{36E96FE4-BCF8-4394-9447-F8BEFB6FA0C3}"/>
    <cellStyle name="Heading 3 5" xfId="840" xr:uid="{20CD8805-7D66-4CF8-85CE-D497BBCB3C33}"/>
    <cellStyle name="Heading 4 2" xfId="135" xr:uid="{593E2F0F-A503-4348-8CEA-FC082AF0FC1C}"/>
    <cellStyle name="Heading 4 2 2" xfId="842" xr:uid="{C94AD06D-6F8E-4DC4-B2EA-7406B93606B2}"/>
    <cellStyle name="Heading 4 2 3" xfId="843" xr:uid="{3A95072C-20EB-42BF-B530-AC110D55270D}"/>
    <cellStyle name="Heading 4 2 3 2" xfId="844" xr:uid="{B3536827-83F5-471E-9A73-AB844CB294BF}"/>
    <cellStyle name="Heading 4 2 4" xfId="841" xr:uid="{80E8B32F-A8F9-4070-97EB-E215CA298F32}"/>
    <cellStyle name="Heading 4 3" xfId="845" xr:uid="{EC781A46-8DF3-4F80-B4EF-EF3113A59C72}"/>
    <cellStyle name="Heading 4 4" xfId="846" xr:uid="{7C9B5C38-45E6-445D-9F34-836FC1AB5D73}"/>
    <cellStyle name="Heading 4 4 2" xfId="847" xr:uid="{B4373131-2148-48DD-92FB-0F81E7F38DD5}"/>
    <cellStyle name="Heading 4 5" xfId="848" xr:uid="{9176C97E-CBEA-4D01-8D9D-A39FBDDD7F63}"/>
    <cellStyle name="Hyperlink 2" xfId="16" xr:uid="{00000000-0005-0000-0000-000016000000}"/>
    <cellStyle name="Hyperlink 2 2" xfId="850" xr:uid="{8ADD874F-89E7-410D-A578-AECB662E621F}"/>
    <cellStyle name="Hyperlink 2 3" xfId="849" xr:uid="{78C2426B-84F2-45D8-B976-DB21206AA990}"/>
    <cellStyle name="Hyperlink 3" xfId="27" xr:uid="{00000000-0005-0000-0000-000017000000}"/>
    <cellStyle name="Hyperlink 3 2" xfId="852" xr:uid="{807FAE9D-E991-40AB-B26D-4A75A6ABC37A}"/>
    <cellStyle name="Hyperlink 3 3" xfId="851" xr:uid="{FA15A154-5D45-4D9D-8692-9E7434D64D9E}"/>
    <cellStyle name="Hyperlink 4" xfId="37" xr:uid="{00000000-0005-0000-0000-000018000000}"/>
    <cellStyle name="Hyperlink 5" xfId="46" xr:uid="{00000000-0005-0000-0000-000019000000}"/>
    <cellStyle name="Input [yellow]" xfId="136" xr:uid="{94AC8FF2-E02E-463E-A5B6-431A244AAE5F}"/>
    <cellStyle name="Input 2" xfId="137" xr:uid="{A8C01A64-0843-488E-AB80-7206ED1BB0B5}"/>
    <cellStyle name="Input 2 2" xfId="854" xr:uid="{C3746611-F217-41B3-B0CB-947D6D64A63E}"/>
    <cellStyle name="Input 2 3" xfId="855" xr:uid="{1CD2922E-B9D7-40ED-9950-D9F021DED8A9}"/>
    <cellStyle name="Input 2 4" xfId="856" xr:uid="{7D9F2676-F6F2-4043-B4E8-6D1247FF9DD5}"/>
    <cellStyle name="Input 2 5" xfId="853" xr:uid="{B135B18F-B6F4-4F29-8397-3FA859CC67E0}"/>
    <cellStyle name="Input 3" xfId="857" xr:uid="{0FE8B5C6-4C42-4162-8F6F-E248BA04686F}"/>
    <cellStyle name="Input 4" xfId="858" xr:uid="{B3EB1834-7306-4961-99BC-8AB89798F983}"/>
    <cellStyle name="Input 5" xfId="859" xr:uid="{D82A3B35-B5B6-4A1E-AD2B-D002934E0824}"/>
    <cellStyle name="kirkdollars" xfId="138" xr:uid="{4C561C97-E6E8-41E3-BE40-611610EF40D5}"/>
    <cellStyle name="Labels - Style3" xfId="139" xr:uid="{4E1C4FAC-1323-4AA0-A357-B94B67D82CE2}"/>
    <cellStyle name="LineItemPrompt" xfId="140" xr:uid="{B92DB52F-7D58-4BFF-AD4E-3FA69E41E522}"/>
    <cellStyle name="LineItemValue" xfId="141" xr:uid="{0A101C5C-DFEE-4D3D-A964-52F48AD7B24F}"/>
    <cellStyle name="Linked Cell 2" xfId="142" xr:uid="{A616B158-667D-469C-A7E1-1D85E54EEDB3}"/>
    <cellStyle name="Linked Cell 2 2" xfId="861" xr:uid="{0D0B44A4-87F2-4139-AB0A-558AE5BF0266}"/>
    <cellStyle name="Linked Cell 2 3" xfId="862" xr:uid="{7F1D6B28-6A2C-472E-AD34-4485C6978A9E}"/>
    <cellStyle name="Linked Cell 2 4" xfId="863" xr:uid="{1272AF8E-29DA-49CF-8652-511E69EA9AFC}"/>
    <cellStyle name="Linked Cell 2 5" xfId="860" xr:uid="{C607536A-2947-4B0F-9235-93707EDFCF10}"/>
    <cellStyle name="Linked Cell 3" xfId="864" xr:uid="{880D1A8A-CCF2-467D-BFC8-0F2B23ED871D}"/>
    <cellStyle name="Linked Cell 4" xfId="865" xr:uid="{353B0F78-DB40-4FAA-9810-6E830A9BDCB6}"/>
    <cellStyle name="Linked Cell 5" xfId="866" xr:uid="{D80CBB55-4D24-4A22-9788-9C3E7F4E7118}"/>
    <cellStyle name="Neutral 2" xfId="143" xr:uid="{2FE9DBC3-2CD5-486A-A137-7635F1544A6F}"/>
    <cellStyle name="Neutral 2 2" xfId="868" xr:uid="{74FAAD55-ABC6-4AC8-80ED-9A778D586F46}"/>
    <cellStyle name="Neutral 2 3" xfId="869" xr:uid="{DFC07EA8-47F7-4370-AEEF-C3EDA5689817}"/>
    <cellStyle name="Neutral 2 3 2" xfId="870" xr:uid="{F03EE41C-8D49-4417-8AEF-F35F593A939A}"/>
    <cellStyle name="Neutral 2 4" xfId="867" xr:uid="{6DCE711D-5821-4E9A-948E-4E29E09126D5}"/>
    <cellStyle name="Neutral 3" xfId="871" xr:uid="{C2A9918C-2CB3-4C50-8239-2E204D293F08}"/>
    <cellStyle name="Neutral 4" xfId="872" xr:uid="{CA26C023-B49D-4B61-96AB-B2B738002E59}"/>
    <cellStyle name="Neutral 4 2" xfId="873" xr:uid="{0112A2EE-7966-44D2-86C9-AD60767FD0A1}"/>
    <cellStyle name="Neutral 5" xfId="874" xr:uid="{914E098C-4312-42D5-A27C-C7CAB889BCA3}"/>
    <cellStyle name="no dec" xfId="144" xr:uid="{55CEAF57-6BDB-4BD2-9FB0-F982405D60FE}"/>
    <cellStyle name="No Edit" xfId="145" xr:uid="{2D5F5731-811E-428D-B294-525E6080B050}"/>
    <cellStyle name="Normal" xfId="0" builtinId="0"/>
    <cellStyle name="Normal - Style1" xfId="146" xr:uid="{AE970C93-94D6-47D2-B6F3-F0C0D82FBECE}"/>
    <cellStyle name="Normal - Style2" xfId="147" xr:uid="{80827FA8-5801-45EF-AAAE-1D37562820C9}"/>
    <cellStyle name="Normal - Style3" xfId="148" xr:uid="{24B2304A-7D65-4CD2-ABAC-99C519AD7D32}"/>
    <cellStyle name="Normal - Style4" xfId="149" xr:uid="{0CB74930-2B01-413E-8ECD-67AFAA331B68}"/>
    <cellStyle name="Normal - Style5" xfId="150" xr:uid="{841DAA31-B0AF-4784-977E-42142D4093E1}"/>
    <cellStyle name="Normal - Style6" xfId="151" xr:uid="{BEA3A58A-9FF8-4291-BB1A-822ACB16F534}"/>
    <cellStyle name="Normal - Style7" xfId="152" xr:uid="{427EA1F5-2CA3-4ACB-87D5-768F43603672}"/>
    <cellStyle name="Normal - Style8" xfId="153" xr:uid="{B6091E9A-BB9E-4160-B256-591C5C57FF90}"/>
    <cellStyle name="Normal 10" xfId="35" xr:uid="{00000000-0005-0000-0000-00001B000000}"/>
    <cellStyle name="Normal 10 2" xfId="876" xr:uid="{5D82E099-E8C5-4C58-93A9-D39F7672212C}"/>
    <cellStyle name="Normal 10 2 2" xfId="877" xr:uid="{C5A8922E-CECD-4556-BD08-D9B6560D8700}"/>
    <cellStyle name="Normal 10 2 2 2" xfId="878" xr:uid="{CAC68C5C-4A60-49E1-A4A1-43AFC7D863F1}"/>
    <cellStyle name="Normal 10 2 3" xfId="879" xr:uid="{41263EEB-7811-499A-AB19-18F5DE3E3D17}"/>
    <cellStyle name="Normal 10 2 4" xfId="880" xr:uid="{A4AB00EF-F7A6-4313-8538-EE729ADB92AE}"/>
    <cellStyle name="Normal 10 2 5" xfId="881" xr:uid="{7314B3D9-DD07-4A45-94D0-9462A3E15663}"/>
    <cellStyle name="Normal 10 3" xfId="882" xr:uid="{A839A8D4-F4E0-470C-A82B-5E3B0A476F7A}"/>
    <cellStyle name="Normal 10 3 2" xfId="883" xr:uid="{4F28BDDF-7972-4FF8-A595-2734FFCE41EA}"/>
    <cellStyle name="Normal 10 3 2 2" xfId="884" xr:uid="{755E66ED-256C-4F6C-BF86-1814161759B7}"/>
    <cellStyle name="Normal 10 3 3" xfId="885" xr:uid="{63CD178D-6509-4EED-AA9E-D26147CD57ED}"/>
    <cellStyle name="Normal 10 3 4" xfId="886" xr:uid="{4A94F616-7141-4D63-A23A-69EBBBCC212D}"/>
    <cellStyle name="Normal 10 4" xfId="887" xr:uid="{AFF53ED4-BCB5-4082-9D21-B62463E560BB}"/>
    <cellStyle name="Normal 10 4 2" xfId="888" xr:uid="{3815EB00-F71D-4BAE-8FF9-351C3F2E372C}"/>
    <cellStyle name="Normal 10 4 3" xfId="889" xr:uid="{10EB4CDC-C9D8-4CF5-8DA8-FF6F9EEF5D06}"/>
    <cellStyle name="Normal 10 4 4" xfId="890" xr:uid="{51E11FB3-E546-4E3A-B5FF-427841BB8240}"/>
    <cellStyle name="Normal 10 5" xfId="891" xr:uid="{361C0743-7D71-4559-A614-72E71D10CBE6}"/>
    <cellStyle name="Normal 10 5 2" xfId="892" xr:uid="{EA744624-9506-44E1-83E3-B2F25719D4B7}"/>
    <cellStyle name="Normal 10 5 3" xfId="893" xr:uid="{D6C235C2-C3AC-4C7D-BB3C-9F564A4527B1}"/>
    <cellStyle name="Normal 10 5 4" xfId="894" xr:uid="{46D78C92-5AF0-4BE1-ABE6-87038D544AF8}"/>
    <cellStyle name="Normal 10 6" xfId="895" xr:uid="{8FE6D9B5-B964-41D6-949B-790E48A2BC64}"/>
    <cellStyle name="Normal 10 6 2" xfId="896" xr:uid="{644673C1-3F40-4302-B56D-6618619713C1}"/>
    <cellStyle name="Normal 10 6 2 2" xfId="897" xr:uid="{EEF7C4D3-17F7-4EAE-A928-3F70E4C134E1}"/>
    <cellStyle name="Normal 10 6 3" xfId="898" xr:uid="{B250A76F-1786-48A6-93F6-9E203EB3BE26}"/>
    <cellStyle name="Normal 10 7" xfId="899" xr:uid="{F81F8947-E2A8-4F74-86AA-022A565BC886}"/>
    <cellStyle name="Normal 10 7 2" xfId="900" xr:uid="{A973EB42-8F00-4F6C-8D2B-4DB1BD38AC85}"/>
    <cellStyle name="Normal 10 8" xfId="901" xr:uid="{DDA99AA8-227A-4A10-A019-2D057F7B6B38}"/>
    <cellStyle name="Normal 10 9" xfId="875" xr:uid="{1CFE184D-1E75-42D7-BCD2-CB6EBC3C1BD8}"/>
    <cellStyle name="Normal 100" xfId="902" xr:uid="{42426492-AD0D-4B94-9212-97B9C1E7D345}"/>
    <cellStyle name="Normal 100 2" xfId="903" xr:uid="{0F3553F4-5987-49B4-9E4B-078218C8DD34}"/>
    <cellStyle name="Normal 100 2 2" xfId="904" xr:uid="{ADE03BC2-59D2-4B51-8CAF-53531682AD7C}"/>
    <cellStyle name="Normal 100 2 3" xfId="905" xr:uid="{5B9E813A-BEE7-41BA-B411-734C158B3BDE}"/>
    <cellStyle name="Normal 100 3" xfId="906" xr:uid="{57CC3084-834F-4F08-8E0D-193F02C2A9AA}"/>
    <cellStyle name="Normal 100 3 2" xfId="907" xr:uid="{6C3157ED-3023-4DE8-91D5-B892AF1E0DD9}"/>
    <cellStyle name="Normal 100 4" xfId="908" xr:uid="{EAD27ADE-263A-4596-992C-E4EE8081C1B6}"/>
    <cellStyle name="Normal 100 5" xfId="909" xr:uid="{99FCEE4A-9F3E-4C4C-B200-433C19752C39}"/>
    <cellStyle name="Normal 1000" xfId="910" xr:uid="{2DB05875-6A1E-44F1-A219-221B8EE32EA4}"/>
    <cellStyle name="Normal 1001" xfId="911" xr:uid="{C29634E6-6D48-4F08-B573-34DBB0DC7EA5}"/>
    <cellStyle name="Normal 1002" xfId="912" xr:uid="{88658D3B-1070-4D00-88A9-1256D1FCA5EE}"/>
    <cellStyle name="Normal 1003" xfId="913" xr:uid="{523D5C47-6CCF-4E35-A5CE-FE8905CB813E}"/>
    <cellStyle name="Normal 1004" xfId="914" xr:uid="{7C587676-A21B-45A5-B769-6AA1E54547A6}"/>
    <cellStyle name="Normal 1005" xfId="915" xr:uid="{9D776F2A-C829-4D54-9692-1A3BC41C4F27}"/>
    <cellStyle name="Normal 1006" xfId="916" xr:uid="{CC83BA7D-E382-4537-88DE-827B0D90B427}"/>
    <cellStyle name="Normal 1007" xfId="917" xr:uid="{0499F3E0-53A4-4A82-8AC1-07CA01CF9E7E}"/>
    <cellStyle name="Normal 1008" xfId="918" xr:uid="{D72DB77D-A88C-469C-9663-B6E97F2DF876}"/>
    <cellStyle name="Normal 1009" xfId="919" xr:uid="{F11BD844-EE37-47C8-86B8-EC61114C335E}"/>
    <cellStyle name="Normal 1009 2" xfId="920" xr:uid="{1E065F3B-DCCE-4D2B-9FF9-37740A942D94}"/>
    <cellStyle name="Normal 1009 3" xfId="921" xr:uid="{9D070BAC-EFA5-4246-BB29-1A174E8ED097}"/>
    <cellStyle name="Normal 101" xfId="922" xr:uid="{423DE1A3-380D-489F-BFA4-DA6BCE15DAFE}"/>
    <cellStyle name="Normal 101 2" xfId="923" xr:uid="{0A87E6FB-1829-4E60-87EC-A3742ACE1E72}"/>
    <cellStyle name="Normal 101 3" xfId="924" xr:uid="{19EB3750-4EAD-4D74-B8E7-BE5B2F606C7D}"/>
    <cellStyle name="Normal 1010" xfId="925" xr:uid="{CD49DE3D-1FFD-4317-9E15-CE871F0F9890}"/>
    <cellStyle name="Normal 1010 2" xfId="926" xr:uid="{78CC97A3-B8A0-40D0-BC61-4A85F56D2ADE}"/>
    <cellStyle name="Normal 1010 3" xfId="927" xr:uid="{4EBCDA1E-3415-4FE9-9960-05432AC0D81C}"/>
    <cellStyle name="Normal 1011" xfId="928" xr:uid="{B7F65006-746C-4C98-B292-5B5DE5B4EFE4}"/>
    <cellStyle name="Normal 1011 2" xfId="929" xr:uid="{53672F21-5EEA-4F6B-97AA-9EDBF6551BC2}"/>
    <cellStyle name="Normal 1012" xfId="930" xr:uid="{C6FB893A-97CA-4E62-8F96-428EC9219F1A}"/>
    <cellStyle name="Normal 1012 2" xfId="931" xr:uid="{0DBCD548-1F07-4D45-82C0-221159E4F2EC}"/>
    <cellStyle name="Normal 1012 3" xfId="932" xr:uid="{78383C53-A0DF-4BC8-BA68-FF4AE8B1F0B6}"/>
    <cellStyle name="Normal 1013" xfId="933" xr:uid="{82CEF8A1-C878-42C8-9A64-C308D3F6706D}"/>
    <cellStyle name="Normal 1013 2" xfId="934" xr:uid="{373EC254-4EB3-4727-9283-70D6EA7646F1}"/>
    <cellStyle name="Normal 1013 3" xfId="935" xr:uid="{AE64B9A3-AFEF-465C-982B-C0DC92F86D81}"/>
    <cellStyle name="Normal 1014" xfId="936" xr:uid="{E590F3D0-D06A-4550-86D2-99510C858303}"/>
    <cellStyle name="Normal 1014 2" xfId="937" xr:uid="{8D7A2C99-AB84-4815-ACDA-939AF2768DA0}"/>
    <cellStyle name="Normal 1014 3" xfId="938" xr:uid="{C6F72FD6-B7B2-4FA0-8C7A-8F4ECA4845A8}"/>
    <cellStyle name="Normal 1015" xfId="939" xr:uid="{158DE615-89F1-434C-8EBA-C2BBF600B21D}"/>
    <cellStyle name="Normal 1015 2" xfId="940" xr:uid="{5692002F-B62C-4E49-A726-E1AF8473F986}"/>
    <cellStyle name="Normal 1015 3" xfId="941" xr:uid="{8221B883-C859-4D04-9636-A8EAC8AFF4EC}"/>
    <cellStyle name="Normal 1016" xfId="942" xr:uid="{E26FA1CA-91EA-4B3E-8644-A401C12F1C7F}"/>
    <cellStyle name="Normal 1016 2" xfId="943" xr:uid="{4D34871A-E13F-49AC-AB8B-725CB91AD056}"/>
    <cellStyle name="Normal 1016 3" xfId="944" xr:uid="{7D222055-D621-4B8D-AA85-2E7E706BE9D9}"/>
    <cellStyle name="Normal 1017" xfId="945" xr:uid="{6E2EC583-72AA-48F3-8F46-828C7B9FA9F3}"/>
    <cellStyle name="Normal 1017 2" xfId="946" xr:uid="{D126D090-23F4-40B8-98F9-A5411CA2E707}"/>
    <cellStyle name="Normal 1017 3" xfId="947" xr:uid="{11B5D3B9-2257-4BD5-AFAF-E294C3DCC9A6}"/>
    <cellStyle name="Normal 1018" xfId="948" xr:uid="{60749E99-BFA7-4F78-8094-15F9DADA2CE1}"/>
    <cellStyle name="Normal 1018 2" xfId="949" xr:uid="{522E2449-05C4-42C1-8A1A-1BAEA67D1575}"/>
    <cellStyle name="Normal 1018 3" xfId="950" xr:uid="{E54ED241-CD75-4322-B6D9-0EAAF5F83AD6}"/>
    <cellStyle name="Normal 1019" xfId="951" xr:uid="{D31C30D0-60C1-4C88-A4AE-CBB8A954003B}"/>
    <cellStyle name="Normal 1019 2" xfId="952" xr:uid="{C43980F7-0254-453E-BE39-17F8D810BBDD}"/>
    <cellStyle name="Normal 1019 3" xfId="953" xr:uid="{1FBA8064-9F20-4504-A9D1-9AC5961E9BBD}"/>
    <cellStyle name="Normal 102" xfId="954" xr:uid="{E290D983-CB27-464E-8F2F-C8375C75D348}"/>
    <cellStyle name="Normal 102 2" xfId="955" xr:uid="{DD480A9B-46B0-4578-A08D-F2A62AF02FAE}"/>
    <cellStyle name="Normal 102 3" xfId="956" xr:uid="{DFBCA4FE-FC25-477D-9147-B50241ECBD1E}"/>
    <cellStyle name="Normal 1020" xfId="957" xr:uid="{BF64ADD3-F53E-4991-A3B5-E14C2A379A2B}"/>
    <cellStyle name="Normal 1020 2" xfId="958" xr:uid="{FAEDE189-79E3-4C21-9C5D-2F960656446F}"/>
    <cellStyle name="Normal 1020 3" xfId="959" xr:uid="{E5A3C205-E3F6-44B2-A1E2-85251170A33E}"/>
    <cellStyle name="Normal 1021" xfId="960" xr:uid="{378047D6-BA0E-4FB1-9A54-A17488294F6D}"/>
    <cellStyle name="Normal 1021 2" xfId="961" xr:uid="{0040DD4B-55E5-4E35-A992-565916CCA23B}"/>
    <cellStyle name="Normal 1021 3" xfId="962" xr:uid="{389E7404-42BB-42D5-A292-4B71F0D8EFAC}"/>
    <cellStyle name="Normal 1022" xfId="963" xr:uid="{91E93978-B82A-4EE2-A18C-863677FF42A0}"/>
    <cellStyle name="Normal 1023" xfId="964" xr:uid="{5F2C374B-6993-426A-8FDB-84271D1C32E5}"/>
    <cellStyle name="Normal 1024" xfId="965" xr:uid="{D3706814-4124-4A52-B3CD-FC2B7DCEB60E}"/>
    <cellStyle name="Normal 1025" xfId="966" xr:uid="{CEC3826B-A252-4FFD-8F0B-1B2C4038BA76}"/>
    <cellStyle name="Normal 1026" xfId="967" xr:uid="{121F9A2D-5389-40FE-B77D-A523EDCCC74B}"/>
    <cellStyle name="Normal 1027" xfId="968" xr:uid="{DC4EA612-2AED-4D3F-B588-7D006EF6B96B}"/>
    <cellStyle name="Normal 1028" xfId="969" xr:uid="{3BA1C18A-4B8A-4DB7-B87D-8BF4BB58B181}"/>
    <cellStyle name="Normal 1029" xfId="970" xr:uid="{C7D02413-AC77-47BF-A9ED-05A183F6A185}"/>
    <cellStyle name="Normal 103" xfId="971" xr:uid="{64CD2C1A-FDC2-4A06-983E-82253F1730D6}"/>
    <cellStyle name="Normal 103 2" xfId="972" xr:uid="{ADD827BC-ED9A-4C58-8418-0C7B8138A387}"/>
    <cellStyle name="Normal 103 3" xfId="973" xr:uid="{9ECEEEEC-0F34-49BE-B60F-0A83CA32F51A}"/>
    <cellStyle name="Normal 1030" xfId="974" xr:uid="{D0D1BF5B-8626-4418-8114-AD350B8F4D21}"/>
    <cellStyle name="Normal 1031" xfId="975" xr:uid="{766A25F8-2327-49DF-BE84-17561DB79CE2}"/>
    <cellStyle name="Normal 1032" xfId="976" xr:uid="{A354C780-2E7E-404B-9A88-46CC2BD51E1F}"/>
    <cellStyle name="Normal 1033" xfId="977" xr:uid="{4EE3DD82-F421-4B78-8028-35029D4C142E}"/>
    <cellStyle name="Normal 1034" xfId="978" xr:uid="{3F7A5B34-EAB6-4E88-AAA7-1BFAA43AB1E2}"/>
    <cellStyle name="Normal 1035" xfId="979" xr:uid="{AA1F68AE-CAA8-4980-B447-AC07CFF7C65F}"/>
    <cellStyle name="Normal 1036" xfId="980" xr:uid="{2A07C326-750F-4637-BA43-10BA80D3E117}"/>
    <cellStyle name="Normal 1037" xfId="981" xr:uid="{6A8F6488-C6EA-4E63-B50B-ACCB8F469536}"/>
    <cellStyle name="Normal 1038" xfId="982" xr:uid="{156E87DA-C15B-4CF5-AAAA-A56F5894C769}"/>
    <cellStyle name="Normal 1039" xfId="983" xr:uid="{CBCF8479-0483-4B69-B8C9-3FF90D5401B7}"/>
    <cellStyle name="Normal 104" xfId="984" xr:uid="{1AC7E269-F7FB-4040-8A3D-499B7515787A}"/>
    <cellStyle name="Normal 104 2" xfId="985" xr:uid="{55FA13E5-0DBA-4C61-B726-793B349B6F3C}"/>
    <cellStyle name="Normal 104 3" xfId="986" xr:uid="{ABF4BEF6-72D9-4AF8-964D-19BB1B650BB8}"/>
    <cellStyle name="Normal 1040" xfId="987" xr:uid="{538164D9-4389-4FA5-A810-E0FF3285BBF9}"/>
    <cellStyle name="Normal 1041" xfId="988" xr:uid="{D7212D5E-9190-45F9-9DB4-FCBD2F8F8418}"/>
    <cellStyle name="Normal 1042" xfId="989" xr:uid="{BEBF9550-E56B-4366-97E8-95159540E95C}"/>
    <cellStyle name="Normal 1043" xfId="990" xr:uid="{A76438EC-9A7E-496F-A800-8FCC7EC27F9F}"/>
    <cellStyle name="Normal 1044" xfId="991" xr:uid="{B78DD41A-AAAF-4791-9539-20CC8C91F020}"/>
    <cellStyle name="Normal 1045" xfId="992" xr:uid="{E505206A-AEAB-4174-BECE-47F8D75A6DF4}"/>
    <cellStyle name="Normal 1046" xfId="993" xr:uid="{4B5104A1-A47E-491D-9A63-D032E00DF8CF}"/>
    <cellStyle name="Normal 1047" xfId="994" xr:uid="{23DE5F8E-1289-4FEC-865C-DEC707093BD3}"/>
    <cellStyle name="Normal 1048" xfId="995" xr:uid="{03AEDCAA-55B6-4D62-84B9-059851D7386A}"/>
    <cellStyle name="Normal 1049" xfId="996" xr:uid="{82C09EBE-A2A6-41F5-9D17-BC171E67E2E7}"/>
    <cellStyle name="Normal 105" xfId="997" xr:uid="{DF5C65C2-FF97-4F7A-9A37-04E57C4A291A}"/>
    <cellStyle name="Normal 105 2" xfId="998" xr:uid="{8A5A141B-733B-49BC-92CC-5799118673B8}"/>
    <cellStyle name="Normal 105 3" xfId="999" xr:uid="{CE6B53E6-56CD-499B-9E40-C62968A37C08}"/>
    <cellStyle name="Normal 1050" xfId="1000" xr:uid="{79AF340B-9570-4955-8DFF-341FD684D561}"/>
    <cellStyle name="Normal 1051" xfId="1001" xr:uid="{20648C1B-8E0C-41D5-B047-913BBBC23B7C}"/>
    <cellStyle name="Normal 1052" xfId="1002" xr:uid="{D51E0911-E83E-43A3-BB9F-F03D2261AAF6}"/>
    <cellStyle name="Normal 1053" xfId="1003" xr:uid="{50972E51-0CD1-4949-89D5-6BF9AC612002}"/>
    <cellStyle name="Normal 1054" xfId="1004" xr:uid="{FDF5D6FA-ECCD-4DDE-8BB9-FE7B5B36B45F}"/>
    <cellStyle name="Normal 1055" xfId="1005" xr:uid="{308F607C-661D-412F-B1A5-17CA95F5617F}"/>
    <cellStyle name="Normal 1056" xfId="1006" xr:uid="{C95EF8C0-6BDC-442E-B933-C2202A9E3759}"/>
    <cellStyle name="Normal 1057" xfId="1007" xr:uid="{C471E131-BA22-4648-B136-A91BE227BBE1}"/>
    <cellStyle name="Normal 1058" xfId="1008" xr:uid="{8B235672-8660-461C-944E-DD842F00518A}"/>
    <cellStyle name="Normal 1059" xfId="1009" xr:uid="{B1039F2F-7EFA-4849-A6C8-C82FB9AA898E}"/>
    <cellStyle name="Normal 106" xfId="1010" xr:uid="{BB425657-2B34-4CEE-9928-D05DD87C03B0}"/>
    <cellStyle name="Normal 106 2" xfId="1011" xr:uid="{F80129D6-D10F-4BA9-BC42-DFAED7A5658E}"/>
    <cellStyle name="Normal 106 3" xfId="1012" xr:uid="{C2713EFF-5D8B-4BDC-877B-F380EF5252ED}"/>
    <cellStyle name="Normal 1060" xfId="1013" xr:uid="{5C31DEAF-5BEA-488B-A4EB-F17C2C22D0C2}"/>
    <cellStyle name="Normal 1061" xfId="1014" xr:uid="{139538CD-183E-45B1-9EA0-377A2A5B935A}"/>
    <cellStyle name="Normal 1062" xfId="1015" xr:uid="{ED95108C-FF60-4EC4-A874-70592CB5654C}"/>
    <cellStyle name="Normal 1063" xfId="1016" xr:uid="{400E58D9-08EF-4F1D-B5BD-C097E17F3DD0}"/>
    <cellStyle name="Normal 1064" xfId="1017" xr:uid="{AE248213-9B15-4EE7-A6DF-27E7702C8903}"/>
    <cellStyle name="Normal 1065" xfId="1018" xr:uid="{485F4A43-A70A-48A2-A087-812A26D4049A}"/>
    <cellStyle name="Normal 1066" xfId="1019" xr:uid="{429CA5B4-0F58-4F39-8C5B-EACEDC3C4C52}"/>
    <cellStyle name="Normal 1067" xfId="1020" xr:uid="{2825AB05-A957-48C5-B170-484CBFCD5F72}"/>
    <cellStyle name="Normal 1068" xfId="1021" xr:uid="{FF98676D-E408-4502-B416-FB709D7B2F25}"/>
    <cellStyle name="Normal 1069" xfId="1022" xr:uid="{FAA2A85E-86B6-47A4-AF99-B3B8F5AA428A}"/>
    <cellStyle name="Normal 107" xfId="1023" xr:uid="{338B58B2-6538-4251-B99A-A238ECCF6387}"/>
    <cellStyle name="Normal 1070" xfId="1024" xr:uid="{FBF9A83F-B071-476D-9D0F-0109C3867D73}"/>
    <cellStyle name="Normal 1071" xfId="1025" xr:uid="{38B65A40-CB16-4BD1-B1ED-BEAB3A3E1A20}"/>
    <cellStyle name="Normal 1072" xfId="1026" xr:uid="{8985F4EC-C704-4E60-BF4B-85630F51A3B8}"/>
    <cellStyle name="Normal 1073" xfId="1027" xr:uid="{C417825C-BC9D-40CF-835C-2C8FF5C8A266}"/>
    <cellStyle name="Normal 1074" xfId="1028" xr:uid="{150DB3AF-975F-49D9-8E62-E13C224AF617}"/>
    <cellStyle name="Normal 1075" xfId="1029" xr:uid="{8EB5DE57-368D-4F85-BEEC-EF6389A8F52E}"/>
    <cellStyle name="Normal 1076" xfId="1030" xr:uid="{425CFE2B-3737-4F15-98CE-D72827F463F8}"/>
    <cellStyle name="Normal 1077" xfId="1031" xr:uid="{E661AE4C-D195-49CB-90E9-9D673D4E362E}"/>
    <cellStyle name="Normal 1078" xfId="1032" xr:uid="{6314AC18-A221-41C1-B35C-A754A4383F19}"/>
    <cellStyle name="Normal 1079" xfId="1033" xr:uid="{C21E5FE2-CAFB-499F-98C7-B006B39518EA}"/>
    <cellStyle name="Normal 108" xfId="1034" xr:uid="{FBB46A40-F541-4F66-86B1-2F0D539ED9A4}"/>
    <cellStyle name="Normal 1080" xfId="1035" xr:uid="{596FCC75-11D7-48FD-AE19-117653F8D830}"/>
    <cellStyle name="Normal 1081" xfId="1036" xr:uid="{A7B5185A-EDC1-4819-867D-C8F593087A3A}"/>
    <cellStyle name="Normal 1082" xfId="1037" xr:uid="{698F5678-1F3D-4A73-8897-021DD17A9E97}"/>
    <cellStyle name="Normal 1083" xfId="1038" xr:uid="{6ADA1E86-0BDC-4EF6-BC05-98D8B86C401A}"/>
    <cellStyle name="Normal 1084" xfId="1039" xr:uid="{864D2ABF-4D3B-4953-B1FF-E70DF129AE9E}"/>
    <cellStyle name="Normal 1085" xfId="1040" xr:uid="{443AC02A-B240-4CBC-9226-6D1A5281BAE4}"/>
    <cellStyle name="Normal 1086" xfId="1041" xr:uid="{8AC1A365-8E01-4160-B323-9396D23994FE}"/>
    <cellStyle name="Normal 1087" xfId="1042" xr:uid="{D6B6559F-23B6-494A-AE44-806050F1A3C4}"/>
    <cellStyle name="Normal 1088" xfId="1043" xr:uid="{EB603B0E-4C7E-4BB0-A80E-790A75772EF4}"/>
    <cellStyle name="Normal 1089" xfId="9502" xr:uid="{ED43ED99-589E-441A-BE05-EA4E2094DA27}"/>
    <cellStyle name="Normal 109" xfId="1044" xr:uid="{79215013-205A-4BF4-9AC5-B42597A4F073}"/>
    <cellStyle name="Normal 11" xfId="44" xr:uid="{00000000-0005-0000-0000-00001C000000}"/>
    <cellStyle name="Normal 11 2" xfId="76" xr:uid="{00000000-0005-0000-0000-00001D000000}"/>
    <cellStyle name="Normal 11 2 2" xfId="1046" xr:uid="{B39E00CD-41F8-4D6C-9DDE-69701DEDEEC7}"/>
    <cellStyle name="Normal 11 2 3" xfId="1047" xr:uid="{F3AFF58E-DC74-4E1E-8B45-B54850627AAC}"/>
    <cellStyle name="Normal 11 2 4" xfId="1048" xr:uid="{5196A9D8-7A3F-40F2-9E7B-C692EDEA952D}"/>
    <cellStyle name="Normal 11 2 5" xfId="1045" xr:uid="{A38E96E9-D409-4288-88E9-478FF2F6AB49}"/>
    <cellStyle name="Normal 11 3" xfId="1049" xr:uid="{939410CB-6C17-4151-B884-F97B7847F165}"/>
    <cellStyle name="Normal 11 3 2" xfId="1050" xr:uid="{9F237396-584F-4979-8D5F-025B4CF05F44}"/>
    <cellStyle name="Normal 11 3 2 2" xfId="1051" xr:uid="{1070812C-256D-4D78-AF5D-D751C3D290A2}"/>
    <cellStyle name="Normal 11 3 3" xfId="1052" xr:uid="{CEFDD37B-328C-4E7B-916C-3FD19CA67ADD}"/>
    <cellStyle name="Normal 11 4" xfId="1053" xr:uid="{7783A4C8-37E8-476F-9DB0-F5DBB0B43EDA}"/>
    <cellStyle name="Normal 11 4 2" xfId="1054" xr:uid="{749EEB55-1095-4ADA-8675-A913BD10C823}"/>
    <cellStyle name="Normal 11 4 3" xfId="1055" xr:uid="{D1C275A1-4907-4741-AC53-210BD165E283}"/>
    <cellStyle name="Normal 11 5" xfId="1056" xr:uid="{09EC4261-E7CE-492D-8556-47966B58E9AD}"/>
    <cellStyle name="Normal 11 5 2" xfId="1057" xr:uid="{5E0BE9CE-E2E4-4137-B569-315695F6150D}"/>
    <cellStyle name="Normal 11 5 3" xfId="1058" xr:uid="{F388432A-16C9-40E1-96F4-328B3308B4D4}"/>
    <cellStyle name="Normal 11 6" xfId="1059" xr:uid="{34F03355-5482-404D-A8D3-AE5EB6529FFC}"/>
    <cellStyle name="Normal 11 6 2" xfId="1060" xr:uid="{0EC14066-B678-4CE1-AEC7-2E802B1C4A85}"/>
    <cellStyle name="Normal 11 6 3" xfId="1061" xr:uid="{5F3A4F43-B627-4979-803C-F53418191E12}"/>
    <cellStyle name="Normal 11 7" xfId="1062" xr:uid="{67A93F14-A4B0-484E-86BB-5C04257C002D}"/>
    <cellStyle name="Normal 11 8" xfId="1063" xr:uid="{A5512158-8EED-481C-A96F-668AC16BCDF8}"/>
    <cellStyle name="Normal 110" xfId="1064" xr:uid="{F9569C2D-3CEB-4778-B82A-31ED8AA1D75D}"/>
    <cellStyle name="Normal 111" xfId="1065" xr:uid="{99074DE9-B386-413F-B773-0AE5DE14FCE8}"/>
    <cellStyle name="Normal 111 2" xfId="1066" xr:uid="{0EC551FF-AAA8-4AD6-AC81-4329A183D422}"/>
    <cellStyle name="Normal 111 3" xfId="1067" xr:uid="{3CEF7EC0-9F31-4170-98CB-1C7A9F718B71}"/>
    <cellStyle name="Normal 112" xfId="1068" xr:uid="{BCAFCDA7-E87D-4805-BAC4-F2ECBEA9D046}"/>
    <cellStyle name="Normal 112 2" xfId="1069" xr:uid="{6D32107A-C870-4692-8322-70F3F49A3195}"/>
    <cellStyle name="Normal 112 3" xfId="1070" xr:uid="{176AFDD9-E567-441F-8E1A-577E55F4CD51}"/>
    <cellStyle name="Normal 113" xfId="1071" xr:uid="{D0E3675C-D073-4931-9F34-0D48F3762768}"/>
    <cellStyle name="Normal 113 2" xfId="1072" xr:uid="{8321173E-5CE1-4CA7-97BD-A83C53E00D04}"/>
    <cellStyle name="Normal 113 3" xfId="1073" xr:uid="{3A872822-C0CE-449E-9BC0-3353778D3223}"/>
    <cellStyle name="Normal 114" xfId="1074" xr:uid="{DC161EE9-E2B3-4027-B40F-67C5D5E6190F}"/>
    <cellStyle name="Normal 114 2" xfId="1075" xr:uid="{02DD89FA-1E10-4111-9C81-38545736E101}"/>
    <cellStyle name="Normal 114 3" xfId="1076" xr:uid="{AB1C70BA-EC3E-445C-8E3B-9C09EE06407F}"/>
    <cellStyle name="Normal 115" xfId="1077" xr:uid="{9CBD46FE-BCA9-4B41-B9F8-6BBF984547EC}"/>
    <cellStyle name="Normal 115 2" xfId="1078" xr:uid="{36DACBB1-905F-44D8-901E-8C9D4FB69A1A}"/>
    <cellStyle name="Normal 115 3" xfId="1079" xr:uid="{2CC594A0-09B1-475D-A443-8694F3774DF5}"/>
    <cellStyle name="Normal 116" xfId="1080" xr:uid="{0CC853D0-18BE-4EFE-965D-9026315B262C}"/>
    <cellStyle name="Normal 116 2" xfId="1081" xr:uid="{1948E84C-D0B8-4ADD-967C-CD18142404F7}"/>
    <cellStyle name="Normal 116 3" xfId="1082" xr:uid="{73E90A7D-B773-446E-98F3-814FFB5BD4AF}"/>
    <cellStyle name="Normal 117" xfId="1083" xr:uid="{81784EA2-DE85-47C6-802A-486DE91FE4D1}"/>
    <cellStyle name="Normal 117 2" xfId="1084" xr:uid="{B13EC09B-3D41-4341-840C-BF6C738EF45D}"/>
    <cellStyle name="Normal 117 2 2" xfId="1085" xr:uid="{1DDAC849-9A2E-4B5C-80AF-28B72BFE5D98}"/>
    <cellStyle name="Normal 117 3" xfId="1086" xr:uid="{2CC9F539-7EFF-4ED6-9B28-D4571501E011}"/>
    <cellStyle name="Normal 117 3 2" xfId="1087" xr:uid="{EE6FAF2A-B7AA-48F8-BF84-0DAA64D35D0E}"/>
    <cellStyle name="Normal 117 4" xfId="1088" xr:uid="{B7B40464-6085-4406-844F-7CB4D27D486B}"/>
    <cellStyle name="Normal 117 5" xfId="1089" xr:uid="{E0800DA9-6667-4BE1-ABCB-E1AA162363B5}"/>
    <cellStyle name="Normal 118" xfId="1090" xr:uid="{800B1EEF-73CC-4E9E-AFFE-3EB11AE33276}"/>
    <cellStyle name="Normal 118 2" xfId="1091" xr:uid="{006B0FE4-A5AD-4601-9239-8ACC4237ED7F}"/>
    <cellStyle name="Normal 119" xfId="1092" xr:uid="{ABEA6CC9-202B-493F-BE95-04FE8FA8AA20}"/>
    <cellStyle name="Normal 119 2" xfId="1093" xr:uid="{5673D3D1-37E5-482F-993B-CBED58568070}"/>
    <cellStyle name="Normal 12" xfId="1094" xr:uid="{C3513084-48BB-4768-99FE-20A63A705BDC}"/>
    <cellStyle name="Normal 12 2" xfId="1095" xr:uid="{EF12A6AD-0C60-413D-96DB-ACF3C35BE436}"/>
    <cellStyle name="Normal 12 2 2" xfId="1096" xr:uid="{713E53B1-2027-4392-9B23-37C62BCCC017}"/>
    <cellStyle name="Normal 12 2 2 2" xfId="1097" xr:uid="{627B79D2-054C-403F-A06F-5F0F6CE45FC9}"/>
    <cellStyle name="Normal 12 2 3" xfId="1098" xr:uid="{679297F9-5E43-42E0-B5E7-C313C24092CE}"/>
    <cellStyle name="Normal 12 2 4" xfId="1099" xr:uid="{983A9FD6-A8F2-4876-873D-7C5D041EC716}"/>
    <cellStyle name="Normal 12 3" xfId="1100" xr:uid="{FC64153D-1A55-45A5-8AD8-64229DD1CD6F}"/>
    <cellStyle name="Normal 12 3 2" xfId="1101" xr:uid="{5C69846C-92D6-4CAC-8AFB-3DF5766A7105}"/>
    <cellStyle name="Normal 12 3 2 2" xfId="1102" xr:uid="{17E0216B-7DD4-4A57-B6BD-402E7F8072F5}"/>
    <cellStyle name="Normal 12 3 3" xfId="1103" xr:uid="{9E79154A-E55C-49CD-993B-3F702CB6324E}"/>
    <cellStyle name="Normal 12 3 4" xfId="1104" xr:uid="{F1AF77C3-E2B1-4582-AB18-F4A84ED6BE85}"/>
    <cellStyle name="Normal 12 4" xfId="1105" xr:uid="{A9F0020B-A4F9-4BBA-9AED-2CDD65E6B62B}"/>
    <cellStyle name="Normal 12 4 2" xfId="1106" xr:uid="{97549ED1-B6F1-43C2-A1B3-A08A80B76276}"/>
    <cellStyle name="Normal 12 4 3" xfId="1107" xr:uid="{83B707B6-29D7-40B4-88D6-E1080054C5D9}"/>
    <cellStyle name="Normal 12 4 4" xfId="1108" xr:uid="{AABC7E98-75B1-42D3-8A0B-6A49A5624613}"/>
    <cellStyle name="Normal 12 5" xfId="1109" xr:uid="{2488B552-B8AA-4912-BB9A-4E2397A1F96D}"/>
    <cellStyle name="Normal 12 5 2" xfId="1110" xr:uid="{3A674881-E878-43DC-B8A8-6CC3BE469788}"/>
    <cellStyle name="Normal 12 5 3" xfId="1111" xr:uid="{EFFD26DD-517C-4F84-A3DD-4FAEAEEDFB49}"/>
    <cellStyle name="Normal 12 5 4" xfId="1112" xr:uid="{C8D658CD-95B4-446D-A7F8-E2DCEE952DFE}"/>
    <cellStyle name="Normal 12 6" xfId="1113" xr:uid="{76F6ACB6-BD82-416F-8BE0-9F59034C8320}"/>
    <cellStyle name="Normal 12 6 2" xfId="1114" xr:uid="{9C1F2ABD-6610-426B-934C-75448B2258F5}"/>
    <cellStyle name="Normal 12 6 3" xfId="1115" xr:uid="{1332535A-BCAE-44A5-B9BA-F24EB5C5E039}"/>
    <cellStyle name="Normal 12 7" xfId="1116" xr:uid="{5A2864AB-119B-46F3-B6FD-61A7399394E6}"/>
    <cellStyle name="Normal 12 7 2" xfId="1117" xr:uid="{494CD169-1139-404B-81B9-C884A7CCC59E}"/>
    <cellStyle name="Normal 12 8" xfId="1118" xr:uid="{CEA18013-C05B-449A-9F04-C0FF6E621C1E}"/>
    <cellStyle name="Normal 12 8 2" xfId="1119" xr:uid="{CF813463-AF3C-43EA-8456-F4C3954E0FFF}"/>
    <cellStyle name="Normal 120" xfId="1120" xr:uid="{7C295C1E-17AD-4E7A-A7B5-2F7B07C75EFA}"/>
    <cellStyle name="Normal 120 2" xfId="1121" xr:uid="{3541DAB3-396D-4B8A-8CD3-B82B42E2E1B3}"/>
    <cellStyle name="Normal 121" xfId="1122" xr:uid="{A1E41D77-F022-4C8A-BAB8-70C634DE98EF}"/>
    <cellStyle name="Normal 121 2" xfId="1123" xr:uid="{2CA5C84A-DCDE-478C-8B1C-4FFDF70075A0}"/>
    <cellStyle name="Normal 122" xfId="1124" xr:uid="{5E81C12D-DCDD-414C-B170-79FDB9F7F8A4}"/>
    <cellStyle name="Normal 122 2" xfId="1125" xr:uid="{BFA4A5C5-8520-4610-BF18-056558A1EDAC}"/>
    <cellStyle name="Normal 123" xfId="1126" xr:uid="{56418AB5-2E49-49BE-93D5-86E69895EF0D}"/>
    <cellStyle name="Normal 123 2" xfId="1127" xr:uid="{ABC3D5EF-642A-4065-B938-5185B9B72132}"/>
    <cellStyle name="Normal 124" xfId="1128" xr:uid="{FE8FFA21-3D03-407C-AE68-DED4FBF92D08}"/>
    <cellStyle name="Normal 124 2" xfId="1129" xr:uid="{F732841C-4529-4228-ACCE-38FE53F6A75F}"/>
    <cellStyle name="Normal 125" xfId="1130" xr:uid="{FDC09034-936E-4605-A16A-C7A93CD56BCD}"/>
    <cellStyle name="Normal 125 2" xfId="1131" xr:uid="{1F0FF1D3-0F2B-4225-8BAC-C5E8037FCD62}"/>
    <cellStyle name="Normal 126" xfId="1132" xr:uid="{895D95F1-41B0-4BD3-BB0B-D793DBE13521}"/>
    <cellStyle name="Normal 126 2" xfId="1133" xr:uid="{69A30A79-E56B-4F13-ACC8-214F354CE17B}"/>
    <cellStyle name="Normal 127" xfId="1134" xr:uid="{C9F168AD-B4F6-48DD-B727-0ED561F173A6}"/>
    <cellStyle name="Normal 127 2" xfId="1135" xr:uid="{C84EA0C4-E0D7-4FFF-A021-0A5BE1DF06CE}"/>
    <cellStyle name="Normal 128" xfId="1136" xr:uid="{BE49A984-0921-475A-990A-54A65923FB21}"/>
    <cellStyle name="Normal 128 2" xfId="1137" xr:uid="{036C5E8B-F69B-459F-87AF-F2593C96BEE9}"/>
    <cellStyle name="Normal 129" xfId="1138" xr:uid="{8DF66C7B-1635-4925-A45E-7952EFFC7EF4}"/>
    <cellStyle name="Normal 129 2" xfId="1139" xr:uid="{738550E7-5714-4F9A-9A56-093CB46601E2}"/>
    <cellStyle name="Normal 13" xfId="1140" xr:uid="{A607153D-4DBB-4E19-965E-78A368B86BA3}"/>
    <cellStyle name="Normal 13 2" xfId="1141" xr:uid="{A8C08B24-065F-41F6-B24B-02FC84213480}"/>
    <cellStyle name="Normal 13 2 2" xfId="1142" xr:uid="{9C3C396E-BEC1-4D34-AEC9-E40518FCAC5D}"/>
    <cellStyle name="Normal 13 2 2 2" xfId="1143" xr:uid="{23CF9D75-D5CE-4D75-A864-151FEED4E8DE}"/>
    <cellStyle name="Normal 13 2 2 2 2" xfId="1144" xr:uid="{4C3DC6AC-4514-4027-915F-37BBC523F36B}"/>
    <cellStyle name="Normal 13 2 2 2 2 2" xfId="1145" xr:uid="{99597D00-69E6-4C91-A52C-A6F3E19E0F6D}"/>
    <cellStyle name="Normal 13 2 2 2 2 2 2" xfId="1146" xr:uid="{F1559464-E022-42C1-A696-73D0291678CA}"/>
    <cellStyle name="Normal 13 2 2 2 2 2 2 2" xfId="1147" xr:uid="{C17B3D36-0B3E-47C8-912E-285E5F16C0EE}"/>
    <cellStyle name="Normal 13 2 2 2 2 2 2 2 2" xfId="1148" xr:uid="{AB020413-1AD0-40D9-9594-84E9D9F639C9}"/>
    <cellStyle name="Normal 13 2 2 2 2 2 2 3" xfId="1149" xr:uid="{BE9D847F-4049-4FD5-BF9D-FCD6422BFFBC}"/>
    <cellStyle name="Normal 13 2 2 2 2 2 3" xfId="1150" xr:uid="{00A3DCCA-E907-41CC-94F3-6B261937B619}"/>
    <cellStyle name="Normal 13 2 2 2 2 2 3 2" xfId="1151" xr:uid="{BE5B8EBE-D7E0-41F1-BAD2-113E3D31D3AE}"/>
    <cellStyle name="Normal 13 2 2 2 2 2 4" xfId="1152" xr:uid="{DDDA449B-74B2-4372-AE0F-E6693A17182E}"/>
    <cellStyle name="Normal 13 2 2 2 2 3" xfId="1153" xr:uid="{BC152834-6FA9-4EA9-81B6-1FCC201AD8FD}"/>
    <cellStyle name="Normal 13 2 2 2 2 3 2" xfId="1154" xr:uid="{132FC7FF-A952-455B-80D5-7C037A48B844}"/>
    <cellStyle name="Normal 13 2 2 2 2 3 2 2" xfId="1155" xr:uid="{BC9FDECF-330B-4990-8E21-3EDDE1CD6190}"/>
    <cellStyle name="Normal 13 2 2 2 2 3 3" xfId="1156" xr:uid="{E979D6B1-3EF5-4796-ADB6-158A69CE8C65}"/>
    <cellStyle name="Normal 13 2 2 2 2 4" xfId="1157" xr:uid="{A7D01BEC-50B5-4555-B4D3-46D285AEE5FB}"/>
    <cellStyle name="Normal 13 2 2 2 2 4 2" xfId="1158" xr:uid="{FD403E8A-3912-42D2-8322-3BB3E6DC6394}"/>
    <cellStyle name="Normal 13 2 2 2 2 5" xfId="1159" xr:uid="{859D907D-E03B-4F25-80A3-701E8D225737}"/>
    <cellStyle name="Normal 13 2 2 2 3" xfId="1160" xr:uid="{00394A68-2D8C-4045-8F27-8A7AC77A6EE5}"/>
    <cellStyle name="Normal 13 2 2 2 3 2" xfId="1161" xr:uid="{48708D23-8438-4CE6-8BCE-7D24CED6F4D7}"/>
    <cellStyle name="Normal 13 2 2 2 3 2 2" xfId="1162" xr:uid="{EF48DA08-ADDE-4338-B773-DABE1468C4D2}"/>
    <cellStyle name="Normal 13 2 2 2 3 2 2 2" xfId="1163" xr:uid="{B7682C53-3C2B-4BD1-9698-32B762F4ED52}"/>
    <cellStyle name="Normal 13 2 2 2 3 2 3" xfId="1164" xr:uid="{50C238F7-0366-4770-BEF0-EF7E1DBF175D}"/>
    <cellStyle name="Normal 13 2 2 2 3 3" xfId="1165" xr:uid="{6FEFF770-8208-4204-9531-E6CBAE2659A9}"/>
    <cellStyle name="Normal 13 2 2 2 3 3 2" xfId="1166" xr:uid="{1EDB811E-7F14-468B-8674-E3ECA09BDB5B}"/>
    <cellStyle name="Normal 13 2 2 2 3 4" xfId="1167" xr:uid="{E69C6249-C6D1-4B6C-96BD-3A3D806C677F}"/>
    <cellStyle name="Normal 13 2 2 2 4" xfId="1168" xr:uid="{2486CEF5-43E6-4CA1-8A95-965D7F7A1F11}"/>
    <cellStyle name="Normal 13 2 2 2 4 2" xfId="1169" xr:uid="{7A4D6982-380B-468B-8BB5-8C5BF1493A08}"/>
    <cellStyle name="Normal 13 2 2 2 4 2 2" xfId="1170" xr:uid="{C35DE63F-C9BB-4702-B143-9C63A17F3EB7}"/>
    <cellStyle name="Normal 13 2 2 2 4 3" xfId="1171" xr:uid="{182C2271-E593-422D-8136-FA1D9080CA4A}"/>
    <cellStyle name="Normal 13 2 2 2 5" xfId="1172" xr:uid="{5114C99B-CFD2-45EE-A9B5-ADEF37216171}"/>
    <cellStyle name="Normal 13 2 2 2 5 2" xfId="1173" xr:uid="{C7E96F75-8B18-4F6D-9E2E-AAE08D4CDA7B}"/>
    <cellStyle name="Normal 13 2 2 2 6" xfId="1174" xr:uid="{FEB71948-031F-4ADE-8BAC-715A6AC8DFFB}"/>
    <cellStyle name="Normal 13 2 2 3" xfId="1175" xr:uid="{8031BB43-C4F3-432E-AC31-4A1B336D6D4B}"/>
    <cellStyle name="Normal 13 2 2 3 2" xfId="1176" xr:uid="{B8A03C20-D6A3-45E0-95E2-731E801031CC}"/>
    <cellStyle name="Normal 13 2 2 3 2 2" xfId="1177" xr:uid="{21A87C09-9BFC-4CF4-89E5-6301069E1EAE}"/>
    <cellStyle name="Normal 13 2 2 3 2 2 2" xfId="1178" xr:uid="{F6FE643D-64C5-4E11-BA88-67956756F5E2}"/>
    <cellStyle name="Normal 13 2 2 3 2 2 2 2" xfId="1179" xr:uid="{593C6CA3-C5C9-4398-B2C4-D5EF560B8EC7}"/>
    <cellStyle name="Normal 13 2 2 3 2 2 3" xfId="1180" xr:uid="{43358943-56EB-4333-A391-47E901C8AE68}"/>
    <cellStyle name="Normal 13 2 2 3 2 3" xfId="1181" xr:uid="{B377049C-4DBA-4A09-9665-5E541AF77533}"/>
    <cellStyle name="Normal 13 2 2 3 2 3 2" xfId="1182" xr:uid="{78EE92E2-47DD-4409-AD14-76D544E77518}"/>
    <cellStyle name="Normal 13 2 2 3 2 4" xfId="1183" xr:uid="{4ED28C17-4F44-4649-BB0E-AADCDE650D96}"/>
    <cellStyle name="Normal 13 2 2 3 3" xfId="1184" xr:uid="{88859466-07F6-4582-9B96-D56279BE44B7}"/>
    <cellStyle name="Normal 13 2 2 3 3 2" xfId="1185" xr:uid="{AD8D9847-A732-42D6-9FA0-56AE524E65F6}"/>
    <cellStyle name="Normal 13 2 2 3 3 2 2" xfId="1186" xr:uid="{B6CF85F0-E1EE-42E5-B3A2-1737DCFA03FD}"/>
    <cellStyle name="Normal 13 2 2 3 3 3" xfId="1187" xr:uid="{D0C703E7-F421-469A-80C0-B68398C9BA0E}"/>
    <cellStyle name="Normal 13 2 2 3 4" xfId="1188" xr:uid="{D17E6121-49DA-493B-9F2A-6EED25DB30FB}"/>
    <cellStyle name="Normal 13 2 2 3 4 2" xfId="1189" xr:uid="{6805DFDA-C4DE-454E-A007-48A144DBE329}"/>
    <cellStyle name="Normal 13 2 2 3 5" xfId="1190" xr:uid="{B9AB6330-4D74-43B3-8EB6-D68B3262352C}"/>
    <cellStyle name="Normal 13 2 2 4" xfId="1191" xr:uid="{3739460D-53EB-4192-9A24-525BADE1D211}"/>
    <cellStyle name="Normal 13 2 2 4 2" xfId="1192" xr:uid="{9225B88D-5AE0-47A1-916C-AE799D754F2D}"/>
    <cellStyle name="Normal 13 2 2 4 2 2" xfId="1193" xr:uid="{896C3F61-C378-48A6-9A3F-5AD8F4806220}"/>
    <cellStyle name="Normal 13 2 2 4 2 2 2" xfId="1194" xr:uid="{02F3AF08-E4F7-4A12-80F3-D87F0ACB405C}"/>
    <cellStyle name="Normal 13 2 2 4 2 3" xfId="1195" xr:uid="{02739BA5-59A5-4AF8-BC40-31F57498E694}"/>
    <cellStyle name="Normal 13 2 2 4 3" xfId="1196" xr:uid="{4E85B46D-F4D8-40B3-AF35-EF1239268B3C}"/>
    <cellStyle name="Normal 13 2 2 4 3 2" xfId="1197" xr:uid="{E62957EA-9F94-4A07-83F8-87E40A8EE204}"/>
    <cellStyle name="Normal 13 2 2 4 4" xfId="1198" xr:uid="{F87DAB03-7555-4BDA-A408-A9F6655DEA0D}"/>
    <cellStyle name="Normal 13 2 2 5" xfId="1199" xr:uid="{AF599657-6A20-411F-81B1-14A88BF75DFD}"/>
    <cellStyle name="Normal 13 2 2 5 2" xfId="1200" xr:uid="{1BD5BBCE-C354-4F61-B426-0BDF344C921A}"/>
    <cellStyle name="Normal 13 2 2 5 2 2" xfId="1201" xr:uid="{66D7AC22-D0AD-4B2C-9350-C8F3AFBA396B}"/>
    <cellStyle name="Normal 13 2 2 5 3" xfId="1202" xr:uid="{4260672C-E49C-45D8-A9D1-F533290EC24E}"/>
    <cellStyle name="Normal 13 2 2 6" xfId="1203" xr:uid="{66FC38F3-7B1F-4B4F-A444-B3DB30E4E7ED}"/>
    <cellStyle name="Normal 13 2 2 6 2" xfId="1204" xr:uid="{1F7978D2-E393-4C08-A6C3-B57646EADC16}"/>
    <cellStyle name="Normal 13 2 2 7" xfId="1205" xr:uid="{A4921A92-A198-4D63-AC69-19F131E12D9D}"/>
    <cellStyle name="Normal 13 2 2 8" xfId="1206" xr:uid="{235DC2CD-21CF-41FE-A36E-2408A5FDE0D5}"/>
    <cellStyle name="Normal 13 2 3" xfId="1207" xr:uid="{D7DBE671-ED89-4E93-96A4-344BED49864A}"/>
    <cellStyle name="Normal 13 2 3 2" xfId="1208" xr:uid="{972D4EF4-02B7-4035-827F-558AF14782C0}"/>
    <cellStyle name="Normal 13 2 3 2 2" xfId="1209" xr:uid="{4572B548-480A-47E1-83C5-A4B6B531CF68}"/>
    <cellStyle name="Normal 13 2 3 2 2 2" xfId="1210" xr:uid="{58FF336E-ACAC-423A-B710-2814CBD92EC8}"/>
    <cellStyle name="Normal 13 2 3 2 2 2 2" xfId="1211" xr:uid="{81617B49-31EA-48B9-9246-649FD6909713}"/>
    <cellStyle name="Normal 13 2 3 2 2 2 2 2" xfId="1212" xr:uid="{CC7FECB8-6B12-4EC9-A3F2-52C543FD57C9}"/>
    <cellStyle name="Normal 13 2 3 2 2 2 3" xfId="1213" xr:uid="{84736AE7-3560-435A-B623-0D583195E656}"/>
    <cellStyle name="Normal 13 2 3 2 2 3" xfId="1214" xr:uid="{514040E6-B722-4F58-826F-D3281D3EEB9D}"/>
    <cellStyle name="Normal 13 2 3 2 2 3 2" xfId="1215" xr:uid="{D97B044E-E23F-4431-823B-7226BBDF69C1}"/>
    <cellStyle name="Normal 13 2 3 2 2 4" xfId="1216" xr:uid="{246844A9-5407-443E-8CD0-EEA1DD97A72E}"/>
    <cellStyle name="Normal 13 2 3 2 3" xfId="1217" xr:uid="{7FB5DDB4-046B-4A1C-8FB4-27D440EF358D}"/>
    <cellStyle name="Normal 13 2 3 2 3 2" xfId="1218" xr:uid="{88651687-2FF7-463A-9661-A03D4DCCADFF}"/>
    <cellStyle name="Normal 13 2 3 2 3 2 2" xfId="1219" xr:uid="{28FCBA36-AF5C-4BC4-BCC1-09B266A4E12D}"/>
    <cellStyle name="Normal 13 2 3 2 3 3" xfId="1220" xr:uid="{A769412A-B96E-42DD-8BCE-B4D9BA2B9E60}"/>
    <cellStyle name="Normal 13 2 3 2 4" xfId="1221" xr:uid="{AEB2AB65-44FB-4CE1-85F8-2B0D05CCDBDE}"/>
    <cellStyle name="Normal 13 2 3 2 4 2" xfId="1222" xr:uid="{4053DBD5-4D95-4CD9-A28A-A39BF075BFB6}"/>
    <cellStyle name="Normal 13 2 3 2 5" xfId="1223" xr:uid="{639A864A-559D-4693-B1FD-CBA361C85DFD}"/>
    <cellStyle name="Normal 13 2 3 3" xfId="1224" xr:uid="{F32730F4-E674-4D6E-9832-DA837799E33A}"/>
    <cellStyle name="Normal 13 2 3 3 2" xfId="1225" xr:uid="{498AECC6-30A2-4850-A48D-0E9F7C247414}"/>
    <cellStyle name="Normal 13 2 3 3 2 2" xfId="1226" xr:uid="{F80A13B5-3AD2-4780-908D-B7CF3D96A872}"/>
    <cellStyle name="Normal 13 2 3 3 2 2 2" xfId="1227" xr:uid="{BD4448C7-51C6-4B85-9675-54F61E218390}"/>
    <cellStyle name="Normal 13 2 3 3 2 3" xfId="1228" xr:uid="{A84BA4A2-5898-49E9-9AC4-603C6D43DDB8}"/>
    <cellStyle name="Normal 13 2 3 3 3" xfId="1229" xr:uid="{181D1017-A82C-4E80-9A6E-292D01E4B480}"/>
    <cellStyle name="Normal 13 2 3 3 3 2" xfId="1230" xr:uid="{AB58858D-CF70-4834-BC0B-C17B25BBA4D5}"/>
    <cellStyle name="Normal 13 2 3 3 4" xfId="1231" xr:uid="{6AEB636F-B0AA-4879-8174-9ECD3059FA5E}"/>
    <cellStyle name="Normal 13 2 3 4" xfId="1232" xr:uid="{45EE13CD-F586-43E0-BE40-BDA19BF50215}"/>
    <cellStyle name="Normal 13 2 3 4 2" xfId="1233" xr:uid="{63717243-7B3C-4705-B724-F38CBAF5C563}"/>
    <cellStyle name="Normal 13 2 3 4 2 2" xfId="1234" xr:uid="{A623CE6E-3CDD-4DDA-A4BD-BA67987275F7}"/>
    <cellStyle name="Normal 13 2 3 4 3" xfId="1235" xr:uid="{8DB7B056-6632-456E-8B25-DB502D5D8B2D}"/>
    <cellStyle name="Normal 13 2 3 5" xfId="1236" xr:uid="{B75E135E-CDDE-41A6-97E8-DE5041EA067C}"/>
    <cellStyle name="Normal 13 2 3 5 2" xfId="1237" xr:uid="{FE63B388-68E2-4234-9556-7FACEBEBB28D}"/>
    <cellStyle name="Normal 13 2 3 6" xfId="1238" xr:uid="{60D1595D-8BC3-4512-8CEC-E50DBDDCBD59}"/>
    <cellStyle name="Normal 13 2 4" xfId="1239" xr:uid="{4168106C-5A64-49D8-8904-75E9594D72D6}"/>
    <cellStyle name="Normal 13 2 4 2" xfId="1240" xr:uid="{7FB1D45A-66B0-4ABD-AFC7-13455F00DA89}"/>
    <cellStyle name="Normal 13 2 4 2 2" xfId="1241" xr:uid="{04E4EBD7-62F9-42C1-87B8-5CA04939B9BF}"/>
    <cellStyle name="Normal 13 2 4 2 2 2" xfId="1242" xr:uid="{524CC340-27C5-4522-851D-A346BAAAD4C8}"/>
    <cellStyle name="Normal 13 2 4 2 2 2 2" xfId="1243" xr:uid="{0C80745C-DE16-4729-93C2-22A944B7A829}"/>
    <cellStyle name="Normal 13 2 4 2 2 3" xfId="1244" xr:uid="{C0F79813-4BDE-422F-9841-E1B909DDD940}"/>
    <cellStyle name="Normal 13 2 4 2 3" xfId="1245" xr:uid="{CC572258-DFA0-4BBE-91A0-74F30F32EC62}"/>
    <cellStyle name="Normal 13 2 4 2 3 2" xfId="1246" xr:uid="{2D5392C4-07DE-4269-9A20-C4262BDFE4C8}"/>
    <cellStyle name="Normal 13 2 4 2 4" xfId="1247" xr:uid="{4BF34217-BEC0-4E0E-BF09-A0A3E277A142}"/>
    <cellStyle name="Normal 13 2 4 3" xfId="1248" xr:uid="{66BABDC1-89F3-4AE8-8D31-9A47D8549C75}"/>
    <cellStyle name="Normal 13 2 4 3 2" xfId="1249" xr:uid="{99201602-5195-4537-A922-2C1C480A7A1A}"/>
    <cellStyle name="Normal 13 2 4 3 2 2" xfId="1250" xr:uid="{70A24CD1-0CAE-402B-881E-E87413399BE6}"/>
    <cellStyle name="Normal 13 2 4 3 3" xfId="1251" xr:uid="{077ECD25-93F2-4A28-970A-7AF30B712018}"/>
    <cellStyle name="Normal 13 2 4 4" xfId="1252" xr:uid="{95B4D988-ADC5-48B2-BF76-092F3CBD1B02}"/>
    <cellStyle name="Normal 13 2 4 4 2" xfId="1253" xr:uid="{23D69A4D-AFB8-481A-B41C-C916F026ADCA}"/>
    <cellStyle name="Normal 13 2 4 5" xfId="1254" xr:uid="{3C5276B0-852A-4CBE-A4B0-16C7DF2451F6}"/>
    <cellStyle name="Normal 13 2 5" xfId="1255" xr:uid="{C74980A7-3CEB-47B2-A613-3F2B941521D3}"/>
    <cellStyle name="Normal 13 2 5 2" xfId="1256" xr:uid="{869B2E82-A9DD-41AB-ACA4-239365A04FEF}"/>
    <cellStyle name="Normal 13 2 5 2 2" xfId="1257" xr:uid="{6577340E-BF7F-4452-AE16-B54231778B94}"/>
    <cellStyle name="Normal 13 2 5 2 2 2" xfId="1258" xr:uid="{662C4B0B-964F-4934-B9C2-64F20924B07A}"/>
    <cellStyle name="Normal 13 2 5 2 3" xfId="1259" xr:uid="{CD953456-A955-4C05-81B1-9FB3793746B0}"/>
    <cellStyle name="Normal 13 2 5 3" xfId="1260" xr:uid="{A6A7000C-A860-48E8-A5D3-1DD481A3350D}"/>
    <cellStyle name="Normal 13 2 5 3 2" xfId="1261" xr:uid="{23AADCB9-9D03-49E4-968F-CA6B611062F7}"/>
    <cellStyle name="Normal 13 2 5 4" xfId="1262" xr:uid="{DD7EB186-43CD-482C-8A41-8190434D0AA8}"/>
    <cellStyle name="Normal 13 2 6" xfId="1263" xr:uid="{0A117ABB-506A-4236-8D6A-BFCD4B31448F}"/>
    <cellStyle name="Normal 13 2 6 2" xfId="1264" xr:uid="{89350080-908C-4B66-A15D-DAA11AF8655B}"/>
    <cellStyle name="Normal 13 2 6 2 2" xfId="1265" xr:uid="{5EF91666-534A-4750-94BB-6AABB3990C36}"/>
    <cellStyle name="Normal 13 2 6 3" xfId="1266" xr:uid="{1680BD62-DE82-460E-BB92-BAA5371D23F7}"/>
    <cellStyle name="Normal 13 2 6 4" xfId="1267" xr:uid="{89515082-8699-4585-BE1E-D89EE6673D26}"/>
    <cellStyle name="Normal 13 2 7" xfId="1268" xr:uid="{E16B4BD0-AD1E-421D-AC5B-A5DC583C5BC3}"/>
    <cellStyle name="Normal 13 2 7 2" xfId="1269" xr:uid="{ECDEEC47-6008-4943-8FE6-BC33BC9EB205}"/>
    <cellStyle name="Normal 13 2 8" xfId="1270" xr:uid="{0863C3F5-F578-4593-94EB-2DF405DC3A71}"/>
    <cellStyle name="Normal 13 2 9" xfId="1271" xr:uid="{2869146A-0922-42BB-90A5-F961C035F757}"/>
    <cellStyle name="Normal 13 3" xfId="1272" xr:uid="{2F0A49BF-CCB5-4EEC-9058-0B09A403F735}"/>
    <cellStyle name="Normal 13 3 2" xfId="1273" xr:uid="{8AF15288-76C4-4A55-A0D4-BDF2D84799F6}"/>
    <cellStyle name="Normal 13 3 2 2" xfId="1274" xr:uid="{AA388D46-845A-4CA1-83AE-F3F78CC3F347}"/>
    <cellStyle name="Normal 13 3 2 2 2" xfId="1275" xr:uid="{434670EF-8773-4C7A-AE90-1BF6227A227F}"/>
    <cellStyle name="Normal 13 3 2 2 2 2" xfId="1276" xr:uid="{3E4E4B72-6CB6-4FAE-8893-89C4F55974D9}"/>
    <cellStyle name="Normal 13 3 2 2 2 2 2" xfId="1277" xr:uid="{C4CE805E-621B-4837-9C17-D9875B09AF42}"/>
    <cellStyle name="Normal 13 3 2 2 2 2 2 2" xfId="1278" xr:uid="{D0050FA6-EE8E-4316-B6F5-F589B95DC82B}"/>
    <cellStyle name="Normal 13 3 2 2 2 2 3" xfId="1279" xr:uid="{B480F94C-EC0E-4201-A5EA-BD21CE08AAF2}"/>
    <cellStyle name="Normal 13 3 2 2 2 3" xfId="1280" xr:uid="{481C35FD-81F0-432A-932F-C1EF8EDAB6D6}"/>
    <cellStyle name="Normal 13 3 2 2 2 3 2" xfId="1281" xr:uid="{C99372B5-0466-49E8-B012-FA1B81DF6F02}"/>
    <cellStyle name="Normal 13 3 2 2 2 4" xfId="1282" xr:uid="{B7425740-B95D-4E58-B3DF-BDE947626102}"/>
    <cellStyle name="Normal 13 3 2 2 3" xfId="1283" xr:uid="{123D535A-13CF-492D-80CD-42B8556BAAF5}"/>
    <cellStyle name="Normal 13 3 2 2 3 2" xfId="1284" xr:uid="{4D72F0E3-5898-47BB-9E43-13ACD73A579D}"/>
    <cellStyle name="Normal 13 3 2 2 3 2 2" xfId="1285" xr:uid="{BB7FCE0A-D6EC-4373-9494-212465E7D820}"/>
    <cellStyle name="Normal 13 3 2 2 3 3" xfId="1286" xr:uid="{E6618190-68E2-453C-B44D-B77F7BC3C740}"/>
    <cellStyle name="Normal 13 3 2 2 4" xfId="1287" xr:uid="{D49AA1DB-6B38-4F13-A825-69F558BB5DD8}"/>
    <cellStyle name="Normal 13 3 2 2 4 2" xfId="1288" xr:uid="{8B307E1A-EEC8-4ED5-A592-9ECB3CE27912}"/>
    <cellStyle name="Normal 13 3 2 2 5" xfId="1289" xr:uid="{8CDC53C6-1321-44CE-B0E2-25E6B67479D1}"/>
    <cellStyle name="Normal 13 3 2 3" xfId="1290" xr:uid="{A04BDA45-3380-401E-9201-F4EE2CEAD1CE}"/>
    <cellStyle name="Normal 13 3 2 3 2" xfId="1291" xr:uid="{0D3A409D-3385-44E4-B0AD-DD9D2867FB80}"/>
    <cellStyle name="Normal 13 3 2 3 2 2" xfId="1292" xr:uid="{1791D8DC-50EB-4BE8-95D7-119041CCBAD1}"/>
    <cellStyle name="Normal 13 3 2 3 2 2 2" xfId="1293" xr:uid="{74AEEAB5-6749-426E-8B16-9E04EA92E3AD}"/>
    <cellStyle name="Normal 13 3 2 3 2 3" xfId="1294" xr:uid="{93EC13BD-F68F-4A15-A685-16F30B24AEE8}"/>
    <cellStyle name="Normal 13 3 2 3 3" xfId="1295" xr:uid="{A1A16105-9612-400D-8EAE-4FFD60E3F54B}"/>
    <cellStyle name="Normal 13 3 2 3 3 2" xfId="1296" xr:uid="{F310EDD1-7A05-4AB0-9106-1F31DACE0F3D}"/>
    <cellStyle name="Normal 13 3 2 3 4" xfId="1297" xr:uid="{B5042BCF-A769-403D-951D-907DB2661FF5}"/>
    <cellStyle name="Normal 13 3 2 4" xfId="1298" xr:uid="{860ED135-5CA4-44C0-AE41-1FE1A68BCC47}"/>
    <cellStyle name="Normal 13 3 2 4 2" xfId="1299" xr:uid="{F0277983-E7D5-4854-9075-AB5E9FFE4499}"/>
    <cellStyle name="Normal 13 3 2 4 2 2" xfId="1300" xr:uid="{83FB1DBF-FC88-4B92-BC7D-24720063967B}"/>
    <cellStyle name="Normal 13 3 2 4 3" xfId="1301" xr:uid="{AAF1F1A3-E15B-4AFC-B4F8-F60DB269B98D}"/>
    <cellStyle name="Normal 13 3 2 5" xfId="1302" xr:uid="{FE3E48D8-D776-4B32-8517-7B0C283C5C50}"/>
    <cellStyle name="Normal 13 3 2 5 2" xfId="1303" xr:uid="{31B3D23B-3CAF-45C1-98DA-A3FEDCB8BF60}"/>
    <cellStyle name="Normal 13 3 2 6" xfId="1304" xr:uid="{76CAA2F4-C8CF-4751-ADD9-D00DF7C32013}"/>
    <cellStyle name="Normal 13 3 2 7" xfId="1305" xr:uid="{5F0BCFE0-61B3-4D8B-BB7B-B463D5FFD1A9}"/>
    <cellStyle name="Normal 13 3 3" xfId="1306" xr:uid="{903F719A-9EDC-4780-A44E-5ABD752E1725}"/>
    <cellStyle name="Normal 13 3 3 2" xfId="1307" xr:uid="{99EF707D-E5EA-4875-BAFD-66D63C90F547}"/>
    <cellStyle name="Normal 13 3 3 2 2" xfId="1308" xr:uid="{6534DEDA-4D1A-4609-BA6A-698E580DAD9D}"/>
    <cellStyle name="Normal 13 3 3 2 2 2" xfId="1309" xr:uid="{9D372EFB-00AC-4A4F-A915-58F1A1F40C48}"/>
    <cellStyle name="Normal 13 3 3 2 2 2 2" xfId="1310" xr:uid="{98381A2D-8B2B-4C09-AB30-EDB0CD38BA5B}"/>
    <cellStyle name="Normal 13 3 3 2 2 3" xfId="1311" xr:uid="{ECED4A86-B396-4459-8906-A705C4A2FCB1}"/>
    <cellStyle name="Normal 13 3 3 2 3" xfId="1312" xr:uid="{A7FF2E06-2071-461F-8B89-9FFD5B03AB66}"/>
    <cellStyle name="Normal 13 3 3 2 3 2" xfId="1313" xr:uid="{CC5B14AB-977D-4DC9-AB14-E124F0969E17}"/>
    <cellStyle name="Normal 13 3 3 2 4" xfId="1314" xr:uid="{2ADEA816-D85E-45CE-B125-DBCD01B5170F}"/>
    <cellStyle name="Normal 13 3 3 3" xfId="1315" xr:uid="{8205A073-847F-4D5B-820B-40C683354C42}"/>
    <cellStyle name="Normal 13 3 3 3 2" xfId="1316" xr:uid="{4A636975-FECF-46A8-8C48-D025400A4DFF}"/>
    <cellStyle name="Normal 13 3 3 3 2 2" xfId="1317" xr:uid="{3462D905-6ED3-49F0-A277-894BCD3D0C84}"/>
    <cellStyle name="Normal 13 3 3 3 3" xfId="1318" xr:uid="{0B5AB556-82BD-42FC-9DFD-1FE15AA8CAB4}"/>
    <cellStyle name="Normal 13 3 3 4" xfId="1319" xr:uid="{B2883071-1D60-4622-AB1E-C9EB494F7B29}"/>
    <cellStyle name="Normal 13 3 3 4 2" xfId="1320" xr:uid="{B1018814-AF7E-47C4-B6D5-3F72D10B7319}"/>
    <cellStyle name="Normal 13 3 3 5" xfId="1321" xr:uid="{6BFF40E3-3A71-46C0-947A-94AFFF5190BB}"/>
    <cellStyle name="Normal 13 3 4" xfId="1322" xr:uid="{7C25504A-264F-4689-A7B9-580F1EEBFA3B}"/>
    <cellStyle name="Normal 13 3 4 2" xfId="1323" xr:uid="{B9D9785D-6F35-4ED9-8657-9E103ED63D79}"/>
    <cellStyle name="Normal 13 3 4 2 2" xfId="1324" xr:uid="{0D2E3FA5-0351-4931-A207-008D1C77D885}"/>
    <cellStyle name="Normal 13 3 4 2 2 2" xfId="1325" xr:uid="{0AAC29BA-6AA3-4CEB-83FD-51B91EEB7DD1}"/>
    <cellStyle name="Normal 13 3 4 2 3" xfId="1326" xr:uid="{04FF4EAE-3ED0-4FA0-8D42-E1CC710E0CA3}"/>
    <cellStyle name="Normal 13 3 4 3" xfId="1327" xr:uid="{AF2A2E61-8EF3-4917-A420-EC2C4A28534F}"/>
    <cellStyle name="Normal 13 3 4 3 2" xfId="1328" xr:uid="{389D79CB-4330-4528-A12C-AF442E335747}"/>
    <cellStyle name="Normal 13 3 4 4" xfId="1329" xr:uid="{24096724-09C5-4198-A731-F433F381EE05}"/>
    <cellStyle name="Normal 13 3 5" xfId="1330" xr:uid="{F328A12B-7E2C-4917-B4B0-2E46041487CF}"/>
    <cellStyle name="Normal 13 3 5 2" xfId="1331" xr:uid="{F257BD06-8FAB-488D-A3CD-AD42BDF20F23}"/>
    <cellStyle name="Normal 13 3 5 2 2" xfId="1332" xr:uid="{9500AA5E-0994-40C3-BD97-E8F60C706331}"/>
    <cellStyle name="Normal 13 3 5 3" xfId="1333" xr:uid="{8EB5B417-6F2D-406C-B7D1-E945996AACB3}"/>
    <cellStyle name="Normal 13 3 6" xfId="1334" xr:uid="{2F68F8FC-6D68-417A-958F-F65E7B7D8F6C}"/>
    <cellStyle name="Normal 13 3 6 2" xfId="1335" xr:uid="{BE65228F-5A71-4135-A609-2E0F9BA8D653}"/>
    <cellStyle name="Normal 13 3 7" xfId="1336" xr:uid="{B57CAE59-420F-4BF6-B329-BCE9FD2FFE0F}"/>
    <cellStyle name="Normal 13 3 8" xfId="1337" xr:uid="{4CCA082D-17FE-4994-AF54-836B8DCEC876}"/>
    <cellStyle name="Normal 13 4" xfId="1338" xr:uid="{2115B802-85DF-44A0-8282-84D8A267400F}"/>
    <cellStyle name="Normal 13 4 2" xfId="1339" xr:uid="{791F029C-AC5D-4DEF-A135-100861615992}"/>
    <cellStyle name="Normal 13 4 2 2" xfId="1340" xr:uid="{C88CB8F7-ED5C-41FC-BF76-F8FFCF368423}"/>
    <cellStyle name="Normal 13 4 2 2 2" xfId="1341" xr:uid="{1576D4AB-A934-4C81-9AB9-FEB28B5A6427}"/>
    <cellStyle name="Normal 13 4 2 2 2 2" xfId="1342" xr:uid="{1CB66BAD-F985-41D7-A64A-97C75161416A}"/>
    <cellStyle name="Normal 13 4 2 2 2 2 2" xfId="1343" xr:uid="{5508CC64-9328-4FFB-8041-37409530D09C}"/>
    <cellStyle name="Normal 13 4 2 2 2 3" xfId="1344" xr:uid="{6B5BF6FD-48D0-4D8A-83B9-A025C4BF7827}"/>
    <cellStyle name="Normal 13 4 2 2 3" xfId="1345" xr:uid="{3C4D9B5D-6DE4-463F-B05F-8AE2683C2685}"/>
    <cellStyle name="Normal 13 4 2 2 3 2" xfId="1346" xr:uid="{A9BA4C6B-7E90-43F4-AA00-1F01E20CFF6E}"/>
    <cellStyle name="Normal 13 4 2 2 4" xfId="1347" xr:uid="{7720FB71-8054-426A-B7C5-110CEC89D06A}"/>
    <cellStyle name="Normal 13 4 2 3" xfId="1348" xr:uid="{B1C6EC06-709D-4EBA-BE2B-7073914C0D8C}"/>
    <cellStyle name="Normal 13 4 2 3 2" xfId="1349" xr:uid="{308E0FD3-940A-4F4F-838E-E1107E1734E8}"/>
    <cellStyle name="Normal 13 4 2 3 2 2" xfId="1350" xr:uid="{9861ECEE-9DDB-467F-A65D-6F8B1F6927FE}"/>
    <cellStyle name="Normal 13 4 2 3 3" xfId="1351" xr:uid="{28B523C8-4692-4412-9296-B3B55AF6998B}"/>
    <cellStyle name="Normal 13 4 2 4" xfId="1352" xr:uid="{C473FF12-3F65-4402-9EE3-52DFD4B5B3A8}"/>
    <cellStyle name="Normal 13 4 2 4 2" xfId="1353" xr:uid="{0CF8D3ED-D020-4884-912D-A712AA31AAB6}"/>
    <cellStyle name="Normal 13 4 2 5" xfId="1354" xr:uid="{38C5B9DF-7B00-4C51-B4DD-95F2D3FF894A}"/>
    <cellStyle name="Normal 13 4 3" xfId="1355" xr:uid="{0BC34AFF-2B14-4EC2-9A65-C84FCC0D0A19}"/>
    <cellStyle name="Normal 13 4 3 2" xfId="1356" xr:uid="{6AD3970A-6D33-4FEF-903C-15B837E7E685}"/>
    <cellStyle name="Normal 13 4 3 2 2" xfId="1357" xr:uid="{64F49F1C-98FF-457B-9952-C0485175ED73}"/>
    <cellStyle name="Normal 13 4 3 2 2 2" xfId="1358" xr:uid="{8D91643A-33F5-4FB0-8881-EFA258DCD08E}"/>
    <cellStyle name="Normal 13 4 3 2 3" xfId="1359" xr:uid="{06F39B5D-1627-4037-AF6F-7F3972BA8723}"/>
    <cellStyle name="Normal 13 4 3 3" xfId="1360" xr:uid="{6322085F-B49A-44EF-947E-191D1833E5DF}"/>
    <cellStyle name="Normal 13 4 3 3 2" xfId="1361" xr:uid="{D2757D08-6983-4188-A715-6E5E4D358F96}"/>
    <cellStyle name="Normal 13 4 3 4" xfId="1362" xr:uid="{3848E74A-01DC-41ED-91DF-896C347BA732}"/>
    <cellStyle name="Normal 13 4 4" xfId="1363" xr:uid="{866F5510-8E19-46C8-BF65-26EE583A450F}"/>
    <cellStyle name="Normal 13 4 4 2" xfId="1364" xr:uid="{80B5C59B-0A6D-4477-9D09-ACF4885FECD4}"/>
    <cellStyle name="Normal 13 4 4 2 2" xfId="1365" xr:uid="{80A38BE1-B0B5-47E3-B07E-3A4B266561B8}"/>
    <cellStyle name="Normal 13 4 4 3" xfId="1366" xr:uid="{256BF57B-2AB1-42BA-9EF4-B91C116B0E9B}"/>
    <cellStyle name="Normal 13 4 5" xfId="1367" xr:uid="{14907046-73EA-468E-8011-ADFDF23DFC42}"/>
    <cellStyle name="Normal 13 4 5 2" xfId="1368" xr:uid="{D096B7D1-973D-4D58-BA69-E1892C5DF72E}"/>
    <cellStyle name="Normal 13 4 6" xfId="1369" xr:uid="{FC371D09-3B7C-4E05-99CA-EC9CB54CC832}"/>
    <cellStyle name="Normal 13 4 7" xfId="1370" xr:uid="{97497032-5B09-419C-95D6-5635A6C9267A}"/>
    <cellStyle name="Normal 13 5" xfId="1371" xr:uid="{3137493D-D03C-4922-BA48-FDADE9B6BF42}"/>
    <cellStyle name="Normal 13 5 2" xfId="1372" xr:uid="{0CCCCD32-C231-44F2-8D5C-7552D1B10D42}"/>
    <cellStyle name="Normal 13 5 2 2" xfId="1373" xr:uid="{5DA4DC39-EAC1-4BFA-89E2-9C68C73E4A6C}"/>
    <cellStyle name="Normal 13 5 2 2 2" xfId="1374" xr:uid="{B0D2BCD3-F421-4668-A2C7-233218E8CA6B}"/>
    <cellStyle name="Normal 13 5 2 2 2 2" xfId="1375" xr:uid="{69A86733-5432-483C-A835-DF979FEEC1DA}"/>
    <cellStyle name="Normal 13 5 2 2 3" xfId="1376" xr:uid="{7C7F26FB-2484-4150-9067-439FA7E32FD3}"/>
    <cellStyle name="Normal 13 5 2 3" xfId="1377" xr:uid="{455F7561-CDD7-4EA8-9F87-1E2EF7F572AD}"/>
    <cellStyle name="Normal 13 5 2 3 2" xfId="1378" xr:uid="{6D7868AF-4B0D-4A59-8A25-416D38990E8D}"/>
    <cellStyle name="Normal 13 5 2 4" xfId="1379" xr:uid="{0FBC6D02-CB46-4689-B2D1-334A2488B16A}"/>
    <cellStyle name="Normal 13 5 3" xfId="1380" xr:uid="{558737EF-E01B-48C3-B501-C2C89E038DC9}"/>
    <cellStyle name="Normal 13 5 3 2" xfId="1381" xr:uid="{A125C87E-8570-49C4-BF49-8AF1C126179C}"/>
    <cellStyle name="Normal 13 5 3 2 2" xfId="1382" xr:uid="{212F7897-A793-44DB-9FED-8F25F02BF3DF}"/>
    <cellStyle name="Normal 13 5 3 3" xfId="1383" xr:uid="{092FD416-65F4-4ADE-98AA-8DBD6EF5060C}"/>
    <cellStyle name="Normal 13 5 4" xfId="1384" xr:uid="{4B282FF8-558B-48EE-8132-530D0D14A442}"/>
    <cellStyle name="Normal 13 5 4 2" xfId="1385" xr:uid="{DFBEFB47-AFC3-4384-925F-D954F0D5BF51}"/>
    <cellStyle name="Normal 13 5 5" xfId="1386" xr:uid="{E4874133-4D9D-43FF-B122-9CFE4AF67032}"/>
    <cellStyle name="Normal 13 5 6" xfId="1387" xr:uid="{E3F4F7AF-A314-489F-85DB-D907F594AEA9}"/>
    <cellStyle name="Normal 13 6" xfId="1388" xr:uid="{463DDE79-9378-4800-9B52-5F21C6927E52}"/>
    <cellStyle name="Normal 13 6 2" xfId="1389" xr:uid="{DD9BE4F4-E2F7-44A5-8F95-695DF6FED1F5}"/>
    <cellStyle name="Normal 13 6 2 2" xfId="1390" xr:uid="{47E2BE30-ACC9-4F69-9BFD-6E85823D7472}"/>
    <cellStyle name="Normal 13 6 2 2 2" xfId="1391" xr:uid="{8E977D91-CCCE-413A-B854-8FB24DF0D786}"/>
    <cellStyle name="Normal 13 6 2 3" xfId="1392" xr:uid="{4D22CF7F-A322-4CA3-9EA7-CE02F8A81A9E}"/>
    <cellStyle name="Normal 13 6 3" xfId="1393" xr:uid="{97C3A084-A339-4C68-9BDC-67EFF7EAB853}"/>
    <cellStyle name="Normal 13 6 3 2" xfId="1394" xr:uid="{3B59DFA3-33B5-420B-A5EE-3992E737D0B2}"/>
    <cellStyle name="Normal 13 6 4" xfId="1395" xr:uid="{8FD2D508-055D-41FB-BE26-2FAE75FCBD8A}"/>
    <cellStyle name="Normal 13 6 5" xfId="1396" xr:uid="{EE42751F-299F-43DA-BC90-CA3EE619178D}"/>
    <cellStyle name="Normal 13 7" xfId="1397" xr:uid="{05763D1E-59FA-4766-9616-7C33DE324F3D}"/>
    <cellStyle name="Normal 13 7 2" xfId="1398" xr:uid="{8922B526-33B2-4C90-AC34-1E2635B7961D}"/>
    <cellStyle name="Normal 13 7 2 2" xfId="1399" xr:uid="{37CBBF5A-7B93-49A5-B629-2A315A8B4CFC}"/>
    <cellStyle name="Normal 13 7 3" xfId="1400" xr:uid="{BE2083A3-807E-4E52-978F-AA23DBCC374C}"/>
    <cellStyle name="Normal 13 8" xfId="1401" xr:uid="{367AABD7-BB5A-485F-8087-D7C7B270F625}"/>
    <cellStyle name="Normal 13 8 2" xfId="1402" xr:uid="{5438878C-7DBC-4928-9F50-CE6E4A1F24F6}"/>
    <cellStyle name="Normal 13 9" xfId="1403" xr:uid="{2CB45845-0720-4247-941D-26648D6A3CDD}"/>
    <cellStyle name="Normal 130" xfId="1404" xr:uid="{B7514B92-90AE-4AE3-B4A0-848E14C32FBE}"/>
    <cellStyle name="Normal 130 2" xfId="1405" xr:uid="{BFD53CFF-A6D3-4633-967D-8C1B151F649E}"/>
    <cellStyle name="Normal 131" xfId="1406" xr:uid="{E4ECF387-B2A2-40DE-9B60-22A9747A8825}"/>
    <cellStyle name="Normal 131 2" xfId="1407" xr:uid="{12D87FDB-694D-4F62-B478-62A0853AD63A}"/>
    <cellStyle name="Normal 132" xfId="1408" xr:uid="{5EBF07BE-FC47-452E-B25E-3A3344FB7612}"/>
    <cellStyle name="Normal 132 2" xfId="1409" xr:uid="{87AB8480-C7E8-4534-A09E-A10AF3402D9D}"/>
    <cellStyle name="Normal 133" xfId="1410" xr:uid="{B726B355-5213-4605-8074-4B7F8D45A7ED}"/>
    <cellStyle name="Normal 133 2" xfId="1411" xr:uid="{195B7B58-7F70-41B6-9E1F-B2F142987825}"/>
    <cellStyle name="Normal 134" xfId="1412" xr:uid="{34A3B819-BBDE-45FD-8527-DDB7FF06A2C2}"/>
    <cellStyle name="Normal 134 2" xfId="1413" xr:uid="{7F22468D-C8C4-45AA-87E7-4FBA75D2ACCF}"/>
    <cellStyle name="Normal 135" xfId="1414" xr:uid="{EAAA3859-063E-44BF-A290-3F6EE625B5D9}"/>
    <cellStyle name="Normal 135 2" xfId="1415" xr:uid="{8B5ED754-EC30-4B2E-B668-89E0DCDD9E8A}"/>
    <cellStyle name="Normal 136" xfId="1416" xr:uid="{52D6CBA7-F661-45FC-9CCB-E67B53FE736D}"/>
    <cellStyle name="Normal 136 2" xfId="1417" xr:uid="{16D87F76-4321-400E-AEEA-2A7329D7B453}"/>
    <cellStyle name="Normal 137" xfId="1418" xr:uid="{068FF158-9DCF-4162-ABE1-FEF938B424E3}"/>
    <cellStyle name="Normal 137 2" xfId="1419" xr:uid="{C73BFB54-DC53-442C-A72A-8324ABAB0FE2}"/>
    <cellStyle name="Normal 138" xfId="1420" xr:uid="{3ED57B84-14B5-46A0-ABC3-EF75398AC896}"/>
    <cellStyle name="Normal 138 2" xfId="1421" xr:uid="{C35CD1F8-0227-407F-B95D-3856B0EF8DAD}"/>
    <cellStyle name="Normal 139" xfId="1422" xr:uid="{8566C43C-B369-4B73-BD54-0E2A998F7EED}"/>
    <cellStyle name="Normal 139 2" xfId="1423" xr:uid="{D9DCD01B-8591-47FF-B037-9D1FC14B01F3}"/>
    <cellStyle name="Normal 14" xfId="1424" xr:uid="{D1B564CF-123B-47D7-8FAB-140AD967B289}"/>
    <cellStyle name="Normal 14 2" xfId="1425" xr:uid="{D214BD95-989E-4452-9B8B-A667180EF9C9}"/>
    <cellStyle name="Normal 14 2 2" xfId="1426" xr:uid="{738CD10E-A252-4C1F-9ABC-045125F1413A}"/>
    <cellStyle name="Normal 14 2 2 2" xfId="1427" xr:uid="{BB4B54D4-46B9-44AA-BA05-857007C2E4C9}"/>
    <cellStyle name="Normal 14 2 2 2 2" xfId="1428" xr:uid="{D50C4F05-90A4-4EAF-8C7D-958619E1C8FF}"/>
    <cellStyle name="Normal 14 2 2 2 2 2" xfId="1429" xr:uid="{9278C7FF-9633-4074-8B47-98E06CA940AA}"/>
    <cellStyle name="Normal 14 2 2 2 2 2 2" xfId="1430" xr:uid="{F6E82CA2-0035-4A3C-AC12-7915EE149A4F}"/>
    <cellStyle name="Normal 14 2 2 2 2 2 2 2" xfId="1431" xr:uid="{C5790668-5C53-434B-A9F3-C7134C5C5467}"/>
    <cellStyle name="Normal 14 2 2 2 2 2 2 2 2" xfId="1432" xr:uid="{C89B3739-EC7E-4F4A-8C27-C2B18344D9AE}"/>
    <cellStyle name="Normal 14 2 2 2 2 2 2 3" xfId="1433" xr:uid="{BC110219-6117-4B3C-981D-DAB57E378A98}"/>
    <cellStyle name="Normal 14 2 2 2 2 2 3" xfId="1434" xr:uid="{45D25150-3F53-4EC9-8D20-5AD33DC51E3A}"/>
    <cellStyle name="Normal 14 2 2 2 2 2 3 2" xfId="1435" xr:uid="{D2D432BC-24DF-44BC-BC19-BE4844E33DCA}"/>
    <cellStyle name="Normal 14 2 2 2 2 2 4" xfId="1436" xr:uid="{B0199C53-0BB9-40E7-8331-6093FF22DE1F}"/>
    <cellStyle name="Normal 14 2 2 2 2 3" xfId="1437" xr:uid="{5A8B691B-D95B-478C-AE6A-91A6678D7CBE}"/>
    <cellStyle name="Normal 14 2 2 2 2 3 2" xfId="1438" xr:uid="{0B2020EF-4C0C-4C4E-9E20-7499C06BC5B4}"/>
    <cellStyle name="Normal 14 2 2 2 2 3 2 2" xfId="1439" xr:uid="{EDF33787-EB44-4552-8851-5BBA3BC8A9FC}"/>
    <cellStyle name="Normal 14 2 2 2 2 3 3" xfId="1440" xr:uid="{A5274C4E-DE29-41DF-9430-CB7FDD564503}"/>
    <cellStyle name="Normal 14 2 2 2 2 4" xfId="1441" xr:uid="{3CAC35EB-F90C-423D-95E3-BFDC5DEAE80C}"/>
    <cellStyle name="Normal 14 2 2 2 2 4 2" xfId="1442" xr:uid="{47C4577A-3535-4C08-B9D4-A39AFF039215}"/>
    <cellStyle name="Normal 14 2 2 2 2 5" xfId="1443" xr:uid="{653BB75D-5AF3-4E37-955D-28234777D186}"/>
    <cellStyle name="Normal 14 2 2 2 3" xfId="1444" xr:uid="{B526A983-08F2-42B3-91D8-A5FECD24DE0F}"/>
    <cellStyle name="Normal 14 2 2 2 3 2" xfId="1445" xr:uid="{B0C719FF-8173-4BB6-B3D8-871930380705}"/>
    <cellStyle name="Normal 14 2 2 2 3 2 2" xfId="1446" xr:uid="{F6966C7D-8040-40E6-8F82-1FC0A562B51E}"/>
    <cellStyle name="Normal 14 2 2 2 3 2 2 2" xfId="1447" xr:uid="{061DF85B-7A5B-4B4C-BA7A-69BF71187042}"/>
    <cellStyle name="Normal 14 2 2 2 3 2 3" xfId="1448" xr:uid="{B1482739-B269-408B-AE7D-BDF1C1B30286}"/>
    <cellStyle name="Normal 14 2 2 2 3 3" xfId="1449" xr:uid="{766951C8-ECD5-4DBE-8262-1587408D8DA9}"/>
    <cellStyle name="Normal 14 2 2 2 3 3 2" xfId="1450" xr:uid="{A9E2D8C0-59D1-47FE-AE1D-767E53F64917}"/>
    <cellStyle name="Normal 14 2 2 2 3 4" xfId="1451" xr:uid="{9959203A-E820-45AC-8729-2B62906434DE}"/>
    <cellStyle name="Normal 14 2 2 2 4" xfId="1452" xr:uid="{D7920AAB-E278-491C-B9EF-2F06D17ED0D3}"/>
    <cellStyle name="Normal 14 2 2 2 4 2" xfId="1453" xr:uid="{D2A84DF8-5E4D-4C5B-AF36-68E62838AEC4}"/>
    <cellStyle name="Normal 14 2 2 2 4 2 2" xfId="1454" xr:uid="{3E6AF46D-63CB-45C5-B138-A76483BE4EA3}"/>
    <cellStyle name="Normal 14 2 2 2 4 3" xfId="1455" xr:uid="{938B7D7B-637A-4CCE-886B-772626745D85}"/>
    <cellStyle name="Normal 14 2 2 2 5" xfId="1456" xr:uid="{5FD4B7CA-C5E1-4AAD-AF51-4D1F5C0CA955}"/>
    <cellStyle name="Normal 14 2 2 2 5 2" xfId="1457" xr:uid="{FF585C16-3D04-4B94-BDC9-3632B598052F}"/>
    <cellStyle name="Normal 14 2 2 2 6" xfId="1458" xr:uid="{8A5484A1-96F6-4B3B-AE8C-9DD4C0FD0817}"/>
    <cellStyle name="Normal 14 2 2 3" xfId="1459" xr:uid="{095E5466-94E7-405A-9F89-F5F53C9C9EC8}"/>
    <cellStyle name="Normal 14 2 2 3 2" xfId="1460" xr:uid="{45FF9718-8B29-4BE2-8688-10DD216A4BCD}"/>
    <cellStyle name="Normal 14 2 2 3 2 2" xfId="1461" xr:uid="{C795856C-14A4-4ED5-A688-75B4C781B8E0}"/>
    <cellStyle name="Normal 14 2 2 3 2 2 2" xfId="1462" xr:uid="{0DE3B367-FD69-409D-A19F-DC0EB096C6F7}"/>
    <cellStyle name="Normal 14 2 2 3 2 2 2 2" xfId="1463" xr:uid="{BE255956-9529-4449-9675-42B624D26191}"/>
    <cellStyle name="Normal 14 2 2 3 2 2 3" xfId="1464" xr:uid="{BDA856CD-18F3-4286-8000-35158CC258AC}"/>
    <cellStyle name="Normal 14 2 2 3 2 3" xfId="1465" xr:uid="{CAC3816A-FF6A-4619-8B5D-01962F6853CD}"/>
    <cellStyle name="Normal 14 2 2 3 2 3 2" xfId="1466" xr:uid="{584828BC-EB74-4895-A098-39658F144FF6}"/>
    <cellStyle name="Normal 14 2 2 3 2 4" xfId="1467" xr:uid="{6A3EBDF8-B3BD-426D-8539-8B779217F055}"/>
    <cellStyle name="Normal 14 2 2 3 3" xfId="1468" xr:uid="{3CAB00FF-1F6A-42B2-8C87-E9671166044C}"/>
    <cellStyle name="Normal 14 2 2 3 3 2" xfId="1469" xr:uid="{199CC4CC-7E03-4A89-A06A-4D1BAC59997B}"/>
    <cellStyle name="Normal 14 2 2 3 3 2 2" xfId="1470" xr:uid="{01530F65-3969-4859-A0C7-B4F4E1871038}"/>
    <cellStyle name="Normal 14 2 2 3 3 3" xfId="1471" xr:uid="{E2A97EFA-4357-46E5-B9CA-2E765B99FB9D}"/>
    <cellStyle name="Normal 14 2 2 3 4" xfId="1472" xr:uid="{C39B54C3-5A22-4E86-8854-2F2D76F7E645}"/>
    <cellStyle name="Normal 14 2 2 3 4 2" xfId="1473" xr:uid="{8DEBCF5C-271A-4D4C-80E8-3C7AB4CB5B03}"/>
    <cellStyle name="Normal 14 2 2 3 5" xfId="1474" xr:uid="{AC5A7A65-781F-4E36-8A8A-BD14DDFDB6A6}"/>
    <cellStyle name="Normal 14 2 2 4" xfId="1475" xr:uid="{9E98EB24-B300-4C30-BB2D-6B729A5E1B5A}"/>
    <cellStyle name="Normal 14 2 2 4 2" xfId="1476" xr:uid="{685B572D-FB1C-49D8-8BC5-D6A6FB784051}"/>
    <cellStyle name="Normal 14 2 2 4 2 2" xfId="1477" xr:uid="{F3D61A33-E075-4DD6-9D03-FF42E7AF70B0}"/>
    <cellStyle name="Normal 14 2 2 4 2 2 2" xfId="1478" xr:uid="{149234E1-FF17-4569-A8F5-617F1B8F41D9}"/>
    <cellStyle name="Normal 14 2 2 4 2 3" xfId="1479" xr:uid="{785E8D57-090C-485C-8757-E055BF3C45B7}"/>
    <cellStyle name="Normal 14 2 2 4 3" xfId="1480" xr:uid="{5A5F0B9E-B669-432A-87CD-445183AA29DD}"/>
    <cellStyle name="Normal 14 2 2 4 3 2" xfId="1481" xr:uid="{2CC4A3A9-8C01-4465-8D76-EA32D991F649}"/>
    <cellStyle name="Normal 14 2 2 4 4" xfId="1482" xr:uid="{FCF0F61F-EEFA-44AA-BC6F-C6F6DAF2C888}"/>
    <cellStyle name="Normal 14 2 2 5" xfId="1483" xr:uid="{79E0B1A1-6608-4693-89BB-91DD3A7A41B9}"/>
    <cellStyle name="Normal 14 2 2 5 2" xfId="1484" xr:uid="{7D37F093-986B-4E65-B548-702FF69CB5CD}"/>
    <cellStyle name="Normal 14 2 2 5 2 2" xfId="1485" xr:uid="{9808476C-A27D-4905-AC83-3AE7574726A5}"/>
    <cellStyle name="Normal 14 2 2 5 3" xfId="1486" xr:uid="{CB629C16-53C0-4752-B599-0ADAB3ED0D4D}"/>
    <cellStyle name="Normal 14 2 2 6" xfId="1487" xr:uid="{09634F13-5469-426E-BD81-9253A548FA85}"/>
    <cellStyle name="Normal 14 2 2 6 2" xfId="1488" xr:uid="{A6FF90A4-C4BA-4EF7-9EC3-B722D14C9EE6}"/>
    <cellStyle name="Normal 14 2 2 7" xfId="1489" xr:uid="{BA127741-B5F2-4E82-B736-82603A23935B}"/>
    <cellStyle name="Normal 14 2 2 8" xfId="1490" xr:uid="{A6384194-1A1A-4EF1-8D65-7A147137BC23}"/>
    <cellStyle name="Normal 14 2 3" xfId="1491" xr:uid="{5175D2C5-1562-444B-9542-09FE08137917}"/>
    <cellStyle name="Normal 14 2 3 2" xfId="1492" xr:uid="{46711F71-FA26-4CD2-8AF3-751DF8A747BC}"/>
    <cellStyle name="Normal 14 2 3 2 2" xfId="1493" xr:uid="{161A6D89-6727-4DD9-8DA0-1CA6E7CA1E91}"/>
    <cellStyle name="Normal 14 2 3 2 2 2" xfId="1494" xr:uid="{D360758C-96CC-4BFE-811C-E0EF993E0432}"/>
    <cellStyle name="Normal 14 2 3 2 2 2 2" xfId="1495" xr:uid="{16FF72B7-954F-487B-9B0D-A744F829F951}"/>
    <cellStyle name="Normal 14 2 3 2 2 2 2 2" xfId="1496" xr:uid="{C452F667-88A2-43AB-8E68-6E3EDD90B6C0}"/>
    <cellStyle name="Normal 14 2 3 2 2 2 3" xfId="1497" xr:uid="{F2CEB1D0-4586-404C-B108-95897DFE821B}"/>
    <cellStyle name="Normal 14 2 3 2 2 3" xfId="1498" xr:uid="{B4A39104-DEB7-43E7-8579-55296E983E21}"/>
    <cellStyle name="Normal 14 2 3 2 2 3 2" xfId="1499" xr:uid="{7FA4D725-DFE5-4A58-86B6-93E4673CB2EB}"/>
    <cellStyle name="Normal 14 2 3 2 2 4" xfId="1500" xr:uid="{181C1F4A-D4A2-46D2-905C-61806446F924}"/>
    <cellStyle name="Normal 14 2 3 2 3" xfId="1501" xr:uid="{178F0620-E595-48E5-B634-202B9ED34E08}"/>
    <cellStyle name="Normal 14 2 3 2 3 2" xfId="1502" xr:uid="{402E127B-266D-48CC-A266-FFE654B989B0}"/>
    <cellStyle name="Normal 14 2 3 2 3 2 2" xfId="1503" xr:uid="{1E75522A-6DC1-4D1C-AB2A-9F1FA0072502}"/>
    <cellStyle name="Normal 14 2 3 2 3 3" xfId="1504" xr:uid="{264CDFF2-A58E-49FF-98D9-D1B592FAC07B}"/>
    <cellStyle name="Normal 14 2 3 2 4" xfId="1505" xr:uid="{E3769AB0-6528-4288-8CF4-23B5D79BDBF6}"/>
    <cellStyle name="Normal 14 2 3 2 4 2" xfId="1506" xr:uid="{30F0BDE7-A256-4552-92B9-CE5E7497BA55}"/>
    <cellStyle name="Normal 14 2 3 2 5" xfId="1507" xr:uid="{BDDC0156-C76E-4911-9052-15EE38162CA8}"/>
    <cellStyle name="Normal 14 2 3 3" xfId="1508" xr:uid="{AF949E9C-D510-4CCE-965F-2B7F4AFE7BC4}"/>
    <cellStyle name="Normal 14 2 3 3 2" xfId="1509" xr:uid="{87D46D8E-8F65-4A22-A324-3511F8F2A630}"/>
    <cellStyle name="Normal 14 2 3 3 2 2" xfId="1510" xr:uid="{4C5B264D-CEB4-40A8-ADB8-4891E15BEEC2}"/>
    <cellStyle name="Normal 14 2 3 3 2 2 2" xfId="1511" xr:uid="{60A87804-E5A6-46D1-B9C1-F0305373C318}"/>
    <cellStyle name="Normal 14 2 3 3 2 3" xfId="1512" xr:uid="{D00AB409-0DB0-4297-90BC-29A8F1EFEF1C}"/>
    <cellStyle name="Normal 14 2 3 3 3" xfId="1513" xr:uid="{25C0712A-0010-41F9-B09E-0BF6F499BB0C}"/>
    <cellStyle name="Normal 14 2 3 3 3 2" xfId="1514" xr:uid="{AB9E81FE-9950-4D76-A212-59758EDBB506}"/>
    <cellStyle name="Normal 14 2 3 3 4" xfId="1515" xr:uid="{19A862A2-4818-415F-8609-3AF8382E0AFC}"/>
    <cellStyle name="Normal 14 2 3 4" xfId="1516" xr:uid="{34CB3399-D2D1-4701-85CE-B9E1D3F76C31}"/>
    <cellStyle name="Normal 14 2 3 4 2" xfId="1517" xr:uid="{70A16418-D544-4169-BAE4-BE4DF5A1CAEF}"/>
    <cellStyle name="Normal 14 2 3 4 2 2" xfId="1518" xr:uid="{EB0C6EC5-A290-4BBD-906F-EA7243083DEC}"/>
    <cellStyle name="Normal 14 2 3 4 3" xfId="1519" xr:uid="{2B123762-3ED1-4434-A63B-4DB9DD580836}"/>
    <cellStyle name="Normal 14 2 3 5" xfId="1520" xr:uid="{59CBBD0B-4BA1-44CC-9656-60C5047A821C}"/>
    <cellStyle name="Normal 14 2 3 5 2" xfId="1521" xr:uid="{42B4D2FC-829C-482A-81EC-122D1C29DBC4}"/>
    <cellStyle name="Normal 14 2 3 6" xfId="1522" xr:uid="{74CC136D-0363-41E7-AF1E-258BD637CA9C}"/>
    <cellStyle name="Normal 14 2 4" xfId="1523" xr:uid="{2ADB0629-F0CA-4023-ADE5-CA09F7ACD098}"/>
    <cellStyle name="Normal 14 2 4 2" xfId="1524" xr:uid="{9F53351A-1725-4285-900D-07CE83289D03}"/>
    <cellStyle name="Normal 14 2 4 2 2" xfId="1525" xr:uid="{7DAEEF1F-9087-451F-B224-78C6ABE14DBF}"/>
    <cellStyle name="Normal 14 2 4 2 2 2" xfId="1526" xr:uid="{3C611431-389C-419C-BFA4-D7DA2AA4D043}"/>
    <cellStyle name="Normal 14 2 4 2 2 2 2" xfId="1527" xr:uid="{685F4CA5-758F-434F-95BE-12BE2A255C73}"/>
    <cellStyle name="Normal 14 2 4 2 2 3" xfId="1528" xr:uid="{35A1151C-6DC3-479E-857F-24F0E1B5221D}"/>
    <cellStyle name="Normal 14 2 4 2 3" xfId="1529" xr:uid="{483CE98D-5B1E-47E7-9784-292A15A99E36}"/>
    <cellStyle name="Normal 14 2 4 2 3 2" xfId="1530" xr:uid="{992EB63E-8A89-4B01-BE4E-C47B90EB5DD7}"/>
    <cellStyle name="Normal 14 2 4 2 4" xfId="1531" xr:uid="{2BE4255D-0AA8-47E9-8486-F89EAF811921}"/>
    <cellStyle name="Normal 14 2 4 3" xfId="1532" xr:uid="{A35464AF-8643-456D-B80F-31D9DA12877B}"/>
    <cellStyle name="Normal 14 2 4 3 2" xfId="1533" xr:uid="{EE46B69B-FDEC-4FE1-8DDD-28F1F4EAA3DF}"/>
    <cellStyle name="Normal 14 2 4 3 2 2" xfId="1534" xr:uid="{CEA89F07-39C4-4E4B-9512-10B4DC8B8E79}"/>
    <cellStyle name="Normal 14 2 4 3 3" xfId="1535" xr:uid="{60D2417C-771C-4EEB-A215-8A42560FD87D}"/>
    <cellStyle name="Normal 14 2 4 4" xfId="1536" xr:uid="{967CB1CE-419E-4A09-A353-095564A7B78A}"/>
    <cellStyle name="Normal 14 2 4 4 2" xfId="1537" xr:uid="{E72932B5-C27A-4385-8859-1E18695D41EA}"/>
    <cellStyle name="Normal 14 2 4 5" xfId="1538" xr:uid="{E0F186CA-1826-42FC-AC74-A5897F50B1C9}"/>
    <cellStyle name="Normal 14 2 5" xfId="1539" xr:uid="{347025B4-8092-40C4-95AC-CC489F1EB88C}"/>
    <cellStyle name="Normal 14 2 5 2" xfId="1540" xr:uid="{CD1C345D-8A7B-4C20-9F2A-547268B48FF5}"/>
    <cellStyle name="Normal 14 2 5 2 2" xfId="1541" xr:uid="{C392E8B3-47FA-44FF-B389-2DE32B138EF0}"/>
    <cellStyle name="Normal 14 2 5 2 2 2" xfId="1542" xr:uid="{3D9E8875-FBF6-4D35-9C5E-8243A2C7BBAD}"/>
    <cellStyle name="Normal 14 2 5 2 3" xfId="1543" xr:uid="{CC5E859F-9C93-433D-B24E-609494A39703}"/>
    <cellStyle name="Normal 14 2 5 3" xfId="1544" xr:uid="{F51F4A1F-CD52-4FF7-B83B-AF5E37B7BCA4}"/>
    <cellStyle name="Normal 14 2 5 3 2" xfId="1545" xr:uid="{CB898EA9-5C06-4239-8061-098CBEDBE113}"/>
    <cellStyle name="Normal 14 2 5 4" xfId="1546" xr:uid="{89DB26D2-7813-46F8-9080-8FAC1B4EAF56}"/>
    <cellStyle name="Normal 14 2 6" xfId="1547" xr:uid="{A5A1B346-F81E-4EC4-AE46-358FFE7BEE16}"/>
    <cellStyle name="Normal 14 2 6 2" xfId="1548" xr:uid="{8E9F6B57-6755-4A11-8350-02CBC221D4F7}"/>
    <cellStyle name="Normal 14 2 6 2 2" xfId="1549" xr:uid="{3517EF54-E964-4D0D-8FA1-F5C4C593A5C7}"/>
    <cellStyle name="Normal 14 2 6 3" xfId="1550" xr:uid="{C9D61DFA-84E1-403E-9B1C-3D156FDCD6AD}"/>
    <cellStyle name="Normal 14 2 7" xfId="1551" xr:uid="{50084387-39B5-4394-A566-4D2179F7CAC3}"/>
    <cellStyle name="Normal 14 2 7 2" xfId="1552" xr:uid="{0B035D93-68CF-4975-A4F6-46CD920C3C99}"/>
    <cellStyle name="Normal 14 2 8" xfId="1553" xr:uid="{4C74452F-9814-4B85-9F4C-9D7950AD8560}"/>
    <cellStyle name="Normal 14 2 9" xfId="1554" xr:uid="{E0011071-CD04-4580-8D42-0A144E15F7E2}"/>
    <cellStyle name="Normal 14 3" xfId="1555" xr:uid="{4AB8E027-FEDC-453A-BA74-6A6F5F826F31}"/>
    <cellStyle name="Normal 14 3 2" xfId="1556" xr:uid="{71A82CC9-6416-4295-B662-CA854E6917A0}"/>
    <cellStyle name="Normal 14 3 2 2" xfId="1557" xr:uid="{58C32452-EB2D-4AE4-8A5D-33A0E9D3820D}"/>
    <cellStyle name="Normal 14 3 2 2 2" xfId="1558" xr:uid="{6A0BF82A-80F2-4332-A081-FA9B856E929C}"/>
    <cellStyle name="Normal 14 3 2 2 2 2" xfId="1559" xr:uid="{590E6A4F-36E1-48F2-9AB3-206F68862A78}"/>
    <cellStyle name="Normal 14 3 2 2 2 2 2" xfId="1560" xr:uid="{AAAFC37D-14BD-4AEF-97E5-ACBF60EC3F50}"/>
    <cellStyle name="Normal 14 3 2 2 2 2 2 2" xfId="1561" xr:uid="{61B3D833-C0EC-4143-82CF-CAD2A67BAA96}"/>
    <cellStyle name="Normal 14 3 2 2 2 2 3" xfId="1562" xr:uid="{CA09C7A3-C86C-492E-B8A5-FE7F696D0E41}"/>
    <cellStyle name="Normal 14 3 2 2 2 3" xfId="1563" xr:uid="{D6E4E172-483C-45B2-B8CE-491B21606420}"/>
    <cellStyle name="Normal 14 3 2 2 2 3 2" xfId="1564" xr:uid="{EED1F782-22CC-4D5E-836F-CFF6FE2827D9}"/>
    <cellStyle name="Normal 14 3 2 2 2 4" xfId="1565" xr:uid="{B341472F-CFF6-462A-9354-EA46FEF76364}"/>
    <cellStyle name="Normal 14 3 2 2 3" xfId="1566" xr:uid="{5DC93495-9D29-4B36-9DDE-A4724620AF85}"/>
    <cellStyle name="Normal 14 3 2 2 3 2" xfId="1567" xr:uid="{7865D54A-85AC-4838-B8F7-D4E2D0A0C380}"/>
    <cellStyle name="Normal 14 3 2 2 3 2 2" xfId="1568" xr:uid="{23906C35-87B9-491C-AD49-0A5A88691B55}"/>
    <cellStyle name="Normal 14 3 2 2 3 3" xfId="1569" xr:uid="{24588208-6B03-4F9D-AC0D-6F0091C73DF2}"/>
    <cellStyle name="Normal 14 3 2 2 4" xfId="1570" xr:uid="{004BEE2E-3135-4386-B74F-EFE3283B1B5F}"/>
    <cellStyle name="Normal 14 3 2 2 4 2" xfId="1571" xr:uid="{9410B877-7F32-4ECD-986F-B667B745D693}"/>
    <cellStyle name="Normal 14 3 2 2 5" xfId="1572" xr:uid="{D411F3B8-BC67-42DA-9170-D79F0E36B863}"/>
    <cellStyle name="Normal 14 3 2 3" xfId="1573" xr:uid="{099BCE25-54AB-4D57-A2A5-EC9FB90E0139}"/>
    <cellStyle name="Normal 14 3 2 3 2" xfId="1574" xr:uid="{FEE7F0C9-7D61-41AF-ADFD-75FDAD9F6838}"/>
    <cellStyle name="Normal 14 3 2 3 2 2" xfId="1575" xr:uid="{3C9CDF6A-87E6-4047-8783-BAEEC45C8A93}"/>
    <cellStyle name="Normal 14 3 2 3 2 2 2" xfId="1576" xr:uid="{EC2DEFBA-69EB-4CDA-A9C2-17320A0442F5}"/>
    <cellStyle name="Normal 14 3 2 3 2 3" xfId="1577" xr:uid="{0AEDFDF3-3D95-4CC9-9663-B37EC3A3BB22}"/>
    <cellStyle name="Normal 14 3 2 3 3" xfId="1578" xr:uid="{3B16D814-972C-4C77-B9B8-996E06D86F31}"/>
    <cellStyle name="Normal 14 3 2 3 3 2" xfId="1579" xr:uid="{E87A8E85-2751-4956-91B4-A1F8540EEBC7}"/>
    <cellStyle name="Normal 14 3 2 3 4" xfId="1580" xr:uid="{246DC1B0-055E-467A-80A5-DFB155F1C26B}"/>
    <cellStyle name="Normal 14 3 2 4" xfId="1581" xr:uid="{4F7CEA08-4929-4D5A-A261-78A7673FCF5A}"/>
    <cellStyle name="Normal 14 3 2 4 2" xfId="1582" xr:uid="{5F53475C-2430-454F-A12D-E821D04C16E0}"/>
    <cellStyle name="Normal 14 3 2 4 2 2" xfId="1583" xr:uid="{BB0C3FD5-FFD1-4F3E-8F1F-FA43825E9C2D}"/>
    <cellStyle name="Normal 14 3 2 4 3" xfId="1584" xr:uid="{2B20C4D9-E881-4E73-8942-957CB022ED13}"/>
    <cellStyle name="Normal 14 3 2 5" xfId="1585" xr:uid="{82701C4C-A008-40C8-BC00-F0F8A0FADC45}"/>
    <cellStyle name="Normal 14 3 2 5 2" xfId="1586" xr:uid="{F6FB15CB-5D3B-43C9-94B8-E35646BF7A24}"/>
    <cellStyle name="Normal 14 3 2 6" xfId="1587" xr:uid="{1D3337EF-1628-4F46-B108-3E70D2006099}"/>
    <cellStyle name="Normal 14 3 2 7" xfId="1588" xr:uid="{2E8CCE83-B82A-4C20-B697-7B39DE90355F}"/>
    <cellStyle name="Normal 14 3 3" xfId="1589" xr:uid="{2F846E67-1CCB-4FC4-B101-3AE8C9DFF825}"/>
    <cellStyle name="Normal 14 3 3 2" xfId="1590" xr:uid="{E8172412-AA19-4A32-A49C-8FF530C4F6D8}"/>
    <cellStyle name="Normal 14 3 3 2 2" xfId="1591" xr:uid="{97774EE7-F490-490E-B431-0812E4301ACF}"/>
    <cellStyle name="Normal 14 3 3 2 2 2" xfId="1592" xr:uid="{4011D1E7-2872-47EE-A6EB-C799403C785A}"/>
    <cellStyle name="Normal 14 3 3 2 2 2 2" xfId="1593" xr:uid="{3BCA75F3-DAF9-473F-9DD8-95AB8A41FD46}"/>
    <cellStyle name="Normal 14 3 3 2 2 3" xfId="1594" xr:uid="{487776FB-8691-429B-969E-A11706E638FF}"/>
    <cellStyle name="Normal 14 3 3 2 3" xfId="1595" xr:uid="{EE27DA01-70CE-4097-8453-5766B9CC6F51}"/>
    <cellStyle name="Normal 14 3 3 2 3 2" xfId="1596" xr:uid="{DCF27027-A261-4877-B3CA-ED95B03E4A75}"/>
    <cellStyle name="Normal 14 3 3 2 4" xfId="1597" xr:uid="{8674474A-69C5-49EB-B84F-401F731954BB}"/>
    <cellStyle name="Normal 14 3 3 3" xfId="1598" xr:uid="{C703740A-3214-47ED-B7B2-C1275AA95888}"/>
    <cellStyle name="Normal 14 3 3 3 2" xfId="1599" xr:uid="{D059F5F1-CF2A-4FF0-8675-440238CBF029}"/>
    <cellStyle name="Normal 14 3 3 3 2 2" xfId="1600" xr:uid="{42E8CE49-4D93-4798-8C9B-D60988AD2A4F}"/>
    <cellStyle name="Normal 14 3 3 3 3" xfId="1601" xr:uid="{979B5AB4-DB11-46E0-89EF-B7475740C2D6}"/>
    <cellStyle name="Normal 14 3 3 4" xfId="1602" xr:uid="{635E83B2-EFC9-48BD-96E7-BBCCFE38A674}"/>
    <cellStyle name="Normal 14 3 3 4 2" xfId="1603" xr:uid="{5248AEBF-C3FA-4AB4-88EF-993A8A4BD84E}"/>
    <cellStyle name="Normal 14 3 3 5" xfId="1604" xr:uid="{AD68D619-7F8C-45F9-9764-996B76788ED4}"/>
    <cellStyle name="Normal 14 3 4" xfId="1605" xr:uid="{AA0B33F1-934D-47B4-ACEB-12C1D51587E7}"/>
    <cellStyle name="Normal 14 3 4 2" xfId="1606" xr:uid="{0E0F9F3A-DEBE-47DF-A45C-DDF79FC40102}"/>
    <cellStyle name="Normal 14 3 4 2 2" xfId="1607" xr:uid="{5B719D75-018F-475C-81A5-1FD9B67F12D6}"/>
    <cellStyle name="Normal 14 3 4 2 2 2" xfId="1608" xr:uid="{312BC379-2CE6-493F-A016-A0505421410D}"/>
    <cellStyle name="Normal 14 3 4 2 3" xfId="1609" xr:uid="{F7151672-40DD-4C1C-900D-FC57AFA9D07B}"/>
    <cellStyle name="Normal 14 3 4 3" xfId="1610" xr:uid="{408A310D-EFE1-4A4F-BAE1-C4C1D5696BE4}"/>
    <cellStyle name="Normal 14 3 4 3 2" xfId="1611" xr:uid="{9366DE8C-FF3F-4F97-827B-CAF391ED0E91}"/>
    <cellStyle name="Normal 14 3 4 4" xfId="1612" xr:uid="{2251911C-0ED1-44DE-B36F-F26CAB75EDFB}"/>
    <cellStyle name="Normal 14 3 5" xfId="1613" xr:uid="{DF974A47-82D6-4A7D-B4B9-57E5AD63791D}"/>
    <cellStyle name="Normal 14 3 5 2" xfId="1614" xr:uid="{204EB906-EE84-4755-AF39-575842B2EF7C}"/>
    <cellStyle name="Normal 14 3 5 2 2" xfId="1615" xr:uid="{091D42AA-781B-4930-8839-A86355909AD2}"/>
    <cellStyle name="Normal 14 3 5 3" xfId="1616" xr:uid="{2413D7B6-2360-46D6-BA74-431766928E5C}"/>
    <cellStyle name="Normal 14 3 6" xfId="1617" xr:uid="{6E935E67-17CC-4B42-B348-55C86A8D84CC}"/>
    <cellStyle name="Normal 14 3 6 2" xfId="1618" xr:uid="{196BC97F-BDB2-4E1D-9D51-6D8631C5B5AB}"/>
    <cellStyle name="Normal 14 3 7" xfId="1619" xr:uid="{8D7CA7BC-7D98-4668-99D9-248D85BB21F5}"/>
    <cellStyle name="Normal 14 3 8" xfId="1620" xr:uid="{DFD5349C-1942-42BA-AF77-6D737F627F26}"/>
    <cellStyle name="Normal 14 4" xfId="1621" xr:uid="{FCA803A0-7A23-442D-91D0-A421EC621855}"/>
    <cellStyle name="Normal 14 4 2" xfId="1622" xr:uid="{D558F66A-C2C9-4A55-8B79-B4CBE59DE2D6}"/>
    <cellStyle name="Normal 14 4 2 2" xfId="1623" xr:uid="{CD2D6459-0920-4598-A482-3586A90F283C}"/>
    <cellStyle name="Normal 14 4 2 2 2" xfId="1624" xr:uid="{F8B5D00D-8468-4502-8C6D-B42948FB8EB7}"/>
    <cellStyle name="Normal 14 4 2 2 2 2" xfId="1625" xr:uid="{0404A0E5-B2CD-4C14-8F3A-E8968F278FCA}"/>
    <cellStyle name="Normal 14 4 2 2 2 2 2" xfId="1626" xr:uid="{92D13DF2-A2D4-41E3-9EBB-8ADCA4E5774E}"/>
    <cellStyle name="Normal 14 4 2 2 2 3" xfId="1627" xr:uid="{B80BAC68-A99F-4C49-9D1D-F47CAE424937}"/>
    <cellStyle name="Normal 14 4 2 2 3" xfId="1628" xr:uid="{7707C72C-38A5-43C6-BCED-D76A597035DA}"/>
    <cellStyle name="Normal 14 4 2 2 3 2" xfId="1629" xr:uid="{4938957B-CBDA-44EE-8474-FE016BD6DD0D}"/>
    <cellStyle name="Normal 14 4 2 2 4" xfId="1630" xr:uid="{D27F43D0-0723-4628-B6D5-5EA10A6FA36E}"/>
    <cellStyle name="Normal 14 4 2 3" xfId="1631" xr:uid="{3D6C225E-A99B-408C-A393-4BBFDF863E40}"/>
    <cellStyle name="Normal 14 4 2 3 2" xfId="1632" xr:uid="{4AEF626B-18CA-4F80-8B07-BFC5390BD07D}"/>
    <cellStyle name="Normal 14 4 2 3 2 2" xfId="1633" xr:uid="{1C7F2430-DEB4-45BB-84FB-4D9443A4910F}"/>
    <cellStyle name="Normal 14 4 2 3 3" xfId="1634" xr:uid="{FACC4E05-D70D-467A-9028-3141E186FEC1}"/>
    <cellStyle name="Normal 14 4 2 4" xfId="1635" xr:uid="{838C697A-2FD2-480D-A50C-A8E8BE41476B}"/>
    <cellStyle name="Normal 14 4 2 4 2" xfId="1636" xr:uid="{D3EB1A6E-7082-48AF-8583-3A4BEB9AFB5F}"/>
    <cellStyle name="Normal 14 4 2 5" xfId="1637" xr:uid="{1E7AB8BB-E576-4F1C-9263-8A6499F08634}"/>
    <cellStyle name="Normal 14 4 3" xfId="1638" xr:uid="{3AAA3036-B2E5-4AA2-9E31-78E9E95639E2}"/>
    <cellStyle name="Normal 14 4 3 2" xfId="1639" xr:uid="{F23E7DFA-4751-45AA-B1A1-41200C56C4DC}"/>
    <cellStyle name="Normal 14 4 3 2 2" xfId="1640" xr:uid="{4F88FC54-1881-4B27-B4EE-7D2C58E8C5DC}"/>
    <cellStyle name="Normal 14 4 3 2 2 2" xfId="1641" xr:uid="{A95939A5-406E-4895-AF22-095C06FD611D}"/>
    <cellStyle name="Normal 14 4 3 2 3" xfId="1642" xr:uid="{44F9D3DC-F933-408F-8369-FA21C52FB7AB}"/>
    <cellStyle name="Normal 14 4 3 3" xfId="1643" xr:uid="{28A65175-2794-40AC-99A7-B9FC155DDF84}"/>
    <cellStyle name="Normal 14 4 3 3 2" xfId="1644" xr:uid="{44DB4832-D125-4F93-B2C6-61914D697CB0}"/>
    <cellStyle name="Normal 14 4 3 4" xfId="1645" xr:uid="{EDBE4473-D2A8-4E7E-860F-A90A67E69F20}"/>
    <cellStyle name="Normal 14 4 4" xfId="1646" xr:uid="{2589C74D-4B23-4B8D-B5EE-74E553EE6CE8}"/>
    <cellStyle name="Normal 14 4 4 2" xfId="1647" xr:uid="{233BFA2C-DD18-405F-B0AA-23A0CF39510B}"/>
    <cellStyle name="Normal 14 4 4 2 2" xfId="1648" xr:uid="{6CA8583D-AF0A-4525-979F-A2D78C626C2C}"/>
    <cellStyle name="Normal 14 4 4 3" xfId="1649" xr:uid="{02D7FD92-5D85-410F-8D18-F0342A69EF68}"/>
    <cellStyle name="Normal 14 4 5" xfId="1650" xr:uid="{3E70C719-414D-4A8E-BCF6-377228B3B41C}"/>
    <cellStyle name="Normal 14 4 5 2" xfId="1651" xr:uid="{0D5DD5E6-90C7-47D9-A07F-A7C08FFB2AAD}"/>
    <cellStyle name="Normal 14 4 6" xfId="1652" xr:uid="{18CF568A-85F1-43AA-B7F7-57B7A6CAEA6E}"/>
    <cellStyle name="Normal 14 4 7" xfId="1653" xr:uid="{2CBCD937-9D97-4722-8AEF-94F5AF79A558}"/>
    <cellStyle name="Normal 14 5" xfId="1654" xr:uid="{8AF83195-0233-44D7-9A41-30A56CCE2674}"/>
    <cellStyle name="Normal 14 5 2" xfId="1655" xr:uid="{E1A19539-9D4E-418A-A463-20D74FA549BA}"/>
    <cellStyle name="Normal 14 5 2 2" xfId="1656" xr:uid="{014CCA98-4B29-47BB-89D3-1F7C058E3ADB}"/>
    <cellStyle name="Normal 14 5 2 2 2" xfId="1657" xr:uid="{8AAD8D06-E7B6-423D-B0C1-3A463DF332E0}"/>
    <cellStyle name="Normal 14 5 2 2 2 2" xfId="1658" xr:uid="{9ECCE03C-29D3-47D9-897F-B1E1941D42D2}"/>
    <cellStyle name="Normal 14 5 2 2 3" xfId="1659" xr:uid="{AD431921-A8E5-43C0-A90B-36B438F460B0}"/>
    <cellStyle name="Normal 14 5 2 3" xfId="1660" xr:uid="{D49F4049-2B08-4799-B4E6-389007D4D603}"/>
    <cellStyle name="Normal 14 5 2 3 2" xfId="1661" xr:uid="{AB723E12-2B53-4A3E-BBA1-20E9D6C6ED4C}"/>
    <cellStyle name="Normal 14 5 2 4" xfId="1662" xr:uid="{F9079EF7-BE8A-4D1D-83B9-CC34C81821C8}"/>
    <cellStyle name="Normal 14 5 3" xfId="1663" xr:uid="{F8E458E0-E547-4ACB-94C5-BBA4E79B7222}"/>
    <cellStyle name="Normal 14 5 3 2" xfId="1664" xr:uid="{A1B8DEDA-BBC0-4B3E-B635-1EBD50B2F54D}"/>
    <cellStyle name="Normal 14 5 3 2 2" xfId="1665" xr:uid="{D87542C0-3FE0-4BFE-833B-8DC36ECD5E57}"/>
    <cellStyle name="Normal 14 5 3 3" xfId="1666" xr:uid="{4DF7FC5F-F80D-4398-B9C9-1F9E8FE6EDBB}"/>
    <cellStyle name="Normal 14 5 4" xfId="1667" xr:uid="{5508F5E0-0C32-425A-8E86-822A49F84AD7}"/>
    <cellStyle name="Normal 14 5 4 2" xfId="1668" xr:uid="{E1F8DF83-7B99-4B93-95AC-0BED1625E738}"/>
    <cellStyle name="Normal 14 5 5" xfId="1669" xr:uid="{E12AD553-D18E-49FA-94EE-63104482BC5B}"/>
    <cellStyle name="Normal 14 5 6" xfId="1670" xr:uid="{D7A4A0B5-0BA5-48BF-8298-B934310464FC}"/>
    <cellStyle name="Normal 14 6" xfId="1671" xr:uid="{B2F541B1-6101-4519-96BD-063F84052BD4}"/>
    <cellStyle name="Normal 14 6 2" xfId="1672" xr:uid="{B263CBCB-02A8-418B-B953-698471CE40CA}"/>
    <cellStyle name="Normal 14 6 2 2" xfId="1673" xr:uid="{0429B9E2-581D-4949-81DF-6F665A3A743A}"/>
    <cellStyle name="Normal 14 6 2 2 2" xfId="1674" xr:uid="{47CBBBBC-FABB-4E95-A823-0D55A3A1A0BF}"/>
    <cellStyle name="Normal 14 6 2 3" xfId="1675" xr:uid="{2F29A6D3-18E5-4E49-94B0-47417EBF47F9}"/>
    <cellStyle name="Normal 14 6 3" xfId="1676" xr:uid="{91E95965-453F-40DA-AB86-3EE94D559395}"/>
    <cellStyle name="Normal 14 6 3 2" xfId="1677" xr:uid="{A77B6C48-90D5-42FF-90EC-3B1E46E749C5}"/>
    <cellStyle name="Normal 14 6 4" xfId="1678" xr:uid="{74BCBC38-F1FA-4854-9E3C-CADBCCCC95C7}"/>
    <cellStyle name="Normal 14 6 5" xfId="1679" xr:uid="{6FD3AA98-8926-4602-A6BA-18B52051D6CA}"/>
    <cellStyle name="Normal 14 7" xfId="1680" xr:uid="{55803E4F-8289-4B21-90DD-CD43167543D5}"/>
    <cellStyle name="Normal 14 7 2" xfId="1681" xr:uid="{19167853-915E-4225-8A7F-2C24FC73859D}"/>
    <cellStyle name="Normal 14 7 2 2" xfId="1682" xr:uid="{DF323B46-5D9E-40E9-8E49-7ED1EA280BA3}"/>
    <cellStyle name="Normal 14 7 3" xfId="1683" xr:uid="{1BD9620C-B728-4A1F-B3D4-A00F0F869438}"/>
    <cellStyle name="Normal 14 8" xfId="1684" xr:uid="{FD6201F3-95AC-4650-A627-5143D67ADEFD}"/>
    <cellStyle name="Normal 14 8 2" xfId="1685" xr:uid="{ED43A5A5-8ABA-437E-ACE4-8815D0D2B278}"/>
    <cellStyle name="Normal 14 9" xfId="1686" xr:uid="{3CA40B75-F0F0-4620-8C67-873B28C5471B}"/>
    <cellStyle name="Normal 140" xfId="1687" xr:uid="{5790B29E-485F-4661-A160-13D962282EF5}"/>
    <cellStyle name="Normal 140 2" xfId="1688" xr:uid="{F66EB4E0-77A7-4923-815A-4DA1E40E4EAC}"/>
    <cellStyle name="Normal 141" xfId="1689" xr:uid="{D50F1B75-DF45-4B4D-B5D2-E65BCDCF6FC2}"/>
    <cellStyle name="Normal 141 2" xfId="1690" xr:uid="{569C5547-117D-48D8-90A7-6CC861D7CCA4}"/>
    <cellStyle name="Normal 142" xfId="1691" xr:uid="{91C4F7FC-D66A-4D3D-86B2-EA3848A44EB1}"/>
    <cellStyle name="Normal 142 2" xfId="1692" xr:uid="{CA6D76E5-B4AE-43D6-9784-D385E527A29A}"/>
    <cellStyle name="Normal 143" xfId="1693" xr:uid="{D1CB846C-FBDD-49F9-BFE1-DAF62DAB07D1}"/>
    <cellStyle name="Normal 143 2" xfId="1694" xr:uid="{EF22030B-022D-45D4-ABD0-256283264064}"/>
    <cellStyle name="Normal 144" xfId="1695" xr:uid="{6214639D-4567-4ACD-B80C-1FAAEAD09694}"/>
    <cellStyle name="Normal 144 2" xfId="1696" xr:uid="{6DF237DE-34FA-4A6E-9F02-C606562086F8}"/>
    <cellStyle name="Normal 145" xfId="1697" xr:uid="{6E022A52-AAD6-4BD5-9DE4-D867BA3AF8E3}"/>
    <cellStyle name="Normal 145 2" xfId="1698" xr:uid="{54F7DE3C-5C95-4C12-BC9B-3CE333D3E216}"/>
    <cellStyle name="Normal 146" xfId="1699" xr:uid="{68F2CE7B-D16C-44F3-9429-FA760E01EB0C}"/>
    <cellStyle name="Normal 146 2" xfId="1700" xr:uid="{A8794531-F913-43C0-AF1D-A25A6DCB198B}"/>
    <cellStyle name="Normal 147" xfId="1701" xr:uid="{D46D7801-DC39-41FC-A582-EAF30CA795F2}"/>
    <cellStyle name="Normal 147 2" xfId="1702" xr:uid="{47CF401A-6AFC-4A87-A60D-3477610DB3AC}"/>
    <cellStyle name="Normal 148" xfId="1703" xr:uid="{D2E516D0-9047-4281-9AE3-F850ABB9098B}"/>
    <cellStyle name="Normal 148 2" xfId="1704" xr:uid="{4AEAD5E1-31F0-49E9-AD0E-8B4D69C2432F}"/>
    <cellStyle name="Normal 149" xfId="1705" xr:uid="{3DA8FF77-D19C-40AD-968C-63E267327B19}"/>
    <cellStyle name="Normal 149 2" xfId="1706" xr:uid="{B6B6A55A-146A-4F92-8687-C67DFA22750E}"/>
    <cellStyle name="Normal 15" xfId="1707" xr:uid="{F43331F4-6199-4069-819D-9E322DF4CBF6}"/>
    <cellStyle name="Normal 15 2" xfId="1708" xr:uid="{FAF23A20-716B-4D12-8549-EE6F01420570}"/>
    <cellStyle name="Normal 15 2 2" xfId="1709" xr:uid="{8A6142EF-16C4-4F28-88E4-25F9E4D17825}"/>
    <cellStyle name="Normal 15 2 3" xfId="1710" xr:uid="{3E902903-6955-4F3C-851C-3393F97517B6}"/>
    <cellStyle name="Normal 15 3" xfId="1711" xr:uid="{06B9F0CA-6A31-4107-896C-412C7ED7F6D3}"/>
    <cellStyle name="Normal 15 3 2" xfId="1712" xr:uid="{9A473358-3AEE-45CF-A268-BFF392412637}"/>
    <cellStyle name="Normal 15 3 2 2" xfId="1713" xr:uid="{735371F1-C55D-4A2C-B514-F13DC77F9461}"/>
    <cellStyle name="Normal 15 3 3" xfId="1714" xr:uid="{C8922E00-2026-4012-8581-4F94729808B3}"/>
    <cellStyle name="Normal 15 4" xfId="1715" xr:uid="{5BDF1E9C-9162-444A-B1EC-A16017EC05EA}"/>
    <cellStyle name="Normal 15 4 2" xfId="1716" xr:uid="{BAD35EDB-9B1A-4A9D-8417-812FAF8C9A99}"/>
    <cellStyle name="Normal 15 4 3" xfId="1717" xr:uid="{9AD838A6-F527-49DF-817B-556E3301177F}"/>
    <cellStyle name="Normal 15 5" xfId="1718" xr:uid="{0DC12ABB-6E40-4AAC-9891-98E8DC62827F}"/>
    <cellStyle name="Normal 15 5 2" xfId="1719" xr:uid="{7CB281E4-2881-4F2F-ACC2-249A6B8E8EA9}"/>
    <cellStyle name="Normal 15 5 3" xfId="1720" xr:uid="{2E1DF90A-A328-4DCB-B9C8-450D221A4F9F}"/>
    <cellStyle name="Normal 15 6" xfId="1721" xr:uid="{F4CAC984-4663-4320-8A32-94D9832862D7}"/>
    <cellStyle name="Normal 15 6 2" xfId="1722" xr:uid="{7ACC3670-60CB-4814-B696-C8F6C520DA68}"/>
    <cellStyle name="Normal 15 6 3" xfId="1723" xr:uid="{5F94B350-755D-4DF7-ACD5-8263AF7E499D}"/>
    <cellStyle name="Normal 15 7" xfId="1724" xr:uid="{4AF05160-56C7-4DEC-8F93-4B1E8F2BB6E2}"/>
    <cellStyle name="Normal 15 8" xfId="1725" xr:uid="{006EDDE7-9130-4E38-910A-AE7E9210516D}"/>
    <cellStyle name="Normal 150" xfId="1726" xr:uid="{1FDB3BAF-5362-4456-89A0-923D8DCF25F9}"/>
    <cellStyle name="Normal 150 2" xfId="1727" xr:uid="{9908BB5D-27C1-46FA-9735-FB7584536629}"/>
    <cellStyle name="Normal 151" xfId="1728" xr:uid="{8AE169DE-FDC0-4ABF-87AF-265D9C5FF33F}"/>
    <cellStyle name="Normal 151 2" xfId="1729" xr:uid="{97D7E865-4362-4176-BFFE-BC00AE9F289F}"/>
    <cellStyle name="Normal 152" xfId="1730" xr:uid="{4567CEFB-2E58-4D33-B751-AF8D9687D47F}"/>
    <cellStyle name="Normal 152 2" xfId="1731" xr:uid="{378E1E66-C17E-4B8B-8FA5-773AFE4C5684}"/>
    <cellStyle name="Normal 153" xfId="1732" xr:uid="{A1383FDF-F055-4AA2-A674-916C10DECE02}"/>
    <cellStyle name="Normal 153 2" xfId="1733" xr:uid="{BE9656F3-80A6-4961-9412-C320AE0345E2}"/>
    <cellStyle name="Normal 154" xfId="1734" xr:uid="{E5948F7D-A999-40AB-9B6D-BA6598380B05}"/>
    <cellStyle name="Normal 154 2" xfId="1735" xr:uid="{76D5FA86-3FB9-4F97-A666-87C2CB7BB21C}"/>
    <cellStyle name="Normal 155" xfId="1736" xr:uid="{508E2A1B-6103-400B-9AAA-C836E3EA4408}"/>
    <cellStyle name="Normal 155 2" xfId="1737" xr:uid="{70F0BAC5-646F-4764-B759-A8D85A3FB346}"/>
    <cellStyle name="Normal 156" xfId="1738" xr:uid="{46B9F4E7-0076-4EF7-A412-FAE2934417A7}"/>
    <cellStyle name="Normal 156 2" xfId="1739" xr:uid="{4E11B496-8214-4A8C-80CC-DAFBBDB81840}"/>
    <cellStyle name="Normal 157" xfId="1740" xr:uid="{92D08136-3605-4968-A541-719EE5AE24C8}"/>
    <cellStyle name="Normal 157 2" xfId="1741" xr:uid="{6F4BD82E-3FC9-471B-861D-CD0AAA69B3FB}"/>
    <cellStyle name="Normal 158" xfId="1742" xr:uid="{956D236A-FD45-48B5-B6B4-57A40237F130}"/>
    <cellStyle name="Normal 158 2" xfId="1743" xr:uid="{65AA59BB-C79E-42EC-9C9D-A70B429E1F10}"/>
    <cellStyle name="Normal 159" xfId="1744" xr:uid="{654EE2DC-D348-4F9D-8D68-EA8DCEC87696}"/>
    <cellStyle name="Normal 159 2" xfId="1745" xr:uid="{279F4A53-00D6-4AA0-8486-7DAB75FE4F3B}"/>
    <cellStyle name="Normal 16" xfId="1746" xr:uid="{4C889843-63CC-4DED-BC1D-408DE4DA92B9}"/>
    <cellStyle name="Normal 16 2" xfId="1747" xr:uid="{72C5BDDF-92D0-4E23-98EC-A234A7A68010}"/>
    <cellStyle name="Normal 16 2 2" xfId="1748" xr:uid="{B41823BC-CED0-438E-B95A-D424F735D1BE}"/>
    <cellStyle name="Normal 16 2 2 2" xfId="1749" xr:uid="{C5B117E9-16B4-4375-8D87-0A3356E15806}"/>
    <cellStyle name="Normal 16 2 2 2 2" xfId="1750" xr:uid="{FBA1FFC2-424B-40C9-9C68-FEE6BE551C07}"/>
    <cellStyle name="Normal 16 2 2 2 2 2" xfId="1751" xr:uid="{4C5EECAD-8934-45F5-8F22-358D363493C7}"/>
    <cellStyle name="Normal 16 2 2 2 2 2 2" xfId="1752" xr:uid="{7BE01E01-0F1C-4623-B1AF-EECC35AF1179}"/>
    <cellStyle name="Normal 16 2 2 2 2 3" xfId="1753" xr:uid="{A3292EC9-AE50-4C4D-891D-5A9473124FA6}"/>
    <cellStyle name="Normal 16 2 2 2 3" xfId="1754" xr:uid="{CEB1B92B-F9E0-4C2C-BC19-86A5E80CE059}"/>
    <cellStyle name="Normal 16 2 2 2 3 2" xfId="1755" xr:uid="{1610D0F8-0926-44F8-A2A3-1F5CFC2896C5}"/>
    <cellStyle name="Normal 16 2 2 2 4" xfId="1756" xr:uid="{F29C0989-BD0E-42A8-8887-0D33FD039E27}"/>
    <cellStyle name="Normal 16 2 2 3" xfId="1757" xr:uid="{20193831-EBDD-4E3D-90C6-FBD0A3C0484E}"/>
    <cellStyle name="Normal 16 2 2 3 2" xfId="1758" xr:uid="{EA937AA6-07E9-406C-A884-A6B5FC262D83}"/>
    <cellStyle name="Normal 16 2 2 3 2 2" xfId="1759" xr:uid="{BD03B092-D4E5-41D1-9194-C16BFD34C2C4}"/>
    <cellStyle name="Normal 16 2 2 3 3" xfId="1760" xr:uid="{4456DEC3-D8A9-438C-937B-5FE87BA213B3}"/>
    <cellStyle name="Normal 16 2 2 4" xfId="1761" xr:uid="{DEADA195-1360-476D-B216-A50DDDE5E845}"/>
    <cellStyle name="Normal 16 2 2 4 2" xfId="1762" xr:uid="{4CB31118-67CF-4FCA-B6AE-A16D3C08A526}"/>
    <cellStyle name="Normal 16 2 2 5" xfId="1763" xr:uid="{4479CA4A-5F8D-4698-BF67-84F77C8C6FD1}"/>
    <cellStyle name="Normal 16 2 3" xfId="1764" xr:uid="{0E3F4BBA-4B35-42CB-985A-0A4620D2497B}"/>
    <cellStyle name="Normal 16 2 3 2" xfId="1765" xr:uid="{3B66DC81-A951-4B8A-A712-0E5A2C8AD90B}"/>
    <cellStyle name="Normal 16 2 3 2 2" xfId="1766" xr:uid="{DEB4F379-5B3E-4473-8538-AB9852C47D41}"/>
    <cellStyle name="Normal 16 2 3 2 2 2" xfId="1767" xr:uid="{91BED916-5092-4A54-8C12-0A4D94BE5FF8}"/>
    <cellStyle name="Normal 16 2 3 2 3" xfId="1768" xr:uid="{F7E39938-69DB-4B1E-89EA-17E956D99F1A}"/>
    <cellStyle name="Normal 16 2 3 3" xfId="1769" xr:uid="{FB3EAC5A-F669-4A5A-A94F-F27187ED4837}"/>
    <cellStyle name="Normal 16 2 3 3 2" xfId="1770" xr:uid="{ED8B0658-0CA4-456C-8741-A25A60099F35}"/>
    <cellStyle name="Normal 16 2 3 4" xfId="1771" xr:uid="{22B5070B-49F0-4394-BA4B-33024A9CFBE6}"/>
    <cellStyle name="Normal 16 2 4" xfId="1772" xr:uid="{5A367DAC-FC3F-4503-BD28-ACA2870832A2}"/>
    <cellStyle name="Normal 16 2 4 2" xfId="1773" xr:uid="{2B64CE61-051F-4742-9B39-57075B9792AA}"/>
    <cellStyle name="Normal 16 2 4 2 2" xfId="1774" xr:uid="{F266E417-475F-4ACE-A808-590AE9DB1B7C}"/>
    <cellStyle name="Normal 16 2 4 3" xfId="1775" xr:uid="{894C857C-7A17-4FA2-8C3F-B1C807FC1727}"/>
    <cellStyle name="Normal 16 2 5" xfId="1776" xr:uid="{103C7229-17BC-4AAB-9397-9F1E65B17D29}"/>
    <cellStyle name="Normal 16 2 5 2" xfId="1777" xr:uid="{0171681F-952F-4E8F-83F5-066C7E9D6383}"/>
    <cellStyle name="Normal 16 2 6" xfId="1778" xr:uid="{09A140A4-A082-484A-BCE2-DECC263CAEC0}"/>
    <cellStyle name="Normal 16 2 7" xfId="1779" xr:uid="{E0E0D191-0AA6-4370-8882-8CAB3A53925B}"/>
    <cellStyle name="Normal 16 3" xfId="1780" xr:uid="{1E94459E-DED7-4FF8-B58C-86E70F6CFC79}"/>
    <cellStyle name="Normal 16 3 2" xfId="1781" xr:uid="{FE345898-BBAB-413C-B1DB-34487AD861EA}"/>
    <cellStyle name="Normal 16 3 2 2" xfId="1782" xr:uid="{37A0348E-2DE8-4EED-A6CF-8A214AAA1AF2}"/>
    <cellStyle name="Normal 16 3 2 2 2" xfId="1783" xr:uid="{BDB1C2B8-E7CB-454C-AF7B-78E0110EEADE}"/>
    <cellStyle name="Normal 16 3 2 2 2 2" xfId="1784" xr:uid="{6468C2D0-6539-45F2-87EE-38EA1853F998}"/>
    <cellStyle name="Normal 16 3 2 2 3" xfId="1785" xr:uid="{02090E1C-92CA-4A42-BC18-BD576984C7D1}"/>
    <cellStyle name="Normal 16 3 2 3" xfId="1786" xr:uid="{AF04503F-15F6-4A06-A5E9-2D853584F4CD}"/>
    <cellStyle name="Normal 16 3 2 3 2" xfId="1787" xr:uid="{87141494-B1DA-4F63-9DCE-85AABF6D27F1}"/>
    <cellStyle name="Normal 16 3 2 4" xfId="1788" xr:uid="{0085EEDD-2B36-438B-9DB2-A5372D802BF5}"/>
    <cellStyle name="Normal 16 3 3" xfId="1789" xr:uid="{9F425AB1-2B91-4485-B89C-A606B1748469}"/>
    <cellStyle name="Normal 16 3 3 2" xfId="1790" xr:uid="{94E45539-4044-4FE5-8755-145F8FD218BB}"/>
    <cellStyle name="Normal 16 3 3 2 2" xfId="1791" xr:uid="{9EBC87FB-06E8-47EB-9EAD-7EB00DAAEA80}"/>
    <cellStyle name="Normal 16 3 3 3" xfId="1792" xr:uid="{4656B905-E313-4A12-8B3D-07C90420290E}"/>
    <cellStyle name="Normal 16 3 4" xfId="1793" xr:uid="{7D31D234-1120-47C3-8E37-AB0DB8CB1FA4}"/>
    <cellStyle name="Normal 16 3 4 2" xfId="1794" xr:uid="{43FE32A9-4A00-4BED-84D3-6A434A579D37}"/>
    <cellStyle name="Normal 16 3 5" xfId="1795" xr:uid="{A5459BEC-1F68-45A6-BB54-00104EC5F926}"/>
    <cellStyle name="Normal 16 3 6" xfId="1796" xr:uid="{4BCF2ADA-E81D-4445-B25F-44614BC42FDD}"/>
    <cellStyle name="Normal 16 4" xfId="1797" xr:uid="{F8EC1A94-BA9E-47C3-BC2A-3CFC8CC8502B}"/>
    <cellStyle name="Normal 16 4 2" xfId="1798" xr:uid="{C3B0DFFB-10C1-44DA-A550-4F53A8F62A76}"/>
    <cellStyle name="Normal 16 4 2 2" xfId="1799" xr:uid="{E530B85A-CFD3-4BD4-9FDA-4F5DE9212E99}"/>
    <cellStyle name="Normal 16 4 2 2 2" xfId="1800" xr:uid="{71B72CE0-7BD1-4E01-AB06-01BED9497B67}"/>
    <cellStyle name="Normal 16 4 2 3" xfId="1801" xr:uid="{CA664732-DB99-4A2C-A50C-11B5EB25929A}"/>
    <cellStyle name="Normal 16 4 3" xfId="1802" xr:uid="{8F8889EA-76BA-4C61-B1C4-069B3A74F2D6}"/>
    <cellStyle name="Normal 16 4 3 2" xfId="1803" xr:uid="{38857837-FE8A-4D1D-842E-2A482CA63D46}"/>
    <cellStyle name="Normal 16 4 4" xfId="1804" xr:uid="{5AA82F5D-36E9-480D-BBA6-48B127DB5AB3}"/>
    <cellStyle name="Normal 16 4 5" xfId="1805" xr:uid="{493F64BC-A5BC-46C1-AD37-9DF6E66A16D1}"/>
    <cellStyle name="Normal 16 5" xfId="1806" xr:uid="{2F0A450C-6C81-45C9-8B0A-8E602E054DDE}"/>
    <cellStyle name="Normal 16 5 2" xfId="1807" xr:uid="{79C78364-CEBF-44F7-8062-E19B1BE6E94E}"/>
    <cellStyle name="Normal 16 5 2 2" xfId="1808" xr:uid="{3DEEE805-79EB-49F7-A822-08CCA69ACF51}"/>
    <cellStyle name="Normal 16 5 3" xfId="1809" xr:uid="{E743171A-9A19-42BA-8B91-6CAF861E635B}"/>
    <cellStyle name="Normal 16 5 4" xfId="1810" xr:uid="{75975EE4-FBD3-4FBA-9A05-650280BDC9BD}"/>
    <cellStyle name="Normal 16 6" xfId="1811" xr:uid="{6E243AF6-6AB3-4ABB-A6F0-68D1CD221F50}"/>
    <cellStyle name="Normal 16 6 2" xfId="1812" xr:uid="{4DAB5523-ADA6-42DA-A4A3-E308A44D90CC}"/>
    <cellStyle name="Normal 16 7" xfId="1813" xr:uid="{4FD477F2-3513-49AD-AD6D-D6B04BDBE87F}"/>
    <cellStyle name="Normal 16 8" xfId="1814" xr:uid="{75526ADA-41E9-47C5-9BD7-9D9F36F3272B}"/>
    <cellStyle name="Normal 160" xfId="1815" xr:uid="{DDFA34B5-CD4E-47F6-949E-C1B4F3331842}"/>
    <cellStyle name="Normal 160 2" xfId="1816" xr:uid="{BC8C1C16-E12D-4E05-90C7-76F4DD726895}"/>
    <cellStyle name="Normal 161" xfId="1817" xr:uid="{6032860F-6169-4BDE-BCCB-2838FD12E3B4}"/>
    <cellStyle name="Normal 161 2" xfId="1818" xr:uid="{A32D70E5-4190-476E-BA97-2843E58FD61E}"/>
    <cellStyle name="Normal 162" xfId="1819" xr:uid="{067F05F1-C8A1-43A9-B1E2-F47709B4B6B1}"/>
    <cellStyle name="Normal 162 2" xfId="1820" xr:uid="{D285E058-C39F-41D9-B2E2-3661EAD081B1}"/>
    <cellStyle name="Normal 163" xfId="1821" xr:uid="{E39DDBC6-827B-42B4-BCD7-ECA3A45B0556}"/>
    <cellStyle name="Normal 163 2" xfId="1822" xr:uid="{FFE15460-5971-4C50-AFC1-A232F6625782}"/>
    <cellStyle name="Normal 164" xfId="1823" xr:uid="{F692815C-31BB-43F1-9733-BA33CB98A855}"/>
    <cellStyle name="Normal 164 2" xfId="1824" xr:uid="{A64018FA-0C42-4EF6-B193-A1E8D6AAF0DB}"/>
    <cellStyle name="Normal 165" xfId="1825" xr:uid="{9289642B-5272-4D72-89E4-CED2AC3B2FA1}"/>
    <cellStyle name="Normal 165 2" xfId="1826" xr:uid="{0CD48290-2D4C-438F-99B2-A125C7628288}"/>
    <cellStyle name="Normal 166" xfId="1827" xr:uid="{BFBC7F14-20A8-4B7E-A54B-E1EA47808DA9}"/>
    <cellStyle name="Normal 166 2" xfId="1828" xr:uid="{8FAF100B-F3DB-431F-A36F-FB7CC4AE98B8}"/>
    <cellStyle name="Normal 167" xfId="1829" xr:uid="{B6BB7D10-4D5E-48AC-A568-2F07CD137744}"/>
    <cellStyle name="Normal 167 2" xfId="1830" xr:uid="{D7BD2A21-37F9-41D8-B11A-B3E3EACE45FB}"/>
    <cellStyle name="Normal 168" xfId="1831" xr:uid="{2578814B-17F7-44AB-B60B-CABD3BF00F90}"/>
    <cellStyle name="Normal 168 2" xfId="1832" xr:uid="{34A156B1-554B-4CAD-A04C-7ED765A54A07}"/>
    <cellStyle name="Normal 169" xfId="1833" xr:uid="{5AAD31D3-F9DA-4636-AC7C-ECEFD7B7FE8E}"/>
    <cellStyle name="Normal 169 2" xfId="1834" xr:uid="{8C58DDDF-3E2F-4BD3-B0A6-2DCCDD327865}"/>
    <cellStyle name="Normal 17" xfId="1835" xr:uid="{69E79898-221D-4282-BD27-16FE7A482E3E}"/>
    <cellStyle name="Normal 17 2" xfId="1836" xr:uid="{BEED08BC-081C-469D-A5FB-10CACD930330}"/>
    <cellStyle name="Normal 17 2 2" xfId="1837" xr:uid="{451855C8-CB96-48A1-AFF6-73324AD46431}"/>
    <cellStyle name="Normal 17 2 2 2" xfId="1838" xr:uid="{3676521B-DA70-45DD-978F-6E003BE3FC32}"/>
    <cellStyle name="Normal 17 2 2 2 2" xfId="1839" xr:uid="{9522A3DF-4BA8-417C-BB14-BC9E09251703}"/>
    <cellStyle name="Normal 17 2 2 2 2 2" xfId="1840" xr:uid="{C96AD697-FCA2-4598-85AF-94FD38C999FD}"/>
    <cellStyle name="Normal 17 2 2 2 2 2 2" xfId="1841" xr:uid="{7ADB45A1-871A-4102-882D-3FD7FBAD07F8}"/>
    <cellStyle name="Normal 17 2 2 2 2 3" xfId="1842" xr:uid="{77FC02DF-5C88-4BB2-ADEB-B4A9365C8E2D}"/>
    <cellStyle name="Normal 17 2 2 2 3" xfId="1843" xr:uid="{CCA77B20-476E-481B-97AB-2DEF60EABAF1}"/>
    <cellStyle name="Normal 17 2 2 2 3 2" xfId="1844" xr:uid="{CE0FB0DC-BBCE-4C72-8851-51F006C12B08}"/>
    <cellStyle name="Normal 17 2 2 2 4" xfId="1845" xr:uid="{81BB5E0C-9027-43FA-9128-C8580DD455AD}"/>
    <cellStyle name="Normal 17 2 2 3" xfId="1846" xr:uid="{655C7BAD-C5B1-47E0-A433-75C18EAFB9CF}"/>
    <cellStyle name="Normal 17 2 2 3 2" xfId="1847" xr:uid="{DBB224A4-1300-4354-94AB-C8EAEE1C9110}"/>
    <cellStyle name="Normal 17 2 2 3 2 2" xfId="1848" xr:uid="{345E4F82-5F7B-4593-A403-BC8397292E4A}"/>
    <cellStyle name="Normal 17 2 2 3 3" xfId="1849" xr:uid="{41D62F87-7224-4F30-8E22-AD88CE4D6361}"/>
    <cellStyle name="Normal 17 2 2 4" xfId="1850" xr:uid="{8583F833-1958-49D4-BCD1-3104E7FCD564}"/>
    <cellStyle name="Normal 17 2 2 4 2" xfId="1851" xr:uid="{81B56E1E-DE0E-4141-95C7-5BA6F7CCB0B8}"/>
    <cellStyle name="Normal 17 2 2 5" xfId="1852" xr:uid="{5C6EB552-DEB3-4828-A6AB-FBBAB4CA7CDA}"/>
    <cellStyle name="Normal 17 2 3" xfId="1853" xr:uid="{929C1E52-83C8-4603-BAB8-8A207A769C6F}"/>
    <cellStyle name="Normal 17 2 3 2" xfId="1854" xr:uid="{3D84105A-0E38-4DC6-8B3F-49AE0EECCE2A}"/>
    <cellStyle name="Normal 17 2 3 2 2" xfId="1855" xr:uid="{4171D8B6-C3FB-49F2-8A2B-3F1C7B52FC36}"/>
    <cellStyle name="Normal 17 2 3 2 2 2" xfId="1856" xr:uid="{015E4704-7F8B-4893-9FA5-D8D86BAF31DF}"/>
    <cellStyle name="Normal 17 2 3 2 3" xfId="1857" xr:uid="{B36F2522-B966-400D-A0BD-6CB394010C65}"/>
    <cellStyle name="Normal 17 2 3 3" xfId="1858" xr:uid="{AA31EC41-3668-499A-9437-B738B51C2741}"/>
    <cellStyle name="Normal 17 2 3 3 2" xfId="1859" xr:uid="{BC7A78C4-08A3-4468-9219-43901AFCE304}"/>
    <cellStyle name="Normal 17 2 3 4" xfId="1860" xr:uid="{9475B21C-1351-4AD8-AD98-1218E8BE2028}"/>
    <cellStyle name="Normal 17 2 4" xfId="1861" xr:uid="{4B09304F-5BAB-4E01-827D-AC6AACFC091C}"/>
    <cellStyle name="Normal 17 2 4 2" xfId="1862" xr:uid="{2DBE20FB-6D30-4910-A90E-FE20A89A85FF}"/>
    <cellStyle name="Normal 17 2 4 2 2" xfId="1863" xr:uid="{47EDF1F7-FB92-40F6-BB49-D6A846CF6F74}"/>
    <cellStyle name="Normal 17 2 4 3" xfId="1864" xr:uid="{36B935FB-3269-422D-81C6-17709FDA38A7}"/>
    <cellStyle name="Normal 17 2 5" xfId="1865" xr:uid="{1368BF77-1F46-45F9-BF13-44B67B3D9EA1}"/>
    <cellStyle name="Normal 17 2 5 2" xfId="1866" xr:uid="{2423BFD4-5A3C-487D-8263-9AEE8DB8BBCB}"/>
    <cellStyle name="Normal 17 2 6" xfId="1867" xr:uid="{F6421935-DEFB-4A7B-9368-D972D92D1627}"/>
    <cellStyle name="Normal 17 2 7" xfId="1868" xr:uid="{1A046021-F9BE-451C-9B41-912B94C86FBA}"/>
    <cellStyle name="Normal 17 3" xfId="1869" xr:uid="{AE039495-BC04-4FCB-ADB8-79035CE4D05C}"/>
    <cellStyle name="Normal 17 3 2" xfId="1870" xr:uid="{188DFC7C-875E-4BA2-A825-D385C48B0D40}"/>
    <cellStyle name="Normal 17 3 2 2" xfId="1871" xr:uid="{8658FA06-C7D7-4A04-BA23-3EB75315AD76}"/>
    <cellStyle name="Normal 17 3 2 2 2" xfId="1872" xr:uid="{426390D3-5B46-4F36-833D-FCF480417522}"/>
    <cellStyle name="Normal 17 3 2 2 2 2" xfId="1873" xr:uid="{1458EB1A-C991-4872-8CE8-B1FE0497FC4B}"/>
    <cellStyle name="Normal 17 3 2 2 3" xfId="1874" xr:uid="{376BE323-A50A-48ED-8CF2-90B3C1CE2D25}"/>
    <cellStyle name="Normal 17 3 2 3" xfId="1875" xr:uid="{3A43B517-03A5-4BD7-AA33-61510F6C3887}"/>
    <cellStyle name="Normal 17 3 2 3 2" xfId="1876" xr:uid="{933DB361-A1B1-4C59-862C-EB50FB9B733C}"/>
    <cellStyle name="Normal 17 3 2 4" xfId="1877" xr:uid="{A27F1A16-B641-488E-9A60-ED1F39B4722A}"/>
    <cellStyle name="Normal 17 3 3" xfId="1878" xr:uid="{1F92AE74-4C7C-4456-A0AA-393D8407356F}"/>
    <cellStyle name="Normal 17 3 3 2" xfId="1879" xr:uid="{5A4EA8A7-7C9A-429E-8DEA-C563061979C9}"/>
    <cellStyle name="Normal 17 3 3 2 2" xfId="1880" xr:uid="{E3FCBFD9-24BE-4A82-939D-F66DBD8ED41A}"/>
    <cellStyle name="Normal 17 3 3 3" xfId="1881" xr:uid="{29F0FAB0-1A87-4F41-BD73-BA7EFBB4EAF2}"/>
    <cellStyle name="Normal 17 3 4" xfId="1882" xr:uid="{EC9F4B57-D09B-43C0-AA7B-935C82E062F4}"/>
    <cellStyle name="Normal 17 3 4 2" xfId="1883" xr:uid="{AE53F51D-FED5-4B0A-BB72-E71423EE69D9}"/>
    <cellStyle name="Normal 17 3 5" xfId="1884" xr:uid="{B21EA9E9-F147-4D6E-8F60-CB6D3AAA7877}"/>
    <cellStyle name="Normal 17 3 6" xfId="1885" xr:uid="{E1E9D39D-6D06-4262-BC86-DDD72BDB5A0A}"/>
    <cellStyle name="Normal 17 4" xfId="1886" xr:uid="{F96AF524-1497-4FD5-82C2-4CD13F6A81E0}"/>
    <cellStyle name="Normal 17 4 2" xfId="1887" xr:uid="{9C3995F8-BFC8-497F-B3E7-FBA3D3842F6E}"/>
    <cellStyle name="Normal 17 4 2 2" xfId="1888" xr:uid="{72096685-7FC4-4F8D-A55B-858E2DCB73F2}"/>
    <cellStyle name="Normal 17 4 2 2 2" xfId="1889" xr:uid="{84391EA9-004E-49C4-8DEE-A5C77D788ED5}"/>
    <cellStyle name="Normal 17 4 2 3" xfId="1890" xr:uid="{4AD70C8E-B56F-482B-BECA-42FE2C9CBDD3}"/>
    <cellStyle name="Normal 17 4 3" xfId="1891" xr:uid="{AB1E2DE7-FD9B-4334-9C38-177477626EA3}"/>
    <cellStyle name="Normal 17 4 3 2" xfId="1892" xr:uid="{C4711B04-1B0B-466D-BA3A-EDA557BF39A1}"/>
    <cellStyle name="Normal 17 4 4" xfId="1893" xr:uid="{DCF64801-F438-4B87-A2F5-D7B1E396F408}"/>
    <cellStyle name="Normal 17 4 5" xfId="1894" xr:uid="{1E885247-8368-4614-AC1C-3CF37055CF74}"/>
    <cellStyle name="Normal 17 4 6" xfId="1895" xr:uid="{29315CD5-9AAC-4881-B3DD-53EDDC53470B}"/>
    <cellStyle name="Normal 17 5" xfId="1896" xr:uid="{1F806156-CD1E-4D63-A2E7-1E0B71C16942}"/>
    <cellStyle name="Normal 17 5 2" xfId="1897" xr:uid="{C3964644-328B-4533-8A33-2B2CDAAE9FAF}"/>
    <cellStyle name="Normal 17 5 2 2" xfId="1898" xr:uid="{DE3CE49B-4EAE-49D8-996D-2C393E372106}"/>
    <cellStyle name="Normal 17 5 3" xfId="1899" xr:uid="{ED8ECD33-98C9-49C6-919D-498D3DDE6666}"/>
    <cellStyle name="Normal 17 6" xfId="1900" xr:uid="{4DEADC66-58B7-4DCC-969E-DE395A88674A}"/>
    <cellStyle name="Normal 17 6 2" xfId="1901" xr:uid="{54E4ED94-0BFC-43BC-8093-35684DA3D163}"/>
    <cellStyle name="Normal 17 7" xfId="1902" xr:uid="{D9161298-9FDC-44BE-9D8C-17D8D111CBC7}"/>
    <cellStyle name="Normal 17 8" xfId="1903" xr:uid="{D391623F-BFF5-4C29-9F10-072D8B48180A}"/>
    <cellStyle name="Normal 17 9" xfId="1904" xr:uid="{3FEE7210-01FC-46AF-9940-D747BD8D2E6D}"/>
    <cellStyle name="Normal 170" xfId="1905" xr:uid="{AB78C247-47D6-4D43-9B33-82999C8462AC}"/>
    <cellStyle name="Normal 170 2" xfId="1906" xr:uid="{B0755EFA-E583-4819-AA4E-C95A10AB33B2}"/>
    <cellStyle name="Normal 171" xfId="1907" xr:uid="{63592176-5367-482F-A448-C1A2C0E1319D}"/>
    <cellStyle name="Normal 171 2" xfId="1908" xr:uid="{7F6A678C-E7A0-4CAD-9319-7026BCA23645}"/>
    <cellStyle name="Normal 172" xfId="1909" xr:uid="{20DE0AAF-E625-4639-B6CD-6A9944A9CCBB}"/>
    <cellStyle name="Normal 172 2" xfId="1910" xr:uid="{7B8C7C74-EC26-4652-9DBD-F3B7B554E1FC}"/>
    <cellStyle name="Normal 173" xfId="1911" xr:uid="{139CCE29-A9A3-4BB4-A12D-4E73C269AF19}"/>
    <cellStyle name="Normal 173 2" xfId="1912" xr:uid="{AF21281F-EF93-4EB4-BFB9-E328D8840843}"/>
    <cellStyle name="Normal 174" xfId="1913" xr:uid="{EECFAF00-448B-46EC-84AF-896E5D6BC4E5}"/>
    <cellStyle name="Normal 174 2" xfId="1914" xr:uid="{668E94E4-8DB7-4225-95D6-7A31B74FD9E5}"/>
    <cellStyle name="Normal 175" xfId="1915" xr:uid="{A73A8922-1A5A-4D06-BE0A-C01768BF970D}"/>
    <cellStyle name="Normal 175 2" xfId="1916" xr:uid="{465B7817-FF1B-4923-988C-B376C4BE93BB}"/>
    <cellStyle name="Normal 176" xfId="1917" xr:uid="{78733F42-63D5-48B8-B1FD-D061C01B32A4}"/>
    <cellStyle name="Normal 176 2" xfId="1918" xr:uid="{C784DC91-0078-4E3E-92BF-0E25A8E68808}"/>
    <cellStyle name="Normal 177" xfId="1919" xr:uid="{0C98DA3E-86FB-4FD9-BDB0-D62749F55E5A}"/>
    <cellStyle name="Normal 177 2" xfId="1920" xr:uid="{E41017E4-B5BA-4E27-B78A-A66472635DCA}"/>
    <cellStyle name="Normal 178" xfId="1921" xr:uid="{A0ACC104-A5DC-4EAE-8007-51E143F52829}"/>
    <cellStyle name="Normal 178 2" xfId="1922" xr:uid="{F3B11A43-3C9D-4BD9-8B2F-42BF35328782}"/>
    <cellStyle name="Normal 179" xfId="1923" xr:uid="{5619B9BF-7CC9-43F7-AF77-D67BAF789BE3}"/>
    <cellStyle name="Normal 179 2" xfId="1924" xr:uid="{ECCD26A6-E144-4A4F-B65B-EB0421E40EAC}"/>
    <cellStyle name="Normal 18" xfId="1925" xr:uid="{174D2E21-A36C-45E9-A34A-ECB5A73962BF}"/>
    <cellStyle name="Normal 18 10" xfId="1926" xr:uid="{95DCA765-2E64-4314-B68F-7C954332DDAF}"/>
    <cellStyle name="Normal 18 2" xfId="1927" xr:uid="{E7126DC3-540B-4A42-A2B8-7E7E4044B24E}"/>
    <cellStyle name="Normal 18 2 2" xfId="1928" xr:uid="{2A23956A-4641-4E82-A719-70350F8A789C}"/>
    <cellStyle name="Normal 18 2 2 2" xfId="1929" xr:uid="{6ED3400B-2595-418C-A338-D097E227BBA3}"/>
    <cellStyle name="Normal 18 2 2 2 2" xfId="1930" xr:uid="{C7737CB0-BB39-434B-A3F6-C0666F5286CB}"/>
    <cellStyle name="Normal 18 2 2 2 2 2" xfId="1931" xr:uid="{E7ACF3B8-A056-48A0-8B0D-9FD9B1CD23C5}"/>
    <cellStyle name="Normal 18 2 2 2 2 2 2" xfId="1932" xr:uid="{C6AE3790-1187-4875-9F2B-949C2DFF22F2}"/>
    <cellStyle name="Normal 18 2 2 2 2 3" xfId="1933" xr:uid="{D938BCC2-9BAE-4255-ABE7-8517D609E03C}"/>
    <cellStyle name="Normal 18 2 2 2 3" xfId="1934" xr:uid="{F7E2E3D7-ACAE-4A42-BCBF-286E0D6D4B4A}"/>
    <cellStyle name="Normal 18 2 2 2 3 2" xfId="1935" xr:uid="{832C55FC-4A6B-4697-BFEF-559A4EE1A785}"/>
    <cellStyle name="Normal 18 2 2 2 4" xfId="1936" xr:uid="{68D7E122-D0D3-4EE7-8A1F-B89C58CA038B}"/>
    <cellStyle name="Normal 18 2 2 3" xfId="1937" xr:uid="{E4A51738-9020-459F-9CAD-6EFB0E77F5D6}"/>
    <cellStyle name="Normal 18 2 2 3 2" xfId="1938" xr:uid="{6D554446-6A64-4B14-8154-CF3AC1290707}"/>
    <cellStyle name="Normal 18 2 2 3 2 2" xfId="1939" xr:uid="{69F2C173-E18E-4DE0-AD95-D568D4EFB6D1}"/>
    <cellStyle name="Normal 18 2 2 3 3" xfId="1940" xr:uid="{BC17EFFC-F17D-489A-8B2B-CCDA83E484B0}"/>
    <cellStyle name="Normal 18 2 2 4" xfId="1941" xr:uid="{2D7E945C-C5EC-430E-BBF3-CCB5FC07F4BA}"/>
    <cellStyle name="Normal 18 2 2 4 2" xfId="1942" xr:uid="{D2172AE3-28CC-48F4-ABC0-7C898C93FA59}"/>
    <cellStyle name="Normal 18 2 2 5" xfId="1943" xr:uid="{4977714B-4516-4C12-BAF2-4E82018E520E}"/>
    <cellStyle name="Normal 18 2 3" xfId="1944" xr:uid="{422A3EFF-C701-4883-B64C-3C89989EA3A6}"/>
    <cellStyle name="Normal 18 2 3 2" xfId="1945" xr:uid="{8763F63E-C48D-480E-BAED-89C7FF93BEA2}"/>
    <cellStyle name="Normal 18 2 3 2 2" xfId="1946" xr:uid="{0BC8F421-F25F-4BFD-905B-EA9F81615316}"/>
    <cellStyle name="Normal 18 2 3 2 2 2" xfId="1947" xr:uid="{357BC76D-5C58-4DBA-8B88-C99F9FD7B47A}"/>
    <cellStyle name="Normal 18 2 3 2 3" xfId="1948" xr:uid="{CBBF989B-A138-49BB-8162-D1E712B99AE9}"/>
    <cellStyle name="Normal 18 2 3 3" xfId="1949" xr:uid="{10197AAB-F4B8-4C2A-9FF7-22E135B8E4DE}"/>
    <cellStyle name="Normal 18 2 3 3 2" xfId="1950" xr:uid="{2D874AB3-BCC0-4C48-BCDD-7C2115C173B0}"/>
    <cellStyle name="Normal 18 2 3 4" xfId="1951" xr:uid="{901AB8E0-C26D-4436-9C8C-AB4002D42686}"/>
    <cellStyle name="Normal 18 2 4" xfId="1952" xr:uid="{2F971D12-C4B2-4D3F-8533-1615D930420A}"/>
    <cellStyle name="Normal 18 2 4 2" xfId="1953" xr:uid="{641DCA5D-0046-4172-A1AA-E06FBC7218AD}"/>
    <cellStyle name="Normal 18 2 4 2 2" xfId="1954" xr:uid="{4BFB5027-0737-4734-9A20-19C3BA18EA61}"/>
    <cellStyle name="Normal 18 2 4 3" xfId="1955" xr:uid="{E83BF24E-06C4-4EBD-8010-80F2A51C6627}"/>
    <cellStyle name="Normal 18 2 5" xfId="1956" xr:uid="{D86BEE9A-9C39-4C7D-9D8C-F2E3BD709133}"/>
    <cellStyle name="Normal 18 2 5 2" xfId="1957" xr:uid="{7C472C0D-24AF-435C-9802-89D1BC0EE25B}"/>
    <cellStyle name="Normal 18 2 6" xfId="1958" xr:uid="{6757D45A-A134-4FDA-852D-B711B347B7B9}"/>
    <cellStyle name="Normal 18 2 7" xfId="1959" xr:uid="{70737C71-DBFD-4A44-BF5D-62253A20C312}"/>
    <cellStyle name="Normal 18 3" xfId="1960" xr:uid="{11D9B1DE-B986-478B-BF5C-AE32F1F9DBF1}"/>
    <cellStyle name="Normal 18 3 2" xfId="1961" xr:uid="{128C21F4-9439-45F3-BDBA-9879A582ADD2}"/>
    <cellStyle name="Normal 18 3 2 2" xfId="1962" xr:uid="{C68ECC67-3B81-48BC-B430-2D51C68AEC90}"/>
    <cellStyle name="Normal 18 3 2 2 2" xfId="1963" xr:uid="{A213B969-3653-4E96-9C30-5ACB2683EF25}"/>
    <cellStyle name="Normal 18 3 2 2 2 2" xfId="1964" xr:uid="{2AFD25D9-7C4B-493C-9C5B-D983FBE9C420}"/>
    <cellStyle name="Normal 18 3 2 2 3" xfId="1965" xr:uid="{24E92DAF-DD69-435E-9555-DA2102FC0751}"/>
    <cellStyle name="Normal 18 3 2 3" xfId="1966" xr:uid="{7990BF51-4821-4E39-8A62-FD2388AD11F6}"/>
    <cellStyle name="Normal 18 3 2 3 2" xfId="1967" xr:uid="{23543D23-9A46-4824-8E2D-547CE7331FB1}"/>
    <cellStyle name="Normal 18 3 2 4" xfId="1968" xr:uid="{71AA37EB-B617-4749-AB04-5E7D07F5E43D}"/>
    <cellStyle name="Normal 18 3 3" xfId="1969" xr:uid="{E343A6F5-99A3-437E-AF23-5C8089106B50}"/>
    <cellStyle name="Normal 18 3 3 2" xfId="1970" xr:uid="{FDD554B3-FFDE-4972-9F03-36AEBCCF30FE}"/>
    <cellStyle name="Normal 18 3 3 2 2" xfId="1971" xr:uid="{D9FAD266-794A-43AB-B5D8-954AF6CCD677}"/>
    <cellStyle name="Normal 18 3 3 3" xfId="1972" xr:uid="{57CC2879-73B5-465F-A2DC-6A3921EF3D8A}"/>
    <cellStyle name="Normal 18 3 4" xfId="1973" xr:uid="{0180FFD2-1CCE-46AB-94FD-A2D17308872E}"/>
    <cellStyle name="Normal 18 3 4 2" xfId="1974" xr:uid="{F3805AE0-4BC6-40EE-8D3C-3D16FC622548}"/>
    <cellStyle name="Normal 18 3 5" xfId="1975" xr:uid="{47E6A9B4-C936-4DC4-A2D7-495DCC0067C5}"/>
    <cellStyle name="Normal 18 3 6" xfId="1976" xr:uid="{28246BB7-8BC1-4C23-A749-F07D4E1C39EB}"/>
    <cellStyle name="Normal 18 4" xfId="1977" xr:uid="{C381AA55-2909-459B-894C-44CA0363A702}"/>
    <cellStyle name="Normal 18 4 2" xfId="1978" xr:uid="{BDE1AE6E-5BE5-443E-A689-C625C0D2DBB3}"/>
    <cellStyle name="Normal 18 4 2 2" xfId="1979" xr:uid="{9182E775-686E-4522-A510-A1E0A8B849B9}"/>
    <cellStyle name="Normal 18 4 2 2 2" xfId="1980" xr:uid="{9E33D216-028D-4375-8B61-3E87FF674C5B}"/>
    <cellStyle name="Normal 18 4 2 3" xfId="1981" xr:uid="{C646BB11-A5A0-49D3-B055-F8F2DD48309C}"/>
    <cellStyle name="Normal 18 4 3" xfId="1982" xr:uid="{8DA41B2A-F78C-4570-8CFB-4CA3A52DBDD6}"/>
    <cellStyle name="Normal 18 4 3 2" xfId="1983" xr:uid="{A7B9F431-76A9-4B72-ACED-4DEE8BE48326}"/>
    <cellStyle name="Normal 18 4 4" xfId="1984" xr:uid="{72C7E7B0-F61D-42A4-BE17-20BFC2BC3F7E}"/>
    <cellStyle name="Normal 18 4 5" xfId="1985" xr:uid="{159A27F3-2F53-4737-830C-601F71D9CDC3}"/>
    <cellStyle name="Normal 18 5" xfId="1986" xr:uid="{3E4AFE07-85FD-4F41-A80F-E6BA8FA1B4B1}"/>
    <cellStyle name="Normal 18 5 2" xfId="1987" xr:uid="{BA6E7DC3-34A4-4BB8-8967-A7C7D3BE72E5}"/>
    <cellStyle name="Normal 18 5 2 2" xfId="1988" xr:uid="{AF6C1F0E-ADE5-4023-825F-C16100C3C635}"/>
    <cellStyle name="Normal 18 5 3" xfId="1989" xr:uid="{8D74EC8D-3D60-4C8D-B2C1-E32DCF0BA83D}"/>
    <cellStyle name="Normal 18 6" xfId="1990" xr:uid="{80FFDA71-86E0-42FA-B95D-7DDF15A25AFA}"/>
    <cellStyle name="Normal 18 6 2" xfId="1991" xr:uid="{F9FEB0E2-22EB-4514-A9D2-EB051B853F11}"/>
    <cellStyle name="Normal 18 7" xfId="1992" xr:uid="{72708121-E2BD-4D98-8FEE-4FB43270C919}"/>
    <cellStyle name="Normal 18 8" xfId="1993" xr:uid="{4D08B8D4-07E4-4E72-9287-CA1A275B2667}"/>
    <cellStyle name="Normal 18 9" xfId="1994" xr:uid="{5CA9DA87-F8F5-4438-8FCC-DA166F0F5CAE}"/>
    <cellStyle name="Normal 180" xfId="1995" xr:uid="{E0E62F8B-B8B3-4769-B5A8-3521205312FD}"/>
    <cellStyle name="Normal 180 2" xfId="1996" xr:uid="{C05A1135-2A2E-4227-A599-92437CF71F5C}"/>
    <cellStyle name="Normal 181" xfId="1997" xr:uid="{F62CE046-1D2B-4538-85B8-D6C1BBC1BACD}"/>
    <cellStyle name="Normal 181 2" xfId="1998" xr:uid="{458CC2CD-CC6A-4751-B910-D043A1683FC8}"/>
    <cellStyle name="Normal 182" xfId="1999" xr:uid="{0A44C93B-FE0C-49F4-BC87-852DCA259F15}"/>
    <cellStyle name="Normal 182 2" xfId="2000" xr:uid="{97AD5F7D-5EEF-4F4A-809B-5B9CAB2CBA1D}"/>
    <cellStyle name="Normal 183" xfId="2001" xr:uid="{86DB2302-0636-4953-B95E-4481D2744139}"/>
    <cellStyle name="Normal 183 2" xfId="2002" xr:uid="{9E01CD73-ADDF-481A-ABD3-4B9F03302F60}"/>
    <cellStyle name="Normal 184" xfId="2003" xr:uid="{F3ED6691-8614-4E1C-9BF0-8257D3117111}"/>
    <cellStyle name="Normal 184 2" xfId="2004" xr:uid="{B7AA1BD5-1F00-4137-855B-B3A24A96B846}"/>
    <cellStyle name="Normal 185" xfId="2005" xr:uid="{6647AFFD-FC7A-4B98-A871-BC0CF73EF937}"/>
    <cellStyle name="Normal 185 2" xfId="2006" xr:uid="{ED422327-E298-4AA3-A62A-B9134D5891F3}"/>
    <cellStyle name="Normal 186" xfId="2007" xr:uid="{C439DB4C-D90E-4C9A-B99D-D6B8B1595C45}"/>
    <cellStyle name="Normal 186 2" xfId="2008" xr:uid="{388D041F-4BF7-4D5A-8B8C-581039E05830}"/>
    <cellStyle name="Normal 187" xfId="2009" xr:uid="{9E6DE0AB-6E06-4E37-8705-7835C35B6C67}"/>
    <cellStyle name="Normal 187 2" xfId="2010" xr:uid="{1EA85E1C-4B8B-4294-BBA9-646820909B95}"/>
    <cellStyle name="Normal 188" xfId="2011" xr:uid="{E5F8A298-8C2A-417E-A7DE-DEC03C34E237}"/>
    <cellStyle name="Normal 188 2" xfId="2012" xr:uid="{712A68A9-2339-4601-BC9A-FDCB9A1F5151}"/>
    <cellStyle name="Normal 189" xfId="2013" xr:uid="{F3F164C4-2E55-402E-94DD-2786D7C582D6}"/>
    <cellStyle name="Normal 189 2" xfId="2014" xr:uid="{9F99ECC7-20D0-430B-8D5F-C6D6EB66D284}"/>
    <cellStyle name="Normal 19" xfId="2015" xr:uid="{18FC7DFA-CF6B-40D5-9FA1-1984562E4C9A}"/>
    <cellStyle name="Normal 19 10" xfId="2016" xr:uid="{64C40A5F-9CE3-41A6-9F5E-5468AD113F1A}"/>
    <cellStyle name="Normal 19 10 10" xfId="2017" xr:uid="{3BC3853D-C79D-48FC-A06B-CC20B96982EB}"/>
    <cellStyle name="Normal 19 10 11" xfId="2018" xr:uid="{FE3B9BE9-E4DC-41E8-AEAC-7981B47E24CD}"/>
    <cellStyle name="Normal 19 10 2" xfId="2019" xr:uid="{F7BF26DB-CABB-4AB3-B701-0B46F575B45D}"/>
    <cellStyle name="Normal 19 10 2 2" xfId="2020" xr:uid="{A967CC1E-D608-4B36-ACD5-F1FDCF26EFA1}"/>
    <cellStyle name="Normal 19 10 2 3" xfId="2021" xr:uid="{F98640C0-ECDE-4453-B3D2-F144C322FF99}"/>
    <cellStyle name="Normal 19 10 2 4" xfId="2022" xr:uid="{22D82FDC-C95A-43FF-A090-A00A0B3DC573}"/>
    <cellStyle name="Normal 19 10 2 5" xfId="2023" xr:uid="{7DCE34EE-0271-4E6E-8EC8-4D2B9A617D99}"/>
    <cellStyle name="Normal 19 10 2 6" xfId="2024" xr:uid="{61C42D7B-BE39-4D0B-8F48-A24E755C04F7}"/>
    <cellStyle name="Normal 19 10 2 7" xfId="2025" xr:uid="{0C9F63A6-760E-4BAD-8447-C522EE91C3B5}"/>
    <cellStyle name="Normal 19 10 2 8" xfId="2026" xr:uid="{CAFEF458-1D17-43B5-B843-0886E5F5AFC9}"/>
    <cellStyle name="Normal 19 10 3" xfId="2027" xr:uid="{38C89ADA-74FA-4F70-83DB-01360A705CE1}"/>
    <cellStyle name="Normal 19 10 3 2" xfId="2028" xr:uid="{ECE6F8E1-2A05-420A-B046-429392A59E3A}"/>
    <cellStyle name="Normal 19 10 3 3" xfId="2029" xr:uid="{B0EB8552-77E1-4A55-A12A-48137EB25FEE}"/>
    <cellStyle name="Normal 19 10 3 4" xfId="2030" xr:uid="{20659721-85A3-43C6-817D-E2D6BE7CC0CE}"/>
    <cellStyle name="Normal 19 10 3 5" xfId="2031" xr:uid="{64B4D640-1F88-4E55-AC51-941766CEC019}"/>
    <cellStyle name="Normal 19 10 3 6" xfId="2032" xr:uid="{34744C3D-9C30-4643-BD3B-449107EFDBBD}"/>
    <cellStyle name="Normal 19 10 3 7" xfId="2033" xr:uid="{82214533-09CE-46A3-8700-16698E81D668}"/>
    <cellStyle name="Normal 19 10 3 8" xfId="2034" xr:uid="{47031927-EDF9-49A6-B1F9-3633F7BF186C}"/>
    <cellStyle name="Normal 19 10 4" xfId="2035" xr:uid="{F6CEBF2A-7A20-42E4-B9DC-FFD98D564ED2}"/>
    <cellStyle name="Normal 19 10 4 2" xfId="2036" xr:uid="{87806A5C-8B3D-45E0-B666-B668E305D89F}"/>
    <cellStyle name="Normal 19 10 4 3" xfId="2037" xr:uid="{6DBD934D-FF7C-43C0-8DDF-0B65F9F71FD4}"/>
    <cellStyle name="Normal 19 10 4 4" xfId="2038" xr:uid="{BCC6CA72-96E7-4BBF-B676-C779D49C9BA0}"/>
    <cellStyle name="Normal 19 10 4 5" xfId="2039" xr:uid="{842BE3EE-E99F-49DF-9373-FDFDD04ED8B4}"/>
    <cellStyle name="Normal 19 10 4 6" xfId="2040" xr:uid="{58FB0280-D08E-4C36-869E-EB5FF2F6B540}"/>
    <cellStyle name="Normal 19 10 4 7" xfId="2041" xr:uid="{A9805830-CFE2-4C0C-8440-917F6A49D2C8}"/>
    <cellStyle name="Normal 19 10 5" xfId="2042" xr:uid="{06FD01E2-225E-47A5-BFBB-1E991250BD87}"/>
    <cellStyle name="Normal 19 10 6" xfId="2043" xr:uid="{6146929F-12AC-4E29-82BD-09D7AD770E87}"/>
    <cellStyle name="Normal 19 10 7" xfId="2044" xr:uid="{1521087D-99C0-4E3D-B21B-6414AB833A09}"/>
    <cellStyle name="Normal 19 10 8" xfId="2045" xr:uid="{07CCD044-036F-4D68-9EFC-484DB14EDA6C}"/>
    <cellStyle name="Normal 19 10 9" xfId="2046" xr:uid="{88E7D391-CA3F-4D9E-9BBD-E1482F5647B8}"/>
    <cellStyle name="Normal 19 11" xfId="2047" xr:uid="{7FB2B4F2-798D-4341-B1C5-456706CFDF13}"/>
    <cellStyle name="Normal 19 11 10" xfId="2048" xr:uid="{BC49D358-FAB3-4DA5-8252-81141B87FA04}"/>
    <cellStyle name="Normal 19 11 11" xfId="2049" xr:uid="{E024D9CA-8E1F-464E-8B56-3355FAB47307}"/>
    <cellStyle name="Normal 19 11 2" xfId="2050" xr:uid="{C081ECDC-5DFB-4874-A326-BD7DBEB7A9BB}"/>
    <cellStyle name="Normal 19 11 2 2" xfId="2051" xr:uid="{2BF3E36A-0FEE-4B8A-B399-BD1369DA7C7D}"/>
    <cellStyle name="Normal 19 11 2 3" xfId="2052" xr:uid="{FA5E3DEA-E396-4A7E-90F4-20FE16AFF084}"/>
    <cellStyle name="Normal 19 11 2 4" xfId="2053" xr:uid="{ABAE8449-9633-4506-A39F-3487E559877B}"/>
    <cellStyle name="Normal 19 11 2 5" xfId="2054" xr:uid="{D09FAC6E-27B0-441F-9147-DEB43DFDE26B}"/>
    <cellStyle name="Normal 19 11 2 6" xfId="2055" xr:uid="{3AB5B746-AE9B-4E35-B1E6-D5AE689513FB}"/>
    <cellStyle name="Normal 19 11 2 7" xfId="2056" xr:uid="{FECC6771-E006-43B8-999D-67FE36AE859D}"/>
    <cellStyle name="Normal 19 11 2 8" xfId="2057" xr:uid="{6A9AE4D6-8011-415F-84BA-96AD94457196}"/>
    <cellStyle name="Normal 19 11 3" xfId="2058" xr:uid="{47F4A792-DFE3-45A8-B273-85B57B3BE17D}"/>
    <cellStyle name="Normal 19 11 3 2" xfId="2059" xr:uid="{DE4F9E7A-15E6-442F-9961-522B3C4CC004}"/>
    <cellStyle name="Normal 19 11 3 3" xfId="2060" xr:uid="{9A99D787-2E44-4117-9ADB-8517DA8703E8}"/>
    <cellStyle name="Normal 19 11 3 4" xfId="2061" xr:uid="{06553B49-C14F-494F-82F1-1ABE1AA5024E}"/>
    <cellStyle name="Normal 19 11 3 5" xfId="2062" xr:uid="{B0E08DD8-08F5-45CF-9AB2-4AC42F7B9C13}"/>
    <cellStyle name="Normal 19 11 3 6" xfId="2063" xr:uid="{727F8A86-EF28-478B-AC23-E3B9A212B2AA}"/>
    <cellStyle name="Normal 19 11 3 7" xfId="2064" xr:uid="{8564C88C-35CE-4ECE-B2EE-F99FC5CBD965}"/>
    <cellStyle name="Normal 19 11 3 8" xfId="2065" xr:uid="{C1839385-4F45-471E-828E-DCF8E52D0CE2}"/>
    <cellStyle name="Normal 19 11 4" xfId="2066" xr:uid="{EDC6732C-1343-45D0-ADDE-B323B2CA9729}"/>
    <cellStyle name="Normal 19 11 4 2" xfId="2067" xr:uid="{45259521-5803-4648-A385-B37FE4E968A7}"/>
    <cellStyle name="Normal 19 11 4 3" xfId="2068" xr:uid="{1F58F75E-DBA7-4479-8B17-9A70A66E6CB9}"/>
    <cellStyle name="Normal 19 11 4 4" xfId="2069" xr:uid="{8C3ED01A-BC8A-496B-AC10-605AE0FB41E0}"/>
    <cellStyle name="Normal 19 11 4 5" xfId="2070" xr:uid="{825C6FA2-50E4-400E-AA78-CC3871AE594A}"/>
    <cellStyle name="Normal 19 11 4 6" xfId="2071" xr:uid="{28F5413F-ACF2-4167-B60C-2A0AABBD53E6}"/>
    <cellStyle name="Normal 19 11 4 7" xfId="2072" xr:uid="{275600F3-1B10-4A1D-A264-C6A3DA4CFA60}"/>
    <cellStyle name="Normal 19 11 5" xfId="2073" xr:uid="{23020680-9945-4CDA-A5E2-1BB77249E8D8}"/>
    <cellStyle name="Normal 19 11 6" xfId="2074" xr:uid="{DC071D94-D789-413F-8FD5-8075B4DFC768}"/>
    <cellStyle name="Normal 19 11 7" xfId="2075" xr:uid="{E050DC60-5AB7-4A77-8B0F-375B889D61BF}"/>
    <cellStyle name="Normal 19 11 8" xfId="2076" xr:uid="{55C50201-7A96-4EED-B539-2959440F04A2}"/>
    <cellStyle name="Normal 19 11 9" xfId="2077" xr:uid="{175D2AD9-563E-48DD-BB3E-82694CED096E}"/>
    <cellStyle name="Normal 19 12" xfId="2078" xr:uid="{CE8E51B6-9412-4F2C-A558-3B8B4DE7EC6B}"/>
    <cellStyle name="Normal 19 12 10" xfId="2079" xr:uid="{29844584-0D97-436C-8D22-8B0C6F730578}"/>
    <cellStyle name="Normal 19 12 11" xfId="2080" xr:uid="{27102558-2889-4BC7-9771-E3E15EBA29DC}"/>
    <cellStyle name="Normal 19 12 2" xfId="2081" xr:uid="{78EAF85B-C226-412E-9A02-964C2E8909CD}"/>
    <cellStyle name="Normal 19 12 2 2" xfId="2082" xr:uid="{1BDCB411-2C93-4E1A-9530-40EF5C4A0C60}"/>
    <cellStyle name="Normal 19 12 2 3" xfId="2083" xr:uid="{5FC17AD1-2EAD-41AD-AE11-2AE697251A7D}"/>
    <cellStyle name="Normal 19 12 2 4" xfId="2084" xr:uid="{19FA2797-0BF5-41AB-B9E7-930058A200D2}"/>
    <cellStyle name="Normal 19 12 2 5" xfId="2085" xr:uid="{E2756A99-21CD-4D55-A3E0-E1E925541BC8}"/>
    <cellStyle name="Normal 19 12 2 6" xfId="2086" xr:uid="{1CB8E400-B298-4680-9D70-49D95BA8DE56}"/>
    <cellStyle name="Normal 19 12 2 7" xfId="2087" xr:uid="{90D47AF3-AFDA-4207-976F-45E45253B6AA}"/>
    <cellStyle name="Normal 19 12 2 8" xfId="2088" xr:uid="{14DE46A8-1A8A-4B34-B1B2-191CAAEAF899}"/>
    <cellStyle name="Normal 19 12 3" xfId="2089" xr:uid="{F773029F-A574-4FEE-A709-892B501F4C6E}"/>
    <cellStyle name="Normal 19 12 3 2" xfId="2090" xr:uid="{9AA5049B-52E3-4038-BF4A-A82815577895}"/>
    <cellStyle name="Normal 19 12 3 3" xfId="2091" xr:uid="{77595B0C-4330-420C-95F8-9DF0D5D5F067}"/>
    <cellStyle name="Normal 19 12 3 4" xfId="2092" xr:uid="{B4F3797F-7BCD-400E-BC58-2DFD73873125}"/>
    <cellStyle name="Normal 19 12 3 5" xfId="2093" xr:uid="{FBF02F94-3DB3-408B-816A-64607BCA1015}"/>
    <cellStyle name="Normal 19 12 3 6" xfId="2094" xr:uid="{828CDBB1-D797-4A29-A581-490067D52406}"/>
    <cellStyle name="Normal 19 12 3 7" xfId="2095" xr:uid="{11196609-5A99-4262-AA13-906A33D8539A}"/>
    <cellStyle name="Normal 19 12 3 8" xfId="2096" xr:uid="{5D536B6A-B9F9-4BAF-9BD8-27B0B55C9CD0}"/>
    <cellStyle name="Normal 19 12 4" xfId="2097" xr:uid="{B61165D8-B15A-4774-A4E6-94A4F07EF742}"/>
    <cellStyle name="Normal 19 12 4 2" xfId="2098" xr:uid="{A0FEE291-F2CC-4C78-92AB-CA7EAA4A1DC4}"/>
    <cellStyle name="Normal 19 12 4 3" xfId="2099" xr:uid="{A72C1E0A-6699-48E0-97B9-2258E0F0473A}"/>
    <cellStyle name="Normal 19 12 4 4" xfId="2100" xr:uid="{18A2495A-14B8-4AF8-897E-70384D8EADF9}"/>
    <cellStyle name="Normal 19 12 4 5" xfId="2101" xr:uid="{2D73BB9E-2657-44D2-83BE-BBF63FA08AA0}"/>
    <cellStyle name="Normal 19 12 4 6" xfId="2102" xr:uid="{F6BE8E1F-D028-462C-91AD-D80B49504F94}"/>
    <cellStyle name="Normal 19 12 4 7" xfId="2103" xr:uid="{FCD6698B-0477-4837-AA6C-104B79481AF8}"/>
    <cellStyle name="Normal 19 12 5" xfId="2104" xr:uid="{9EA00EF1-1E69-4F79-BDE8-0E0FFAA835EE}"/>
    <cellStyle name="Normal 19 12 6" xfId="2105" xr:uid="{40CC56DB-589B-451D-BD81-3EC2474A4BF0}"/>
    <cellStyle name="Normal 19 12 7" xfId="2106" xr:uid="{DB5CEF26-DC52-4880-BBDC-A6A9733374A7}"/>
    <cellStyle name="Normal 19 12 8" xfId="2107" xr:uid="{5F7459D6-8B25-40C0-A714-6A23436555E2}"/>
    <cellStyle name="Normal 19 12 9" xfId="2108" xr:uid="{B7BEC7E8-5DAC-4150-9300-5295DDCC7E93}"/>
    <cellStyle name="Normal 19 13" xfId="2109" xr:uid="{5317CF31-FE44-441A-90FD-BD97C5C47C4E}"/>
    <cellStyle name="Normal 19 13 10" xfId="2110" xr:uid="{43686B3A-16A4-4B35-ACB1-FFB6D264FA33}"/>
    <cellStyle name="Normal 19 13 11" xfId="2111" xr:uid="{1ECCA34B-C9DF-4FF0-AEB7-E35225D218C8}"/>
    <cellStyle name="Normal 19 13 2" xfId="2112" xr:uid="{70ED88C2-3764-4F72-B639-C5524144065E}"/>
    <cellStyle name="Normal 19 13 2 2" xfId="2113" xr:uid="{AC9FB584-5C07-48CB-86CB-EBABBC56AE9D}"/>
    <cellStyle name="Normal 19 13 2 3" xfId="2114" xr:uid="{B9D81203-5410-4FDB-8599-00C122CFB7CD}"/>
    <cellStyle name="Normal 19 13 2 4" xfId="2115" xr:uid="{A7DFC08D-54DC-4621-9301-6257925D5D93}"/>
    <cellStyle name="Normal 19 13 2 5" xfId="2116" xr:uid="{91E403EA-C7B5-4196-B44C-F4860DEB1FA5}"/>
    <cellStyle name="Normal 19 13 2 6" xfId="2117" xr:uid="{EB718DD9-A674-4266-A824-61CEB0BF2358}"/>
    <cellStyle name="Normal 19 13 2 7" xfId="2118" xr:uid="{1737B1D9-F345-46A5-82F8-81C6897B9F6E}"/>
    <cellStyle name="Normal 19 13 2 8" xfId="2119" xr:uid="{3972661C-9768-4895-8BB4-64DB52E77670}"/>
    <cellStyle name="Normal 19 13 3" xfId="2120" xr:uid="{F201B8F4-20F5-4B29-8855-AF374DF0FC15}"/>
    <cellStyle name="Normal 19 13 3 2" xfId="2121" xr:uid="{6E4201D5-2BC8-4354-9F8D-8C0F145F87A8}"/>
    <cellStyle name="Normal 19 13 3 3" xfId="2122" xr:uid="{E34E57B1-2F75-4948-B964-2B0E41EBCAA0}"/>
    <cellStyle name="Normal 19 13 3 4" xfId="2123" xr:uid="{2978A16B-6A8B-4A79-B216-6ECD5F525897}"/>
    <cellStyle name="Normal 19 13 3 5" xfId="2124" xr:uid="{8852D626-43D0-4C32-ACB7-DBD494F03A4A}"/>
    <cellStyle name="Normal 19 13 3 6" xfId="2125" xr:uid="{FEDB9B53-CE46-4437-9F86-EE01B560ED70}"/>
    <cellStyle name="Normal 19 13 3 7" xfId="2126" xr:uid="{208F2AF1-0109-4B2D-97D3-2A52ECD1CDCA}"/>
    <cellStyle name="Normal 19 13 3 8" xfId="2127" xr:uid="{913AC59C-14E3-44BC-9F49-EA9730570BE2}"/>
    <cellStyle name="Normal 19 13 4" xfId="2128" xr:uid="{22FDE6F8-EFE3-475F-BCB9-EB3C89389591}"/>
    <cellStyle name="Normal 19 13 4 2" xfId="2129" xr:uid="{F35C69CB-9173-48F5-B398-04FF92CBE5BC}"/>
    <cellStyle name="Normal 19 13 4 3" xfId="2130" xr:uid="{F585E61F-E31B-47D2-8654-5A6B0F7BDA1C}"/>
    <cellStyle name="Normal 19 13 4 4" xfId="2131" xr:uid="{0C798B32-DA69-4C3C-A81D-703EFEFCC96E}"/>
    <cellStyle name="Normal 19 13 4 5" xfId="2132" xr:uid="{6D643CEC-D526-4D33-B5E1-277C0D098537}"/>
    <cellStyle name="Normal 19 13 4 6" xfId="2133" xr:uid="{CE2DBC28-9815-422E-A41B-BA1D0207E29C}"/>
    <cellStyle name="Normal 19 13 4 7" xfId="2134" xr:uid="{E44661E3-DAEC-4971-830F-90601AF0D4AE}"/>
    <cellStyle name="Normal 19 13 5" xfId="2135" xr:uid="{61ADC5B5-9F03-428F-846B-52E0A0103E17}"/>
    <cellStyle name="Normal 19 13 6" xfId="2136" xr:uid="{6E44C29F-055B-4755-AF7D-BC194AF5BBD4}"/>
    <cellStyle name="Normal 19 13 7" xfId="2137" xr:uid="{8A17EB64-DBE9-419B-87C1-F3ED56C7BA22}"/>
    <cellStyle name="Normal 19 13 8" xfId="2138" xr:uid="{F3FFE6E3-852A-4498-8F62-60DB5504683D}"/>
    <cellStyle name="Normal 19 13 9" xfId="2139" xr:uid="{F83F7A15-59FE-4B7E-82CB-B482AA3BD225}"/>
    <cellStyle name="Normal 19 14" xfId="2140" xr:uid="{C384C277-F0CB-458B-9388-E6F2B53B490A}"/>
    <cellStyle name="Normal 19 14 10" xfId="2141" xr:uid="{CE5EC6C9-5A88-4805-9ED7-643324088F76}"/>
    <cellStyle name="Normal 19 14 11" xfId="2142" xr:uid="{84BD2186-77DA-42AF-A3B2-34F176BBB7FA}"/>
    <cellStyle name="Normal 19 14 2" xfId="2143" xr:uid="{1B2740B8-2CA2-4987-98E2-2A7D18CE4B69}"/>
    <cellStyle name="Normal 19 14 2 2" xfId="2144" xr:uid="{E786BAF7-6EC0-46AA-8D9B-85BBA670F45D}"/>
    <cellStyle name="Normal 19 14 2 3" xfId="2145" xr:uid="{EA2EED76-3EFC-47E3-AF81-159BD9542ED9}"/>
    <cellStyle name="Normal 19 14 2 4" xfId="2146" xr:uid="{3041EA51-67CF-488B-9FD3-92B7C404FF91}"/>
    <cellStyle name="Normal 19 14 2 5" xfId="2147" xr:uid="{26BAB741-F13C-4703-8CD1-E62D251598AB}"/>
    <cellStyle name="Normal 19 14 2 6" xfId="2148" xr:uid="{2D34EC02-8672-408A-A40D-824ED2705B91}"/>
    <cellStyle name="Normal 19 14 2 7" xfId="2149" xr:uid="{D45524C2-34AA-4243-BF93-FEB3335C68FF}"/>
    <cellStyle name="Normal 19 14 2 8" xfId="2150" xr:uid="{2A636C21-739E-455E-BC6C-FE35F796C4FE}"/>
    <cellStyle name="Normal 19 14 3" xfId="2151" xr:uid="{EE81BA6E-22AA-49A1-B3C5-AD9431E7488A}"/>
    <cellStyle name="Normal 19 14 3 2" xfId="2152" xr:uid="{E2706A87-3E1D-4588-97B0-D6EE02A3BCC3}"/>
    <cellStyle name="Normal 19 14 3 3" xfId="2153" xr:uid="{222EEF5D-DFE7-4B1A-BB2D-C9D6A4C7F214}"/>
    <cellStyle name="Normal 19 14 3 4" xfId="2154" xr:uid="{A3394119-1133-4879-9F29-556337589E0A}"/>
    <cellStyle name="Normal 19 14 3 5" xfId="2155" xr:uid="{BB30ADFE-ED0E-43B7-BD1F-41468F9EF77A}"/>
    <cellStyle name="Normal 19 14 3 6" xfId="2156" xr:uid="{E554A3D7-D156-441B-9407-655CA1E7D22D}"/>
    <cellStyle name="Normal 19 14 3 7" xfId="2157" xr:uid="{A7F1C594-D196-48FD-9F71-F09933D6576F}"/>
    <cellStyle name="Normal 19 14 3 8" xfId="2158" xr:uid="{549B6B79-36A3-4B20-985D-6960C847A01D}"/>
    <cellStyle name="Normal 19 14 4" xfId="2159" xr:uid="{EDDDB630-7C52-4381-9645-C3124F79D54B}"/>
    <cellStyle name="Normal 19 14 4 2" xfId="2160" xr:uid="{4B89706D-BD87-4932-B2C6-0A8D966E8CA1}"/>
    <cellStyle name="Normal 19 14 4 3" xfId="2161" xr:uid="{2F98A9CC-EDB2-453A-89B1-C3B29DBF7354}"/>
    <cellStyle name="Normal 19 14 4 4" xfId="2162" xr:uid="{B688B8BA-58FB-4C73-A702-071C860D385C}"/>
    <cellStyle name="Normal 19 14 4 5" xfId="2163" xr:uid="{75F1072C-FDE5-4B2C-AEA5-8C0209C1DC38}"/>
    <cellStyle name="Normal 19 14 4 6" xfId="2164" xr:uid="{BEBEE22D-E90D-4692-8B0B-3C086A9AA8E9}"/>
    <cellStyle name="Normal 19 14 4 7" xfId="2165" xr:uid="{673932DF-C9D3-447F-B40C-1387CB761542}"/>
    <cellStyle name="Normal 19 14 5" xfId="2166" xr:uid="{6535380D-ED68-4E89-961A-4E2C5FFA939A}"/>
    <cellStyle name="Normal 19 14 6" xfId="2167" xr:uid="{73DD6F1E-D457-446C-AEC1-518D8FDFC020}"/>
    <cellStyle name="Normal 19 14 7" xfId="2168" xr:uid="{D27954E6-A188-4C48-BD8E-32DECE8B8281}"/>
    <cellStyle name="Normal 19 14 8" xfId="2169" xr:uid="{B6646BC8-849F-4CB3-8F1E-EAE3D1108F78}"/>
    <cellStyle name="Normal 19 14 9" xfId="2170" xr:uid="{86F35818-19A3-46C4-8509-BF628EA9D791}"/>
    <cellStyle name="Normal 19 15" xfId="2171" xr:uid="{F595FB38-AA48-423E-A60A-684A95577BEA}"/>
    <cellStyle name="Normal 19 15 10" xfId="2172" xr:uid="{325BABF7-EC8C-4248-BD09-F20FE43B81E5}"/>
    <cellStyle name="Normal 19 15 11" xfId="2173" xr:uid="{BCCAE0AB-F34A-4F60-AD70-CF7B19DF82E1}"/>
    <cellStyle name="Normal 19 15 2" xfId="2174" xr:uid="{A41EC4E4-290F-4DF6-B7A4-09154BFB86DF}"/>
    <cellStyle name="Normal 19 15 2 2" xfId="2175" xr:uid="{7754E743-683C-4447-A9F6-EFFD3E3D0B57}"/>
    <cellStyle name="Normal 19 15 2 3" xfId="2176" xr:uid="{AA8389B1-881E-4DC5-BFF6-363892D61CE9}"/>
    <cellStyle name="Normal 19 15 2 4" xfId="2177" xr:uid="{85F42DA7-6A3B-4E4C-965B-5ECC4E5F0789}"/>
    <cellStyle name="Normal 19 15 2 5" xfId="2178" xr:uid="{96D9A82C-640F-405F-A870-7FD2B46BDD63}"/>
    <cellStyle name="Normal 19 15 2 6" xfId="2179" xr:uid="{0681247E-E4B9-4BF7-9C5D-45F7A2598CB9}"/>
    <cellStyle name="Normal 19 15 2 7" xfId="2180" xr:uid="{2557A001-7279-41F9-AFEA-7F702FB33AFB}"/>
    <cellStyle name="Normal 19 15 2 8" xfId="2181" xr:uid="{E11508D9-AC6A-4ADE-B9DB-C03B2E22A031}"/>
    <cellStyle name="Normal 19 15 3" xfId="2182" xr:uid="{B2D94032-FAEF-4334-A3E5-9B4755AEBFF0}"/>
    <cellStyle name="Normal 19 15 3 2" xfId="2183" xr:uid="{5547F3CB-CFC9-493D-B7A1-B6FB4746E1E7}"/>
    <cellStyle name="Normal 19 15 3 3" xfId="2184" xr:uid="{AE9D02B0-F84C-4C6A-A23C-343BD8231936}"/>
    <cellStyle name="Normal 19 15 3 4" xfId="2185" xr:uid="{2A91F2C7-5C47-4100-A765-C16CD8507611}"/>
    <cellStyle name="Normal 19 15 3 5" xfId="2186" xr:uid="{68A13C3E-2AFF-4783-B0C7-DDA5EB165A2C}"/>
    <cellStyle name="Normal 19 15 3 6" xfId="2187" xr:uid="{05F11B92-5620-4712-A9EE-3E61923E3DF8}"/>
    <cellStyle name="Normal 19 15 3 7" xfId="2188" xr:uid="{5084E645-E230-4169-9F84-AD659704028F}"/>
    <cellStyle name="Normal 19 15 3 8" xfId="2189" xr:uid="{FC1C8580-E18A-4D1D-97E8-EEB07DBF06E4}"/>
    <cellStyle name="Normal 19 15 4" xfId="2190" xr:uid="{956F8507-03EF-4DC4-87D0-325FA31005E4}"/>
    <cellStyle name="Normal 19 15 4 2" xfId="2191" xr:uid="{AB100A11-C340-4611-AA1C-6424A81E007A}"/>
    <cellStyle name="Normal 19 15 4 3" xfId="2192" xr:uid="{401216D1-56CC-45E1-B981-26093BE2A215}"/>
    <cellStyle name="Normal 19 15 4 4" xfId="2193" xr:uid="{CBD3BEAC-CA7E-4883-A25A-E0E29A3D57ED}"/>
    <cellStyle name="Normal 19 15 4 5" xfId="2194" xr:uid="{BC08F4DA-D5F6-43B8-BCFE-632EDAD6356F}"/>
    <cellStyle name="Normal 19 15 4 6" xfId="2195" xr:uid="{0AB3ED6C-E5C1-4E77-A921-2729E0DF5B10}"/>
    <cellStyle name="Normal 19 15 4 7" xfId="2196" xr:uid="{5FAB3CA7-E510-4CED-95F2-F445758BDFFA}"/>
    <cellStyle name="Normal 19 15 5" xfId="2197" xr:uid="{D0A1A3A2-2F10-434F-8F06-D1E36B845462}"/>
    <cellStyle name="Normal 19 15 6" xfId="2198" xr:uid="{D7EAD543-EC5A-4FFB-BB7F-B3C161215088}"/>
    <cellStyle name="Normal 19 15 7" xfId="2199" xr:uid="{2FC4D208-5FCC-4D46-9411-44DE83A26944}"/>
    <cellStyle name="Normal 19 15 8" xfId="2200" xr:uid="{EAECAAF8-6896-4AD5-BAA9-399D558CB871}"/>
    <cellStyle name="Normal 19 15 9" xfId="2201" xr:uid="{6D12D4CF-3CFF-4C74-8299-4715F7919D14}"/>
    <cellStyle name="Normal 19 16" xfId="2202" xr:uid="{0CD66436-D13B-4561-A964-807A7E33A890}"/>
    <cellStyle name="Normal 19 16 10" xfId="2203" xr:uid="{926B1F25-0B74-48B8-A4AD-667F2F48CE93}"/>
    <cellStyle name="Normal 19 16 11" xfId="2204" xr:uid="{EB282F30-4ABB-4940-80A2-934F48683A98}"/>
    <cellStyle name="Normal 19 16 2" xfId="2205" xr:uid="{C153EF2A-A406-47C8-A950-8528512F1C30}"/>
    <cellStyle name="Normal 19 16 2 2" xfId="2206" xr:uid="{D899445B-2906-4126-B91F-5A3BBFB6A7A5}"/>
    <cellStyle name="Normal 19 16 2 3" xfId="2207" xr:uid="{44C0E176-B057-4E72-BD63-C5919D48AAF2}"/>
    <cellStyle name="Normal 19 16 2 4" xfId="2208" xr:uid="{3A5B7D58-AAF0-4D61-936A-4B7AF8AC5ECE}"/>
    <cellStyle name="Normal 19 16 2 5" xfId="2209" xr:uid="{3F5C2192-6251-4592-89C5-F2FACE47694E}"/>
    <cellStyle name="Normal 19 16 2 6" xfId="2210" xr:uid="{52FFE575-1CCE-49B3-B891-D880B6F8AD05}"/>
    <cellStyle name="Normal 19 16 2 7" xfId="2211" xr:uid="{D7F82DDB-A7D1-480A-BA10-3472E758B5EF}"/>
    <cellStyle name="Normal 19 16 2 8" xfId="2212" xr:uid="{657A8F1C-45C8-4002-8917-ACAC6FA43459}"/>
    <cellStyle name="Normal 19 16 3" xfId="2213" xr:uid="{7588CCFB-A39D-4EFF-AFF7-6F6C52CB31FA}"/>
    <cellStyle name="Normal 19 16 3 2" xfId="2214" xr:uid="{77B9FB7F-C6F0-4DCF-B722-4CF0058E7C39}"/>
    <cellStyle name="Normal 19 16 3 3" xfId="2215" xr:uid="{24831C7A-2EA7-4F0D-B86E-7C68A523C937}"/>
    <cellStyle name="Normal 19 16 3 4" xfId="2216" xr:uid="{FCE6916D-FA07-4AEC-B4ED-C97228E80283}"/>
    <cellStyle name="Normal 19 16 3 5" xfId="2217" xr:uid="{A9C09933-C8D6-40FD-BA05-F1AE2C67FE52}"/>
    <cellStyle name="Normal 19 16 3 6" xfId="2218" xr:uid="{4F611BDB-3003-417D-83EF-3CB9762663F0}"/>
    <cellStyle name="Normal 19 16 3 7" xfId="2219" xr:uid="{8FDE4E8A-E9C7-4AAD-82B1-81146E505283}"/>
    <cellStyle name="Normal 19 16 3 8" xfId="2220" xr:uid="{80FA2C78-F96D-43D5-B3E3-7BDE0AE13370}"/>
    <cellStyle name="Normal 19 16 4" xfId="2221" xr:uid="{FDD2A5EE-BFAC-42FC-AB41-1F778EA3A8D1}"/>
    <cellStyle name="Normal 19 16 4 2" xfId="2222" xr:uid="{EBE053F9-AF4C-4F74-BCCF-85374D86179C}"/>
    <cellStyle name="Normal 19 16 4 3" xfId="2223" xr:uid="{E6E3AFD6-1F10-4F21-819A-2F2672E50C50}"/>
    <cellStyle name="Normal 19 16 4 4" xfId="2224" xr:uid="{FFA01FAA-EE70-46E0-A87E-A551D6823AE3}"/>
    <cellStyle name="Normal 19 16 4 5" xfId="2225" xr:uid="{2C521100-348F-424E-B4CF-E12E26880952}"/>
    <cellStyle name="Normal 19 16 4 6" xfId="2226" xr:uid="{8A09E96C-F973-4B6B-AD10-61AED0AB342D}"/>
    <cellStyle name="Normal 19 16 4 7" xfId="2227" xr:uid="{01010C68-E749-4C9D-BBE1-E6DEE1FD2D20}"/>
    <cellStyle name="Normal 19 16 5" xfId="2228" xr:uid="{5DF5878B-67B9-4E61-8058-0CB1AF530945}"/>
    <cellStyle name="Normal 19 16 6" xfId="2229" xr:uid="{E9DB1B9B-FA46-466E-8165-202A160CD84E}"/>
    <cellStyle name="Normal 19 16 7" xfId="2230" xr:uid="{077B7683-6BE0-4DB5-BB52-4B9D1DD2A444}"/>
    <cellStyle name="Normal 19 16 8" xfId="2231" xr:uid="{A13596F2-4240-455D-A97C-25C34B266712}"/>
    <cellStyle name="Normal 19 16 9" xfId="2232" xr:uid="{6BF1849B-D0E7-45FB-A7F8-BC360DCC58D2}"/>
    <cellStyle name="Normal 19 17" xfId="2233" xr:uid="{D5EE2244-9C2D-4D46-BAE0-C2BB1BCB90C4}"/>
    <cellStyle name="Normal 19 17 10" xfId="2234" xr:uid="{805F3E2C-EC9F-4E8F-BD01-564313374E4A}"/>
    <cellStyle name="Normal 19 17 11" xfId="2235" xr:uid="{6C4DEC55-C631-48FD-BEE1-C4F88E412EE9}"/>
    <cellStyle name="Normal 19 17 2" xfId="2236" xr:uid="{8FF034FB-1F90-4C46-839E-1F49CF2614DC}"/>
    <cellStyle name="Normal 19 17 2 2" xfId="2237" xr:uid="{39FCE3C8-365D-4385-A22C-5FE1B132895F}"/>
    <cellStyle name="Normal 19 17 2 3" xfId="2238" xr:uid="{A2B3E75D-180A-489C-B88E-CFD5A2FEBFC5}"/>
    <cellStyle name="Normal 19 17 2 4" xfId="2239" xr:uid="{762C86E4-3237-4D14-8764-C370187B884C}"/>
    <cellStyle name="Normal 19 17 2 5" xfId="2240" xr:uid="{8790A5F2-3292-49F0-BB16-3CE3D8F020A2}"/>
    <cellStyle name="Normal 19 17 2 6" xfId="2241" xr:uid="{C6BB0937-34E9-4E41-9A50-106D65B6E336}"/>
    <cellStyle name="Normal 19 17 2 7" xfId="2242" xr:uid="{4C4A6E07-D71D-4D2C-B68F-11F9DB546429}"/>
    <cellStyle name="Normal 19 17 2 8" xfId="2243" xr:uid="{DC8548E8-5DA4-485B-AC1E-4808CBDAFEDE}"/>
    <cellStyle name="Normal 19 17 3" xfId="2244" xr:uid="{6A07FC61-636C-4C90-899A-3E64E56E4165}"/>
    <cellStyle name="Normal 19 17 3 2" xfId="2245" xr:uid="{B345BAAB-B8FC-4617-B83D-FAD7F239ECC3}"/>
    <cellStyle name="Normal 19 17 3 3" xfId="2246" xr:uid="{A3B8B222-CD23-4669-A1B3-DC8D68576088}"/>
    <cellStyle name="Normal 19 17 3 4" xfId="2247" xr:uid="{AB4EEB67-2C17-4062-9BCF-2DA88C5AA5C8}"/>
    <cellStyle name="Normal 19 17 3 5" xfId="2248" xr:uid="{F5FC7AD5-C6CE-43CC-846B-4FA00A049906}"/>
    <cellStyle name="Normal 19 17 3 6" xfId="2249" xr:uid="{5DDEE6C8-2101-444C-8CCE-9F1384B58E35}"/>
    <cellStyle name="Normal 19 17 3 7" xfId="2250" xr:uid="{992A33D6-B983-4415-8177-6F23E8B87F08}"/>
    <cellStyle name="Normal 19 17 3 8" xfId="2251" xr:uid="{19E60308-FE3F-402C-9938-9A965F42E888}"/>
    <cellStyle name="Normal 19 17 4" xfId="2252" xr:uid="{7B825226-7467-4035-B7BB-E9A8D321AAA7}"/>
    <cellStyle name="Normal 19 17 4 2" xfId="2253" xr:uid="{EF49B142-B565-4BA1-93FA-FFC0F28F9618}"/>
    <cellStyle name="Normal 19 17 4 3" xfId="2254" xr:uid="{53A6FF3B-447B-4488-A8F3-5A5700024313}"/>
    <cellStyle name="Normal 19 17 4 4" xfId="2255" xr:uid="{8A20EAED-C02F-4B5F-AA1C-E5C88DDA86BF}"/>
    <cellStyle name="Normal 19 17 4 5" xfId="2256" xr:uid="{DF8B7205-907E-4AE1-9729-C929A87EB183}"/>
    <cellStyle name="Normal 19 17 4 6" xfId="2257" xr:uid="{3A27B191-25FA-42B6-8F8F-E6BF83D3562E}"/>
    <cellStyle name="Normal 19 17 4 7" xfId="2258" xr:uid="{F22368CB-58A9-432E-A777-86DF4ECBB474}"/>
    <cellStyle name="Normal 19 17 5" xfId="2259" xr:uid="{69DBE003-80D3-41E9-83B2-885E94C24C01}"/>
    <cellStyle name="Normal 19 17 6" xfId="2260" xr:uid="{EAACE30E-194C-4433-99F6-E7C7A9E644FA}"/>
    <cellStyle name="Normal 19 17 7" xfId="2261" xr:uid="{49CB599D-3EB3-45B5-AE51-9D8FBFBE5603}"/>
    <cellStyle name="Normal 19 17 8" xfId="2262" xr:uid="{72C84238-C697-4BAA-8204-97972CC84587}"/>
    <cellStyle name="Normal 19 17 9" xfId="2263" xr:uid="{277DB2A6-3CCE-4564-ADC3-56DEC4ECBF4F}"/>
    <cellStyle name="Normal 19 18" xfId="2264" xr:uid="{6DF4C14F-790F-4F7C-8903-6DD24BEC06D6}"/>
    <cellStyle name="Normal 19 18 10" xfId="2265" xr:uid="{FEA07A92-4E46-4DC0-9CBE-8A2B34385A65}"/>
    <cellStyle name="Normal 19 18 11" xfId="2266" xr:uid="{D982AFF7-0204-471C-9EBC-D53A4813D1A9}"/>
    <cellStyle name="Normal 19 18 2" xfId="2267" xr:uid="{37B82CE4-F141-4302-BC16-C60060912553}"/>
    <cellStyle name="Normal 19 18 2 2" xfId="2268" xr:uid="{FF051168-BA1F-4FF5-A552-6BC1F24060A0}"/>
    <cellStyle name="Normal 19 18 2 3" xfId="2269" xr:uid="{EA76F807-7F38-4C74-9DB5-8E1CE49EE247}"/>
    <cellStyle name="Normal 19 18 2 4" xfId="2270" xr:uid="{1055D6F6-C78B-4A05-849C-8F6BA09EA0DD}"/>
    <cellStyle name="Normal 19 18 2 5" xfId="2271" xr:uid="{89EE48F1-7297-40F3-A57D-992AFC2EAEB4}"/>
    <cellStyle name="Normal 19 18 2 6" xfId="2272" xr:uid="{C705E05C-CE61-4F9B-8CAC-7EDABEDA85D4}"/>
    <cellStyle name="Normal 19 18 2 7" xfId="2273" xr:uid="{86F76404-8FAE-4878-ABCE-6E40CE0509AA}"/>
    <cellStyle name="Normal 19 18 2 8" xfId="2274" xr:uid="{F588E7D4-4217-426B-BFC3-B40D49D21B14}"/>
    <cellStyle name="Normal 19 18 3" xfId="2275" xr:uid="{A4E0ED24-5110-416E-A3D2-16933DD4400C}"/>
    <cellStyle name="Normal 19 18 3 2" xfId="2276" xr:uid="{39800AF7-811F-48E9-AEDD-D5EA0F290B93}"/>
    <cellStyle name="Normal 19 18 3 3" xfId="2277" xr:uid="{0DFE6790-20EF-4F94-A3BF-8AC4D7567BB3}"/>
    <cellStyle name="Normal 19 18 3 4" xfId="2278" xr:uid="{CCEB009B-057A-45EA-BEAE-00D36FD914AE}"/>
    <cellStyle name="Normal 19 18 3 5" xfId="2279" xr:uid="{55419792-9D32-4028-B2C6-9F701C29CA0D}"/>
    <cellStyle name="Normal 19 18 3 6" xfId="2280" xr:uid="{548A43D0-29DA-4C23-A84E-8D4DA027BD17}"/>
    <cellStyle name="Normal 19 18 3 7" xfId="2281" xr:uid="{65EDA2E0-E14E-4D76-9C70-883E50995CCE}"/>
    <cellStyle name="Normal 19 18 3 8" xfId="2282" xr:uid="{2079E656-9FA5-4820-962A-74EBF2BCCD12}"/>
    <cellStyle name="Normal 19 18 4" xfId="2283" xr:uid="{18EDFF44-5438-44D6-8903-BB8D259F053D}"/>
    <cellStyle name="Normal 19 18 4 2" xfId="2284" xr:uid="{E5C2CBA3-C354-480C-BD6D-7D3BC9DC6875}"/>
    <cellStyle name="Normal 19 18 4 3" xfId="2285" xr:uid="{8570627B-C659-46FF-AA60-0CED7A4393E8}"/>
    <cellStyle name="Normal 19 18 4 4" xfId="2286" xr:uid="{E0D1D0EC-4D83-49D9-9031-3AD779FEF9A5}"/>
    <cellStyle name="Normal 19 18 4 5" xfId="2287" xr:uid="{E20C5759-621A-485F-AF53-64A3ACFC90D9}"/>
    <cellStyle name="Normal 19 18 4 6" xfId="2288" xr:uid="{8385419D-9401-449F-B7DB-F23A79FC24FF}"/>
    <cellStyle name="Normal 19 18 4 7" xfId="2289" xr:uid="{137984A3-34B7-4B61-B1F0-DF8AC3EFA5DE}"/>
    <cellStyle name="Normal 19 18 5" xfId="2290" xr:uid="{46512C6A-8C37-4634-8832-1654C0CC2DF8}"/>
    <cellStyle name="Normal 19 18 6" xfId="2291" xr:uid="{AB7C32BE-822C-41F8-9F3B-9DDC9A900572}"/>
    <cellStyle name="Normal 19 18 7" xfId="2292" xr:uid="{29385F19-96B6-4550-9499-51FC20F68F62}"/>
    <cellStyle name="Normal 19 18 8" xfId="2293" xr:uid="{75652B06-6EDD-4B46-9F5F-938F1C64AA13}"/>
    <cellStyle name="Normal 19 18 9" xfId="2294" xr:uid="{DD7F6542-F71E-4D21-84C7-D5FB53494C03}"/>
    <cellStyle name="Normal 19 19" xfId="2295" xr:uid="{8CD13475-7C4A-4640-9DE0-585D1F82D9F8}"/>
    <cellStyle name="Normal 19 19 10" xfId="2296" xr:uid="{8BF76075-DC6E-4BBB-B49B-1DBBFFE649FB}"/>
    <cellStyle name="Normal 19 19 11" xfId="2297" xr:uid="{09D71601-9123-41A4-A765-BC2BBC112548}"/>
    <cellStyle name="Normal 19 19 2" xfId="2298" xr:uid="{65701936-1F59-48A6-840E-22CF8234C1DC}"/>
    <cellStyle name="Normal 19 19 2 2" xfId="2299" xr:uid="{D51363E9-FB76-4C0A-A8CF-442C33A6D3FD}"/>
    <cellStyle name="Normal 19 19 2 3" xfId="2300" xr:uid="{344CF930-4438-4D00-8EFF-C5207AF5B0BA}"/>
    <cellStyle name="Normal 19 19 2 4" xfId="2301" xr:uid="{4D76ED8F-3523-49A7-BFD5-6F32E9812F88}"/>
    <cellStyle name="Normal 19 19 2 5" xfId="2302" xr:uid="{3886E332-E96F-4938-AE7C-57892DB2A9ED}"/>
    <cellStyle name="Normal 19 19 2 6" xfId="2303" xr:uid="{3422C02A-4DCB-4E6B-85B9-5B1B37FA5AA9}"/>
    <cellStyle name="Normal 19 19 2 7" xfId="2304" xr:uid="{DEBDBDC3-989A-413D-A736-E873D33BA6CF}"/>
    <cellStyle name="Normal 19 19 2 8" xfId="2305" xr:uid="{903860D7-6B0F-4F06-BE62-63C1486BF7C7}"/>
    <cellStyle name="Normal 19 19 3" xfId="2306" xr:uid="{AFAD49C2-DDFD-4DDF-B41E-4CFF3157CD8A}"/>
    <cellStyle name="Normal 19 19 3 2" xfId="2307" xr:uid="{D9ECD172-C65C-4A50-A6BD-0DC93C8653E9}"/>
    <cellStyle name="Normal 19 19 3 3" xfId="2308" xr:uid="{6CDAF282-2FDC-4642-A5F4-F8734872CB8E}"/>
    <cellStyle name="Normal 19 19 3 4" xfId="2309" xr:uid="{986AEACE-D115-4F01-9BAA-07C5D5395862}"/>
    <cellStyle name="Normal 19 19 3 5" xfId="2310" xr:uid="{06C2F130-E8D2-4C72-B558-F9158C2D653F}"/>
    <cellStyle name="Normal 19 19 3 6" xfId="2311" xr:uid="{C43EED91-0504-41B9-8076-CE0EBEF8AAF5}"/>
    <cellStyle name="Normal 19 19 3 7" xfId="2312" xr:uid="{AEF64307-2D17-4D5B-8185-4827D63C7C98}"/>
    <cellStyle name="Normal 19 19 3 8" xfId="2313" xr:uid="{A866BCBC-31DE-4ED0-84C2-B97900D6732F}"/>
    <cellStyle name="Normal 19 19 4" xfId="2314" xr:uid="{6F6B2AC9-92FD-4836-905F-B6B6D7874C90}"/>
    <cellStyle name="Normal 19 19 4 2" xfId="2315" xr:uid="{8007C11E-E61C-44A6-B969-5D52331A12B8}"/>
    <cellStyle name="Normal 19 19 4 3" xfId="2316" xr:uid="{8AE51E30-56CE-40CE-9544-2C615DC38720}"/>
    <cellStyle name="Normal 19 19 4 4" xfId="2317" xr:uid="{57C91359-50E6-4594-9AFD-E9BE3D61EC06}"/>
    <cellStyle name="Normal 19 19 4 5" xfId="2318" xr:uid="{0A883142-DEA8-4C07-94E3-935A432C72FA}"/>
    <cellStyle name="Normal 19 19 4 6" xfId="2319" xr:uid="{62A80DC9-1A6B-4842-BE36-35F6D307F0A5}"/>
    <cellStyle name="Normal 19 19 4 7" xfId="2320" xr:uid="{58105C16-EE97-43A0-8F22-1B6BCC40C99D}"/>
    <cellStyle name="Normal 19 19 5" xfId="2321" xr:uid="{49A5359E-13A4-404F-8FFB-AD639F281802}"/>
    <cellStyle name="Normal 19 19 6" xfId="2322" xr:uid="{DD72B56E-F9C9-45DF-81F0-61F859126FC5}"/>
    <cellStyle name="Normal 19 19 7" xfId="2323" xr:uid="{8941BF9F-C32D-4BA5-A989-1A35E32E12BC}"/>
    <cellStyle name="Normal 19 19 8" xfId="2324" xr:uid="{AAC5018F-8514-44B8-8B76-BF4CB2397712}"/>
    <cellStyle name="Normal 19 19 9" xfId="2325" xr:uid="{DA072B47-7E04-4CB9-A934-6C1B6905E960}"/>
    <cellStyle name="Normal 19 2" xfId="2326" xr:uid="{227C92B3-9CB2-44AE-AB1C-3786C58C6BEA}"/>
    <cellStyle name="Normal 19 2 10" xfId="2327" xr:uid="{CEA6274E-E431-4153-A644-050216B54113}"/>
    <cellStyle name="Normal 19 2 10 10" xfId="2328" xr:uid="{CCC34F23-25AE-48E1-8AF0-78B9E5A5BE13}"/>
    <cellStyle name="Normal 19 2 10 11" xfId="2329" xr:uid="{804A2EEE-205F-45D1-B2E6-151C70F50C5E}"/>
    <cellStyle name="Normal 19 2 10 2" xfId="2330" xr:uid="{29E2BF6D-5A45-42CF-B9F6-64EC84CB0CE3}"/>
    <cellStyle name="Normal 19 2 10 2 2" xfId="2331" xr:uid="{7763CD1B-F340-4377-85AC-3C19C6660BF4}"/>
    <cellStyle name="Normal 19 2 10 2 3" xfId="2332" xr:uid="{F0EBC524-3D3C-414F-A99D-E9D1E40F881D}"/>
    <cellStyle name="Normal 19 2 10 2 4" xfId="2333" xr:uid="{D3C1627B-0A01-4536-AC80-49605ED78FBE}"/>
    <cellStyle name="Normal 19 2 10 2 5" xfId="2334" xr:uid="{62C4CB27-5F56-4E89-94DD-06C67ECD8BFB}"/>
    <cellStyle name="Normal 19 2 10 2 6" xfId="2335" xr:uid="{B24E3F45-C81F-4DFB-8496-96BDEB93CAC1}"/>
    <cellStyle name="Normal 19 2 10 2 7" xfId="2336" xr:uid="{9462D429-57F6-4DA7-B0D1-08F01C706A3F}"/>
    <cellStyle name="Normal 19 2 10 2 8" xfId="2337" xr:uid="{777C98CF-AEC9-4EB4-AA76-0092F0225578}"/>
    <cellStyle name="Normal 19 2 10 3" xfId="2338" xr:uid="{A4BA263D-838B-4126-8E27-4B12350E9A4E}"/>
    <cellStyle name="Normal 19 2 10 3 2" xfId="2339" xr:uid="{AEB8E27E-E36E-4A36-BB41-171D0FCFE031}"/>
    <cellStyle name="Normal 19 2 10 3 3" xfId="2340" xr:uid="{F42C8C38-6665-4868-99BF-166FC6D586DD}"/>
    <cellStyle name="Normal 19 2 10 3 4" xfId="2341" xr:uid="{12040410-C903-4330-AC18-36CA65E3DF26}"/>
    <cellStyle name="Normal 19 2 10 3 5" xfId="2342" xr:uid="{E93D4AD3-E97F-4298-B296-A68A2BD24F08}"/>
    <cellStyle name="Normal 19 2 10 3 6" xfId="2343" xr:uid="{3E62C4F6-A0D4-43E9-BCE3-8AD8D787FAD2}"/>
    <cellStyle name="Normal 19 2 10 3 7" xfId="2344" xr:uid="{F470A9F5-F955-453E-87D3-92EE0E3A828E}"/>
    <cellStyle name="Normal 19 2 10 3 8" xfId="2345" xr:uid="{8CD38A74-6A51-4DD4-B674-DC6FCCC5ACE0}"/>
    <cellStyle name="Normal 19 2 10 4" xfId="2346" xr:uid="{18CF5033-5C17-4C23-B446-3157A7D3B664}"/>
    <cellStyle name="Normal 19 2 10 4 2" xfId="2347" xr:uid="{851C8639-6EB7-4E45-9528-FEB2B375FEDF}"/>
    <cellStyle name="Normal 19 2 10 4 3" xfId="2348" xr:uid="{9858D465-2D4B-482F-9B1B-149DC5CEB83F}"/>
    <cellStyle name="Normal 19 2 10 4 4" xfId="2349" xr:uid="{189813F8-84F8-45A4-A5B6-E19459134CF3}"/>
    <cellStyle name="Normal 19 2 10 4 5" xfId="2350" xr:uid="{94ADE404-733E-4407-A781-4D490483953C}"/>
    <cellStyle name="Normal 19 2 10 4 6" xfId="2351" xr:uid="{8DF07F9C-B9E6-4BEF-B198-83F73C5B2DCF}"/>
    <cellStyle name="Normal 19 2 10 4 7" xfId="2352" xr:uid="{9AD46CDC-B49E-42FF-96D4-034D34695441}"/>
    <cellStyle name="Normal 19 2 10 5" xfId="2353" xr:uid="{B8F20F50-8DF3-4219-B79E-3EAD8F35AE3E}"/>
    <cellStyle name="Normal 19 2 10 6" xfId="2354" xr:uid="{20579344-060E-4E2F-9424-2F3BDF93E84B}"/>
    <cellStyle name="Normal 19 2 10 7" xfId="2355" xr:uid="{7C8BE749-D503-47AC-8DEF-285B4D454489}"/>
    <cellStyle name="Normal 19 2 10 8" xfId="2356" xr:uid="{8B63686F-46CB-424E-AED4-6D42379A55F6}"/>
    <cellStyle name="Normal 19 2 10 9" xfId="2357" xr:uid="{B425E570-0C15-4AC8-B632-89EF1EBEBC33}"/>
    <cellStyle name="Normal 19 2 11" xfId="2358" xr:uid="{A361A5C3-6E9A-44AD-B5EC-2C9D7EE3649A}"/>
    <cellStyle name="Normal 19 2 11 10" xfId="2359" xr:uid="{6F5B5F98-E275-45B0-B08D-433CB89505D4}"/>
    <cellStyle name="Normal 19 2 11 11" xfId="2360" xr:uid="{39FCDD86-EF8C-4581-9E42-5057FC64E983}"/>
    <cellStyle name="Normal 19 2 11 2" xfId="2361" xr:uid="{C4FC36D5-350D-47F1-BEA2-369526894E37}"/>
    <cellStyle name="Normal 19 2 11 2 2" xfId="2362" xr:uid="{5E2CD3AC-13FD-4F64-B6A3-D37E55C68A4B}"/>
    <cellStyle name="Normal 19 2 11 2 3" xfId="2363" xr:uid="{885B44AD-92C5-4345-982A-12B18E8DC03C}"/>
    <cellStyle name="Normal 19 2 11 2 4" xfId="2364" xr:uid="{A8EEEE3A-71FF-493A-A662-CDA35B27B7BA}"/>
    <cellStyle name="Normal 19 2 11 2 5" xfId="2365" xr:uid="{4E504B27-2D65-4CCB-8995-B462B5603098}"/>
    <cellStyle name="Normal 19 2 11 2 6" xfId="2366" xr:uid="{B2191180-FEA8-48DA-98AC-E5AA0FA52AEF}"/>
    <cellStyle name="Normal 19 2 11 2 7" xfId="2367" xr:uid="{7B630096-743F-4048-88F6-57C360BC4621}"/>
    <cellStyle name="Normal 19 2 11 2 8" xfId="2368" xr:uid="{2D729516-0585-40FB-895B-E4B3289EE58D}"/>
    <cellStyle name="Normal 19 2 11 3" xfId="2369" xr:uid="{03960C05-62BD-4A67-B0D2-DA59C0AE32C9}"/>
    <cellStyle name="Normal 19 2 11 3 2" xfId="2370" xr:uid="{E82F6A0C-E9C1-47A5-B14A-D6CA263A4D8C}"/>
    <cellStyle name="Normal 19 2 11 3 3" xfId="2371" xr:uid="{46F6A777-347D-4039-A923-84B9B5CC440C}"/>
    <cellStyle name="Normal 19 2 11 3 4" xfId="2372" xr:uid="{60E193A1-C1B2-4317-93DC-D11D5142BA1B}"/>
    <cellStyle name="Normal 19 2 11 3 5" xfId="2373" xr:uid="{7E6881AF-59D7-4A66-91D6-EFB6A9A7C71B}"/>
    <cellStyle name="Normal 19 2 11 3 6" xfId="2374" xr:uid="{9B10CBF0-FCC5-4275-9559-F872A4C4F209}"/>
    <cellStyle name="Normal 19 2 11 3 7" xfId="2375" xr:uid="{DC663B44-C03D-499E-8AFF-AB072E7B0A67}"/>
    <cellStyle name="Normal 19 2 11 3 8" xfId="2376" xr:uid="{73AE7FEE-3BC9-4D1E-917E-96BEE0279EEB}"/>
    <cellStyle name="Normal 19 2 11 4" xfId="2377" xr:uid="{82AF1BF4-9D5E-4293-9FE3-86E15D9DC76C}"/>
    <cellStyle name="Normal 19 2 11 4 2" xfId="2378" xr:uid="{EDA5861F-9B32-42FB-BD8F-9C7AEC8F6B3B}"/>
    <cellStyle name="Normal 19 2 11 4 3" xfId="2379" xr:uid="{9F8FA06C-8EA4-4E57-9875-33890662160C}"/>
    <cellStyle name="Normal 19 2 11 4 4" xfId="2380" xr:uid="{0251B894-9F3F-42D4-A5E5-566EF71DDB6D}"/>
    <cellStyle name="Normal 19 2 11 4 5" xfId="2381" xr:uid="{E2D3266A-503A-45B1-8795-B2D340F05CCA}"/>
    <cellStyle name="Normal 19 2 11 4 6" xfId="2382" xr:uid="{C1DAD8D1-307A-44D5-B717-522CB55E97EE}"/>
    <cellStyle name="Normal 19 2 11 4 7" xfId="2383" xr:uid="{D649F6BD-F658-4CD1-AE45-61326853CD40}"/>
    <cellStyle name="Normal 19 2 11 5" xfId="2384" xr:uid="{367FDF6B-FB1A-47BA-8627-08601C435FEF}"/>
    <cellStyle name="Normal 19 2 11 6" xfId="2385" xr:uid="{CF0D363E-378D-42D2-B1DC-5D1024D56DAD}"/>
    <cellStyle name="Normal 19 2 11 7" xfId="2386" xr:uid="{A9A14AA6-D2FB-43DA-B477-328A94FA736E}"/>
    <cellStyle name="Normal 19 2 11 8" xfId="2387" xr:uid="{E356E61C-F048-4014-81FA-32534A969B35}"/>
    <cellStyle name="Normal 19 2 11 9" xfId="2388" xr:uid="{010D02FA-F618-4077-914B-60D36C2DEA91}"/>
    <cellStyle name="Normal 19 2 12" xfId="2389" xr:uid="{6A978B91-55C8-4B17-9146-FD4F77E587DC}"/>
    <cellStyle name="Normal 19 2 12 10" xfId="2390" xr:uid="{B65B6AB5-6C5A-4E4D-9161-F6A9D06C9F91}"/>
    <cellStyle name="Normal 19 2 12 11" xfId="2391" xr:uid="{98B1DF76-9FF6-439D-ABAA-780D3DF495FC}"/>
    <cellStyle name="Normal 19 2 12 2" xfId="2392" xr:uid="{FAA9B33C-60C9-45FB-90CB-EEAB14D31E31}"/>
    <cellStyle name="Normal 19 2 12 2 2" xfId="2393" xr:uid="{53BDED18-05C0-4786-8445-39712A58516F}"/>
    <cellStyle name="Normal 19 2 12 2 3" xfId="2394" xr:uid="{DA45DFBB-9A8C-4D32-8DC4-362D5D6E069B}"/>
    <cellStyle name="Normal 19 2 12 2 4" xfId="2395" xr:uid="{EC5B6E89-2A3E-4852-9C50-A7BD329D8418}"/>
    <cellStyle name="Normal 19 2 12 2 5" xfId="2396" xr:uid="{F066676E-49D5-4A65-AF64-00BEC6A3DA38}"/>
    <cellStyle name="Normal 19 2 12 2 6" xfId="2397" xr:uid="{F34CABD4-AE63-4135-9906-DAEE49D4B8CD}"/>
    <cellStyle name="Normal 19 2 12 2 7" xfId="2398" xr:uid="{BDB4E701-DC6B-464B-85D0-D3A9236F7AB0}"/>
    <cellStyle name="Normal 19 2 12 2 8" xfId="2399" xr:uid="{5359EA24-633A-4E2B-B535-A159DEDA8E7D}"/>
    <cellStyle name="Normal 19 2 12 3" xfId="2400" xr:uid="{A6C157E6-07D4-4B36-A8CB-E3B476661DCC}"/>
    <cellStyle name="Normal 19 2 12 3 2" xfId="2401" xr:uid="{F195B9C8-A06C-4ABD-A74A-4CB2C603DB89}"/>
    <cellStyle name="Normal 19 2 12 3 3" xfId="2402" xr:uid="{73A0061E-80A2-4BA0-8376-9C51B20DBAD8}"/>
    <cellStyle name="Normal 19 2 12 3 4" xfId="2403" xr:uid="{F84B42B9-D551-44DE-BF97-41837C2EA058}"/>
    <cellStyle name="Normal 19 2 12 3 5" xfId="2404" xr:uid="{124AA755-59CD-4376-915E-963509DFB4B1}"/>
    <cellStyle name="Normal 19 2 12 3 6" xfId="2405" xr:uid="{CD2FC7DD-1BB9-43A7-987A-38F3C83CC5D7}"/>
    <cellStyle name="Normal 19 2 12 3 7" xfId="2406" xr:uid="{D38447B5-A856-49C1-A789-14617B054987}"/>
    <cellStyle name="Normal 19 2 12 3 8" xfId="2407" xr:uid="{20CB9775-93BD-496D-9BEA-D34264F13604}"/>
    <cellStyle name="Normal 19 2 12 4" xfId="2408" xr:uid="{8393904D-026F-4563-9856-4A14204B1061}"/>
    <cellStyle name="Normal 19 2 12 4 2" xfId="2409" xr:uid="{0C35410F-180F-447B-BDF5-03D09707ABA6}"/>
    <cellStyle name="Normal 19 2 12 4 3" xfId="2410" xr:uid="{5635E661-6F70-463A-B6B8-EA3AC528A438}"/>
    <cellStyle name="Normal 19 2 12 4 4" xfId="2411" xr:uid="{12BEFD0B-9865-4522-98DE-50D1813AAC96}"/>
    <cellStyle name="Normal 19 2 12 4 5" xfId="2412" xr:uid="{2A086F17-C182-4FFB-A11F-76F6CFE3CC56}"/>
    <cellStyle name="Normal 19 2 12 4 6" xfId="2413" xr:uid="{9E33E373-F385-4160-A141-5BDF0AF84606}"/>
    <cellStyle name="Normal 19 2 12 4 7" xfId="2414" xr:uid="{AB842267-CC1F-4174-866E-78C4A5FEB068}"/>
    <cellStyle name="Normal 19 2 12 5" xfId="2415" xr:uid="{A0E6C48D-71A7-4718-90C0-4A5845EFBD16}"/>
    <cellStyle name="Normal 19 2 12 6" xfId="2416" xr:uid="{A787A99B-395A-4B73-A10F-55E1E04A4C42}"/>
    <cellStyle name="Normal 19 2 12 7" xfId="2417" xr:uid="{F503C55D-C963-41B9-9843-BB0008E01371}"/>
    <cellStyle name="Normal 19 2 12 8" xfId="2418" xr:uid="{AA6F7BAA-8F4B-4E49-8654-D05A3711D061}"/>
    <cellStyle name="Normal 19 2 12 9" xfId="2419" xr:uid="{29665FAA-C371-456D-A1B9-23691E5237AE}"/>
    <cellStyle name="Normal 19 2 13" xfId="2420" xr:uid="{72C85DE7-D38B-4D76-A42E-59495CD6CE16}"/>
    <cellStyle name="Normal 19 2 13 10" xfId="2421" xr:uid="{3CB49F66-DE78-4457-9EC8-234751209FFB}"/>
    <cellStyle name="Normal 19 2 13 11" xfId="2422" xr:uid="{667BACC1-E127-4F35-8C51-62165D967C42}"/>
    <cellStyle name="Normal 19 2 13 2" xfId="2423" xr:uid="{89192EB8-7E11-448C-B3FB-5C3784C9D5FB}"/>
    <cellStyle name="Normal 19 2 13 2 2" xfId="2424" xr:uid="{1CD2B696-BB37-4E56-B50E-9F258310470F}"/>
    <cellStyle name="Normal 19 2 13 2 3" xfId="2425" xr:uid="{9B06589A-193C-49A7-8D2E-61F570C607FF}"/>
    <cellStyle name="Normal 19 2 13 2 4" xfId="2426" xr:uid="{6DB60F0A-B158-4961-BC8A-55E1B77503AC}"/>
    <cellStyle name="Normal 19 2 13 2 5" xfId="2427" xr:uid="{218C2CD9-4714-4229-93D1-6AC6AE71056F}"/>
    <cellStyle name="Normal 19 2 13 2 6" xfId="2428" xr:uid="{1131931C-0E9F-4ACC-B2F1-DA7C3303EE27}"/>
    <cellStyle name="Normal 19 2 13 2 7" xfId="2429" xr:uid="{17EBCB8F-EE0D-4F87-9427-F0BDE717AAF2}"/>
    <cellStyle name="Normal 19 2 13 2 8" xfId="2430" xr:uid="{424C8203-F631-4B1F-8CCA-CB368847E59A}"/>
    <cellStyle name="Normal 19 2 13 3" xfId="2431" xr:uid="{E99D3D18-07B5-42DC-A240-4535933FD0FF}"/>
    <cellStyle name="Normal 19 2 13 3 2" xfId="2432" xr:uid="{F73F5445-42D6-461C-86DE-5D95396711B3}"/>
    <cellStyle name="Normal 19 2 13 3 3" xfId="2433" xr:uid="{17F20AC1-22CE-45B9-B3FE-2D5BE12C0B6B}"/>
    <cellStyle name="Normal 19 2 13 3 4" xfId="2434" xr:uid="{21166A06-7C1F-4EED-9CAA-FC380323A8B4}"/>
    <cellStyle name="Normal 19 2 13 3 5" xfId="2435" xr:uid="{AD9E7260-E0C3-43D1-B302-3257E6E1E75B}"/>
    <cellStyle name="Normal 19 2 13 3 6" xfId="2436" xr:uid="{D379D048-81FA-45B8-8F20-A39D8E6BBA0E}"/>
    <cellStyle name="Normal 19 2 13 3 7" xfId="2437" xr:uid="{840E4CB0-1E52-4482-9CF5-D6F336CF98C7}"/>
    <cellStyle name="Normal 19 2 13 3 8" xfId="2438" xr:uid="{0E8B860D-1C6F-4877-BA6F-F06945AC0E07}"/>
    <cellStyle name="Normal 19 2 13 4" xfId="2439" xr:uid="{7737B015-328E-4463-B7C7-1BE6714F501C}"/>
    <cellStyle name="Normal 19 2 13 4 2" xfId="2440" xr:uid="{6D5C240E-6EBB-472D-A3F2-4712BC27AA37}"/>
    <cellStyle name="Normal 19 2 13 4 3" xfId="2441" xr:uid="{64922F7C-FE35-4673-BCC3-4B41F12FC6BD}"/>
    <cellStyle name="Normal 19 2 13 4 4" xfId="2442" xr:uid="{A48AD4D2-6EBB-4193-8797-5051A2014564}"/>
    <cellStyle name="Normal 19 2 13 4 5" xfId="2443" xr:uid="{F2B805F3-75FB-4A26-8E32-DC52B449A8FB}"/>
    <cellStyle name="Normal 19 2 13 4 6" xfId="2444" xr:uid="{214D557E-3B88-4C85-AA64-4F1AA03E38B7}"/>
    <cellStyle name="Normal 19 2 13 4 7" xfId="2445" xr:uid="{2D14C2FF-530D-406B-828D-2FF81B35EDDF}"/>
    <cellStyle name="Normal 19 2 13 5" xfId="2446" xr:uid="{8981DB28-0D4A-4735-BEFB-1F2B10DF216A}"/>
    <cellStyle name="Normal 19 2 13 6" xfId="2447" xr:uid="{371F97F5-30D5-432A-AFBA-5AB549EB4D74}"/>
    <cellStyle name="Normal 19 2 13 7" xfId="2448" xr:uid="{506909E7-AA81-44CE-9E1A-55748CFF6F79}"/>
    <cellStyle name="Normal 19 2 13 8" xfId="2449" xr:uid="{802C9EEB-6F09-4B0E-9CC8-3F2224537A22}"/>
    <cellStyle name="Normal 19 2 13 9" xfId="2450" xr:uid="{C1C5D4D1-D4AF-4607-8D1B-7997A8DC9CF5}"/>
    <cellStyle name="Normal 19 2 14" xfId="2451" xr:uid="{FE9C9068-0250-4678-BDE4-55622C6FB052}"/>
    <cellStyle name="Normal 19 2 14 10" xfId="2452" xr:uid="{98F7C279-8773-4C3A-B905-52D9C4AE775A}"/>
    <cellStyle name="Normal 19 2 14 11" xfId="2453" xr:uid="{89A0768A-DAD0-46C6-AABA-55D0D1194AF0}"/>
    <cellStyle name="Normal 19 2 14 2" xfId="2454" xr:uid="{3494CD0C-AF6B-4F30-B99F-BFD017920DFC}"/>
    <cellStyle name="Normal 19 2 14 2 2" xfId="2455" xr:uid="{4598278B-D660-4C5E-A4DF-4709200F2F39}"/>
    <cellStyle name="Normal 19 2 14 2 3" xfId="2456" xr:uid="{2151C2E8-C395-4CC1-9073-C29720A682F2}"/>
    <cellStyle name="Normal 19 2 14 2 4" xfId="2457" xr:uid="{B41EAC92-B6B4-4BCD-BBC6-1F7F0862473A}"/>
    <cellStyle name="Normal 19 2 14 2 5" xfId="2458" xr:uid="{58A35AA8-B4F6-4FAF-B382-311186024CA5}"/>
    <cellStyle name="Normal 19 2 14 2 6" xfId="2459" xr:uid="{D1F00A27-4467-4664-B442-68667529456B}"/>
    <cellStyle name="Normal 19 2 14 2 7" xfId="2460" xr:uid="{461AEF8E-144A-4D5E-8C75-E296981E6C33}"/>
    <cellStyle name="Normal 19 2 14 2 8" xfId="2461" xr:uid="{37892E45-8B7C-4612-8682-FE10D7DD1F72}"/>
    <cellStyle name="Normal 19 2 14 3" xfId="2462" xr:uid="{10F67216-4B77-4455-819A-CE828AC8F9BD}"/>
    <cellStyle name="Normal 19 2 14 3 2" xfId="2463" xr:uid="{962F8234-586E-41ED-82AA-6187FB1B1A67}"/>
    <cellStyle name="Normal 19 2 14 3 3" xfId="2464" xr:uid="{F4E78C61-1B5F-47B7-9871-B0949121D853}"/>
    <cellStyle name="Normal 19 2 14 3 4" xfId="2465" xr:uid="{1FF45B90-5159-4193-9F94-3FCFAFCF0463}"/>
    <cellStyle name="Normal 19 2 14 3 5" xfId="2466" xr:uid="{B1F88932-C2CC-48D4-83BD-A8220D4F6B1E}"/>
    <cellStyle name="Normal 19 2 14 3 6" xfId="2467" xr:uid="{D5BA1AD1-0F8A-41D8-AD89-C9D7346902F8}"/>
    <cellStyle name="Normal 19 2 14 3 7" xfId="2468" xr:uid="{43E1BF52-EB91-4FF1-82F3-471482BE13F4}"/>
    <cellStyle name="Normal 19 2 14 3 8" xfId="2469" xr:uid="{7CFB236E-CC06-45FA-91AB-FECF0BB562A7}"/>
    <cellStyle name="Normal 19 2 14 4" xfId="2470" xr:uid="{F43F5562-65F0-40B5-8B7F-E87ECED065E5}"/>
    <cellStyle name="Normal 19 2 14 4 2" xfId="2471" xr:uid="{21C776E5-9126-45BB-99F0-6E6B00BFFD69}"/>
    <cellStyle name="Normal 19 2 14 4 3" xfId="2472" xr:uid="{19C397C3-595B-4A50-B26A-8165A7E43962}"/>
    <cellStyle name="Normal 19 2 14 4 4" xfId="2473" xr:uid="{26232F53-F3CB-4DEA-B861-E2C07CEBB8A5}"/>
    <cellStyle name="Normal 19 2 14 4 5" xfId="2474" xr:uid="{76617580-21E1-4A50-B176-4ACA9E70F446}"/>
    <cellStyle name="Normal 19 2 14 4 6" xfId="2475" xr:uid="{77CC755B-7908-4848-BFC8-BD7B718BBEF6}"/>
    <cellStyle name="Normal 19 2 14 4 7" xfId="2476" xr:uid="{A6211009-99EB-4DBE-8204-FFAC117718DC}"/>
    <cellStyle name="Normal 19 2 14 5" xfId="2477" xr:uid="{FC33B964-D728-458B-9D54-764A30FEF163}"/>
    <cellStyle name="Normal 19 2 14 6" xfId="2478" xr:uid="{4C31D559-865A-4B60-874D-A373408EFBFD}"/>
    <cellStyle name="Normal 19 2 14 7" xfId="2479" xr:uid="{65EEB9B3-77B3-4DD4-8AAD-27EDDA0DDB9B}"/>
    <cellStyle name="Normal 19 2 14 8" xfId="2480" xr:uid="{6085FA3B-01A3-4904-AAF3-D96A646A5898}"/>
    <cellStyle name="Normal 19 2 14 9" xfId="2481" xr:uid="{5BAFFBAD-615D-446F-8882-F0E278999C76}"/>
    <cellStyle name="Normal 19 2 15" xfId="2482" xr:uid="{660FAC9B-23B3-48C1-830E-DBDE63907E15}"/>
    <cellStyle name="Normal 19 2 15 10" xfId="2483" xr:uid="{7F2EDCA2-054A-4364-B70C-9D56E3A0A4A4}"/>
    <cellStyle name="Normal 19 2 15 11" xfId="2484" xr:uid="{9B714F3A-A8E7-4BF7-ABB9-3FED8FEC7230}"/>
    <cellStyle name="Normal 19 2 15 2" xfId="2485" xr:uid="{63F7FB5F-A585-4E46-8FC4-E782A42FE443}"/>
    <cellStyle name="Normal 19 2 15 2 2" xfId="2486" xr:uid="{2B8BE121-A8B2-4764-995C-DD1FF6138DFD}"/>
    <cellStyle name="Normal 19 2 15 2 3" xfId="2487" xr:uid="{419DBCC6-32EF-44E8-9082-A048D74DB3CB}"/>
    <cellStyle name="Normal 19 2 15 2 4" xfId="2488" xr:uid="{D0846E5A-F18D-44C3-A9A4-D7BD8F63868B}"/>
    <cellStyle name="Normal 19 2 15 2 5" xfId="2489" xr:uid="{349FDDCC-E437-48AE-8EAF-E23218B7B3BC}"/>
    <cellStyle name="Normal 19 2 15 2 6" xfId="2490" xr:uid="{F4500C84-E3F2-4552-B2E0-C88B551EF90A}"/>
    <cellStyle name="Normal 19 2 15 2 7" xfId="2491" xr:uid="{8A85DD7B-E2CE-47DE-B2B8-B426ECFEB887}"/>
    <cellStyle name="Normal 19 2 15 2 8" xfId="2492" xr:uid="{592CF4E7-CAC5-4BD9-8E78-F4AFDEFDC9D0}"/>
    <cellStyle name="Normal 19 2 15 3" xfId="2493" xr:uid="{11245D8E-0E54-438F-B7CF-390B82EF3E06}"/>
    <cellStyle name="Normal 19 2 15 3 2" xfId="2494" xr:uid="{AC67B629-3491-4C12-9DFE-F72C1032E5F4}"/>
    <cellStyle name="Normal 19 2 15 3 3" xfId="2495" xr:uid="{DE0AA94A-A6E7-426E-9395-98667F848911}"/>
    <cellStyle name="Normal 19 2 15 3 4" xfId="2496" xr:uid="{30551174-2B71-4A71-908A-01E82092E192}"/>
    <cellStyle name="Normal 19 2 15 3 5" xfId="2497" xr:uid="{DA30B77D-2DB2-43D6-ACEE-7EDEB19BE935}"/>
    <cellStyle name="Normal 19 2 15 3 6" xfId="2498" xr:uid="{EDAE3C7F-70D4-4D8B-81DE-2E9BAD606472}"/>
    <cellStyle name="Normal 19 2 15 3 7" xfId="2499" xr:uid="{D8D6DF18-07F7-4A2B-B6DE-49747CC760D1}"/>
    <cellStyle name="Normal 19 2 15 3 8" xfId="2500" xr:uid="{61DA5B13-0242-44AC-A16C-35BF54152291}"/>
    <cellStyle name="Normal 19 2 15 4" xfId="2501" xr:uid="{8D99453B-5A8A-464B-9EE8-D8AF9718C385}"/>
    <cellStyle name="Normal 19 2 15 4 2" xfId="2502" xr:uid="{284E3F32-028D-4DDC-9C4F-B80D2F70BA3F}"/>
    <cellStyle name="Normal 19 2 15 4 3" xfId="2503" xr:uid="{13E7EB6C-6994-45C0-9F50-1A6D268E534B}"/>
    <cellStyle name="Normal 19 2 15 4 4" xfId="2504" xr:uid="{71650C7A-C647-4150-8800-CED124D41223}"/>
    <cellStyle name="Normal 19 2 15 4 5" xfId="2505" xr:uid="{9ADA8193-6A51-488B-B5EE-B761D77AE9F1}"/>
    <cellStyle name="Normal 19 2 15 4 6" xfId="2506" xr:uid="{80C5D0BC-F1ED-4AB3-A3F4-BC6E44DD900A}"/>
    <cellStyle name="Normal 19 2 15 4 7" xfId="2507" xr:uid="{5715BF00-6874-4612-8713-112C2803C7D8}"/>
    <cellStyle name="Normal 19 2 15 5" xfId="2508" xr:uid="{A7C0B0F5-3CA0-4A67-B83E-8D89AED481B0}"/>
    <cellStyle name="Normal 19 2 15 6" xfId="2509" xr:uid="{52207B4E-3B7E-47A5-9759-D70458B1B88F}"/>
    <cellStyle name="Normal 19 2 15 7" xfId="2510" xr:uid="{3D5C4E8B-ACDD-4FD3-908D-58CF536F8CC8}"/>
    <cellStyle name="Normal 19 2 15 8" xfId="2511" xr:uid="{31B5DF79-6A2D-4936-BCD3-961E985BA3BE}"/>
    <cellStyle name="Normal 19 2 15 9" xfId="2512" xr:uid="{E57108A5-D3FE-45C7-AC3B-BA05FE9B4449}"/>
    <cellStyle name="Normal 19 2 16" xfId="2513" xr:uid="{9A5C4495-5820-4CDC-B71D-AA4E5889F704}"/>
    <cellStyle name="Normal 19 2 16 10" xfId="2514" xr:uid="{E50DBB82-07C9-4AEA-9B4B-11DB5BF53137}"/>
    <cellStyle name="Normal 19 2 16 11" xfId="2515" xr:uid="{2F7F73AA-B25F-462E-916B-546EEF9654B8}"/>
    <cellStyle name="Normal 19 2 16 2" xfId="2516" xr:uid="{F20ED764-9D44-44B3-9B4A-C17F51B2799F}"/>
    <cellStyle name="Normal 19 2 16 2 2" xfId="2517" xr:uid="{CE50C0C8-5F92-489A-B5B3-76597638CFEE}"/>
    <cellStyle name="Normal 19 2 16 2 3" xfId="2518" xr:uid="{6C5ECC99-B04F-4F07-A909-546AB060A2A3}"/>
    <cellStyle name="Normal 19 2 16 2 4" xfId="2519" xr:uid="{A40B8D31-1E55-490F-A8B1-10BB6CFBAD96}"/>
    <cellStyle name="Normal 19 2 16 2 5" xfId="2520" xr:uid="{38481E7D-84BE-47C4-8203-E761A74E17C9}"/>
    <cellStyle name="Normal 19 2 16 2 6" xfId="2521" xr:uid="{216B325F-5BBC-4A79-A899-EAD3336E9884}"/>
    <cellStyle name="Normal 19 2 16 2 7" xfId="2522" xr:uid="{403F262F-4EB8-49EF-863F-35A00EF24ED3}"/>
    <cellStyle name="Normal 19 2 16 2 8" xfId="2523" xr:uid="{53BF84C9-E9D1-41B2-9BC5-5F6B3B4EB048}"/>
    <cellStyle name="Normal 19 2 16 3" xfId="2524" xr:uid="{4C213FFF-9569-4BFB-A350-D0D84D0DAF54}"/>
    <cellStyle name="Normal 19 2 16 3 2" xfId="2525" xr:uid="{A38BE26F-A2E9-4592-9E32-F982F255DE7A}"/>
    <cellStyle name="Normal 19 2 16 3 3" xfId="2526" xr:uid="{ABBED7E3-25A5-4C6D-B5C1-A56D18CF1FF5}"/>
    <cellStyle name="Normal 19 2 16 3 4" xfId="2527" xr:uid="{0083106F-89A9-4E41-87ED-17EA98248F37}"/>
    <cellStyle name="Normal 19 2 16 3 5" xfId="2528" xr:uid="{6198FE0C-28E3-4DD9-BF4E-851982D32E9C}"/>
    <cellStyle name="Normal 19 2 16 3 6" xfId="2529" xr:uid="{E87D61D2-23EA-440F-B81D-0B3B165065A0}"/>
    <cellStyle name="Normal 19 2 16 3 7" xfId="2530" xr:uid="{CC905691-8F66-44EF-BE5D-7136374B343E}"/>
    <cellStyle name="Normal 19 2 16 3 8" xfId="2531" xr:uid="{BB10564A-C0D7-46CA-99F8-B24961459911}"/>
    <cellStyle name="Normal 19 2 16 4" xfId="2532" xr:uid="{4FB12FAF-C2FA-48B9-9673-B2158FEA402F}"/>
    <cellStyle name="Normal 19 2 16 4 2" xfId="2533" xr:uid="{9EEAE9AD-447E-4CED-ADFD-90EC343087DB}"/>
    <cellStyle name="Normal 19 2 16 4 3" xfId="2534" xr:uid="{2F8CB7CC-F96E-46B9-80E5-61DA60B1FCB8}"/>
    <cellStyle name="Normal 19 2 16 4 4" xfId="2535" xr:uid="{616472D4-B4B3-4C30-8DAF-1AEAB6E8E314}"/>
    <cellStyle name="Normal 19 2 16 4 5" xfId="2536" xr:uid="{32757A95-F7E3-4DF5-B838-E53C73640360}"/>
    <cellStyle name="Normal 19 2 16 4 6" xfId="2537" xr:uid="{06F05165-53DB-4CBD-A99F-8785CF4AE436}"/>
    <cellStyle name="Normal 19 2 16 4 7" xfId="2538" xr:uid="{99E825F2-5C9B-4CBC-9F52-37B56B136DC8}"/>
    <cellStyle name="Normal 19 2 16 5" xfId="2539" xr:uid="{0FBE8C80-673C-4CD7-9DB6-D9D116726AB2}"/>
    <cellStyle name="Normal 19 2 16 6" xfId="2540" xr:uid="{3C7A61D3-F789-4FF7-A933-503FE287B9F6}"/>
    <cellStyle name="Normal 19 2 16 7" xfId="2541" xr:uid="{78A3630B-AF34-46A4-AF67-F85C2818CEA6}"/>
    <cellStyle name="Normal 19 2 16 8" xfId="2542" xr:uid="{1C675A4B-80C7-4F5A-A81B-25E423C80828}"/>
    <cellStyle name="Normal 19 2 16 9" xfId="2543" xr:uid="{D47B180E-EA29-40DE-A87B-AB3F0AA3E0E7}"/>
    <cellStyle name="Normal 19 2 17" xfId="2544" xr:uid="{66B4BEF8-64F9-4135-95E9-7EF1D8B3CF97}"/>
    <cellStyle name="Normal 19 2 17 10" xfId="2545" xr:uid="{69E976A2-5EAA-4DEE-98C9-A248B43C0A3F}"/>
    <cellStyle name="Normal 19 2 17 11" xfId="2546" xr:uid="{20859E33-A33B-4556-A25D-5BA94C2A9B01}"/>
    <cellStyle name="Normal 19 2 17 2" xfId="2547" xr:uid="{D43E3378-1C23-4005-85B3-FECC4DEFCE49}"/>
    <cellStyle name="Normal 19 2 17 2 2" xfId="2548" xr:uid="{005FEEBA-09D0-4BBE-8560-C208A859B1B8}"/>
    <cellStyle name="Normal 19 2 17 2 3" xfId="2549" xr:uid="{AF813CC0-1CA8-4915-AC0D-C28733F578AB}"/>
    <cellStyle name="Normal 19 2 17 2 4" xfId="2550" xr:uid="{D5F555F3-68C9-44EF-BA72-2ACC889EEE89}"/>
    <cellStyle name="Normal 19 2 17 2 5" xfId="2551" xr:uid="{3726BC2A-8163-424B-87B8-7265EF097C34}"/>
    <cellStyle name="Normal 19 2 17 2 6" xfId="2552" xr:uid="{78AF69CD-F9D7-4B51-8FEF-38CD0F5715AB}"/>
    <cellStyle name="Normal 19 2 17 2 7" xfId="2553" xr:uid="{10F24390-1C55-4A38-8C8B-4A3EF83ABB60}"/>
    <cellStyle name="Normal 19 2 17 2 8" xfId="2554" xr:uid="{1401BD49-9BD8-4E9F-AD35-23087180F25A}"/>
    <cellStyle name="Normal 19 2 17 3" xfId="2555" xr:uid="{857F38F0-E293-4393-9042-BA0AC66ECAF3}"/>
    <cellStyle name="Normal 19 2 17 3 2" xfId="2556" xr:uid="{C8882F4C-4CED-41CA-8938-3A86DB009327}"/>
    <cellStyle name="Normal 19 2 17 3 3" xfId="2557" xr:uid="{0A31C2CE-5A4C-4F12-B1F6-0049CE9DD81B}"/>
    <cellStyle name="Normal 19 2 17 3 4" xfId="2558" xr:uid="{614F1D95-7D83-4531-A9CB-1FE6A5F24D48}"/>
    <cellStyle name="Normal 19 2 17 3 5" xfId="2559" xr:uid="{9EAAEECE-11A3-4B74-9DF5-45A43BF28B33}"/>
    <cellStyle name="Normal 19 2 17 3 6" xfId="2560" xr:uid="{3382441E-3DAB-48B8-BF5A-838DB6C4DE3B}"/>
    <cellStyle name="Normal 19 2 17 3 7" xfId="2561" xr:uid="{B0B81010-C438-4C68-A77A-8C7599371EF6}"/>
    <cellStyle name="Normal 19 2 17 3 8" xfId="2562" xr:uid="{2EEAA09E-8856-4E02-A16E-B72E6CCE08B8}"/>
    <cellStyle name="Normal 19 2 17 4" xfId="2563" xr:uid="{753465F9-3352-44C5-8259-FACCC5D59B04}"/>
    <cellStyle name="Normal 19 2 17 4 2" xfId="2564" xr:uid="{8D0D621A-7312-4867-8A50-6B5CD976F9D6}"/>
    <cellStyle name="Normal 19 2 17 4 3" xfId="2565" xr:uid="{BD04BAFB-78E8-4D70-A216-F7D1E17D206E}"/>
    <cellStyle name="Normal 19 2 17 4 4" xfId="2566" xr:uid="{99CDC136-7327-4589-BE5B-6FD277BB70F3}"/>
    <cellStyle name="Normal 19 2 17 4 5" xfId="2567" xr:uid="{E2480E3F-5F1A-456E-B4AE-24BA057E9339}"/>
    <cellStyle name="Normal 19 2 17 4 6" xfId="2568" xr:uid="{B520F457-95DB-4B9A-B00C-35E047C08F45}"/>
    <cellStyle name="Normal 19 2 17 4 7" xfId="2569" xr:uid="{27D5636E-D45E-4DCC-BD97-77BBB85F8BD8}"/>
    <cellStyle name="Normal 19 2 17 5" xfId="2570" xr:uid="{B5FE7547-8287-49C2-9FFD-83471028B088}"/>
    <cellStyle name="Normal 19 2 17 6" xfId="2571" xr:uid="{617E1D2C-77CB-4599-864D-18BFBDE7F807}"/>
    <cellStyle name="Normal 19 2 17 7" xfId="2572" xr:uid="{2E615974-13AE-4C60-A73F-60978108425D}"/>
    <cellStyle name="Normal 19 2 17 8" xfId="2573" xr:uid="{556C6913-4D99-43AD-80DA-5A70055D5FA0}"/>
    <cellStyle name="Normal 19 2 17 9" xfId="2574" xr:uid="{6544C2BF-F3A7-4002-8996-7549F2328E80}"/>
    <cellStyle name="Normal 19 2 18" xfId="2575" xr:uid="{A885DF66-1D56-4DD7-B955-E0385FAA9C3C}"/>
    <cellStyle name="Normal 19 2 18 10" xfId="2576" xr:uid="{EB6EEBF3-5BA6-455D-8266-575C8612325E}"/>
    <cellStyle name="Normal 19 2 18 2" xfId="2577" xr:uid="{80273B0C-6C6B-4A5D-8F67-D1479475CE6C}"/>
    <cellStyle name="Normal 19 2 18 2 2" xfId="2578" xr:uid="{69520225-4197-4827-83A5-72E4FF633E37}"/>
    <cellStyle name="Normal 19 2 18 2 3" xfId="2579" xr:uid="{36C5E209-7CA5-4F8B-9A9D-3D9458B53605}"/>
    <cellStyle name="Normal 19 2 18 2 4" xfId="2580" xr:uid="{25C49B1F-0DF9-4198-9299-076869A5EC0D}"/>
    <cellStyle name="Normal 19 2 18 2 5" xfId="2581" xr:uid="{030F00B8-FA80-4E76-87CA-EA4A451C2E11}"/>
    <cellStyle name="Normal 19 2 18 2 6" xfId="2582" xr:uid="{C89EBDB3-4A02-41B2-A072-E98DE77D71A1}"/>
    <cellStyle name="Normal 19 2 18 2 7" xfId="2583" xr:uid="{E58B8CBC-05A3-40E3-87EE-48E359659464}"/>
    <cellStyle name="Normal 19 2 18 2 8" xfId="2584" xr:uid="{AD01AE06-1DA8-4331-9C44-B55F75473890}"/>
    <cellStyle name="Normal 19 2 18 3" xfId="2585" xr:uid="{4E0F59CF-9A18-46F1-A8C9-885069C13255}"/>
    <cellStyle name="Normal 19 2 18 3 2" xfId="2586" xr:uid="{ECD80294-A132-46A5-92D2-17A01870E8C0}"/>
    <cellStyle name="Normal 19 2 18 3 3" xfId="2587" xr:uid="{3A9031F6-5132-4E2B-AC13-F755980178B5}"/>
    <cellStyle name="Normal 19 2 18 3 4" xfId="2588" xr:uid="{AB8748F2-933D-4318-9C07-C79934498111}"/>
    <cellStyle name="Normal 19 2 18 3 5" xfId="2589" xr:uid="{68F79296-A4CF-40D3-818D-BE5E151E0A4F}"/>
    <cellStyle name="Normal 19 2 18 3 6" xfId="2590" xr:uid="{A4233057-4FB5-4D25-85A4-1CD9D366F87D}"/>
    <cellStyle name="Normal 19 2 18 3 7" xfId="2591" xr:uid="{0D7D5DA6-6E69-4415-9E40-88ACBAA1D55A}"/>
    <cellStyle name="Normal 19 2 18 4" xfId="2592" xr:uid="{8CED74EA-4218-47E9-ACC0-557A1CB647CB}"/>
    <cellStyle name="Normal 19 2 18 5" xfId="2593" xr:uid="{2919299C-2AF4-4FE4-92F5-5155AE622456}"/>
    <cellStyle name="Normal 19 2 18 6" xfId="2594" xr:uid="{A83292EA-64F6-4BE0-A6EF-5C69C2F2A01B}"/>
    <cellStyle name="Normal 19 2 18 7" xfId="2595" xr:uid="{0F4FD763-0CFF-4623-8839-BC051A92C3B5}"/>
    <cellStyle name="Normal 19 2 18 8" xfId="2596" xr:uid="{3425A5C6-9FC4-4D8C-A163-E7F4EFA549F4}"/>
    <cellStyle name="Normal 19 2 18 9" xfId="2597" xr:uid="{266FF89B-5710-45F1-8C5F-0F6A87B25920}"/>
    <cellStyle name="Normal 19 2 19" xfId="2598" xr:uid="{9E0863EF-C8A9-4694-9C1D-92B04433ACC7}"/>
    <cellStyle name="Normal 19 2 19 2" xfId="2599" xr:uid="{09BD827A-6979-4051-AFF9-10340F989570}"/>
    <cellStyle name="Normal 19 2 19 3" xfId="2600" xr:uid="{E5B98C3C-664A-4DAA-9C3F-9B5526AF2639}"/>
    <cellStyle name="Normal 19 2 19 4" xfId="2601" xr:uid="{4384B8A3-C614-4540-B6DD-3611B684FC9C}"/>
    <cellStyle name="Normal 19 2 19 5" xfId="2602" xr:uid="{E61FA560-AFF6-489C-AB8A-16988F3BADFE}"/>
    <cellStyle name="Normal 19 2 19 6" xfId="2603" xr:uid="{9670CED1-84DF-489E-B43B-B27AE0BDD24A}"/>
    <cellStyle name="Normal 19 2 19 7" xfId="2604" xr:uid="{CFA0F028-1764-4ECF-8453-347F65709491}"/>
    <cellStyle name="Normal 19 2 19 8" xfId="2605" xr:uid="{EF4C1113-F2C3-4479-823D-047BE0B90537}"/>
    <cellStyle name="Normal 19 2 2" xfId="2606" xr:uid="{4001B1EE-AE5C-4406-ACDD-4030594A32A9}"/>
    <cellStyle name="Normal 19 2 2 10" xfId="2607" xr:uid="{9FBE20F2-B7D0-4A21-8309-0CAAC8FC2190}"/>
    <cellStyle name="Normal 19 2 2 10 10" xfId="2608" xr:uid="{44B53DBB-F60A-4B1A-AC97-7AE4FB2C0895}"/>
    <cellStyle name="Normal 19 2 2 10 11" xfId="2609" xr:uid="{EF3A4779-320B-40CB-A783-38CF3EA6BC18}"/>
    <cellStyle name="Normal 19 2 2 10 2" xfId="2610" xr:uid="{EACD8B31-C6AA-4C2C-9614-1726BA347422}"/>
    <cellStyle name="Normal 19 2 2 10 2 2" xfId="2611" xr:uid="{C7E86544-710E-44E0-84B0-60B09412E393}"/>
    <cellStyle name="Normal 19 2 2 10 2 3" xfId="2612" xr:uid="{7C95D487-17AC-423D-BEBA-7B35C5606713}"/>
    <cellStyle name="Normal 19 2 2 10 2 4" xfId="2613" xr:uid="{AC600642-3DB6-4D6F-AA61-75943F08C0AB}"/>
    <cellStyle name="Normal 19 2 2 10 2 5" xfId="2614" xr:uid="{4F617581-0553-4048-A2ED-EA0D3BF4D4F1}"/>
    <cellStyle name="Normal 19 2 2 10 2 6" xfId="2615" xr:uid="{0E80714D-9CD9-4949-98FF-4C2628CED495}"/>
    <cellStyle name="Normal 19 2 2 10 2 7" xfId="2616" xr:uid="{B3943CD5-443D-4D04-8261-BFB4F770DDC9}"/>
    <cellStyle name="Normal 19 2 2 10 2 8" xfId="2617" xr:uid="{A2AD86AE-418A-4857-BA36-6791B69E046F}"/>
    <cellStyle name="Normal 19 2 2 10 3" xfId="2618" xr:uid="{AE83C892-3465-4F53-90C3-FA6A61755391}"/>
    <cellStyle name="Normal 19 2 2 10 3 2" xfId="2619" xr:uid="{C144F06B-8DB8-40E3-AD0C-E64BC6A47058}"/>
    <cellStyle name="Normal 19 2 2 10 3 3" xfId="2620" xr:uid="{6705C2FD-9EC5-4045-A637-117B289CC682}"/>
    <cellStyle name="Normal 19 2 2 10 3 4" xfId="2621" xr:uid="{40E44531-B64F-433C-B637-66DB42FC0E0A}"/>
    <cellStyle name="Normal 19 2 2 10 3 5" xfId="2622" xr:uid="{1FFAEF35-D737-48DF-A53B-769388B7BFAE}"/>
    <cellStyle name="Normal 19 2 2 10 3 6" xfId="2623" xr:uid="{BB36A511-15B1-496A-AAD3-679FC7CB1B5A}"/>
    <cellStyle name="Normal 19 2 2 10 3 7" xfId="2624" xr:uid="{570AB5C1-33AF-46E3-B075-704DF0CB86A5}"/>
    <cellStyle name="Normal 19 2 2 10 3 8" xfId="2625" xr:uid="{87D7B929-3D93-4176-A8C9-76A875F5938A}"/>
    <cellStyle name="Normal 19 2 2 10 4" xfId="2626" xr:uid="{436F7C3E-D867-45B5-A795-5CF3BC7F3DA6}"/>
    <cellStyle name="Normal 19 2 2 10 4 2" xfId="2627" xr:uid="{5365C10D-854D-4BF3-8732-2D80D1CE6585}"/>
    <cellStyle name="Normal 19 2 2 10 4 3" xfId="2628" xr:uid="{E14A8A54-234B-49E1-B0DA-3C1CC14969FD}"/>
    <cellStyle name="Normal 19 2 2 10 4 4" xfId="2629" xr:uid="{4DB10C40-4D67-4095-85F3-39202CF0E5DA}"/>
    <cellStyle name="Normal 19 2 2 10 4 5" xfId="2630" xr:uid="{F462414C-DCD1-4CF8-94B1-5004806D9812}"/>
    <cellStyle name="Normal 19 2 2 10 4 6" xfId="2631" xr:uid="{15194801-0482-482D-A9BD-86352D3A1354}"/>
    <cellStyle name="Normal 19 2 2 10 4 7" xfId="2632" xr:uid="{993C56C6-8955-4C54-96C7-3C4230E135B0}"/>
    <cellStyle name="Normal 19 2 2 10 5" xfId="2633" xr:uid="{E9810CA3-4D03-4B0C-AB22-050546C7C930}"/>
    <cellStyle name="Normal 19 2 2 10 6" xfId="2634" xr:uid="{BFA99FA8-F819-4CD8-8932-5A2B83DC9F4E}"/>
    <cellStyle name="Normal 19 2 2 10 7" xfId="2635" xr:uid="{202414D7-4931-4831-A2E3-8D0EC1D8E4BA}"/>
    <cellStyle name="Normal 19 2 2 10 8" xfId="2636" xr:uid="{660A59C8-E0D6-4EC5-8FE3-56D57B0A1770}"/>
    <cellStyle name="Normal 19 2 2 10 9" xfId="2637" xr:uid="{11A448A3-EF81-48D4-9666-CB50B48E9363}"/>
    <cellStyle name="Normal 19 2 2 11" xfId="2638" xr:uid="{A5938638-EB19-4362-A683-9D8C16C76F45}"/>
    <cellStyle name="Normal 19 2 2 11 10" xfId="2639" xr:uid="{13237CC0-BAB5-4CC6-8A94-CDB62DDCDB77}"/>
    <cellStyle name="Normal 19 2 2 11 11" xfId="2640" xr:uid="{DB99805F-AFE0-4D50-8FFC-C27F36363A95}"/>
    <cellStyle name="Normal 19 2 2 11 2" xfId="2641" xr:uid="{C2E8503A-17E5-40A0-8DA1-E69395DB07CB}"/>
    <cellStyle name="Normal 19 2 2 11 2 2" xfId="2642" xr:uid="{D3085AE9-60B1-4A3E-8B50-30BA30464124}"/>
    <cellStyle name="Normal 19 2 2 11 2 3" xfId="2643" xr:uid="{A01AB289-49CC-440E-9D2F-A6CD4186BBC5}"/>
    <cellStyle name="Normal 19 2 2 11 2 4" xfId="2644" xr:uid="{94A099CA-EBB0-46D7-ADB9-C846758E62D3}"/>
    <cellStyle name="Normal 19 2 2 11 2 5" xfId="2645" xr:uid="{CCA51B77-CB8F-4826-BE68-F127E049F6CA}"/>
    <cellStyle name="Normal 19 2 2 11 2 6" xfId="2646" xr:uid="{02F5FE19-7591-4288-BE03-DFAA4E2E5E2B}"/>
    <cellStyle name="Normal 19 2 2 11 2 7" xfId="2647" xr:uid="{29F7EC66-9B3B-4774-8323-A11AA41C3275}"/>
    <cellStyle name="Normal 19 2 2 11 2 8" xfId="2648" xr:uid="{1A288D68-F677-4A90-A37B-5619598437A6}"/>
    <cellStyle name="Normal 19 2 2 11 3" xfId="2649" xr:uid="{DE5AE98E-33AA-4CC3-A9B5-49B0AF9D9289}"/>
    <cellStyle name="Normal 19 2 2 11 3 2" xfId="2650" xr:uid="{EA255695-D6DF-4657-9041-7837E682B2DD}"/>
    <cellStyle name="Normal 19 2 2 11 3 3" xfId="2651" xr:uid="{24DBF666-E4B6-45C6-9685-684F03DF7CDB}"/>
    <cellStyle name="Normal 19 2 2 11 3 4" xfId="2652" xr:uid="{D3983931-1A28-43CE-8B6A-DF8C7302C6FB}"/>
    <cellStyle name="Normal 19 2 2 11 3 5" xfId="2653" xr:uid="{9A64C3B0-8B8A-42EF-A255-CA51A3F72AF3}"/>
    <cellStyle name="Normal 19 2 2 11 3 6" xfId="2654" xr:uid="{E49AE808-B97D-4738-BAD2-8C78A18848BF}"/>
    <cellStyle name="Normal 19 2 2 11 3 7" xfId="2655" xr:uid="{28FD2266-37CE-479A-A66D-22943ECD3528}"/>
    <cellStyle name="Normal 19 2 2 11 3 8" xfId="2656" xr:uid="{77BC0885-537D-4C50-B8FC-B85936B6D986}"/>
    <cellStyle name="Normal 19 2 2 11 4" xfId="2657" xr:uid="{5B838579-F9AE-4053-815C-10497E7F8F54}"/>
    <cellStyle name="Normal 19 2 2 11 4 2" xfId="2658" xr:uid="{847579CE-D7BB-422E-9E42-2C5BBC1DDDDE}"/>
    <cellStyle name="Normal 19 2 2 11 4 3" xfId="2659" xr:uid="{5E299C65-4593-47BE-B9A8-136044EA72E9}"/>
    <cellStyle name="Normal 19 2 2 11 4 4" xfId="2660" xr:uid="{B02A16AF-C94E-4E61-A707-84D385FA4B7E}"/>
    <cellStyle name="Normal 19 2 2 11 4 5" xfId="2661" xr:uid="{7F4D17A4-BCC0-4B3A-BF34-EFFB2B693C22}"/>
    <cellStyle name="Normal 19 2 2 11 4 6" xfId="2662" xr:uid="{25FE3435-079C-417F-8C21-5A5238C34266}"/>
    <cellStyle name="Normal 19 2 2 11 4 7" xfId="2663" xr:uid="{4E0B825F-FCFC-4CB1-BC9F-BBDC4F21BD5F}"/>
    <cellStyle name="Normal 19 2 2 11 5" xfId="2664" xr:uid="{07F79E76-45F0-4C68-AAFC-BEEFDBDF7381}"/>
    <cellStyle name="Normal 19 2 2 11 6" xfId="2665" xr:uid="{4D5F8D4D-7817-41AF-B594-95FA88B32613}"/>
    <cellStyle name="Normal 19 2 2 11 7" xfId="2666" xr:uid="{B53449CD-D584-4C6A-9684-12A27A9CCE2D}"/>
    <cellStyle name="Normal 19 2 2 11 8" xfId="2667" xr:uid="{3E0BC3F8-C3AA-4A0F-AABC-27DE99701CFB}"/>
    <cellStyle name="Normal 19 2 2 11 9" xfId="2668" xr:uid="{797A15E8-2E21-425C-88F8-2C1C9288BF38}"/>
    <cellStyle name="Normal 19 2 2 12" xfId="2669" xr:uid="{3B28A609-82B2-48A5-9096-EC8EF169E713}"/>
    <cellStyle name="Normal 19 2 2 12 10" xfId="2670" xr:uid="{A6C55F59-2EAC-4CA6-B9F2-E7FE33B523E5}"/>
    <cellStyle name="Normal 19 2 2 12 11" xfId="2671" xr:uid="{19A12B36-3898-401F-A2FC-DFBD198F430C}"/>
    <cellStyle name="Normal 19 2 2 12 2" xfId="2672" xr:uid="{2008BE17-41EF-464F-A943-466A81F96FF0}"/>
    <cellStyle name="Normal 19 2 2 12 2 2" xfId="2673" xr:uid="{3C51A3CC-8323-415E-8FCD-298EEF7E5BC1}"/>
    <cellStyle name="Normal 19 2 2 12 2 3" xfId="2674" xr:uid="{C89D479E-F8F2-4075-A50E-5CB5E4EDFB4A}"/>
    <cellStyle name="Normal 19 2 2 12 2 4" xfId="2675" xr:uid="{F587019C-8AF6-41A8-B872-09BAE77C4451}"/>
    <cellStyle name="Normal 19 2 2 12 2 5" xfId="2676" xr:uid="{54230F3D-FC1A-4F95-9A48-CD59EE5DF89B}"/>
    <cellStyle name="Normal 19 2 2 12 2 6" xfId="2677" xr:uid="{8155F994-C6FF-4FC2-962B-2CD0C406A720}"/>
    <cellStyle name="Normal 19 2 2 12 2 7" xfId="2678" xr:uid="{61F71A31-08F2-4C50-9401-31FE77D288D1}"/>
    <cellStyle name="Normal 19 2 2 12 2 8" xfId="2679" xr:uid="{398F88BE-A3BF-4A34-8608-2F0D9F7D79FF}"/>
    <cellStyle name="Normal 19 2 2 12 3" xfId="2680" xr:uid="{6F3F2784-9606-4294-AEF9-89165C32A5D0}"/>
    <cellStyle name="Normal 19 2 2 12 3 2" xfId="2681" xr:uid="{75C2742F-6C54-4766-BFD7-6B319D9140B6}"/>
    <cellStyle name="Normal 19 2 2 12 3 3" xfId="2682" xr:uid="{0C9BCD02-648F-404E-9681-D723D30765E1}"/>
    <cellStyle name="Normal 19 2 2 12 3 4" xfId="2683" xr:uid="{11894E08-C755-4649-9BD2-B3E5005BD56E}"/>
    <cellStyle name="Normal 19 2 2 12 3 5" xfId="2684" xr:uid="{F247C969-AFEC-483B-A490-197249A7532A}"/>
    <cellStyle name="Normal 19 2 2 12 3 6" xfId="2685" xr:uid="{6E03FF29-EC94-4929-B056-F5E6F159D912}"/>
    <cellStyle name="Normal 19 2 2 12 3 7" xfId="2686" xr:uid="{5FA42AAA-8BF7-4515-84EB-056E180BEC51}"/>
    <cellStyle name="Normal 19 2 2 12 3 8" xfId="2687" xr:uid="{6ED09323-6F1E-46C0-B58F-476A3A0FD463}"/>
    <cellStyle name="Normal 19 2 2 12 4" xfId="2688" xr:uid="{E3B27B6C-0A84-47A3-9BDE-18157D2DDA6A}"/>
    <cellStyle name="Normal 19 2 2 12 4 2" xfId="2689" xr:uid="{95CC07FE-07F4-4C97-9BD2-4C466F995C91}"/>
    <cellStyle name="Normal 19 2 2 12 4 3" xfId="2690" xr:uid="{B977FD5F-A5F5-49BD-8B54-F6D86B540142}"/>
    <cellStyle name="Normal 19 2 2 12 4 4" xfId="2691" xr:uid="{E1680E7C-6054-4BA1-8D30-9FF8A2CE97DF}"/>
    <cellStyle name="Normal 19 2 2 12 4 5" xfId="2692" xr:uid="{044B708A-D33E-4BFD-95D4-75586089AF79}"/>
    <cellStyle name="Normal 19 2 2 12 4 6" xfId="2693" xr:uid="{2C9C7C27-0B56-4F61-80BA-F41D28AB5E96}"/>
    <cellStyle name="Normal 19 2 2 12 4 7" xfId="2694" xr:uid="{46E8046B-0AC6-4440-B056-ADB3E3C8217B}"/>
    <cellStyle name="Normal 19 2 2 12 5" xfId="2695" xr:uid="{0F04A073-6C6D-4FF3-89F7-3C0F55FD444B}"/>
    <cellStyle name="Normal 19 2 2 12 6" xfId="2696" xr:uid="{E107F0EA-D8A0-42A2-9B8F-DBB394A49EE4}"/>
    <cellStyle name="Normal 19 2 2 12 7" xfId="2697" xr:uid="{6499366D-5DD9-4B8D-B89C-E8D8B5DFE9FF}"/>
    <cellStyle name="Normal 19 2 2 12 8" xfId="2698" xr:uid="{EA3807F2-4111-4D05-991A-DBD0C41B2866}"/>
    <cellStyle name="Normal 19 2 2 12 9" xfId="2699" xr:uid="{0261E595-D8DC-404C-8837-4EF6A32EBA62}"/>
    <cellStyle name="Normal 19 2 2 13" xfId="2700" xr:uid="{87414B4C-8E9B-4187-9098-4E08AF871510}"/>
    <cellStyle name="Normal 19 2 2 13 10" xfId="2701" xr:uid="{A715D359-D50F-4755-A97F-9219E887D02E}"/>
    <cellStyle name="Normal 19 2 2 13 11" xfId="2702" xr:uid="{98ED0415-7DBA-42AD-BC1F-52DCA0FF6F1B}"/>
    <cellStyle name="Normal 19 2 2 13 2" xfId="2703" xr:uid="{7C7ACF13-3192-4867-9136-FD0AB40C893A}"/>
    <cellStyle name="Normal 19 2 2 13 2 2" xfId="2704" xr:uid="{E4A5CF85-6BBC-4BA8-852F-26BEECD70133}"/>
    <cellStyle name="Normal 19 2 2 13 2 3" xfId="2705" xr:uid="{4CDA0517-25E3-49A3-82E2-32351AA1E289}"/>
    <cellStyle name="Normal 19 2 2 13 2 4" xfId="2706" xr:uid="{679FE807-3A79-4680-9212-F18911A892BD}"/>
    <cellStyle name="Normal 19 2 2 13 2 5" xfId="2707" xr:uid="{6996C19D-1B51-459C-83DF-A2810D04CBD6}"/>
    <cellStyle name="Normal 19 2 2 13 2 6" xfId="2708" xr:uid="{50803452-A08C-47C9-B750-DBC95377D9B7}"/>
    <cellStyle name="Normal 19 2 2 13 2 7" xfId="2709" xr:uid="{A1A3096C-4B7B-4FE9-87FE-7F9EC7EEFC58}"/>
    <cellStyle name="Normal 19 2 2 13 2 8" xfId="2710" xr:uid="{CE7B4DAD-BF48-4413-A658-8D1EC402A745}"/>
    <cellStyle name="Normal 19 2 2 13 3" xfId="2711" xr:uid="{4FA0D4BC-6D3E-4AA4-9192-43E697009CAF}"/>
    <cellStyle name="Normal 19 2 2 13 3 2" xfId="2712" xr:uid="{E78B4893-6121-4F16-A592-0D9CE259A8AD}"/>
    <cellStyle name="Normal 19 2 2 13 3 3" xfId="2713" xr:uid="{F27AD9FE-FF2C-4AB1-B250-A73841E6D150}"/>
    <cellStyle name="Normal 19 2 2 13 3 4" xfId="2714" xr:uid="{7BDF13E1-E268-4B1D-BE65-99D66064717F}"/>
    <cellStyle name="Normal 19 2 2 13 3 5" xfId="2715" xr:uid="{7F9B14F6-1BAB-46FF-87F5-1341585DBD5C}"/>
    <cellStyle name="Normal 19 2 2 13 3 6" xfId="2716" xr:uid="{63F5EF76-4BAA-4B4A-B8E4-15AA8F204566}"/>
    <cellStyle name="Normal 19 2 2 13 3 7" xfId="2717" xr:uid="{98193870-DC9F-4207-B49C-09F7DA87C814}"/>
    <cellStyle name="Normal 19 2 2 13 3 8" xfId="2718" xr:uid="{CC070966-2AF1-49E6-A1BE-6F03F637EBA1}"/>
    <cellStyle name="Normal 19 2 2 13 4" xfId="2719" xr:uid="{C8862061-071F-4C3E-B115-6301DD86CC74}"/>
    <cellStyle name="Normal 19 2 2 13 4 2" xfId="2720" xr:uid="{D8894BBA-C7C8-46F2-B207-5492A31C21E8}"/>
    <cellStyle name="Normal 19 2 2 13 4 3" xfId="2721" xr:uid="{4E6D6698-CF99-420C-8FFF-1560131EC2DF}"/>
    <cellStyle name="Normal 19 2 2 13 4 4" xfId="2722" xr:uid="{826635EF-1F5F-4B53-8FDB-55752F6EFD0F}"/>
    <cellStyle name="Normal 19 2 2 13 4 5" xfId="2723" xr:uid="{4150E4E6-2D26-4D31-95B3-1B5CE48B8663}"/>
    <cellStyle name="Normal 19 2 2 13 4 6" xfId="2724" xr:uid="{12288652-76E5-4504-A17B-41560B868F08}"/>
    <cellStyle name="Normal 19 2 2 13 4 7" xfId="2725" xr:uid="{10EEF72C-3B60-4A93-AFDF-5BDC3C96568B}"/>
    <cellStyle name="Normal 19 2 2 13 5" xfId="2726" xr:uid="{D0C45B15-D420-4828-BEA6-BC43BF64E121}"/>
    <cellStyle name="Normal 19 2 2 13 6" xfId="2727" xr:uid="{8604BAF0-DB31-4C91-B1FB-380769EF35C6}"/>
    <cellStyle name="Normal 19 2 2 13 7" xfId="2728" xr:uid="{A052D21F-29D8-4157-9FB8-47A967ADCA31}"/>
    <cellStyle name="Normal 19 2 2 13 8" xfId="2729" xr:uid="{810BE0C6-2EEC-4FB8-A08A-742F4090BE11}"/>
    <cellStyle name="Normal 19 2 2 13 9" xfId="2730" xr:uid="{FBFFF40E-D6AF-475B-B3CF-FD0105157D54}"/>
    <cellStyle name="Normal 19 2 2 14" xfId="2731" xr:uid="{6754154B-1086-4CC1-9C4A-52684058B906}"/>
    <cellStyle name="Normal 19 2 2 14 10" xfId="2732" xr:uid="{739EC45C-0E48-4E3F-B9DB-85EF4AD036A6}"/>
    <cellStyle name="Normal 19 2 2 14 11" xfId="2733" xr:uid="{6B9D2F94-6DF2-4EEB-8B0C-321474CB283A}"/>
    <cellStyle name="Normal 19 2 2 14 2" xfId="2734" xr:uid="{81990701-B04B-4717-81F6-9403CDAAD3F7}"/>
    <cellStyle name="Normal 19 2 2 14 2 2" xfId="2735" xr:uid="{13B8C472-E3FF-4EB0-AA84-A1EBBF3DE1B0}"/>
    <cellStyle name="Normal 19 2 2 14 2 3" xfId="2736" xr:uid="{48DB260E-1536-40FD-8E11-B801FD29FB67}"/>
    <cellStyle name="Normal 19 2 2 14 2 4" xfId="2737" xr:uid="{25525BA0-43AA-41ED-978A-BA921E34DE8E}"/>
    <cellStyle name="Normal 19 2 2 14 2 5" xfId="2738" xr:uid="{C1BD1A2F-0A80-4F46-BF91-8E341B905BE7}"/>
    <cellStyle name="Normal 19 2 2 14 2 6" xfId="2739" xr:uid="{BD963E9E-9572-48DD-8F11-2AFC2FD46E84}"/>
    <cellStyle name="Normal 19 2 2 14 2 7" xfId="2740" xr:uid="{4FF688F6-8E96-4F78-8E9E-9B45C5192806}"/>
    <cellStyle name="Normal 19 2 2 14 2 8" xfId="2741" xr:uid="{59185B32-F756-4D59-868E-3570AF696933}"/>
    <cellStyle name="Normal 19 2 2 14 3" xfId="2742" xr:uid="{D7FEFD2F-4970-4F03-B506-0AAA723B2BDA}"/>
    <cellStyle name="Normal 19 2 2 14 3 2" xfId="2743" xr:uid="{71547624-9685-4E32-BAF2-5A16585FF97C}"/>
    <cellStyle name="Normal 19 2 2 14 3 3" xfId="2744" xr:uid="{55EFFE21-AEC9-4314-9C4E-A5F1D3C3D16B}"/>
    <cellStyle name="Normal 19 2 2 14 3 4" xfId="2745" xr:uid="{92A21F66-496C-4B4D-9942-C16871DC3B63}"/>
    <cellStyle name="Normal 19 2 2 14 3 5" xfId="2746" xr:uid="{6A8E72C8-BDD0-4BA2-BB02-9B04631D7045}"/>
    <cellStyle name="Normal 19 2 2 14 3 6" xfId="2747" xr:uid="{167323EC-38DB-4468-A13B-DDC52F6309EC}"/>
    <cellStyle name="Normal 19 2 2 14 3 7" xfId="2748" xr:uid="{3F114AAE-B4DC-4E87-9CA1-DC5414519D94}"/>
    <cellStyle name="Normal 19 2 2 14 3 8" xfId="2749" xr:uid="{5D80E5D2-45AB-4489-B0F5-394EE48E2AFE}"/>
    <cellStyle name="Normal 19 2 2 14 4" xfId="2750" xr:uid="{0C2FD2DD-9C5B-4354-BF27-C18042E64CE8}"/>
    <cellStyle name="Normal 19 2 2 14 4 2" xfId="2751" xr:uid="{105271B5-4492-4FDF-B1D6-410D1E580711}"/>
    <cellStyle name="Normal 19 2 2 14 4 3" xfId="2752" xr:uid="{ED146F83-A6E4-4970-94B1-A9048A114381}"/>
    <cellStyle name="Normal 19 2 2 14 4 4" xfId="2753" xr:uid="{70C397DA-C9A8-440E-B5F7-8D178F485836}"/>
    <cellStyle name="Normal 19 2 2 14 4 5" xfId="2754" xr:uid="{481E0556-4D6F-4374-ACF0-065538A03280}"/>
    <cellStyle name="Normal 19 2 2 14 4 6" xfId="2755" xr:uid="{25115008-E612-47B5-A658-05E3BFE8FEEA}"/>
    <cellStyle name="Normal 19 2 2 14 4 7" xfId="2756" xr:uid="{8550CA2D-E0DF-486E-87A4-87365555D4AF}"/>
    <cellStyle name="Normal 19 2 2 14 5" xfId="2757" xr:uid="{35237F7D-E45A-4F4D-A0B3-11EBA12ABC40}"/>
    <cellStyle name="Normal 19 2 2 14 6" xfId="2758" xr:uid="{59323BB4-4CAA-4A21-96A1-7E810BB97265}"/>
    <cellStyle name="Normal 19 2 2 14 7" xfId="2759" xr:uid="{5D8B996F-2D04-4954-BCE2-9462A697DDDF}"/>
    <cellStyle name="Normal 19 2 2 14 8" xfId="2760" xr:uid="{C062195B-4AA8-4594-9B8B-C4BBA59946E8}"/>
    <cellStyle name="Normal 19 2 2 14 9" xfId="2761" xr:uid="{F3E67B19-B9A2-48EC-9C4E-08A5A729A1EF}"/>
    <cellStyle name="Normal 19 2 2 15" xfId="2762" xr:uid="{0F431D7E-E695-45FC-85F1-8C491269BD28}"/>
    <cellStyle name="Normal 19 2 2 15 10" xfId="2763" xr:uid="{86572BF1-6056-44F3-925E-7799B95D6DDB}"/>
    <cellStyle name="Normal 19 2 2 15 11" xfId="2764" xr:uid="{D581A8E0-D677-4922-939F-859099556C45}"/>
    <cellStyle name="Normal 19 2 2 15 2" xfId="2765" xr:uid="{C64ECD60-5B12-436F-B82A-541A591B0CC4}"/>
    <cellStyle name="Normal 19 2 2 15 2 2" xfId="2766" xr:uid="{E72F137E-6813-4179-AE02-502019AB84EC}"/>
    <cellStyle name="Normal 19 2 2 15 2 3" xfId="2767" xr:uid="{A63011C8-19CA-49B0-B04D-188303CAA655}"/>
    <cellStyle name="Normal 19 2 2 15 2 4" xfId="2768" xr:uid="{DE3A356C-2496-434F-8E16-A93BBEF56BA7}"/>
    <cellStyle name="Normal 19 2 2 15 2 5" xfId="2769" xr:uid="{8C934098-9EA5-4F35-8AFB-37269EFE08A4}"/>
    <cellStyle name="Normal 19 2 2 15 2 6" xfId="2770" xr:uid="{6E5CE9D7-2B20-46BE-B54A-B9E1C11B7BE2}"/>
    <cellStyle name="Normal 19 2 2 15 2 7" xfId="2771" xr:uid="{DFF7BC18-C46F-431A-B60E-CF8F19BE76A4}"/>
    <cellStyle name="Normal 19 2 2 15 2 8" xfId="2772" xr:uid="{2C3216DA-5EB3-4D22-A8EF-0387BD82F55E}"/>
    <cellStyle name="Normal 19 2 2 15 3" xfId="2773" xr:uid="{4F95C40D-B23C-4379-B912-9D0C4C4A9939}"/>
    <cellStyle name="Normal 19 2 2 15 3 2" xfId="2774" xr:uid="{0C42A77B-AA13-4B68-9B01-F316B3F6FB03}"/>
    <cellStyle name="Normal 19 2 2 15 3 3" xfId="2775" xr:uid="{BA8B3011-4FD2-42BF-B864-34F59D55D044}"/>
    <cellStyle name="Normal 19 2 2 15 3 4" xfId="2776" xr:uid="{E6843EE7-60A9-4C8B-B4B2-B2F0C96DE027}"/>
    <cellStyle name="Normal 19 2 2 15 3 5" xfId="2777" xr:uid="{E246361E-6471-41BC-818F-6835DD449F34}"/>
    <cellStyle name="Normal 19 2 2 15 3 6" xfId="2778" xr:uid="{DF35871B-59DE-498B-849F-75754F1F6889}"/>
    <cellStyle name="Normal 19 2 2 15 3 7" xfId="2779" xr:uid="{2F08EDDF-B679-4EFE-BB58-338AA714DB43}"/>
    <cellStyle name="Normal 19 2 2 15 3 8" xfId="2780" xr:uid="{8DCA8B12-9ECF-43AE-837F-AA301B7744A1}"/>
    <cellStyle name="Normal 19 2 2 15 4" xfId="2781" xr:uid="{608266F7-CA75-4640-81AE-22AF438E7EC5}"/>
    <cellStyle name="Normal 19 2 2 15 4 2" xfId="2782" xr:uid="{0C27B862-BE75-4F58-A2A9-130DBF4665D0}"/>
    <cellStyle name="Normal 19 2 2 15 4 3" xfId="2783" xr:uid="{2BBE2A34-694A-4DD6-8E93-C7710EBFBB33}"/>
    <cellStyle name="Normal 19 2 2 15 4 4" xfId="2784" xr:uid="{56DF3511-8333-4950-961B-88E5E09D997D}"/>
    <cellStyle name="Normal 19 2 2 15 4 5" xfId="2785" xr:uid="{0690F461-FFD9-4978-AAD0-82F58605704B}"/>
    <cellStyle name="Normal 19 2 2 15 4 6" xfId="2786" xr:uid="{2E0C1D08-93FD-403A-9C95-DA9708303237}"/>
    <cellStyle name="Normal 19 2 2 15 4 7" xfId="2787" xr:uid="{D6F76AB4-E5FB-4AD2-B344-01C7D56AA6DE}"/>
    <cellStyle name="Normal 19 2 2 15 5" xfId="2788" xr:uid="{A28AD849-00AE-4BFC-B116-CD7B2A2DC786}"/>
    <cellStyle name="Normal 19 2 2 15 6" xfId="2789" xr:uid="{2F1DC966-4A1B-46BE-BB5C-DD7521198618}"/>
    <cellStyle name="Normal 19 2 2 15 7" xfId="2790" xr:uid="{D7E4B1C5-CD5E-41AD-8FB1-887181E50112}"/>
    <cellStyle name="Normal 19 2 2 15 8" xfId="2791" xr:uid="{FADE24DC-8607-4D2E-8A0D-71D5499A879E}"/>
    <cellStyle name="Normal 19 2 2 15 9" xfId="2792" xr:uid="{73B8276A-C7E6-4E7F-9130-F4A76F5228A5}"/>
    <cellStyle name="Normal 19 2 2 16" xfId="2793" xr:uid="{AD9093FF-E057-445C-BFCE-A762B5494B0A}"/>
    <cellStyle name="Normal 19 2 2 16 10" xfId="2794" xr:uid="{249ECB4D-38F9-4243-ACEB-711EC503BEED}"/>
    <cellStyle name="Normal 19 2 2 16 2" xfId="2795" xr:uid="{14A692AF-7BA0-41CB-BA71-C210E432253E}"/>
    <cellStyle name="Normal 19 2 2 16 2 2" xfId="2796" xr:uid="{FFD2F303-D58D-4471-9127-F1E1B14CC425}"/>
    <cellStyle name="Normal 19 2 2 16 2 3" xfId="2797" xr:uid="{24501E51-AC77-4D16-8E64-3EF11D8C7F76}"/>
    <cellStyle name="Normal 19 2 2 16 2 4" xfId="2798" xr:uid="{F8386E63-BEE1-4ACC-91AE-0745C1EB448B}"/>
    <cellStyle name="Normal 19 2 2 16 2 5" xfId="2799" xr:uid="{661EACBC-2265-434A-83E7-02B0B903BE9D}"/>
    <cellStyle name="Normal 19 2 2 16 2 6" xfId="2800" xr:uid="{1FDDA482-3A41-4A96-B235-2CE7113A640F}"/>
    <cellStyle name="Normal 19 2 2 16 2 7" xfId="2801" xr:uid="{382CA16F-3552-4A24-9C9C-A87F3DDC7487}"/>
    <cellStyle name="Normal 19 2 2 16 2 8" xfId="2802" xr:uid="{F43EC0BE-4E18-4474-B2F4-60F0AB90CDF8}"/>
    <cellStyle name="Normal 19 2 2 16 3" xfId="2803" xr:uid="{9A6749E8-99E0-411C-A2B6-C1F4854ED2AF}"/>
    <cellStyle name="Normal 19 2 2 16 3 2" xfId="2804" xr:uid="{784E827F-3BC4-430A-8008-77C839229D3B}"/>
    <cellStyle name="Normal 19 2 2 16 3 3" xfId="2805" xr:uid="{C1328D0A-DDCE-4F15-9936-256AC81DF1AE}"/>
    <cellStyle name="Normal 19 2 2 16 3 4" xfId="2806" xr:uid="{A83B45F7-518E-4CAC-9CB7-E183DC6F7BB6}"/>
    <cellStyle name="Normal 19 2 2 16 3 5" xfId="2807" xr:uid="{870DCBED-E901-47E8-A144-55FED4E153D9}"/>
    <cellStyle name="Normal 19 2 2 16 3 6" xfId="2808" xr:uid="{DAD2F71A-CE0D-445F-842F-9693155473A0}"/>
    <cellStyle name="Normal 19 2 2 16 3 7" xfId="2809" xr:uid="{8F0B10D1-3D0C-48C3-9A07-978EA4FD8184}"/>
    <cellStyle name="Normal 19 2 2 16 4" xfId="2810" xr:uid="{027DD3C2-DF8B-4524-B456-9CED800119F9}"/>
    <cellStyle name="Normal 19 2 2 16 5" xfId="2811" xr:uid="{4190BCD4-DD46-4FBF-8D32-67FD0256497F}"/>
    <cellStyle name="Normal 19 2 2 16 6" xfId="2812" xr:uid="{2273D317-8D46-47F7-A010-AC96C5A7FEFB}"/>
    <cellStyle name="Normal 19 2 2 16 7" xfId="2813" xr:uid="{AE9AA662-2727-447E-AF9D-86B08C252442}"/>
    <cellStyle name="Normal 19 2 2 16 8" xfId="2814" xr:uid="{322BD07D-5594-4DE4-B0B0-9A9BA2E056C1}"/>
    <cellStyle name="Normal 19 2 2 16 9" xfId="2815" xr:uid="{1B6051F2-5EA1-4536-A6C4-9C2940A67E52}"/>
    <cellStyle name="Normal 19 2 2 17" xfId="2816" xr:uid="{0F2E62EA-F79A-4834-B36D-E48E39F9944C}"/>
    <cellStyle name="Normal 19 2 2 17 2" xfId="2817" xr:uid="{FCF2CCE7-308E-4D74-9900-E1D18E8BC9B6}"/>
    <cellStyle name="Normal 19 2 2 17 3" xfId="2818" xr:uid="{DD213E8C-82DB-46C9-9F00-3B9B3FDC467B}"/>
    <cellStyle name="Normal 19 2 2 17 4" xfId="2819" xr:uid="{DE3FD818-0566-486E-9850-3E09265FC623}"/>
    <cellStyle name="Normal 19 2 2 17 5" xfId="2820" xr:uid="{A99311E0-4913-45AC-8AE6-8D41DCE12F87}"/>
    <cellStyle name="Normal 19 2 2 17 6" xfId="2821" xr:uid="{4E1E5C2A-9665-405A-861F-828475977C21}"/>
    <cellStyle name="Normal 19 2 2 17 7" xfId="2822" xr:uid="{59F8E543-D43A-479A-A7D4-8273631FB1C4}"/>
    <cellStyle name="Normal 19 2 2 17 8" xfId="2823" xr:uid="{BF9F2A2D-8401-41A8-9B9A-6E67391CDA4B}"/>
    <cellStyle name="Normal 19 2 2 18" xfId="2824" xr:uid="{B7C8B6B3-C26C-4BFF-BE07-7EC1270B8C85}"/>
    <cellStyle name="Normal 19 2 2 18 2" xfId="2825" xr:uid="{E851236E-9067-4972-830E-6BCD02A7141C}"/>
    <cellStyle name="Normal 19 2 2 18 3" xfId="2826" xr:uid="{BCDC982F-BF31-4121-AADE-8C96C94A4E7F}"/>
    <cellStyle name="Normal 19 2 2 18 4" xfId="2827" xr:uid="{39CB4EDC-FC1B-40E7-98C2-451001D49A6C}"/>
    <cellStyle name="Normal 19 2 2 18 5" xfId="2828" xr:uid="{61E64A84-211E-46A7-A0F3-5DE05800181B}"/>
    <cellStyle name="Normal 19 2 2 18 6" xfId="2829" xr:uid="{9F22BCF2-23BC-47CC-8F2C-DBABE29FD1A4}"/>
    <cellStyle name="Normal 19 2 2 18 7" xfId="2830" xr:uid="{314FF2C7-AB2D-460C-9F5B-CE88A475A66F}"/>
    <cellStyle name="Normal 19 2 2 18 8" xfId="2831" xr:uid="{F0EB72AB-D256-4815-AE9F-0F64A2B240D8}"/>
    <cellStyle name="Normal 19 2 2 19" xfId="2832" xr:uid="{4799EAE3-9F9D-47FF-BE07-90631E1496BA}"/>
    <cellStyle name="Normal 19 2 2 19 2" xfId="2833" xr:uid="{FB5B4465-AA98-4169-9CF8-2C39B33C2F55}"/>
    <cellStyle name="Normal 19 2 2 19 3" xfId="2834" xr:uid="{5459DAEC-08CE-4903-946A-8BA051C2163D}"/>
    <cellStyle name="Normal 19 2 2 19 4" xfId="2835" xr:uid="{F1B183F1-927C-4517-B372-8C51A06A67AF}"/>
    <cellStyle name="Normal 19 2 2 19 5" xfId="2836" xr:uid="{05C55D08-472D-4502-B861-FE4B17E12E1E}"/>
    <cellStyle name="Normal 19 2 2 19 6" xfId="2837" xr:uid="{B6ECE529-9868-42D4-8411-C1DF3ED40637}"/>
    <cellStyle name="Normal 19 2 2 19 7" xfId="2838" xr:uid="{3B97AA27-C2A1-4AB0-A55E-EE604FA45D7A}"/>
    <cellStyle name="Normal 19 2 2 2" xfId="2839" xr:uid="{D9DE7B2F-23AD-4CC3-B41B-EE6286A2AD8F}"/>
    <cellStyle name="Normal 19 2 2 2 10" xfId="2840" xr:uid="{C79BEBF0-0CC2-4F75-8DAF-3FBC0A82B038}"/>
    <cellStyle name="Normal 19 2 2 2 11" xfId="2841" xr:uid="{C71FDEFF-5036-47AB-ADFA-BFAA4FEC2AB0}"/>
    <cellStyle name="Normal 19 2 2 2 12" xfId="2842" xr:uid="{15EB3EAF-0DB3-424B-A600-CD604064639B}"/>
    <cellStyle name="Normal 19 2 2 2 2" xfId="2843" xr:uid="{1C8CF9B4-19D8-4F22-9B95-2EFE3A2C0456}"/>
    <cellStyle name="Normal 19 2 2 2 2 2" xfId="2844" xr:uid="{8F81D662-03EE-4C17-B157-88CA8BC14E57}"/>
    <cellStyle name="Normal 19 2 2 2 2 2 2" xfId="2845" xr:uid="{82F12F36-D49F-49D3-A458-131D623BEEB8}"/>
    <cellStyle name="Normal 19 2 2 2 2 2 3" xfId="2846" xr:uid="{5AA1829D-7722-4C75-963D-42FDE132CE4F}"/>
    <cellStyle name="Normal 19 2 2 2 2 3" xfId="2847" xr:uid="{276A6A56-4344-42D8-A635-691E1A34BED1}"/>
    <cellStyle name="Normal 19 2 2 2 2 3 2" xfId="2848" xr:uid="{3C8CC73C-F833-4366-B45E-B1A643F95A3C}"/>
    <cellStyle name="Normal 19 2 2 2 2 4" xfId="2849" xr:uid="{EC2598DB-90CF-410A-BF39-C647B54C9A78}"/>
    <cellStyle name="Normal 19 2 2 2 2 5" xfId="2850" xr:uid="{3F384D22-0F96-459C-8CC4-CC573C870062}"/>
    <cellStyle name="Normal 19 2 2 2 2 6" xfId="2851" xr:uid="{852DF22D-4E7B-4A4B-8CC3-17C391462DBC}"/>
    <cellStyle name="Normal 19 2 2 2 2 7" xfId="2852" xr:uid="{E6720E7D-6659-4016-B28B-A1AFE1112283}"/>
    <cellStyle name="Normal 19 2 2 2 2 8" xfId="2853" xr:uid="{B1258EB7-91FF-4A5F-8AB8-0A698798AB02}"/>
    <cellStyle name="Normal 19 2 2 2 2 9" xfId="2854" xr:uid="{8FD5EF9C-A586-41DA-A4AE-DA9561231657}"/>
    <cellStyle name="Normal 19 2 2 2 3" xfId="2855" xr:uid="{CD724AF2-670E-417C-8A53-254B15DC5168}"/>
    <cellStyle name="Normal 19 2 2 2 3 2" xfId="2856" xr:uid="{2B60AE31-B380-465C-B44B-9744738477C7}"/>
    <cellStyle name="Normal 19 2 2 2 3 2 2" xfId="2857" xr:uid="{A4F731F1-60AB-4D65-8988-65548EBC0AE8}"/>
    <cellStyle name="Normal 19 2 2 2 3 3" xfId="2858" xr:uid="{C2EA8D87-DD9E-4D85-9DF4-8DE3C0DB8062}"/>
    <cellStyle name="Normal 19 2 2 2 3 4" xfId="2859" xr:uid="{0E92FD8C-2C16-4367-8E92-C263AAD4DC35}"/>
    <cellStyle name="Normal 19 2 2 2 3 5" xfId="2860" xr:uid="{F7A54B63-7AC0-4AE2-8A66-95EE5B2D0781}"/>
    <cellStyle name="Normal 19 2 2 2 3 6" xfId="2861" xr:uid="{0ACE31EA-108C-4EA3-B046-81B075A604C7}"/>
    <cellStyle name="Normal 19 2 2 2 3 7" xfId="2862" xr:uid="{7A8DF86A-B152-4FE7-806C-672600C9C71F}"/>
    <cellStyle name="Normal 19 2 2 2 3 8" xfId="2863" xr:uid="{F1F19D0E-4B95-443F-A2A0-F6791EFB3CE7}"/>
    <cellStyle name="Normal 19 2 2 2 3 9" xfId="2864" xr:uid="{B021CC09-D836-4874-BCE2-05E9C0A28C36}"/>
    <cellStyle name="Normal 19 2 2 2 4" xfId="2865" xr:uid="{1996A3FA-CAE8-4295-8C78-9029F3A817E8}"/>
    <cellStyle name="Normal 19 2 2 2 4 2" xfId="2866" xr:uid="{CBC02272-8A8F-4737-8281-FA0A989035FB}"/>
    <cellStyle name="Normal 19 2 2 2 4 3" xfId="2867" xr:uid="{1021F719-7904-4013-9391-658A5C4EAAB9}"/>
    <cellStyle name="Normal 19 2 2 2 4 4" xfId="2868" xr:uid="{EA179E65-237A-4580-9566-DE6FB30F8EA1}"/>
    <cellStyle name="Normal 19 2 2 2 4 5" xfId="2869" xr:uid="{27A100B3-15BC-4D75-AAA5-82C1529651DA}"/>
    <cellStyle name="Normal 19 2 2 2 4 6" xfId="2870" xr:uid="{6EBC3A09-CC19-4EA4-A9AE-3E03058B5311}"/>
    <cellStyle name="Normal 19 2 2 2 4 7" xfId="2871" xr:uid="{92209B1D-4CD0-489C-9E87-DC1521FC0B33}"/>
    <cellStyle name="Normal 19 2 2 2 4 8" xfId="2872" xr:uid="{CC2E6A47-BE13-41C3-8D61-50F7A446BEC9}"/>
    <cellStyle name="Normal 19 2 2 2 5" xfId="2873" xr:uid="{F74E9C57-C4F0-4471-ABE7-E528E9A588B0}"/>
    <cellStyle name="Normal 19 2 2 2 6" xfId="2874" xr:uid="{9D0A1C0F-2B60-4C56-8D76-13BF3C0D00B0}"/>
    <cellStyle name="Normal 19 2 2 2 7" xfId="2875" xr:uid="{E9B08E16-1A55-4A4B-83A6-A07E3CDD690D}"/>
    <cellStyle name="Normal 19 2 2 2 8" xfId="2876" xr:uid="{FC271AF5-04F4-44D5-B0EB-02789A4ABD02}"/>
    <cellStyle name="Normal 19 2 2 2 9" xfId="2877" xr:uid="{72998EAA-4385-4E5F-82CA-94FC6948BAC7}"/>
    <cellStyle name="Normal 19 2 2 20" xfId="2878" xr:uid="{5F92A8A9-A43F-430C-99DA-189682AA05F6}"/>
    <cellStyle name="Normal 19 2 2 21" xfId="2879" xr:uid="{16DCEAEB-41DF-4419-9812-DD0AD8F59C36}"/>
    <cellStyle name="Normal 19 2 2 22" xfId="2880" xr:uid="{B38EEF6B-878E-45D4-A797-4D295D42BBF6}"/>
    <cellStyle name="Normal 19 2 2 23" xfId="2881" xr:uid="{FD539D80-2C22-4C7C-BF2E-932D5FF96BEB}"/>
    <cellStyle name="Normal 19 2 2 24" xfId="2882" xr:uid="{48706114-E89F-4F3A-B217-F34BF204EE47}"/>
    <cellStyle name="Normal 19 2 2 25" xfId="2883" xr:uid="{CAF75825-58DD-422B-A4FD-714BE5FBD378}"/>
    <cellStyle name="Normal 19 2 2 26" xfId="2884" xr:uid="{674B93DB-87D9-4C94-A128-2C2B5ECFD58E}"/>
    <cellStyle name="Normal 19 2 2 27" xfId="2885" xr:uid="{FCE65C37-76DD-4AC5-B2E2-FA342750B94F}"/>
    <cellStyle name="Normal 19 2 2 3" xfId="2886" xr:uid="{1530EA13-F479-4C36-A263-40B35DEE8583}"/>
    <cellStyle name="Normal 19 2 2 3 10" xfId="2887" xr:uid="{2B65DDFA-2C99-4F73-8FA9-678012B43778}"/>
    <cellStyle name="Normal 19 2 2 3 11" xfId="2888" xr:uid="{DC8C62D6-8555-4824-985C-3F79F082741F}"/>
    <cellStyle name="Normal 19 2 2 3 12" xfId="2889" xr:uid="{E3421211-73F6-43D9-939E-B0F3F6256061}"/>
    <cellStyle name="Normal 19 2 2 3 2" xfId="2890" xr:uid="{B2E54FCC-6AC7-44B2-A058-A737E53F5BD6}"/>
    <cellStyle name="Normal 19 2 2 3 2 2" xfId="2891" xr:uid="{F9D644BF-AE98-4524-83EA-484DB60C20F2}"/>
    <cellStyle name="Normal 19 2 2 3 2 2 2" xfId="2892" xr:uid="{57A921A6-A85D-4A51-BC7E-87303328B048}"/>
    <cellStyle name="Normal 19 2 2 3 2 3" xfId="2893" xr:uid="{9ABF3B6F-7F84-4D93-BA38-93B9C8FC72F1}"/>
    <cellStyle name="Normal 19 2 2 3 2 4" xfId="2894" xr:uid="{75E1CAB6-4216-4713-8BEE-75FDD536EFE7}"/>
    <cellStyle name="Normal 19 2 2 3 2 5" xfId="2895" xr:uid="{9D024051-A82E-49A9-AF3D-A04D755DEE93}"/>
    <cellStyle name="Normal 19 2 2 3 2 6" xfId="2896" xr:uid="{015377E5-3BE2-42C2-9299-68BBBDB2D9FE}"/>
    <cellStyle name="Normal 19 2 2 3 2 7" xfId="2897" xr:uid="{941C2EBD-150F-4A9B-A0E0-C9B835FFE02A}"/>
    <cellStyle name="Normal 19 2 2 3 2 8" xfId="2898" xr:uid="{91CFAFEE-C23F-44D8-AB0D-D51B8B1686DE}"/>
    <cellStyle name="Normal 19 2 2 3 2 9" xfId="2899" xr:uid="{CF5C2779-2E11-432F-81E0-CD625B81C478}"/>
    <cellStyle name="Normal 19 2 2 3 3" xfId="2900" xr:uid="{01D66791-4412-4FA9-BF6A-238E422FF970}"/>
    <cellStyle name="Normal 19 2 2 3 3 2" xfId="2901" xr:uid="{20782B6A-B9F8-45CD-BBFB-96B10F68E104}"/>
    <cellStyle name="Normal 19 2 2 3 3 3" xfId="2902" xr:uid="{B5AB1CE0-3A4D-4DB9-866F-BCB87B6E6D76}"/>
    <cellStyle name="Normal 19 2 2 3 3 4" xfId="2903" xr:uid="{998A8555-F7FA-4B4A-814D-95ADD667B391}"/>
    <cellStyle name="Normal 19 2 2 3 3 5" xfId="2904" xr:uid="{6F14CBC3-58E1-427F-B8E4-F0F8C50A6EEA}"/>
    <cellStyle name="Normal 19 2 2 3 3 6" xfId="2905" xr:uid="{7B7A6A73-C9DC-4105-A7A8-35906CA87B6C}"/>
    <cellStyle name="Normal 19 2 2 3 3 7" xfId="2906" xr:uid="{DAA79F69-33B5-4481-B795-A890293A91C8}"/>
    <cellStyle name="Normal 19 2 2 3 3 8" xfId="2907" xr:uid="{D2ADF913-3C72-4B61-9C70-AFE380744F33}"/>
    <cellStyle name="Normal 19 2 2 3 3 9" xfId="2908" xr:uid="{8553C7D5-C21F-4D06-8FEA-EE29FC13898B}"/>
    <cellStyle name="Normal 19 2 2 3 4" xfId="2909" xr:uid="{D5046ACB-E10C-4D0C-99FE-76634FC7EBBE}"/>
    <cellStyle name="Normal 19 2 2 3 4 2" xfId="2910" xr:uid="{003D3423-3F4C-4006-9A56-E7CDD7B49945}"/>
    <cellStyle name="Normal 19 2 2 3 4 3" xfId="2911" xr:uid="{856E6AD2-DB3E-4275-9F78-E894FE7B49B1}"/>
    <cellStyle name="Normal 19 2 2 3 4 4" xfId="2912" xr:uid="{96BDB757-334A-4EE1-B4F4-2CCD9F588F86}"/>
    <cellStyle name="Normal 19 2 2 3 4 5" xfId="2913" xr:uid="{6729E115-19E1-4C5A-80AA-4EDDDA158056}"/>
    <cellStyle name="Normal 19 2 2 3 4 6" xfId="2914" xr:uid="{56E2F596-C448-4AB0-ACB5-923B9A319F02}"/>
    <cellStyle name="Normal 19 2 2 3 4 7" xfId="2915" xr:uid="{10B493AF-3A0D-4907-ACEE-36102EA36218}"/>
    <cellStyle name="Normal 19 2 2 3 5" xfId="2916" xr:uid="{72CD9324-AFB9-49F5-A2DA-559B8F877733}"/>
    <cellStyle name="Normal 19 2 2 3 6" xfId="2917" xr:uid="{4FC1964F-0EA4-4DA1-B1ED-A23285B429F1}"/>
    <cellStyle name="Normal 19 2 2 3 7" xfId="2918" xr:uid="{90C5BBF9-557B-43D2-9FAA-FDDC2779CAFA}"/>
    <cellStyle name="Normal 19 2 2 3 8" xfId="2919" xr:uid="{F5E0DEC6-354B-4E99-9011-958B41A10430}"/>
    <cellStyle name="Normal 19 2 2 3 9" xfId="2920" xr:uid="{A5A77227-B65F-4F0F-B909-BA8B008FD37A}"/>
    <cellStyle name="Normal 19 2 2 4" xfId="2921" xr:uid="{651CB7AC-AACC-4CE1-89A6-170148C6D6EC}"/>
    <cellStyle name="Normal 19 2 2 4 10" xfId="2922" xr:uid="{C9EE7C13-1D02-4D85-A308-B0AC23A221A7}"/>
    <cellStyle name="Normal 19 2 2 4 11" xfId="2923" xr:uid="{E978448C-DFA7-49D2-AC51-3F8C53F2F14B}"/>
    <cellStyle name="Normal 19 2 2 4 12" xfId="2924" xr:uid="{7809B346-A0AF-4A5D-905F-9F92E28E5A90}"/>
    <cellStyle name="Normal 19 2 2 4 2" xfId="2925" xr:uid="{C82C318C-E9B5-4A70-95F4-49EC7564BADD}"/>
    <cellStyle name="Normal 19 2 2 4 2 2" xfId="2926" xr:uid="{8DF1D5C1-B59D-49C1-AD31-5F9C36A4BDD8}"/>
    <cellStyle name="Normal 19 2 2 4 2 3" xfId="2927" xr:uid="{23BEBE4F-A005-437B-AD9F-3B4F25B8F49E}"/>
    <cellStyle name="Normal 19 2 2 4 2 4" xfId="2928" xr:uid="{8BF4DA3C-E007-47A2-B20E-E2F2A62DC1F9}"/>
    <cellStyle name="Normal 19 2 2 4 2 5" xfId="2929" xr:uid="{67BADFFB-E26C-45FE-8F96-6F9D988A79B4}"/>
    <cellStyle name="Normal 19 2 2 4 2 6" xfId="2930" xr:uid="{34E408C2-7E52-4B3F-BC17-1F8A60C6B234}"/>
    <cellStyle name="Normal 19 2 2 4 2 7" xfId="2931" xr:uid="{06F3F581-9A90-4263-82C3-5A1DA3C45545}"/>
    <cellStyle name="Normal 19 2 2 4 2 8" xfId="2932" xr:uid="{5A9D1B88-822C-4F07-8EEC-6FE52433FE24}"/>
    <cellStyle name="Normal 19 2 2 4 2 9" xfId="2933" xr:uid="{66E6C411-4AF1-4F4C-8F87-997C61C360DA}"/>
    <cellStyle name="Normal 19 2 2 4 3" xfId="2934" xr:uid="{C4CC2C83-ADBE-45FD-AA09-A185D7528F48}"/>
    <cellStyle name="Normal 19 2 2 4 3 2" xfId="2935" xr:uid="{D8CDB0EE-65D6-4488-98A3-B8BA6112E8BC}"/>
    <cellStyle name="Normal 19 2 2 4 3 3" xfId="2936" xr:uid="{E0BCE1C8-CCFA-4F2B-B766-6F9A3EB80EBC}"/>
    <cellStyle name="Normal 19 2 2 4 3 4" xfId="2937" xr:uid="{2DF3B943-A342-4ECA-8C6D-F06414054155}"/>
    <cellStyle name="Normal 19 2 2 4 3 5" xfId="2938" xr:uid="{6759FB7B-C973-4509-BDC7-34F7974A96A9}"/>
    <cellStyle name="Normal 19 2 2 4 3 6" xfId="2939" xr:uid="{62C97379-F646-4C90-AC62-5CACA475BB12}"/>
    <cellStyle name="Normal 19 2 2 4 3 7" xfId="2940" xr:uid="{127E7F79-4E3C-4BE8-87B3-194B8A4F9BE1}"/>
    <cellStyle name="Normal 19 2 2 4 3 8" xfId="2941" xr:uid="{E13731AF-1263-47F4-A97B-FF24665D6D09}"/>
    <cellStyle name="Normal 19 2 2 4 4" xfId="2942" xr:uid="{71505324-8EEF-4C4D-A7F4-BF689D61595C}"/>
    <cellStyle name="Normal 19 2 2 4 4 2" xfId="2943" xr:uid="{4CF478CC-5D30-4785-B5F2-6E055F100419}"/>
    <cellStyle name="Normal 19 2 2 4 4 3" xfId="2944" xr:uid="{D651DEB6-E003-4EFB-A426-B016D0AF82BA}"/>
    <cellStyle name="Normal 19 2 2 4 4 4" xfId="2945" xr:uid="{CCF436FD-8C68-45ED-AE96-5C6A60160F27}"/>
    <cellStyle name="Normal 19 2 2 4 4 5" xfId="2946" xr:uid="{2C81B2E4-3879-4C22-8375-3CA0F6AAC660}"/>
    <cellStyle name="Normal 19 2 2 4 4 6" xfId="2947" xr:uid="{4B4EA4B0-39B9-41B9-BDDD-9721DC66F6E1}"/>
    <cellStyle name="Normal 19 2 2 4 4 7" xfId="2948" xr:uid="{AFBD08EC-BBF6-40E0-90C7-28C8EC6F15F7}"/>
    <cellStyle name="Normal 19 2 2 4 5" xfId="2949" xr:uid="{F6E2F861-2F6E-4E25-BCAB-31529CFBE829}"/>
    <cellStyle name="Normal 19 2 2 4 6" xfId="2950" xr:uid="{E7BC52A9-0F09-4684-AE15-38963209069C}"/>
    <cellStyle name="Normal 19 2 2 4 7" xfId="2951" xr:uid="{6BFCD8C3-8CC2-445B-8478-04FB27560862}"/>
    <cellStyle name="Normal 19 2 2 4 8" xfId="2952" xr:uid="{E6252C41-854B-4A56-9D1F-8FB5A27F963D}"/>
    <cellStyle name="Normal 19 2 2 4 9" xfId="2953" xr:uid="{6BAC429A-C5AC-45E3-842E-E5727975FDC8}"/>
    <cellStyle name="Normal 19 2 2 5" xfId="2954" xr:uid="{8156F55C-F958-4DE1-B8E8-611792325C13}"/>
    <cellStyle name="Normal 19 2 2 5 10" xfId="2955" xr:uid="{F8C4A7D6-C081-4CF9-A5FD-C03BECE37A19}"/>
    <cellStyle name="Normal 19 2 2 5 11" xfId="2956" xr:uid="{32289546-44A2-49E0-823A-4542937A485F}"/>
    <cellStyle name="Normal 19 2 2 5 12" xfId="2957" xr:uid="{CC5CC517-4C89-48AA-A791-92748C2D0940}"/>
    <cellStyle name="Normal 19 2 2 5 2" xfId="2958" xr:uid="{F2F20A0B-A6ED-4EFB-A5F2-0EC18464F881}"/>
    <cellStyle name="Normal 19 2 2 5 2 2" xfId="2959" xr:uid="{E61C1D32-1A44-4D1C-AAB3-0134300F312E}"/>
    <cellStyle name="Normal 19 2 2 5 2 3" xfId="2960" xr:uid="{5DFC6C40-FCB9-4630-B4D8-FED3D1C0213E}"/>
    <cellStyle name="Normal 19 2 2 5 2 4" xfId="2961" xr:uid="{86ED9068-2691-4223-8690-B4F925395655}"/>
    <cellStyle name="Normal 19 2 2 5 2 5" xfId="2962" xr:uid="{FBB691DE-3D04-40C9-AA59-72F52251BD8D}"/>
    <cellStyle name="Normal 19 2 2 5 2 6" xfId="2963" xr:uid="{C0E8A680-73E2-434B-AC91-B0173115FA61}"/>
    <cellStyle name="Normal 19 2 2 5 2 7" xfId="2964" xr:uid="{15367C6A-4EEC-4AA3-A533-AA76A6628F70}"/>
    <cellStyle name="Normal 19 2 2 5 2 8" xfId="2965" xr:uid="{7A0AB126-3697-4DD8-AE2C-0227770FFBE6}"/>
    <cellStyle name="Normal 19 2 2 5 3" xfId="2966" xr:uid="{955AC9A2-7C30-4F9E-A8AC-69136BE9915E}"/>
    <cellStyle name="Normal 19 2 2 5 3 2" xfId="2967" xr:uid="{81EC1788-D362-42E8-A2A4-CA529C5658AB}"/>
    <cellStyle name="Normal 19 2 2 5 3 3" xfId="2968" xr:uid="{9BFA4439-ED83-4DD4-BC32-B4BAFFE101A4}"/>
    <cellStyle name="Normal 19 2 2 5 3 4" xfId="2969" xr:uid="{84FB8464-037A-42F3-9B33-DDE0DD633C9C}"/>
    <cellStyle name="Normal 19 2 2 5 3 5" xfId="2970" xr:uid="{AD0CBF98-D93E-4091-A5DE-AA77BB00D84F}"/>
    <cellStyle name="Normal 19 2 2 5 3 6" xfId="2971" xr:uid="{D83BEE0B-0C46-46CB-AF7B-B30824303B1C}"/>
    <cellStyle name="Normal 19 2 2 5 3 7" xfId="2972" xr:uid="{A2C7372A-12DF-4DB9-9491-2089B7211D29}"/>
    <cellStyle name="Normal 19 2 2 5 3 8" xfId="2973" xr:uid="{86BB21B0-07D5-4591-8736-1FA6ADCCC09E}"/>
    <cellStyle name="Normal 19 2 2 5 4" xfId="2974" xr:uid="{D14E7DBC-8883-4497-86FE-B952A2209F5E}"/>
    <cellStyle name="Normal 19 2 2 5 4 2" xfId="2975" xr:uid="{19B9C34F-D228-419B-8305-726D9764093E}"/>
    <cellStyle name="Normal 19 2 2 5 4 3" xfId="2976" xr:uid="{07469A24-A96A-441C-98C5-75369A9766BC}"/>
    <cellStyle name="Normal 19 2 2 5 4 4" xfId="2977" xr:uid="{C533B3F4-C3D7-430E-93FA-8EE229E2867A}"/>
    <cellStyle name="Normal 19 2 2 5 4 5" xfId="2978" xr:uid="{B8D34B6E-8242-4631-8AD0-744AD326D2C9}"/>
    <cellStyle name="Normal 19 2 2 5 4 6" xfId="2979" xr:uid="{33430FC0-0617-4D5F-B567-077DD0AE8637}"/>
    <cellStyle name="Normal 19 2 2 5 4 7" xfId="2980" xr:uid="{4F7A757B-0332-4C26-A7D8-FFD73B1B5A89}"/>
    <cellStyle name="Normal 19 2 2 5 5" xfId="2981" xr:uid="{27D4C40B-3C5B-4238-A8F8-9F03C214E66D}"/>
    <cellStyle name="Normal 19 2 2 5 6" xfId="2982" xr:uid="{B12581DF-64F2-4F20-BDD5-4560AFC1681A}"/>
    <cellStyle name="Normal 19 2 2 5 7" xfId="2983" xr:uid="{A8D8523B-015B-46F7-ADD9-24E465FFB7F9}"/>
    <cellStyle name="Normal 19 2 2 5 8" xfId="2984" xr:uid="{649819CC-27C4-439B-AC7B-B786D7E152CE}"/>
    <cellStyle name="Normal 19 2 2 5 9" xfId="2985" xr:uid="{ECFAD007-A9D6-4326-BB5B-3EFFA5D338CA}"/>
    <cellStyle name="Normal 19 2 2 6" xfId="2986" xr:uid="{F71F386F-6E7E-4DCD-902D-D6A1ECB2B0EB}"/>
    <cellStyle name="Normal 19 2 2 6 10" xfId="2987" xr:uid="{D7C2C62B-787D-47D5-BF56-F02EC807EDAC}"/>
    <cellStyle name="Normal 19 2 2 6 11" xfId="2988" xr:uid="{0A090184-0E65-43CB-92A2-06C9E717C3AC}"/>
    <cellStyle name="Normal 19 2 2 6 2" xfId="2989" xr:uid="{FABEFD61-B866-4342-8642-B851CB71CEFD}"/>
    <cellStyle name="Normal 19 2 2 6 2 2" xfId="2990" xr:uid="{D08A8965-86C5-4DA8-81D4-88071D89834E}"/>
    <cellStyle name="Normal 19 2 2 6 2 3" xfId="2991" xr:uid="{4BD0BE9E-EFF3-45AA-9FBE-C1D99FEF60E9}"/>
    <cellStyle name="Normal 19 2 2 6 2 4" xfId="2992" xr:uid="{3DB6774B-DC02-45DC-86D8-639C5520EC85}"/>
    <cellStyle name="Normal 19 2 2 6 2 5" xfId="2993" xr:uid="{407BDF42-022D-431D-A621-F7ACD43B477A}"/>
    <cellStyle name="Normal 19 2 2 6 2 6" xfId="2994" xr:uid="{740B35AC-D7AF-4BD5-A391-06B416A35CD9}"/>
    <cellStyle name="Normal 19 2 2 6 2 7" xfId="2995" xr:uid="{1EF76FFC-308E-4BAB-AD8F-C8BB6A0BB988}"/>
    <cellStyle name="Normal 19 2 2 6 2 8" xfId="2996" xr:uid="{F282859B-9E09-4379-854B-8FFA5D1C68E8}"/>
    <cellStyle name="Normal 19 2 2 6 3" xfId="2997" xr:uid="{5E330187-3F39-4C10-9A93-6970FE52C992}"/>
    <cellStyle name="Normal 19 2 2 6 3 2" xfId="2998" xr:uid="{58EFFA1A-23DB-4DE3-820A-6700151E06B0}"/>
    <cellStyle name="Normal 19 2 2 6 3 3" xfId="2999" xr:uid="{ED10341B-7595-4B64-9687-1C0F55700700}"/>
    <cellStyle name="Normal 19 2 2 6 3 4" xfId="3000" xr:uid="{AAE7CE10-674C-409A-AD72-6CA2CBC404B1}"/>
    <cellStyle name="Normal 19 2 2 6 3 5" xfId="3001" xr:uid="{0A84BEC6-CF53-458E-BF42-A5940E73F08A}"/>
    <cellStyle name="Normal 19 2 2 6 3 6" xfId="3002" xr:uid="{C576D696-49F6-445C-93EA-7BE019866D87}"/>
    <cellStyle name="Normal 19 2 2 6 3 7" xfId="3003" xr:uid="{F882591C-6B84-4BF8-8D27-FFA4B8D909F6}"/>
    <cellStyle name="Normal 19 2 2 6 3 8" xfId="3004" xr:uid="{9E8CB19F-5579-4567-92C9-89E2AC38225C}"/>
    <cellStyle name="Normal 19 2 2 6 4" xfId="3005" xr:uid="{C259358E-D4B9-481C-B92C-07A9DF921628}"/>
    <cellStyle name="Normal 19 2 2 6 4 2" xfId="3006" xr:uid="{CC00FBAF-2FCC-4BA4-BC0D-819F86C8E0C4}"/>
    <cellStyle name="Normal 19 2 2 6 4 3" xfId="3007" xr:uid="{79184267-56D5-418A-A908-7F5C464493BB}"/>
    <cellStyle name="Normal 19 2 2 6 4 4" xfId="3008" xr:uid="{15DC3168-FAEE-48FB-800E-1304006E3E80}"/>
    <cellStyle name="Normal 19 2 2 6 4 5" xfId="3009" xr:uid="{08BFFDCC-9898-4BA4-AFC1-BABB32A1312B}"/>
    <cellStyle name="Normal 19 2 2 6 4 6" xfId="3010" xr:uid="{5DB1D190-A87E-40B5-942C-E99193AF3DBD}"/>
    <cellStyle name="Normal 19 2 2 6 4 7" xfId="3011" xr:uid="{2473FBF2-DF4D-42B2-9D96-8FB062B53A08}"/>
    <cellStyle name="Normal 19 2 2 6 5" xfId="3012" xr:uid="{38117274-1A3E-4A9F-B1C1-EE24F7703FC8}"/>
    <cellStyle name="Normal 19 2 2 6 6" xfId="3013" xr:uid="{8E221BA7-7BF1-4DF5-8677-51A7D2F3EE4E}"/>
    <cellStyle name="Normal 19 2 2 6 7" xfId="3014" xr:uid="{637DE22B-85E7-49A8-8F40-6B09B75AE92A}"/>
    <cellStyle name="Normal 19 2 2 6 8" xfId="3015" xr:uid="{4DA6015D-5263-4589-A470-E4B113324944}"/>
    <cellStyle name="Normal 19 2 2 6 9" xfId="3016" xr:uid="{28704AE9-9910-4BDC-8E63-3CAA2EFC5FB7}"/>
    <cellStyle name="Normal 19 2 2 7" xfId="3017" xr:uid="{15220EE5-CA5C-4C9D-9CF9-35E346D8F840}"/>
    <cellStyle name="Normal 19 2 2 7 10" xfId="3018" xr:uid="{3FB5A787-EA65-4761-8BF6-12005183BFB3}"/>
    <cellStyle name="Normal 19 2 2 7 11" xfId="3019" xr:uid="{88A16D02-AD04-4887-A5E0-482574343C81}"/>
    <cellStyle name="Normal 19 2 2 7 2" xfId="3020" xr:uid="{08BBA337-DD1C-4982-9DD5-5E81CF32DB35}"/>
    <cellStyle name="Normal 19 2 2 7 2 2" xfId="3021" xr:uid="{5AB68805-4E31-4F9D-81B1-3A731012AA7B}"/>
    <cellStyle name="Normal 19 2 2 7 2 3" xfId="3022" xr:uid="{338041A5-6D29-479B-B88F-2511329DC785}"/>
    <cellStyle name="Normal 19 2 2 7 2 4" xfId="3023" xr:uid="{F5283940-F92D-4EB5-92CA-929639E7E115}"/>
    <cellStyle name="Normal 19 2 2 7 2 5" xfId="3024" xr:uid="{725B15A2-413A-4178-865D-F9F943A700F9}"/>
    <cellStyle name="Normal 19 2 2 7 2 6" xfId="3025" xr:uid="{8FCCEB8C-917A-476B-A997-2DCA5A56C27B}"/>
    <cellStyle name="Normal 19 2 2 7 2 7" xfId="3026" xr:uid="{36FF7613-6454-49B4-9DDA-BFEB819182FF}"/>
    <cellStyle name="Normal 19 2 2 7 2 8" xfId="3027" xr:uid="{FEBCA809-5AEB-4482-BD91-E0316B6A54AD}"/>
    <cellStyle name="Normal 19 2 2 7 3" xfId="3028" xr:uid="{0D8DCEA4-CC5C-405D-BB27-7B6DB190B23C}"/>
    <cellStyle name="Normal 19 2 2 7 3 2" xfId="3029" xr:uid="{611528D2-2FFF-4DC0-84AC-882231853DB6}"/>
    <cellStyle name="Normal 19 2 2 7 3 3" xfId="3030" xr:uid="{3AA1131D-5A87-47E4-A466-FF87D54F77E9}"/>
    <cellStyle name="Normal 19 2 2 7 3 4" xfId="3031" xr:uid="{D2372A70-6758-4064-BF9B-44D5CEE4CA1A}"/>
    <cellStyle name="Normal 19 2 2 7 3 5" xfId="3032" xr:uid="{5F52E12F-6B3E-41D7-BE51-A65C94FC924C}"/>
    <cellStyle name="Normal 19 2 2 7 3 6" xfId="3033" xr:uid="{815BC84A-3BEB-444E-80AB-020FF85AC33A}"/>
    <cellStyle name="Normal 19 2 2 7 3 7" xfId="3034" xr:uid="{3026DEF5-4E53-404B-B3DC-1892171B5A9C}"/>
    <cellStyle name="Normal 19 2 2 7 3 8" xfId="3035" xr:uid="{F61E6E8B-500F-4DD2-B479-B9D5428C1815}"/>
    <cellStyle name="Normal 19 2 2 7 4" xfId="3036" xr:uid="{A7DB81ED-C4FB-4877-BE5F-F93548E95A0A}"/>
    <cellStyle name="Normal 19 2 2 7 4 2" xfId="3037" xr:uid="{2D0DB467-4CCD-4CD1-9985-5D1BB22E71D2}"/>
    <cellStyle name="Normal 19 2 2 7 4 3" xfId="3038" xr:uid="{70AD8413-9375-4F5E-B365-A1D10DEB998D}"/>
    <cellStyle name="Normal 19 2 2 7 4 4" xfId="3039" xr:uid="{DB8A785A-4614-40C8-8931-F0D8047C3CC8}"/>
    <cellStyle name="Normal 19 2 2 7 4 5" xfId="3040" xr:uid="{0CCCECEB-5014-4AFA-8C63-B38B2EEECF56}"/>
    <cellStyle name="Normal 19 2 2 7 4 6" xfId="3041" xr:uid="{A0883576-1C97-42AF-9F41-53F6F5F1C811}"/>
    <cellStyle name="Normal 19 2 2 7 4 7" xfId="3042" xr:uid="{F694C1D4-4ED6-41A1-B6FF-CCE03E7061A4}"/>
    <cellStyle name="Normal 19 2 2 7 5" xfId="3043" xr:uid="{2D9D2008-04EF-46B6-9518-38FB12144361}"/>
    <cellStyle name="Normal 19 2 2 7 6" xfId="3044" xr:uid="{C230EB8B-31FF-4219-852C-F531B7F5859C}"/>
    <cellStyle name="Normal 19 2 2 7 7" xfId="3045" xr:uid="{55637EBB-014F-45BF-9404-5C224D0488BD}"/>
    <cellStyle name="Normal 19 2 2 7 8" xfId="3046" xr:uid="{CAAD3C81-B7A8-4E79-94D5-BDADC6B2925A}"/>
    <cellStyle name="Normal 19 2 2 7 9" xfId="3047" xr:uid="{AC60AFE0-6FBA-42D0-9B65-C2FD2C496A61}"/>
    <cellStyle name="Normal 19 2 2 8" xfId="3048" xr:uid="{6EB1DF10-E1E2-46BA-992A-E606308762B2}"/>
    <cellStyle name="Normal 19 2 2 8 10" xfId="3049" xr:uid="{E9D60FD3-513B-4347-BD6D-674182275273}"/>
    <cellStyle name="Normal 19 2 2 8 11" xfId="3050" xr:uid="{3BBEB39A-E7DD-4126-AB06-4C97642ECA5A}"/>
    <cellStyle name="Normal 19 2 2 8 2" xfId="3051" xr:uid="{BDC044C5-9F9D-4AD3-83AE-E360355C1932}"/>
    <cellStyle name="Normal 19 2 2 8 2 2" xfId="3052" xr:uid="{DD21A25A-1015-4B3B-AB4C-C5B649AA0A65}"/>
    <cellStyle name="Normal 19 2 2 8 2 3" xfId="3053" xr:uid="{EE20CFF4-329C-49BB-BF4E-B96E390C6E77}"/>
    <cellStyle name="Normal 19 2 2 8 2 4" xfId="3054" xr:uid="{D5C75D5A-01AB-4CE1-B986-AA59E098A9C9}"/>
    <cellStyle name="Normal 19 2 2 8 2 5" xfId="3055" xr:uid="{9478A19B-DC64-4C25-9DA4-D88F7E69E4EC}"/>
    <cellStyle name="Normal 19 2 2 8 2 6" xfId="3056" xr:uid="{24C489D7-D0C3-4425-946F-B74CB3F017F7}"/>
    <cellStyle name="Normal 19 2 2 8 2 7" xfId="3057" xr:uid="{3B992474-9C0F-4847-B038-4753A5D1D2DC}"/>
    <cellStyle name="Normal 19 2 2 8 2 8" xfId="3058" xr:uid="{4E72C085-3B27-4A12-B804-0025BC83AB78}"/>
    <cellStyle name="Normal 19 2 2 8 3" xfId="3059" xr:uid="{206A2A80-585B-4BC3-A605-5B18F8709F4F}"/>
    <cellStyle name="Normal 19 2 2 8 3 2" xfId="3060" xr:uid="{A854EF46-801F-46B3-8606-82A0E901B3A7}"/>
    <cellStyle name="Normal 19 2 2 8 3 3" xfId="3061" xr:uid="{8C572381-18DF-44A5-A6D2-83ABD17C0747}"/>
    <cellStyle name="Normal 19 2 2 8 3 4" xfId="3062" xr:uid="{EB5FEA6E-F2BC-47D0-8F42-9B3C5BB49AFD}"/>
    <cellStyle name="Normal 19 2 2 8 3 5" xfId="3063" xr:uid="{445813EB-4DE7-4E2E-8154-F4C93F787BA2}"/>
    <cellStyle name="Normal 19 2 2 8 3 6" xfId="3064" xr:uid="{30441B7A-A502-4B50-A1C0-C66BB0079FF5}"/>
    <cellStyle name="Normal 19 2 2 8 3 7" xfId="3065" xr:uid="{5CAFF19F-E4FF-4A54-8D66-C270EE494851}"/>
    <cellStyle name="Normal 19 2 2 8 3 8" xfId="3066" xr:uid="{D9DF8FF6-C840-458A-BECA-DC4B4741908E}"/>
    <cellStyle name="Normal 19 2 2 8 4" xfId="3067" xr:uid="{947E016A-CE53-4C02-8379-B9F4F33CF60E}"/>
    <cellStyle name="Normal 19 2 2 8 4 2" xfId="3068" xr:uid="{73554660-7288-4DB0-A91C-96E9E3496D22}"/>
    <cellStyle name="Normal 19 2 2 8 4 3" xfId="3069" xr:uid="{83B5A3FF-6F1B-4E14-A103-3B4F7FC86B5C}"/>
    <cellStyle name="Normal 19 2 2 8 4 4" xfId="3070" xr:uid="{E4162413-C777-43B0-9490-66B0A84B17D9}"/>
    <cellStyle name="Normal 19 2 2 8 4 5" xfId="3071" xr:uid="{10658340-9D14-4A0A-A5F6-FD254C02C822}"/>
    <cellStyle name="Normal 19 2 2 8 4 6" xfId="3072" xr:uid="{641E39C4-3D58-4071-BD82-37225F9EE09C}"/>
    <cellStyle name="Normal 19 2 2 8 4 7" xfId="3073" xr:uid="{82666F90-12BD-40B9-B3CC-7DBB1104A35D}"/>
    <cellStyle name="Normal 19 2 2 8 5" xfId="3074" xr:uid="{9170139B-7565-400D-8DFB-7A6FEC43F2F9}"/>
    <cellStyle name="Normal 19 2 2 8 6" xfId="3075" xr:uid="{B534130C-1599-4311-916C-6BDE97B1C12D}"/>
    <cellStyle name="Normal 19 2 2 8 7" xfId="3076" xr:uid="{FAAC52BC-0B5F-4864-BA33-7A529B2BB61E}"/>
    <cellStyle name="Normal 19 2 2 8 8" xfId="3077" xr:uid="{1B1B8FC0-7CDA-4FCD-898E-CD4D15DA9E3B}"/>
    <cellStyle name="Normal 19 2 2 8 9" xfId="3078" xr:uid="{0494F4DB-3E38-467E-843B-C8050DC93C39}"/>
    <cellStyle name="Normal 19 2 2 9" xfId="3079" xr:uid="{6BCD1EBA-21E1-423E-A37F-71F8F2FCDBC4}"/>
    <cellStyle name="Normal 19 2 2 9 10" xfId="3080" xr:uid="{1320D6AA-41C8-43D1-863F-3B52112C0987}"/>
    <cellStyle name="Normal 19 2 2 9 11" xfId="3081" xr:uid="{9995CDB2-B277-4FC6-AA38-DBCD5D617194}"/>
    <cellStyle name="Normal 19 2 2 9 2" xfId="3082" xr:uid="{A788F56D-694A-4D45-ABAE-D37CCD245486}"/>
    <cellStyle name="Normal 19 2 2 9 2 2" xfId="3083" xr:uid="{2557CA6A-A271-45C9-89FC-FC32EAA94246}"/>
    <cellStyle name="Normal 19 2 2 9 2 3" xfId="3084" xr:uid="{B66956D0-2D23-4C46-8C3F-2CCB4A067051}"/>
    <cellStyle name="Normal 19 2 2 9 2 4" xfId="3085" xr:uid="{5E5DF235-EF99-4A90-B4AE-EE9D63CE4F07}"/>
    <cellStyle name="Normal 19 2 2 9 2 5" xfId="3086" xr:uid="{375E5340-CA93-4B06-A944-D3125341E123}"/>
    <cellStyle name="Normal 19 2 2 9 2 6" xfId="3087" xr:uid="{605918B5-F2F2-4356-B5A4-A628E272CDB2}"/>
    <cellStyle name="Normal 19 2 2 9 2 7" xfId="3088" xr:uid="{DFC49A59-D7B3-417D-BB57-59A88691E7FC}"/>
    <cellStyle name="Normal 19 2 2 9 2 8" xfId="3089" xr:uid="{F257393C-E500-4965-9285-85D50FE6375D}"/>
    <cellStyle name="Normal 19 2 2 9 3" xfId="3090" xr:uid="{915A3DB9-9ACC-46D9-BCE6-A7D83763E3C2}"/>
    <cellStyle name="Normal 19 2 2 9 3 2" xfId="3091" xr:uid="{9BAA5965-59AC-4AFF-9D75-DEF7FED9E9F8}"/>
    <cellStyle name="Normal 19 2 2 9 3 3" xfId="3092" xr:uid="{1BE4EEFE-A91E-4AF6-B362-EA2611CC45F4}"/>
    <cellStyle name="Normal 19 2 2 9 3 4" xfId="3093" xr:uid="{DA0C05BC-FA8A-4831-ACB7-B39D66316058}"/>
    <cellStyle name="Normal 19 2 2 9 3 5" xfId="3094" xr:uid="{165C51AB-1DC3-4BA4-8188-78793B668E98}"/>
    <cellStyle name="Normal 19 2 2 9 3 6" xfId="3095" xr:uid="{953724A9-35F0-46EF-99E1-FA992B6F7397}"/>
    <cellStyle name="Normal 19 2 2 9 3 7" xfId="3096" xr:uid="{4B038180-0F4C-4533-A4EC-6BCDCACE2F23}"/>
    <cellStyle name="Normal 19 2 2 9 3 8" xfId="3097" xr:uid="{F081F99F-7463-4541-8E9A-CBBC5E59C2BE}"/>
    <cellStyle name="Normal 19 2 2 9 4" xfId="3098" xr:uid="{1E0EB331-DD11-43FB-8708-56936968B98D}"/>
    <cellStyle name="Normal 19 2 2 9 4 2" xfId="3099" xr:uid="{2BF8EF7A-AF82-4E40-A8B3-112CA937959E}"/>
    <cellStyle name="Normal 19 2 2 9 4 3" xfId="3100" xr:uid="{5EF72B72-A7FB-43C5-8E8E-10500B6DF48E}"/>
    <cellStyle name="Normal 19 2 2 9 4 4" xfId="3101" xr:uid="{22DF4F2A-0840-4340-85C0-BA1F8521DF9C}"/>
    <cellStyle name="Normal 19 2 2 9 4 5" xfId="3102" xr:uid="{E2882A0F-E4E1-450D-9B82-E0948476ACEF}"/>
    <cellStyle name="Normal 19 2 2 9 4 6" xfId="3103" xr:uid="{D17B295A-FF7C-4914-AE12-3E1CBD8D6E0B}"/>
    <cellStyle name="Normal 19 2 2 9 4 7" xfId="3104" xr:uid="{E453D4E7-585D-47E8-B2BA-C2713556BC84}"/>
    <cellStyle name="Normal 19 2 2 9 5" xfId="3105" xr:uid="{FB5EC1A3-B67B-4787-BD5C-AFD703AAB40A}"/>
    <cellStyle name="Normal 19 2 2 9 6" xfId="3106" xr:uid="{7FEED44A-134B-4CF1-BBE4-307E594FFDC7}"/>
    <cellStyle name="Normal 19 2 2 9 7" xfId="3107" xr:uid="{EF9F9629-D818-4263-8947-948CB1150CDD}"/>
    <cellStyle name="Normal 19 2 2 9 8" xfId="3108" xr:uid="{881FB791-85DA-4638-ADD9-D8C7862D1728}"/>
    <cellStyle name="Normal 19 2 2 9 9" xfId="3109" xr:uid="{ED09E611-4391-4698-A39C-3202AE5AC5E9}"/>
    <cellStyle name="Normal 19 2 20" xfId="3110" xr:uid="{A4741994-E74A-481C-983B-A9B906A497AB}"/>
    <cellStyle name="Normal 19 2 20 2" xfId="3111" xr:uid="{BBCA6C9D-8A59-4A70-896E-AAAEED80EB1A}"/>
    <cellStyle name="Normal 19 2 20 3" xfId="3112" xr:uid="{6EBA3657-7D25-42C3-829A-7668DC5645EE}"/>
    <cellStyle name="Normal 19 2 20 4" xfId="3113" xr:uid="{1638B647-203A-4C90-8235-A495F04B0BE5}"/>
    <cellStyle name="Normal 19 2 20 5" xfId="3114" xr:uid="{F1AFC567-AF91-45CC-8555-CE3B0E219B3B}"/>
    <cellStyle name="Normal 19 2 20 6" xfId="3115" xr:uid="{588E615D-BF76-41B9-8DBC-E44433CBF95D}"/>
    <cellStyle name="Normal 19 2 20 7" xfId="3116" xr:uid="{8F097AF5-339D-4BC3-9648-50E000B983B0}"/>
    <cellStyle name="Normal 19 2 20 8" xfId="3117" xr:uid="{7B736017-8E84-479B-A468-260E7A13C4B5}"/>
    <cellStyle name="Normal 19 2 21" xfId="3118" xr:uid="{80C2F4A9-165F-4D2E-86EE-393F6885E5D2}"/>
    <cellStyle name="Normal 19 2 21 2" xfId="3119" xr:uid="{F344520A-79D7-46E6-8927-B7AD0A9C2D23}"/>
    <cellStyle name="Normal 19 2 21 3" xfId="3120" xr:uid="{AA75E0F1-19E4-4927-909C-D946CD3E25D7}"/>
    <cellStyle name="Normal 19 2 21 4" xfId="3121" xr:uid="{577018BA-B3CE-4230-B62B-9682CACC2AC0}"/>
    <cellStyle name="Normal 19 2 21 5" xfId="3122" xr:uid="{70D8D145-3D63-4432-BA9B-1364C65D908E}"/>
    <cellStyle name="Normal 19 2 21 6" xfId="3123" xr:uid="{55415ABD-5DFA-4237-A3FD-E52B89F3D981}"/>
    <cellStyle name="Normal 19 2 21 7" xfId="3124" xr:uid="{210A5E2E-C55E-4F37-AE5F-1EFC49829794}"/>
    <cellStyle name="Normal 19 2 22" xfId="3125" xr:uid="{68CE029E-7D52-4867-BDC0-6AC0B3C9AF44}"/>
    <cellStyle name="Normal 19 2 23" xfId="3126" xr:uid="{105E7019-402F-4444-BF43-63D8934B6CC5}"/>
    <cellStyle name="Normal 19 2 24" xfId="3127" xr:uid="{970F7C9E-F361-4A2E-9E30-691E4B2A57F5}"/>
    <cellStyle name="Normal 19 2 25" xfId="3128" xr:uid="{FF9A6DE3-5721-4B90-AB3C-8710D4BC0D46}"/>
    <cellStyle name="Normal 19 2 26" xfId="3129" xr:uid="{E53DFA73-09B4-49BB-8E62-CDAEB3A52686}"/>
    <cellStyle name="Normal 19 2 27" xfId="3130" xr:uid="{C8F1B4E8-6BDC-4A27-9D9E-2877B3B569D5}"/>
    <cellStyle name="Normal 19 2 28" xfId="3131" xr:uid="{8B0EEA3A-9911-40EB-A5D9-3B3DAF3C8884}"/>
    <cellStyle name="Normal 19 2 29" xfId="3132" xr:uid="{DF50E0A7-0B24-4EA9-A45F-5F22332E4B38}"/>
    <cellStyle name="Normal 19 2 3" xfId="3133" xr:uid="{1284D862-55C9-439E-8002-F3CFEBB21770}"/>
    <cellStyle name="Normal 19 2 3 10" xfId="3134" xr:uid="{645C0587-C762-41D3-A537-4611981C8603}"/>
    <cellStyle name="Normal 19 2 3 11" xfId="3135" xr:uid="{0A9C30DE-66B6-44ED-9A91-C3AD15EA9B52}"/>
    <cellStyle name="Normal 19 2 3 12" xfId="3136" xr:uid="{407E4ACD-6343-47C6-8632-2756AF9F071C}"/>
    <cellStyle name="Normal 19 2 3 2" xfId="3137" xr:uid="{47053726-5149-4AC5-BD21-BE5725661F8B}"/>
    <cellStyle name="Normal 19 2 3 2 2" xfId="3138" xr:uid="{EE2D7021-4FE1-466E-9B56-E7193224A1B5}"/>
    <cellStyle name="Normal 19 2 3 2 2 2" xfId="3139" xr:uid="{3231CA0A-434D-4550-A5E0-F84677B4477E}"/>
    <cellStyle name="Normal 19 2 3 2 2 3" xfId="3140" xr:uid="{9047BCEB-ECD8-4422-BB84-4A44137CC1A3}"/>
    <cellStyle name="Normal 19 2 3 2 3" xfId="3141" xr:uid="{C1A78D5C-00CE-4A43-8703-8ED15C63A639}"/>
    <cellStyle name="Normal 19 2 3 2 3 2" xfId="3142" xr:uid="{04EE9D03-84BE-49DC-B001-F96D189DDCCD}"/>
    <cellStyle name="Normal 19 2 3 2 4" xfId="3143" xr:uid="{D0E811FC-A174-42BA-A71D-F9570495B427}"/>
    <cellStyle name="Normal 19 2 3 2 5" xfId="3144" xr:uid="{A37646AD-5449-4EA3-8FDB-062E304FCB24}"/>
    <cellStyle name="Normal 19 2 3 2 6" xfId="3145" xr:uid="{4F4A5BC0-17B9-46D2-8BDE-139A864922B3}"/>
    <cellStyle name="Normal 19 2 3 2 7" xfId="3146" xr:uid="{DA028A8C-96D1-4288-BA89-3FD3C6FF6AAF}"/>
    <cellStyle name="Normal 19 2 3 2 8" xfId="3147" xr:uid="{D6ADC3DF-C15C-4C67-A30B-D42B8C2D9C9E}"/>
    <cellStyle name="Normal 19 2 3 2 9" xfId="3148" xr:uid="{ED3FED95-016D-4930-9C7F-F9DBD5DE34BF}"/>
    <cellStyle name="Normal 19 2 3 3" xfId="3149" xr:uid="{E855307B-FD4F-4BCE-A901-AE5A95592648}"/>
    <cellStyle name="Normal 19 2 3 3 2" xfId="3150" xr:uid="{8B944EAA-0B2E-4707-9365-7E82C44AFE43}"/>
    <cellStyle name="Normal 19 2 3 3 2 2" xfId="3151" xr:uid="{C6D8BC92-4D3A-43B2-A885-E52E3B9A0973}"/>
    <cellStyle name="Normal 19 2 3 3 3" xfId="3152" xr:uid="{26C95C9E-E7FC-48E9-A2FE-FBFC7F7AFCBE}"/>
    <cellStyle name="Normal 19 2 3 3 4" xfId="3153" xr:uid="{FF939D59-2E0E-4729-8CF7-E759E8BB6B37}"/>
    <cellStyle name="Normal 19 2 3 3 5" xfId="3154" xr:uid="{8A8C2108-A502-4AA1-845D-02C70E9D9453}"/>
    <cellStyle name="Normal 19 2 3 3 6" xfId="3155" xr:uid="{18BC6042-AA76-4B9C-8FD1-4828C355F8AF}"/>
    <cellStyle name="Normal 19 2 3 3 7" xfId="3156" xr:uid="{6B2F0A24-623B-47D6-9256-192A8722020F}"/>
    <cellStyle name="Normal 19 2 3 3 8" xfId="3157" xr:uid="{8135CFF4-065C-4776-B558-ED0A2206D99A}"/>
    <cellStyle name="Normal 19 2 3 3 9" xfId="3158" xr:uid="{EB95C51D-4B4C-46D3-87E0-06F077775B73}"/>
    <cellStyle name="Normal 19 2 3 4" xfId="3159" xr:uid="{592B11FF-D4E9-43A2-B1AC-834ED838DA6D}"/>
    <cellStyle name="Normal 19 2 3 4 2" xfId="3160" xr:uid="{F03D7C25-6D90-49B9-9404-58B375E8293C}"/>
    <cellStyle name="Normal 19 2 3 4 3" xfId="3161" xr:uid="{0E3C5C86-B607-44B3-800E-254363E66323}"/>
    <cellStyle name="Normal 19 2 3 4 4" xfId="3162" xr:uid="{8EA1C6C5-B8F5-4DFD-B654-373285F45312}"/>
    <cellStyle name="Normal 19 2 3 4 5" xfId="3163" xr:uid="{5CEE6F75-CF3C-4DD2-A8BF-14CF8072AFE6}"/>
    <cellStyle name="Normal 19 2 3 4 6" xfId="3164" xr:uid="{74FA1084-4164-43E2-BA7A-A77B076CA3BE}"/>
    <cellStyle name="Normal 19 2 3 4 7" xfId="3165" xr:uid="{3D1F66D4-5C18-4E7A-BE9F-5E5B0EBEBC46}"/>
    <cellStyle name="Normal 19 2 3 4 8" xfId="3166" xr:uid="{5091B97C-06A5-4BCC-B51B-E00CF03D36C4}"/>
    <cellStyle name="Normal 19 2 3 5" xfId="3167" xr:uid="{9267D51E-3918-4F0D-9120-DEC0111D6673}"/>
    <cellStyle name="Normal 19 2 3 6" xfId="3168" xr:uid="{ECBCAB9B-2EF4-4C58-AD2B-A5E4BC744D64}"/>
    <cellStyle name="Normal 19 2 3 7" xfId="3169" xr:uid="{6C9F1146-2A4D-4888-AF31-5B3F478CE410}"/>
    <cellStyle name="Normal 19 2 3 8" xfId="3170" xr:uid="{1B47FF36-5AE2-49A6-84A5-E0624DD1B8AA}"/>
    <cellStyle name="Normal 19 2 3 9" xfId="3171" xr:uid="{6FDAB53F-3C41-44C6-981B-62BB7AAED5E0}"/>
    <cellStyle name="Normal 19 2 30" xfId="3172" xr:uid="{3F82C6E4-D033-4E92-A97B-DCC9A3D87D25}"/>
    <cellStyle name="Normal 19 2 4" xfId="3173" xr:uid="{C029B094-B9E8-4342-9541-FEBAAD76D419}"/>
    <cellStyle name="Normal 19 2 4 10" xfId="3174" xr:uid="{417F64E4-B3D4-492C-9116-35C91DFC670B}"/>
    <cellStyle name="Normal 19 2 4 11" xfId="3175" xr:uid="{E6FD0A98-8247-4DBE-B708-1CABA19D812E}"/>
    <cellStyle name="Normal 19 2 4 12" xfId="3176" xr:uid="{2F6A7C6E-44F2-47D4-9037-0930285BF51F}"/>
    <cellStyle name="Normal 19 2 4 2" xfId="3177" xr:uid="{6E26A92A-C2E2-468A-8BF9-F9B27BAAC484}"/>
    <cellStyle name="Normal 19 2 4 2 2" xfId="3178" xr:uid="{B2A262A4-E407-440E-AE90-C824B0FC8F07}"/>
    <cellStyle name="Normal 19 2 4 2 2 2" xfId="3179" xr:uid="{9E385179-14BF-4F73-8399-F35E454710B5}"/>
    <cellStyle name="Normal 19 2 4 2 3" xfId="3180" xr:uid="{0E8B76F5-F9EE-4AF8-B4F0-5FBED3F060E5}"/>
    <cellStyle name="Normal 19 2 4 2 4" xfId="3181" xr:uid="{BC8DD6C4-BB16-4E33-8FEC-959A572552FE}"/>
    <cellStyle name="Normal 19 2 4 2 5" xfId="3182" xr:uid="{4744705E-4F81-4958-984A-5932308E160D}"/>
    <cellStyle name="Normal 19 2 4 2 6" xfId="3183" xr:uid="{DF881792-AE5B-43D4-BFE5-2E62BE723DD9}"/>
    <cellStyle name="Normal 19 2 4 2 7" xfId="3184" xr:uid="{2EE40732-2197-4E2B-AA78-8FFA810E5012}"/>
    <cellStyle name="Normal 19 2 4 2 8" xfId="3185" xr:uid="{E5C1254A-FE8F-4EDF-A9E4-0809D25DD9F1}"/>
    <cellStyle name="Normal 19 2 4 2 9" xfId="3186" xr:uid="{93F09126-2ED2-41E2-888A-C5D73BB46B44}"/>
    <cellStyle name="Normal 19 2 4 3" xfId="3187" xr:uid="{0C07B463-BCCE-46FC-AE48-1ADEE1660D4D}"/>
    <cellStyle name="Normal 19 2 4 3 2" xfId="3188" xr:uid="{8A43C058-C9C9-4D28-B346-38C676B93037}"/>
    <cellStyle name="Normal 19 2 4 3 3" xfId="3189" xr:uid="{5C05209F-504A-4AEC-8A5E-926514239861}"/>
    <cellStyle name="Normal 19 2 4 3 4" xfId="3190" xr:uid="{2FA1A177-3F9A-4DE8-B903-AE62E4636E6A}"/>
    <cellStyle name="Normal 19 2 4 3 5" xfId="3191" xr:uid="{3AA1026A-61B0-4245-94B5-67A9878C8787}"/>
    <cellStyle name="Normal 19 2 4 3 6" xfId="3192" xr:uid="{05E88550-58C1-4F1B-9A8F-A33FFE20FCBC}"/>
    <cellStyle name="Normal 19 2 4 3 7" xfId="3193" xr:uid="{72BE3E49-1326-45EB-86F9-AB374F6066A2}"/>
    <cellStyle name="Normal 19 2 4 3 8" xfId="3194" xr:uid="{7EDA7B32-2E68-4E74-9C97-6587A3B36BF8}"/>
    <cellStyle name="Normal 19 2 4 3 9" xfId="3195" xr:uid="{B4385D8E-2D6F-4500-ADF5-6943E7CD1680}"/>
    <cellStyle name="Normal 19 2 4 4" xfId="3196" xr:uid="{F91124B9-3BF1-4351-982D-F331DB69E5F4}"/>
    <cellStyle name="Normal 19 2 4 4 2" xfId="3197" xr:uid="{8AC26AB6-F63D-4FBA-95DA-E3E82C897EEC}"/>
    <cellStyle name="Normal 19 2 4 4 3" xfId="3198" xr:uid="{19CABC95-7226-4E13-98F1-C71A6A4F6768}"/>
    <cellStyle name="Normal 19 2 4 4 4" xfId="3199" xr:uid="{0A9DF809-4175-4B96-9786-1354264E6C32}"/>
    <cellStyle name="Normal 19 2 4 4 5" xfId="3200" xr:uid="{AA39984A-502F-438D-9810-53B719ABC27B}"/>
    <cellStyle name="Normal 19 2 4 4 6" xfId="3201" xr:uid="{6B1BB450-3F09-413C-96D3-6F42F85CB959}"/>
    <cellStyle name="Normal 19 2 4 4 7" xfId="3202" xr:uid="{16F6E843-156B-4440-9D0D-F03ECB6D8A09}"/>
    <cellStyle name="Normal 19 2 4 5" xfId="3203" xr:uid="{FC38C676-2A43-4857-B6AC-D7E8925A0E73}"/>
    <cellStyle name="Normal 19 2 4 6" xfId="3204" xr:uid="{B1231CBA-1DDC-4F22-9CCC-12123E0A16CE}"/>
    <cellStyle name="Normal 19 2 4 7" xfId="3205" xr:uid="{3B4AAFBD-BB6A-4B66-B2D6-43B263C9D815}"/>
    <cellStyle name="Normal 19 2 4 8" xfId="3206" xr:uid="{61350FFC-41B4-4D72-BBE1-29FDBDB58621}"/>
    <cellStyle name="Normal 19 2 4 9" xfId="3207" xr:uid="{5E3D27FF-C4E6-45AA-8ECE-4CBF7707B91B}"/>
    <cellStyle name="Normal 19 2 5" xfId="3208" xr:uid="{38D0513F-6575-45C1-969B-0A43BCF9265C}"/>
    <cellStyle name="Normal 19 2 5 10" xfId="3209" xr:uid="{6876D1D4-71A0-47D9-A10A-E387EF6933EA}"/>
    <cellStyle name="Normal 19 2 5 11" xfId="3210" xr:uid="{6107CBE0-F2EE-42C6-87F7-708BB3432045}"/>
    <cellStyle name="Normal 19 2 5 12" xfId="3211" xr:uid="{E515D050-EF6B-419D-BD8D-EAC5C60CAA02}"/>
    <cellStyle name="Normal 19 2 5 2" xfId="3212" xr:uid="{134F2D0B-6131-4B19-8376-F1ED6FF85959}"/>
    <cellStyle name="Normal 19 2 5 2 2" xfId="3213" xr:uid="{3D286D28-46FB-49E9-8A02-4ABC6C11AB2B}"/>
    <cellStyle name="Normal 19 2 5 2 3" xfId="3214" xr:uid="{1E446CF6-38AC-4011-B8D5-5BF34586102C}"/>
    <cellStyle name="Normal 19 2 5 2 4" xfId="3215" xr:uid="{F1FB2720-C6CC-4711-AECC-DEE0840BDDCE}"/>
    <cellStyle name="Normal 19 2 5 2 5" xfId="3216" xr:uid="{D1094778-F741-476A-BB57-E8F663B9717E}"/>
    <cellStyle name="Normal 19 2 5 2 6" xfId="3217" xr:uid="{59379FC9-4E87-4705-AD47-6BA7A5F44044}"/>
    <cellStyle name="Normal 19 2 5 2 7" xfId="3218" xr:uid="{CA69AF1E-FA22-4008-A833-40EBB5F2BB06}"/>
    <cellStyle name="Normal 19 2 5 2 8" xfId="3219" xr:uid="{DF82338B-D914-4D64-8333-880AB742E19D}"/>
    <cellStyle name="Normal 19 2 5 2 9" xfId="3220" xr:uid="{62E5C372-BE9C-49F8-8DF0-327E23FA218C}"/>
    <cellStyle name="Normal 19 2 5 3" xfId="3221" xr:uid="{79D9BEF9-B053-4CA9-BD13-55AE109A10C4}"/>
    <cellStyle name="Normal 19 2 5 3 2" xfId="3222" xr:uid="{44E7AE9E-AAC2-473C-8D98-87D75820251D}"/>
    <cellStyle name="Normal 19 2 5 3 3" xfId="3223" xr:uid="{7B858E8E-F9EE-436D-906E-E7DF4B957370}"/>
    <cellStyle name="Normal 19 2 5 3 4" xfId="3224" xr:uid="{2B9CB904-3983-42A4-BAA5-D075AEFF51D1}"/>
    <cellStyle name="Normal 19 2 5 3 5" xfId="3225" xr:uid="{95451A96-B733-4993-8F18-C2F8E0E6FE11}"/>
    <cellStyle name="Normal 19 2 5 3 6" xfId="3226" xr:uid="{69FD9DDF-652E-42C3-899A-62FAEF041FE2}"/>
    <cellStyle name="Normal 19 2 5 3 7" xfId="3227" xr:uid="{3654F483-EB25-4640-87F0-A90FB7A9652E}"/>
    <cellStyle name="Normal 19 2 5 3 8" xfId="3228" xr:uid="{468B4BC6-339A-4C87-A2FA-206FDDF233C4}"/>
    <cellStyle name="Normal 19 2 5 4" xfId="3229" xr:uid="{FFF64005-BA2F-4009-A725-53A1A73DBF23}"/>
    <cellStyle name="Normal 19 2 5 4 2" xfId="3230" xr:uid="{66B3371B-0FE7-4A67-9E17-4099D4A40DD7}"/>
    <cellStyle name="Normal 19 2 5 4 3" xfId="3231" xr:uid="{0B586038-8508-4906-9C84-D1F31421C636}"/>
    <cellStyle name="Normal 19 2 5 4 4" xfId="3232" xr:uid="{DD7B0CD7-814F-4D7E-A228-FB5814D66D32}"/>
    <cellStyle name="Normal 19 2 5 4 5" xfId="3233" xr:uid="{1317E984-F937-42D7-9BAD-2E5665ABBCA9}"/>
    <cellStyle name="Normal 19 2 5 4 6" xfId="3234" xr:uid="{3B129DCF-A9FB-41CF-94C3-588AD3F986C5}"/>
    <cellStyle name="Normal 19 2 5 4 7" xfId="3235" xr:uid="{2EC98C3C-3B34-453D-986A-A51D43DCAF16}"/>
    <cellStyle name="Normal 19 2 5 5" xfId="3236" xr:uid="{C41213A5-F3A5-4557-AD75-DEB2B7841F0A}"/>
    <cellStyle name="Normal 19 2 5 6" xfId="3237" xr:uid="{C3AAB164-07DF-4BAF-BBF1-1CC4734325C5}"/>
    <cellStyle name="Normal 19 2 5 7" xfId="3238" xr:uid="{58A75528-25A9-4A27-8403-FF6AD870FD02}"/>
    <cellStyle name="Normal 19 2 5 8" xfId="3239" xr:uid="{74C5BED3-5B41-4FA8-9EE5-A1BA59EA7DE7}"/>
    <cellStyle name="Normal 19 2 5 9" xfId="3240" xr:uid="{0400FCDE-4F8C-444D-90E3-60F11B1604AE}"/>
    <cellStyle name="Normal 19 2 6" xfId="3241" xr:uid="{777E0222-68F1-44B3-A87C-85BB1391B8F8}"/>
    <cellStyle name="Normal 19 2 6 10" xfId="3242" xr:uid="{B2057AC9-66F2-4299-8C9D-5C8A0B434B7D}"/>
    <cellStyle name="Normal 19 2 6 11" xfId="3243" xr:uid="{685438F9-D476-4DA8-8B50-F44136BB6B66}"/>
    <cellStyle name="Normal 19 2 6 12" xfId="3244" xr:uid="{DE0D4E02-AE93-48EA-BC0B-1BD0939FA8B6}"/>
    <cellStyle name="Normal 19 2 6 2" xfId="3245" xr:uid="{83B20972-6570-4896-82C1-CB8F256EB54A}"/>
    <cellStyle name="Normal 19 2 6 2 2" xfId="3246" xr:uid="{7AEC3F60-1AB4-424E-A374-15B3B3FFA379}"/>
    <cellStyle name="Normal 19 2 6 2 3" xfId="3247" xr:uid="{FA008D8A-E7A1-4C4D-B5B9-95F34F04B198}"/>
    <cellStyle name="Normal 19 2 6 2 4" xfId="3248" xr:uid="{2FF1213C-3155-4413-9B47-21C3C6AE598A}"/>
    <cellStyle name="Normal 19 2 6 2 5" xfId="3249" xr:uid="{6C34C18B-F841-4C43-AB62-29D80982D551}"/>
    <cellStyle name="Normal 19 2 6 2 6" xfId="3250" xr:uid="{9C3948C5-CBA2-494B-BF23-3ADA5EAF9255}"/>
    <cellStyle name="Normal 19 2 6 2 7" xfId="3251" xr:uid="{9028C2A3-65B0-4787-845D-4C5390EA9E68}"/>
    <cellStyle name="Normal 19 2 6 2 8" xfId="3252" xr:uid="{6B517D0C-90D4-47C9-B8D4-4979560A828D}"/>
    <cellStyle name="Normal 19 2 6 3" xfId="3253" xr:uid="{2BE0C6AF-97EF-4DEF-92C6-1B100B59356B}"/>
    <cellStyle name="Normal 19 2 6 3 2" xfId="3254" xr:uid="{AAFECCA0-CC2E-4C4A-AF2D-2B6B10E4CCF8}"/>
    <cellStyle name="Normal 19 2 6 3 3" xfId="3255" xr:uid="{AAE7A593-5CC6-4CDE-BBE9-DB21DB457177}"/>
    <cellStyle name="Normal 19 2 6 3 4" xfId="3256" xr:uid="{21623920-205F-4BF1-B570-2F232DCA8266}"/>
    <cellStyle name="Normal 19 2 6 3 5" xfId="3257" xr:uid="{3C5A8873-56CE-46EF-A216-769C28C14F71}"/>
    <cellStyle name="Normal 19 2 6 3 6" xfId="3258" xr:uid="{3A25D503-790B-4C02-8ABB-52E97C5DA0DF}"/>
    <cellStyle name="Normal 19 2 6 3 7" xfId="3259" xr:uid="{F301A2DB-FB96-431F-9000-65FBFFDB4DF8}"/>
    <cellStyle name="Normal 19 2 6 3 8" xfId="3260" xr:uid="{6CA6909A-DAF6-41F4-8464-DD3095782E38}"/>
    <cellStyle name="Normal 19 2 6 4" xfId="3261" xr:uid="{7732CB3D-0547-4D5F-845C-154164C02101}"/>
    <cellStyle name="Normal 19 2 6 4 2" xfId="3262" xr:uid="{F61273EC-7961-4BC8-BD1A-8A562819AE5A}"/>
    <cellStyle name="Normal 19 2 6 4 3" xfId="3263" xr:uid="{8C1798D8-542D-40BE-AAAB-8C31A37901EE}"/>
    <cellStyle name="Normal 19 2 6 4 4" xfId="3264" xr:uid="{6032F39B-C7E6-4EB5-A5CC-E6CBBFC56D17}"/>
    <cellStyle name="Normal 19 2 6 4 5" xfId="3265" xr:uid="{0CD341BA-774F-4803-A236-72088E225832}"/>
    <cellStyle name="Normal 19 2 6 4 6" xfId="3266" xr:uid="{CA4D363E-0B5E-468B-B6FC-FEB1107BCC4F}"/>
    <cellStyle name="Normal 19 2 6 4 7" xfId="3267" xr:uid="{0F8439E7-9C57-4166-A7BA-ACC6636A2395}"/>
    <cellStyle name="Normal 19 2 6 5" xfId="3268" xr:uid="{92D8B8C8-D96D-45E3-A65A-9A7A9EBD7DD4}"/>
    <cellStyle name="Normal 19 2 6 6" xfId="3269" xr:uid="{35B62927-8CE9-445E-B3AE-75868A493A5E}"/>
    <cellStyle name="Normal 19 2 6 7" xfId="3270" xr:uid="{C9FCAC0F-6FD7-4725-B023-7C60EB4E702C}"/>
    <cellStyle name="Normal 19 2 6 8" xfId="3271" xr:uid="{F49A2339-DFD2-445E-9811-95F9B3D4F2DA}"/>
    <cellStyle name="Normal 19 2 6 9" xfId="3272" xr:uid="{968FA017-2849-43CA-B9B2-F8DBD7B9A8D7}"/>
    <cellStyle name="Normal 19 2 7" xfId="3273" xr:uid="{8214B066-F5BA-4E91-8464-585E3F32E6DC}"/>
    <cellStyle name="Normal 19 2 7 10" xfId="3274" xr:uid="{EBBEDBC9-10AA-4EA0-B427-97599296A719}"/>
    <cellStyle name="Normal 19 2 7 11" xfId="3275" xr:uid="{0B3A84CB-58DD-412E-ACF8-E5FFBFBDD6F9}"/>
    <cellStyle name="Normal 19 2 7 2" xfId="3276" xr:uid="{3FC40776-DABE-4F51-9571-6E4BEF5FF9A8}"/>
    <cellStyle name="Normal 19 2 7 2 2" xfId="3277" xr:uid="{7A704223-69C4-41B5-AA75-B15777D74BBD}"/>
    <cellStyle name="Normal 19 2 7 2 3" xfId="3278" xr:uid="{69FFBDED-2961-41FC-B884-36ABB3D12476}"/>
    <cellStyle name="Normal 19 2 7 2 4" xfId="3279" xr:uid="{EC7997C7-2598-4CAB-B2A2-748373C8649E}"/>
    <cellStyle name="Normal 19 2 7 2 5" xfId="3280" xr:uid="{C000DC21-16E0-4861-9244-56D2C3E7F034}"/>
    <cellStyle name="Normal 19 2 7 2 6" xfId="3281" xr:uid="{05C24E2F-EB06-403B-AD98-E036D678A77D}"/>
    <cellStyle name="Normal 19 2 7 2 7" xfId="3282" xr:uid="{6CA16067-47C1-40A2-B8F2-43DC4F01B1FD}"/>
    <cellStyle name="Normal 19 2 7 2 8" xfId="3283" xr:uid="{CCC1222C-4F30-4C2A-B3CD-3624A9D93261}"/>
    <cellStyle name="Normal 19 2 7 3" xfId="3284" xr:uid="{A9B75B46-1D2A-47B5-9C11-8E1A5B1252B0}"/>
    <cellStyle name="Normal 19 2 7 3 2" xfId="3285" xr:uid="{AAF7AADF-1BA7-4286-9F21-6725E2281F78}"/>
    <cellStyle name="Normal 19 2 7 3 3" xfId="3286" xr:uid="{469E6809-1A79-4CB7-AB74-2FBACFE48EC7}"/>
    <cellStyle name="Normal 19 2 7 3 4" xfId="3287" xr:uid="{53B0D5D4-E722-4FC1-94D7-1FC66B5A63EC}"/>
    <cellStyle name="Normal 19 2 7 3 5" xfId="3288" xr:uid="{36E70855-7CDE-400F-B2BA-7E8D43472A84}"/>
    <cellStyle name="Normal 19 2 7 3 6" xfId="3289" xr:uid="{D27324CB-C44B-4A15-A197-46E30A103417}"/>
    <cellStyle name="Normal 19 2 7 3 7" xfId="3290" xr:uid="{BC0FC1A8-504B-4566-B396-BA560D11C4A1}"/>
    <cellStyle name="Normal 19 2 7 3 8" xfId="3291" xr:uid="{15FA4D1B-3F52-43A3-A398-860502C8E497}"/>
    <cellStyle name="Normal 19 2 7 4" xfId="3292" xr:uid="{E6510586-6CDD-4554-8027-55D5850D2FF3}"/>
    <cellStyle name="Normal 19 2 7 4 2" xfId="3293" xr:uid="{B80E42B0-9F2F-44D2-A966-F32132A75009}"/>
    <cellStyle name="Normal 19 2 7 4 3" xfId="3294" xr:uid="{83FF9BDF-1DAA-49A7-8EA6-0C140284434D}"/>
    <cellStyle name="Normal 19 2 7 4 4" xfId="3295" xr:uid="{ED12BEEF-800E-45D8-AC4C-A3B4D5E99F3D}"/>
    <cellStyle name="Normal 19 2 7 4 5" xfId="3296" xr:uid="{8FE64040-04F3-446A-9B41-1341B748DD9F}"/>
    <cellStyle name="Normal 19 2 7 4 6" xfId="3297" xr:uid="{DEE41F37-650B-49A4-9115-62CB0942C508}"/>
    <cellStyle name="Normal 19 2 7 4 7" xfId="3298" xr:uid="{6F570156-9040-4B0A-B48B-8F96A874562D}"/>
    <cellStyle name="Normal 19 2 7 5" xfId="3299" xr:uid="{EE8A2AFB-A7B2-440F-B1F8-D884D242AEF0}"/>
    <cellStyle name="Normal 19 2 7 6" xfId="3300" xr:uid="{EA24BCD6-5840-48FF-A31C-5F728C216DC7}"/>
    <cellStyle name="Normal 19 2 7 7" xfId="3301" xr:uid="{601B6E19-6DAF-4C60-8D95-46DF8A83CD5C}"/>
    <cellStyle name="Normal 19 2 7 8" xfId="3302" xr:uid="{3FCB4927-507E-464A-A129-898E76932379}"/>
    <cellStyle name="Normal 19 2 7 9" xfId="3303" xr:uid="{120A0211-43D9-42AE-AF46-8E989D3DF327}"/>
    <cellStyle name="Normal 19 2 8" xfId="3304" xr:uid="{6E387494-5F97-4C96-89A1-2193EAC52A7D}"/>
    <cellStyle name="Normal 19 2 8 10" xfId="3305" xr:uid="{8010D551-65C5-4818-94DD-6132AD88D844}"/>
    <cellStyle name="Normal 19 2 8 11" xfId="3306" xr:uid="{800AFDC5-2886-4BF5-9E99-7F3082A2085D}"/>
    <cellStyle name="Normal 19 2 8 2" xfId="3307" xr:uid="{60271224-9488-4549-9374-A2A652794671}"/>
    <cellStyle name="Normal 19 2 8 2 2" xfId="3308" xr:uid="{98329EE2-9A47-4223-9DB0-2E99AB41C089}"/>
    <cellStyle name="Normal 19 2 8 2 3" xfId="3309" xr:uid="{C18C380C-3123-41A7-A9F8-2CE3A1A4214E}"/>
    <cellStyle name="Normal 19 2 8 2 4" xfId="3310" xr:uid="{88782789-81BB-4B94-9FF6-2082E6677C3B}"/>
    <cellStyle name="Normal 19 2 8 2 5" xfId="3311" xr:uid="{8337810F-62D0-4176-950E-0D1BD4B1C54A}"/>
    <cellStyle name="Normal 19 2 8 2 6" xfId="3312" xr:uid="{3849F14C-FB5C-4C7E-A0EC-C651E06CB6E2}"/>
    <cellStyle name="Normal 19 2 8 2 7" xfId="3313" xr:uid="{456C5767-6DBF-4396-A6D6-BC2064E95B08}"/>
    <cellStyle name="Normal 19 2 8 2 8" xfId="3314" xr:uid="{BDD9DFE2-F62B-4DED-8075-A024D90E845D}"/>
    <cellStyle name="Normal 19 2 8 3" xfId="3315" xr:uid="{672F0D8C-E8D2-44A7-B0C1-D010BD7B7D44}"/>
    <cellStyle name="Normal 19 2 8 3 2" xfId="3316" xr:uid="{26EF147A-A8DC-46FC-BF31-985F11535139}"/>
    <cellStyle name="Normal 19 2 8 3 3" xfId="3317" xr:uid="{D7BAC013-1D87-44DE-9A81-8A8CC06BF33E}"/>
    <cellStyle name="Normal 19 2 8 3 4" xfId="3318" xr:uid="{A07F585D-798B-4E21-9355-4C866F8765C5}"/>
    <cellStyle name="Normal 19 2 8 3 5" xfId="3319" xr:uid="{87EF960D-8811-4E8D-B702-1CC07FB00FC2}"/>
    <cellStyle name="Normal 19 2 8 3 6" xfId="3320" xr:uid="{01333916-ECB5-40D3-B269-B13CAA7AE416}"/>
    <cellStyle name="Normal 19 2 8 3 7" xfId="3321" xr:uid="{17FB76ED-A5C1-4732-8782-CF179DB3530E}"/>
    <cellStyle name="Normal 19 2 8 3 8" xfId="3322" xr:uid="{38F985CE-8401-4014-9EAE-9C53D30A2CE8}"/>
    <cellStyle name="Normal 19 2 8 4" xfId="3323" xr:uid="{0B58480A-D642-4FDD-A2CE-1303FA974DAF}"/>
    <cellStyle name="Normal 19 2 8 4 2" xfId="3324" xr:uid="{1456A172-9AD0-4AD1-8E5D-8D173E1960CB}"/>
    <cellStyle name="Normal 19 2 8 4 3" xfId="3325" xr:uid="{594632A9-7995-4F78-8B40-3E7E8AA74C22}"/>
    <cellStyle name="Normal 19 2 8 4 4" xfId="3326" xr:uid="{57F3DE1E-DEA8-4D52-9E34-DADE40F7F4F6}"/>
    <cellStyle name="Normal 19 2 8 4 5" xfId="3327" xr:uid="{8CC53C74-E9D0-4A33-A8EE-36C765E279CA}"/>
    <cellStyle name="Normal 19 2 8 4 6" xfId="3328" xr:uid="{397F684E-89D2-4A74-BC4A-0B21E6C366C3}"/>
    <cellStyle name="Normal 19 2 8 4 7" xfId="3329" xr:uid="{B1ED35DA-55E5-4584-A937-7B88CDD64381}"/>
    <cellStyle name="Normal 19 2 8 5" xfId="3330" xr:uid="{E345EE9D-F792-4C03-BC8B-5FBB08C58ACE}"/>
    <cellStyle name="Normal 19 2 8 6" xfId="3331" xr:uid="{02033EA4-DF71-4546-AA0E-8DEA78D6B26B}"/>
    <cellStyle name="Normal 19 2 8 7" xfId="3332" xr:uid="{C26D2F94-4578-450C-AB99-E8B38B5D3759}"/>
    <cellStyle name="Normal 19 2 8 8" xfId="3333" xr:uid="{1F8BB874-F80F-4681-ACEB-A948A3E56972}"/>
    <cellStyle name="Normal 19 2 8 9" xfId="3334" xr:uid="{1CD1C761-4153-44DC-95F6-EE3235D9AB49}"/>
    <cellStyle name="Normal 19 2 9" xfId="3335" xr:uid="{3DC51509-C088-474B-99F6-A62100F78C71}"/>
    <cellStyle name="Normal 19 2 9 10" xfId="3336" xr:uid="{F0B4A7C8-30FD-49E2-86DC-DB38F5635281}"/>
    <cellStyle name="Normal 19 2 9 11" xfId="3337" xr:uid="{E9CF9DB4-EA87-40C6-8ACA-248FA15A1101}"/>
    <cellStyle name="Normal 19 2 9 2" xfId="3338" xr:uid="{FF6A5D8B-B07C-42E3-A28B-DD341166459D}"/>
    <cellStyle name="Normal 19 2 9 2 2" xfId="3339" xr:uid="{9AD2A9D7-121E-4D54-8109-253E8386492B}"/>
    <cellStyle name="Normal 19 2 9 2 3" xfId="3340" xr:uid="{6DCEB668-36A0-42F7-9F12-25A0EAC3EF05}"/>
    <cellStyle name="Normal 19 2 9 2 4" xfId="3341" xr:uid="{DAEB5D83-A4E9-4C76-B69E-53D675C22B01}"/>
    <cellStyle name="Normal 19 2 9 2 5" xfId="3342" xr:uid="{E2919223-5EE4-42B1-9850-EF2F860E2221}"/>
    <cellStyle name="Normal 19 2 9 2 6" xfId="3343" xr:uid="{15F9A03A-A763-4697-B667-49F5F7D8299F}"/>
    <cellStyle name="Normal 19 2 9 2 7" xfId="3344" xr:uid="{B3C488C7-8F3B-4A16-9BA5-9B2E4FD33647}"/>
    <cellStyle name="Normal 19 2 9 2 8" xfId="3345" xr:uid="{E79646EB-318E-469D-AA8B-8D83107F14ED}"/>
    <cellStyle name="Normal 19 2 9 3" xfId="3346" xr:uid="{C9C4419F-3724-46B9-BF8A-1D8694345FF1}"/>
    <cellStyle name="Normal 19 2 9 3 2" xfId="3347" xr:uid="{76C736A5-56CC-4804-8A4F-C596FCD5749F}"/>
    <cellStyle name="Normal 19 2 9 3 3" xfId="3348" xr:uid="{27D71894-C48E-4A5D-9A98-2F2684798B67}"/>
    <cellStyle name="Normal 19 2 9 3 4" xfId="3349" xr:uid="{E453D97D-4343-45F2-ABB1-1E7EBE76C6C9}"/>
    <cellStyle name="Normal 19 2 9 3 5" xfId="3350" xr:uid="{2D820485-157A-477E-BBA8-999D3A8248D0}"/>
    <cellStyle name="Normal 19 2 9 3 6" xfId="3351" xr:uid="{973B7898-6B01-4005-AE1F-359B7FEEB7AF}"/>
    <cellStyle name="Normal 19 2 9 3 7" xfId="3352" xr:uid="{B60A3AF8-00BB-4F79-B9D7-E47AC8F95FDF}"/>
    <cellStyle name="Normal 19 2 9 3 8" xfId="3353" xr:uid="{8C328C13-5885-45E1-A37E-9C79C2F77BA3}"/>
    <cellStyle name="Normal 19 2 9 4" xfId="3354" xr:uid="{04A87D28-79F2-469D-A3B8-607A8F22F018}"/>
    <cellStyle name="Normal 19 2 9 4 2" xfId="3355" xr:uid="{5C19D37C-471F-45AA-90EE-BD67A567D6C6}"/>
    <cellStyle name="Normal 19 2 9 4 3" xfId="3356" xr:uid="{11AAFBC3-808C-4354-A9BE-264E38952DEE}"/>
    <cellStyle name="Normal 19 2 9 4 4" xfId="3357" xr:uid="{5415A36C-7EE3-47B5-BAF8-7AA7EB784F9E}"/>
    <cellStyle name="Normal 19 2 9 4 5" xfId="3358" xr:uid="{D239FCE1-3394-4F45-AA4F-2641251A8745}"/>
    <cellStyle name="Normal 19 2 9 4 6" xfId="3359" xr:uid="{8B277A5D-A608-4ABD-BCF9-A1768B465198}"/>
    <cellStyle name="Normal 19 2 9 4 7" xfId="3360" xr:uid="{2A380EA2-0A69-4FDE-938B-DFEDE244D5F0}"/>
    <cellStyle name="Normal 19 2 9 5" xfId="3361" xr:uid="{A5EFC554-A48C-4483-BEFB-B4BB6DD3FEA6}"/>
    <cellStyle name="Normal 19 2 9 6" xfId="3362" xr:uid="{45067AF1-8F44-4D48-84E6-51E415D809FA}"/>
    <cellStyle name="Normal 19 2 9 7" xfId="3363" xr:uid="{B7D01AB1-AFAE-4DB4-97D5-27A8AD3DADBD}"/>
    <cellStyle name="Normal 19 2 9 8" xfId="3364" xr:uid="{F12D44CD-41B9-41F7-ACE5-9AD88320EBF2}"/>
    <cellStyle name="Normal 19 2 9 9" xfId="3365" xr:uid="{CA16ADC4-C668-4102-A172-C6AF8798C3F0}"/>
    <cellStyle name="Normal 19 20" xfId="3366" xr:uid="{F73D2DD7-CD98-4772-B06C-8526E1F555FA}"/>
    <cellStyle name="Normal 19 20 10" xfId="3367" xr:uid="{B54B32D4-683F-4BC2-B056-611A844BBFDE}"/>
    <cellStyle name="Normal 19 20 11" xfId="3368" xr:uid="{9A965373-3BB1-44B3-8AAA-BBD96D7664B1}"/>
    <cellStyle name="Normal 19 20 2" xfId="3369" xr:uid="{6A349A8F-3EC8-4891-BE49-34917E3C7495}"/>
    <cellStyle name="Normal 19 20 2 2" xfId="3370" xr:uid="{8CF60DCB-D165-4065-BB2D-67DD57B3C3D6}"/>
    <cellStyle name="Normal 19 20 2 3" xfId="3371" xr:uid="{2A8472B8-28D0-4EF0-BECF-EA9998A22CE2}"/>
    <cellStyle name="Normal 19 20 2 4" xfId="3372" xr:uid="{D186F07F-E937-4823-BA11-8AA473210271}"/>
    <cellStyle name="Normal 19 20 2 5" xfId="3373" xr:uid="{1E72260D-F7A4-40E3-9690-E6A230F6E0F7}"/>
    <cellStyle name="Normal 19 20 2 6" xfId="3374" xr:uid="{330175C1-B442-4065-A158-15FE7B871880}"/>
    <cellStyle name="Normal 19 20 2 7" xfId="3375" xr:uid="{9E0D8C0F-516B-4802-B2C8-885F36BF4152}"/>
    <cellStyle name="Normal 19 20 2 8" xfId="3376" xr:uid="{C6262702-7583-4C50-AFB0-A6B0F617980E}"/>
    <cellStyle name="Normal 19 20 3" xfId="3377" xr:uid="{0A5F9658-EF4C-4687-8944-06E700D8F5E7}"/>
    <cellStyle name="Normal 19 20 3 2" xfId="3378" xr:uid="{C8F36894-AC24-4A50-9738-CF0DFEDA1987}"/>
    <cellStyle name="Normal 19 20 3 3" xfId="3379" xr:uid="{E31B7E95-A658-4766-BFD8-698627D76530}"/>
    <cellStyle name="Normal 19 20 3 4" xfId="3380" xr:uid="{9150DDBB-0904-4878-B30F-7C8DAB3F2673}"/>
    <cellStyle name="Normal 19 20 3 5" xfId="3381" xr:uid="{FB063B8E-152B-472B-8848-24CA5B926548}"/>
    <cellStyle name="Normal 19 20 3 6" xfId="3382" xr:uid="{2F8385FE-140B-4F4D-A238-5AD0BB0D18D1}"/>
    <cellStyle name="Normal 19 20 3 7" xfId="3383" xr:uid="{A8654CDA-4789-4085-9D9A-7E951EE780ED}"/>
    <cellStyle name="Normal 19 20 3 8" xfId="3384" xr:uid="{F66E793C-4080-4D99-BB5A-B6AEFBF5E86E}"/>
    <cellStyle name="Normal 19 20 4" xfId="3385" xr:uid="{6C4FB21A-B40B-4CEE-A07D-FABECF803FD9}"/>
    <cellStyle name="Normal 19 20 4 2" xfId="3386" xr:uid="{B05D37C3-89FE-42D0-86CA-95835D9A5B3B}"/>
    <cellStyle name="Normal 19 20 4 3" xfId="3387" xr:uid="{AD8FCB05-9220-4DE4-BE02-D979D0CBC0BA}"/>
    <cellStyle name="Normal 19 20 4 4" xfId="3388" xr:uid="{49D7CECA-5364-45C4-935F-A92228A91DB6}"/>
    <cellStyle name="Normal 19 20 4 5" xfId="3389" xr:uid="{BBD3F0C3-9948-4449-8F67-39D9954FA2F7}"/>
    <cellStyle name="Normal 19 20 4 6" xfId="3390" xr:uid="{E5CF2569-91DA-4FF2-9BD9-E23B700D775E}"/>
    <cellStyle name="Normal 19 20 4 7" xfId="3391" xr:uid="{24AD487D-E728-4737-8581-B51B3F86C93B}"/>
    <cellStyle name="Normal 19 20 5" xfId="3392" xr:uid="{A1D709DF-A6CC-4D6D-81E2-1689D2452416}"/>
    <cellStyle name="Normal 19 20 6" xfId="3393" xr:uid="{DDF41E4B-8755-44CD-AD08-FB2079E7ECA1}"/>
    <cellStyle name="Normal 19 20 7" xfId="3394" xr:uid="{2EA6E6D8-28A1-4E16-8E91-DBC50809B0E2}"/>
    <cellStyle name="Normal 19 20 8" xfId="3395" xr:uid="{3912733C-FBA0-47F4-9435-27FF44EA599C}"/>
    <cellStyle name="Normal 19 20 9" xfId="3396" xr:uid="{000FE1B5-1F77-4913-B4A4-B4DF9ACC4523}"/>
    <cellStyle name="Normal 19 21" xfId="3397" xr:uid="{EBD8BF7B-4A75-4AB7-AD78-09E83FC8D302}"/>
    <cellStyle name="Normal 19 21 10" xfId="3398" xr:uid="{14EA45EE-1526-4CFC-8D89-D2BA9FCF9C13}"/>
    <cellStyle name="Normal 19 21 2" xfId="3399" xr:uid="{E1F8902D-B463-47AC-AC75-E30A44617D27}"/>
    <cellStyle name="Normal 19 21 2 2" xfId="3400" xr:uid="{CB088DDA-E2D0-40C8-8525-B501A6149036}"/>
    <cellStyle name="Normal 19 21 2 3" xfId="3401" xr:uid="{7A8F6D64-0FA8-400A-B12E-AAC015DDAB36}"/>
    <cellStyle name="Normal 19 21 2 4" xfId="3402" xr:uid="{170A2ACF-5766-48B5-8225-F4E76794A866}"/>
    <cellStyle name="Normal 19 21 2 5" xfId="3403" xr:uid="{C1D17309-A79D-4D78-970B-C700189ABD86}"/>
    <cellStyle name="Normal 19 21 2 6" xfId="3404" xr:uid="{C5E4ACA3-5D06-459E-947D-E6ACD11167D5}"/>
    <cellStyle name="Normal 19 21 2 7" xfId="3405" xr:uid="{870AE0CE-C053-488E-9EE4-926F4786FCF5}"/>
    <cellStyle name="Normal 19 21 2 8" xfId="3406" xr:uid="{217858D3-0795-473C-9879-342F7AA92694}"/>
    <cellStyle name="Normal 19 21 3" xfId="3407" xr:uid="{F3740E36-EC27-4D4A-8035-85E76D83F00B}"/>
    <cellStyle name="Normal 19 21 3 2" xfId="3408" xr:uid="{8252EE53-0EAD-44D7-B2A6-9F7211E378A9}"/>
    <cellStyle name="Normal 19 21 3 3" xfId="3409" xr:uid="{B226C87B-92EB-414B-867E-BD4FDA57C8EF}"/>
    <cellStyle name="Normal 19 21 3 4" xfId="3410" xr:uid="{9B2FF50A-E8E4-44E8-B315-4DF088D507FD}"/>
    <cellStyle name="Normal 19 21 3 5" xfId="3411" xr:uid="{7110869B-06FC-4FDA-874B-80C15C72FB5B}"/>
    <cellStyle name="Normal 19 21 3 6" xfId="3412" xr:uid="{89DA77EF-434C-4150-92A6-60FF834B1C2D}"/>
    <cellStyle name="Normal 19 21 3 7" xfId="3413" xr:uid="{193CD8A5-C237-4CC3-9073-0838CA25231F}"/>
    <cellStyle name="Normal 19 21 4" xfId="3414" xr:uid="{8384A6E8-0610-4164-A19D-E2BEEA6246E7}"/>
    <cellStyle name="Normal 19 21 5" xfId="3415" xr:uid="{A42A145C-A57F-4E50-8BEB-D2472CF83109}"/>
    <cellStyle name="Normal 19 21 6" xfId="3416" xr:uid="{AC36C4D7-9CDC-487C-9CD6-E1BF8165235D}"/>
    <cellStyle name="Normal 19 21 7" xfId="3417" xr:uid="{1A6A2B91-A3E4-4872-AC10-5DAA43AF7D1F}"/>
    <cellStyle name="Normal 19 21 8" xfId="3418" xr:uid="{9EC9CA4C-86E1-4DE5-B7CA-177540FF3300}"/>
    <cellStyle name="Normal 19 21 9" xfId="3419" xr:uid="{F5664BC6-8399-43C4-A06B-DF8F1A2C9014}"/>
    <cellStyle name="Normal 19 22" xfId="3420" xr:uid="{D0DBCBB8-8F9D-4B81-A668-E5925DAAB6E6}"/>
    <cellStyle name="Normal 19 22 2" xfId="3421" xr:uid="{3BC3239B-3014-4883-BA2B-3DBF098C0352}"/>
    <cellStyle name="Normal 19 22 3" xfId="3422" xr:uid="{6644EF51-EAC0-4307-B78F-83B0F7A59C50}"/>
    <cellStyle name="Normal 19 22 4" xfId="3423" xr:uid="{FFDCC8CC-19CA-4317-BBC5-8490C5257343}"/>
    <cellStyle name="Normal 19 22 5" xfId="3424" xr:uid="{518C97EE-F91C-4420-97FB-679F0B4D4993}"/>
    <cellStyle name="Normal 19 22 6" xfId="3425" xr:uid="{6BCA946D-9FA2-4E96-B5AE-5F26DBB4A4A5}"/>
    <cellStyle name="Normal 19 22 7" xfId="3426" xr:uid="{38614E3C-AEDE-463E-B036-6789A5D6EE4A}"/>
    <cellStyle name="Normal 19 22 8" xfId="3427" xr:uid="{9CB814C0-DC59-4E32-A039-418DA972F72F}"/>
    <cellStyle name="Normal 19 23" xfId="3428" xr:uid="{CF97F8AC-C4E1-42ED-BF00-3FE5DD631205}"/>
    <cellStyle name="Normal 19 23 2" xfId="3429" xr:uid="{1BB151F9-BA10-4B3A-998A-6A96B279A210}"/>
    <cellStyle name="Normal 19 23 3" xfId="3430" xr:uid="{2537E097-52EB-4770-86BB-4D7CB01BA8D2}"/>
    <cellStyle name="Normal 19 23 4" xfId="3431" xr:uid="{B66C301E-46CA-43EE-9CA4-5F7E6B10588E}"/>
    <cellStyle name="Normal 19 23 5" xfId="3432" xr:uid="{BADC9B14-F3C3-4F4E-BEFC-4150395665A3}"/>
    <cellStyle name="Normal 19 23 6" xfId="3433" xr:uid="{BFAD36BE-8634-46F7-A6ED-5CEE0453CC5A}"/>
    <cellStyle name="Normal 19 23 7" xfId="3434" xr:uid="{B2D0B391-27EA-4607-8FF2-799314E81B2D}"/>
    <cellStyle name="Normal 19 23 8" xfId="3435" xr:uid="{A54BAEB5-51C3-4F4C-AA70-041AFCFAA453}"/>
    <cellStyle name="Normal 19 24" xfId="3436" xr:uid="{F933F381-FB02-4986-8D99-CE4BB38C09A3}"/>
    <cellStyle name="Normal 19 24 2" xfId="3437" xr:uid="{0CEE559B-4BB9-42BE-A8A7-69DB543D2520}"/>
    <cellStyle name="Normal 19 24 3" xfId="3438" xr:uid="{DA01269A-DE48-4E39-B294-6FB6B5AD5896}"/>
    <cellStyle name="Normal 19 24 4" xfId="3439" xr:uid="{ED045947-2F22-4C45-8445-7774C1A3C605}"/>
    <cellStyle name="Normal 19 24 5" xfId="3440" xr:uid="{D8504FF4-0C63-4E39-84B9-7CCCAC5FD843}"/>
    <cellStyle name="Normal 19 24 6" xfId="3441" xr:uid="{4DAC53A4-852B-438B-ACA2-18E197CE8810}"/>
    <cellStyle name="Normal 19 24 7" xfId="3442" xr:uid="{CB8C201F-460F-49AF-8010-77E698600100}"/>
    <cellStyle name="Normal 19 25" xfId="3443" xr:uid="{5FB5F262-A507-4D6A-8352-B3E5B5A6E25A}"/>
    <cellStyle name="Normal 19 26" xfId="3444" xr:uid="{4756DB47-B1DB-4AB3-9943-DF0F8ECB78F3}"/>
    <cellStyle name="Normal 19 27" xfId="3445" xr:uid="{DA3B20A5-6912-49D1-AD57-7BB7FC7A0064}"/>
    <cellStyle name="Normal 19 28" xfId="3446" xr:uid="{A11A5BBA-3F3E-4F8B-BCFA-C420B6754BE8}"/>
    <cellStyle name="Normal 19 29" xfId="3447" xr:uid="{8B6811BC-0DAD-43D6-BF4E-7C888007E93C}"/>
    <cellStyle name="Normal 19 3" xfId="3448" xr:uid="{5A776CEB-5342-4A95-8E32-9D9B11B17AE9}"/>
    <cellStyle name="Normal 19 3 10" xfId="3449" xr:uid="{234C7F17-43CB-409A-AECD-2F00CECB3548}"/>
    <cellStyle name="Normal 19 3 10 10" xfId="3450" xr:uid="{CD584C65-BF9E-410D-807B-07184ED8E9B5}"/>
    <cellStyle name="Normal 19 3 10 11" xfId="3451" xr:uid="{EBA6D06E-BCCA-411F-9487-0BB2F6D961A6}"/>
    <cellStyle name="Normal 19 3 10 2" xfId="3452" xr:uid="{0B3ACEC8-93E5-4F76-8144-C1A5382F36CF}"/>
    <cellStyle name="Normal 19 3 10 2 2" xfId="3453" xr:uid="{40326325-729F-4F8B-B25F-FA079A85A1BD}"/>
    <cellStyle name="Normal 19 3 10 2 3" xfId="3454" xr:uid="{0179282D-10C5-487E-A0AD-3B04D7FD494F}"/>
    <cellStyle name="Normal 19 3 10 2 4" xfId="3455" xr:uid="{E63199A9-1338-4BAB-A609-0C0D9E05F407}"/>
    <cellStyle name="Normal 19 3 10 2 5" xfId="3456" xr:uid="{F864CD5B-330B-473C-9086-2C6C6C785871}"/>
    <cellStyle name="Normal 19 3 10 2 6" xfId="3457" xr:uid="{5F4F68C1-C09E-4DDE-9341-CAFB48E1E520}"/>
    <cellStyle name="Normal 19 3 10 2 7" xfId="3458" xr:uid="{B5F4B32C-3B68-43B1-A8BC-6C548565C5F5}"/>
    <cellStyle name="Normal 19 3 10 2 8" xfId="3459" xr:uid="{3171787E-1A3D-481B-9EB1-1EAABFDD6AB7}"/>
    <cellStyle name="Normal 19 3 10 3" xfId="3460" xr:uid="{9E438A62-BBA4-4C74-BE42-5E35C5175022}"/>
    <cellStyle name="Normal 19 3 10 3 2" xfId="3461" xr:uid="{7A539B9D-BA6E-41B4-B9EF-2B2E9FB1ABAA}"/>
    <cellStyle name="Normal 19 3 10 3 3" xfId="3462" xr:uid="{BDB50AFD-49B6-4AAB-A893-179C257D8B69}"/>
    <cellStyle name="Normal 19 3 10 3 4" xfId="3463" xr:uid="{6FC1C5C8-0A68-4331-919E-D803AEB4C337}"/>
    <cellStyle name="Normal 19 3 10 3 5" xfId="3464" xr:uid="{15696591-0039-42E4-B164-2FF28A33F2D0}"/>
    <cellStyle name="Normal 19 3 10 3 6" xfId="3465" xr:uid="{51B7FDEA-4814-473B-B2B5-84F8DEADE7C4}"/>
    <cellStyle name="Normal 19 3 10 3 7" xfId="3466" xr:uid="{8BECD71B-EBE5-4331-8686-E187364E0B4B}"/>
    <cellStyle name="Normal 19 3 10 3 8" xfId="3467" xr:uid="{4E402A91-46D4-4331-821C-68F79347CB4F}"/>
    <cellStyle name="Normal 19 3 10 4" xfId="3468" xr:uid="{DDA56B42-3C73-4B2B-AE38-A269DF0DCDF7}"/>
    <cellStyle name="Normal 19 3 10 4 2" xfId="3469" xr:uid="{0896B3CA-5FB3-4ABB-9962-6B312DB9357F}"/>
    <cellStyle name="Normal 19 3 10 4 3" xfId="3470" xr:uid="{0E06B1AF-E543-4BA3-92A9-6624DB099232}"/>
    <cellStyle name="Normal 19 3 10 4 4" xfId="3471" xr:uid="{E87B530C-3FB5-4BE2-8453-44EAEFA606D0}"/>
    <cellStyle name="Normal 19 3 10 4 5" xfId="3472" xr:uid="{4D60BA06-7C61-49F2-B06A-FBA323A63257}"/>
    <cellStyle name="Normal 19 3 10 4 6" xfId="3473" xr:uid="{4B043E37-2189-44E2-B091-5B966C419227}"/>
    <cellStyle name="Normal 19 3 10 4 7" xfId="3474" xr:uid="{223E0557-38CB-4E4E-A330-57BDE2AF1EF9}"/>
    <cellStyle name="Normal 19 3 10 5" xfId="3475" xr:uid="{8FD367A1-71E7-4B94-AF12-555C594B9EF9}"/>
    <cellStyle name="Normal 19 3 10 6" xfId="3476" xr:uid="{C33006E2-7C61-4AA4-9DF0-51B65439369C}"/>
    <cellStyle name="Normal 19 3 10 7" xfId="3477" xr:uid="{D53B8B60-DE96-43D8-8AE5-941C8BE0096B}"/>
    <cellStyle name="Normal 19 3 10 8" xfId="3478" xr:uid="{724AA120-54C1-42A4-87AC-D405FACE2CBA}"/>
    <cellStyle name="Normal 19 3 10 9" xfId="3479" xr:uid="{13CC5C4F-1880-4C30-8B56-20A850FE9DA9}"/>
    <cellStyle name="Normal 19 3 11" xfId="3480" xr:uid="{D1765FBE-19DA-48C3-924F-067A9643ADD5}"/>
    <cellStyle name="Normal 19 3 11 10" xfId="3481" xr:uid="{0F937CE0-0C39-4F61-830A-09FB208C6FCE}"/>
    <cellStyle name="Normal 19 3 11 11" xfId="3482" xr:uid="{AD51AFE8-457B-4DCA-8976-1AEDB1F4CA28}"/>
    <cellStyle name="Normal 19 3 11 2" xfId="3483" xr:uid="{A20BBF0D-F5C8-4232-B00E-57456B0008E4}"/>
    <cellStyle name="Normal 19 3 11 2 2" xfId="3484" xr:uid="{D1B4EEA4-6162-4E18-B680-068A4AE8EDF3}"/>
    <cellStyle name="Normal 19 3 11 2 3" xfId="3485" xr:uid="{21FD23EB-799C-4411-A36F-AE7E69590F4D}"/>
    <cellStyle name="Normal 19 3 11 2 4" xfId="3486" xr:uid="{79863D08-7C98-432D-88C2-2EAE080AEF77}"/>
    <cellStyle name="Normal 19 3 11 2 5" xfId="3487" xr:uid="{E84BF60C-4FE8-4411-BF25-1CFB22099F66}"/>
    <cellStyle name="Normal 19 3 11 2 6" xfId="3488" xr:uid="{4E6C9AB5-6583-4615-A708-D6FC822E8C3D}"/>
    <cellStyle name="Normal 19 3 11 2 7" xfId="3489" xr:uid="{A0B7A944-C3CF-42C0-AE85-9A9E00A8DC8D}"/>
    <cellStyle name="Normal 19 3 11 2 8" xfId="3490" xr:uid="{2BF853BC-9337-4311-A208-8590D27B8A09}"/>
    <cellStyle name="Normal 19 3 11 3" xfId="3491" xr:uid="{C174E810-60D9-43C7-93DD-A61B11C66444}"/>
    <cellStyle name="Normal 19 3 11 3 2" xfId="3492" xr:uid="{08E29467-3329-44CE-8690-A2AEBA76DE4F}"/>
    <cellStyle name="Normal 19 3 11 3 3" xfId="3493" xr:uid="{E54A4309-F4C1-45F4-95C2-AF2E0E57BF48}"/>
    <cellStyle name="Normal 19 3 11 3 4" xfId="3494" xr:uid="{8BEB2A0B-C099-4743-BBC4-3563B0B35599}"/>
    <cellStyle name="Normal 19 3 11 3 5" xfId="3495" xr:uid="{20CA60BB-EAD5-4545-A645-E126F88B4378}"/>
    <cellStyle name="Normal 19 3 11 3 6" xfId="3496" xr:uid="{7778FD87-9255-4F48-939D-CE380A2AEE15}"/>
    <cellStyle name="Normal 19 3 11 3 7" xfId="3497" xr:uid="{473EDC52-A0E7-4874-83D9-8F3F80113B97}"/>
    <cellStyle name="Normal 19 3 11 3 8" xfId="3498" xr:uid="{03673BFE-FFBC-4DA9-9F91-61E720BEAB44}"/>
    <cellStyle name="Normal 19 3 11 4" xfId="3499" xr:uid="{CA822C3A-F804-4239-9633-D0375D7FCA85}"/>
    <cellStyle name="Normal 19 3 11 4 2" xfId="3500" xr:uid="{5588F810-2E4D-4F28-BA31-B7011E43D68E}"/>
    <cellStyle name="Normal 19 3 11 4 3" xfId="3501" xr:uid="{475F1F6B-FF91-4C18-A7CC-2B5B4C88F7B1}"/>
    <cellStyle name="Normal 19 3 11 4 4" xfId="3502" xr:uid="{EFA875AE-9D04-4E8B-A84F-9FB5B2A06F8E}"/>
    <cellStyle name="Normal 19 3 11 4 5" xfId="3503" xr:uid="{C8CAE9BB-18A6-4054-A5B6-5BC278898C52}"/>
    <cellStyle name="Normal 19 3 11 4 6" xfId="3504" xr:uid="{49C99EAB-3D66-4528-A079-24697B5633DA}"/>
    <cellStyle name="Normal 19 3 11 4 7" xfId="3505" xr:uid="{9EE475D8-E67F-43D7-B3B8-047924C722D0}"/>
    <cellStyle name="Normal 19 3 11 5" xfId="3506" xr:uid="{A8AA4F90-55CC-4475-A2E4-AA012A5AFB2D}"/>
    <cellStyle name="Normal 19 3 11 6" xfId="3507" xr:uid="{EE61E692-6C7B-465B-9EA0-CC496A3D2C56}"/>
    <cellStyle name="Normal 19 3 11 7" xfId="3508" xr:uid="{6A7DC34D-AE9E-495F-9957-70FB7BB21C83}"/>
    <cellStyle name="Normal 19 3 11 8" xfId="3509" xr:uid="{06B5EDB0-EB80-4823-B6F0-D56B49294808}"/>
    <cellStyle name="Normal 19 3 11 9" xfId="3510" xr:uid="{61C68549-A8B2-4C78-BF8E-AAAA71606E79}"/>
    <cellStyle name="Normal 19 3 12" xfId="3511" xr:uid="{1D647A60-BDC8-4B04-9EA8-BDEEC635F06F}"/>
    <cellStyle name="Normal 19 3 12 10" xfId="3512" xr:uid="{A79A3E0A-A7A1-4820-85C0-EBF15CD9CE36}"/>
    <cellStyle name="Normal 19 3 12 11" xfId="3513" xr:uid="{F2454CDC-DB5B-4B76-8558-08CF5A71B766}"/>
    <cellStyle name="Normal 19 3 12 2" xfId="3514" xr:uid="{7AA76563-268F-4BE4-A85A-949D0A8EE4E4}"/>
    <cellStyle name="Normal 19 3 12 2 2" xfId="3515" xr:uid="{BE4E14F2-8BD9-42C7-81A7-764F98402DC9}"/>
    <cellStyle name="Normal 19 3 12 2 3" xfId="3516" xr:uid="{2778F86C-4082-4C41-B466-F7DE1112DE98}"/>
    <cellStyle name="Normal 19 3 12 2 4" xfId="3517" xr:uid="{26F5F35A-E094-4590-AF3F-E80EC3CFE533}"/>
    <cellStyle name="Normal 19 3 12 2 5" xfId="3518" xr:uid="{5B252121-AF7D-431F-92DA-88C41DC937AB}"/>
    <cellStyle name="Normal 19 3 12 2 6" xfId="3519" xr:uid="{71E626A9-6FAB-44BB-B940-E0B605C801ED}"/>
    <cellStyle name="Normal 19 3 12 2 7" xfId="3520" xr:uid="{4F3D8CCA-EB93-48C5-AFED-F5445C1E44A0}"/>
    <cellStyle name="Normal 19 3 12 2 8" xfId="3521" xr:uid="{292D6FC9-65D9-4673-AF96-E2A9B2A8BBE7}"/>
    <cellStyle name="Normal 19 3 12 3" xfId="3522" xr:uid="{F397C7B1-DFFC-4702-9B6B-1BEBE7C4B0F6}"/>
    <cellStyle name="Normal 19 3 12 3 2" xfId="3523" xr:uid="{D86B253C-D183-42B4-9A50-2F615358C606}"/>
    <cellStyle name="Normal 19 3 12 3 3" xfId="3524" xr:uid="{367D0DD2-5FC0-4D90-B1FB-B74AD9224702}"/>
    <cellStyle name="Normal 19 3 12 3 4" xfId="3525" xr:uid="{43A3B20C-9BFD-41DD-86FC-EFBC51FA1181}"/>
    <cellStyle name="Normal 19 3 12 3 5" xfId="3526" xr:uid="{EC0DB7FC-E478-483C-BCEF-204417E527E5}"/>
    <cellStyle name="Normal 19 3 12 3 6" xfId="3527" xr:uid="{B94D3340-BCBE-465A-AACE-33A7EBA0EBD4}"/>
    <cellStyle name="Normal 19 3 12 3 7" xfId="3528" xr:uid="{B49DE304-E6E4-46C3-B12F-9FC0ECEC88C8}"/>
    <cellStyle name="Normal 19 3 12 3 8" xfId="3529" xr:uid="{A6204DA8-F09D-4096-B66E-6F2F0EDDF633}"/>
    <cellStyle name="Normal 19 3 12 4" xfId="3530" xr:uid="{29A6A91F-0DDD-4814-8954-3796ABD29840}"/>
    <cellStyle name="Normal 19 3 12 4 2" xfId="3531" xr:uid="{1CD84875-FB95-455A-B7DF-1F44F258E072}"/>
    <cellStyle name="Normal 19 3 12 4 3" xfId="3532" xr:uid="{06E8B8ED-CEB1-4AA2-A9FC-15EB38BDC187}"/>
    <cellStyle name="Normal 19 3 12 4 4" xfId="3533" xr:uid="{6BAF421B-B2B9-43AA-AD32-347B8E444502}"/>
    <cellStyle name="Normal 19 3 12 4 5" xfId="3534" xr:uid="{E156F540-FE02-4086-8E7F-E9533D3F27E3}"/>
    <cellStyle name="Normal 19 3 12 4 6" xfId="3535" xr:uid="{AAF43A47-591A-48D2-8596-8C609B7053C7}"/>
    <cellStyle name="Normal 19 3 12 4 7" xfId="3536" xr:uid="{32C27FB4-B5A7-4F8F-A730-B212E18759A7}"/>
    <cellStyle name="Normal 19 3 12 5" xfId="3537" xr:uid="{B1BCEE55-17C0-4132-B87C-5FA83E1FE6F4}"/>
    <cellStyle name="Normal 19 3 12 6" xfId="3538" xr:uid="{C018E244-88A0-4BDE-B19F-85D353EFF914}"/>
    <cellStyle name="Normal 19 3 12 7" xfId="3539" xr:uid="{36C26688-2F15-4762-BB74-3805EBD24D6E}"/>
    <cellStyle name="Normal 19 3 12 8" xfId="3540" xr:uid="{029B9EB6-F3BB-4839-8AD3-7D104DF00AC9}"/>
    <cellStyle name="Normal 19 3 12 9" xfId="3541" xr:uid="{51A937A2-2E14-40AA-81E2-DD6402AB8771}"/>
    <cellStyle name="Normal 19 3 13" xfId="3542" xr:uid="{CE08FD28-2CC1-4E8A-A947-D582E80D2956}"/>
    <cellStyle name="Normal 19 3 13 10" xfId="3543" xr:uid="{90B27F69-1A24-433E-A5B1-05F2B7826559}"/>
    <cellStyle name="Normal 19 3 13 11" xfId="3544" xr:uid="{339697D6-D2C7-48EC-BF0B-7858BF8DF223}"/>
    <cellStyle name="Normal 19 3 13 2" xfId="3545" xr:uid="{1706A84B-4457-4721-8C8C-A7F7F889A971}"/>
    <cellStyle name="Normal 19 3 13 2 2" xfId="3546" xr:uid="{BCC32780-42A8-43BA-9D92-43080605BC8B}"/>
    <cellStyle name="Normal 19 3 13 2 3" xfId="3547" xr:uid="{F7F971B8-386C-430C-B77E-88E6CE04F23A}"/>
    <cellStyle name="Normal 19 3 13 2 4" xfId="3548" xr:uid="{64367F4E-9B8E-4891-9422-FACE2E761499}"/>
    <cellStyle name="Normal 19 3 13 2 5" xfId="3549" xr:uid="{BAEA0FA6-BEC8-4CF9-B5CD-8872AFF314F8}"/>
    <cellStyle name="Normal 19 3 13 2 6" xfId="3550" xr:uid="{11F77DCA-2549-4628-B694-B8F52C5161FF}"/>
    <cellStyle name="Normal 19 3 13 2 7" xfId="3551" xr:uid="{51427DF9-CD0A-4566-B76D-CD80DDD1FCDE}"/>
    <cellStyle name="Normal 19 3 13 2 8" xfId="3552" xr:uid="{6A67B736-45D5-4B2C-A9AD-84F4C8631CF8}"/>
    <cellStyle name="Normal 19 3 13 3" xfId="3553" xr:uid="{5D41D385-B87D-434A-B3E6-E5D1A569772D}"/>
    <cellStyle name="Normal 19 3 13 3 2" xfId="3554" xr:uid="{259254E7-93DF-4EA4-86DD-CE6BB8CE8913}"/>
    <cellStyle name="Normal 19 3 13 3 3" xfId="3555" xr:uid="{B8836F1B-FD44-495C-B241-9DE9133CBEAB}"/>
    <cellStyle name="Normal 19 3 13 3 4" xfId="3556" xr:uid="{090E78BF-5906-42A5-BFD0-07A9B1769C24}"/>
    <cellStyle name="Normal 19 3 13 3 5" xfId="3557" xr:uid="{DC8D2C4B-3577-4A5E-A7FB-A6C6B73ED725}"/>
    <cellStyle name="Normal 19 3 13 3 6" xfId="3558" xr:uid="{FF172E6D-0DA2-426C-B1BC-1DF89B031359}"/>
    <cellStyle name="Normal 19 3 13 3 7" xfId="3559" xr:uid="{4E2F9CF0-42AD-4395-ADF3-F1855AD7313F}"/>
    <cellStyle name="Normal 19 3 13 3 8" xfId="3560" xr:uid="{1ECEF09E-ADE4-4123-8702-3EFAE3698C84}"/>
    <cellStyle name="Normal 19 3 13 4" xfId="3561" xr:uid="{4CAAA8BB-6607-4793-98E8-F71EEB702D15}"/>
    <cellStyle name="Normal 19 3 13 4 2" xfId="3562" xr:uid="{3A3291C3-C099-4368-A048-DDA123F277A2}"/>
    <cellStyle name="Normal 19 3 13 4 3" xfId="3563" xr:uid="{61CE5CDC-2F4F-4CF9-B003-DA875EDD7A60}"/>
    <cellStyle name="Normal 19 3 13 4 4" xfId="3564" xr:uid="{7968D7F5-8D7B-4FAF-A191-8FDF3962D063}"/>
    <cellStyle name="Normal 19 3 13 4 5" xfId="3565" xr:uid="{B8582E89-F3C5-442D-9BD3-A2497B316C62}"/>
    <cellStyle name="Normal 19 3 13 4 6" xfId="3566" xr:uid="{C1D536C3-A5AD-4DBC-A1D5-FC99AC9A59FF}"/>
    <cellStyle name="Normal 19 3 13 4 7" xfId="3567" xr:uid="{AB886935-9FCA-4C44-B7EA-80631C7D29CA}"/>
    <cellStyle name="Normal 19 3 13 5" xfId="3568" xr:uid="{6BBEF0FC-5209-4172-9B25-4B9AB53157A6}"/>
    <cellStyle name="Normal 19 3 13 6" xfId="3569" xr:uid="{C39A6A94-023D-4751-8403-76DBADADA8DB}"/>
    <cellStyle name="Normal 19 3 13 7" xfId="3570" xr:uid="{238F1EFC-141D-4A58-A878-2BFB84B48B90}"/>
    <cellStyle name="Normal 19 3 13 8" xfId="3571" xr:uid="{017907ED-0423-4A6C-8758-139EFC5DCB23}"/>
    <cellStyle name="Normal 19 3 13 9" xfId="3572" xr:uid="{F7BC2BE9-0C28-4C42-9587-871A83093221}"/>
    <cellStyle name="Normal 19 3 14" xfId="3573" xr:uid="{688D3758-EE56-43A2-9B4B-7548B65252F6}"/>
    <cellStyle name="Normal 19 3 14 10" xfId="3574" xr:uid="{4319CDF0-BB1C-4F4A-AA85-39442282AB53}"/>
    <cellStyle name="Normal 19 3 14 11" xfId="3575" xr:uid="{E1F15C0E-5E85-4278-9BB4-D33F5DAE48D6}"/>
    <cellStyle name="Normal 19 3 14 2" xfId="3576" xr:uid="{86E785E1-60E1-461C-B791-5D31854056A3}"/>
    <cellStyle name="Normal 19 3 14 2 2" xfId="3577" xr:uid="{A840433B-EB3E-4EF9-B61E-B2431D4B8017}"/>
    <cellStyle name="Normal 19 3 14 2 3" xfId="3578" xr:uid="{605E7AFB-F83F-4A20-B8DB-3FEA6CA6BE75}"/>
    <cellStyle name="Normal 19 3 14 2 4" xfId="3579" xr:uid="{2ECA9443-0268-49C7-B43F-444A2E58A9DB}"/>
    <cellStyle name="Normal 19 3 14 2 5" xfId="3580" xr:uid="{79E138FA-7D05-40A8-9124-1D7F263B2E00}"/>
    <cellStyle name="Normal 19 3 14 2 6" xfId="3581" xr:uid="{1C6A3782-84A2-4191-8729-BF1898B39FE1}"/>
    <cellStyle name="Normal 19 3 14 2 7" xfId="3582" xr:uid="{2F553536-E722-45AE-A2C8-EA0D7C19E675}"/>
    <cellStyle name="Normal 19 3 14 2 8" xfId="3583" xr:uid="{D5FBF881-F6B5-4D5B-8F30-61394D12B0F3}"/>
    <cellStyle name="Normal 19 3 14 3" xfId="3584" xr:uid="{7832DAA5-64B0-4797-8162-9F4850E99B25}"/>
    <cellStyle name="Normal 19 3 14 3 2" xfId="3585" xr:uid="{80574DE2-43C7-4D94-93D1-103327B3F398}"/>
    <cellStyle name="Normal 19 3 14 3 3" xfId="3586" xr:uid="{3936F4BB-7160-40F6-82FD-C2500C30B26E}"/>
    <cellStyle name="Normal 19 3 14 3 4" xfId="3587" xr:uid="{B8D5632E-86DF-4C07-841C-738661821FDA}"/>
    <cellStyle name="Normal 19 3 14 3 5" xfId="3588" xr:uid="{92EB3960-92A9-476B-9FA5-247F28693268}"/>
    <cellStyle name="Normal 19 3 14 3 6" xfId="3589" xr:uid="{F8C79330-9C6A-4BA6-B51E-CFD55C41DC26}"/>
    <cellStyle name="Normal 19 3 14 3 7" xfId="3590" xr:uid="{D3F21B11-E351-4807-B7DC-6AE58DCE4544}"/>
    <cellStyle name="Normal 19 3 14 3 8" xfId="3591" xr:uid="{29D85DFB-350C-4B6A-975B-5A50599A716F}"/>
    <cellStyle name="Normal 19 3 14 4" xfId="3592" xr:uid="{EE464C07-05BF-48AA-B5DA-83C957E25BF7}"/>
    <cellStyle name="Normal 19 3 14 4 2" xfId="3593" xr:uid="{CC47DDD9-864A-4D74-AF76-A29F4967C9B8}"/>
    <cellStyle name="Normal 19 3 14 4 3" xfId="3594" xr:uid="{4960CD36-C84C-4D38-9DDF-142173617C30}"/>
    <cellStyle name="Normal 19 3 14 4 4" xfId="3595" xr:uid="{A1C38A31-B0B1-4B58-8844-A8CFBABFF7FE}"/>
    <cellStyle name="Normal 19 3 14 4 5" xfId="3596" xr:uid="{7B017A2F-AF25-4548-89A5-E4071DDA0421}"/>
    <cellStyle name="Normal 19 3 14 4 6" xfId="3597" xr:uid="{AD4F4057-914C-40B5-B747-DEAC6A768DF0}"/>
    <cellStyle name="Normal 19 3 14 4 7" xfId="3598" xr:uid="{D233DAEF-7BD7-4D33-875D-F11103A63DC9}"/>
    <cellStyle name="Normal 19 3 14 5" xfId="3599" xr:uid="{56728E91-F9FB-4855-BEDE-84194C878C7E}"/>
    <cellStyle name="Normal 19 3 14 6" xfId="3600" xr:uid="{2486CF9B-2D89-44E8-A4A0-7511D38D2E81}"/>
    <cellStyle name="Normal 19 3 14 7" xfId="3601" xr:uid="{30A0ADF6-FC44-43B9-A10F-3CC89CA0B62A}"/>
    <cellStyle name="Normal 19 3 14 8" xfId="3602" xr:uid="{126C556D-7179-4F45-91E4-E1D6C1FF48E9}"/>
    <cellStyle name="Normal 19 3 14 9" xfId="3603" xr:uid="{D90BB30A-61FD-4E87-ACD1-F7490826DC3F}"/>
    <cellStyle name="Normal 19 3 15" xfId="3604" xr:uid="{33FFE5CA-AD85-428D-A36E-49FED0423BBB}"/>
    <cellStyle name="Normal 19 3 15 10" xfId="3605" xr:uid="{7DED62A8-3DD0-4746-B683-F3F33E9320EE}"/>
    <cellStyle name="Normal 19 3 15 11" xfId="3606" xr:uid="{92E446A7-EF40-4FDA-9E71-AAE89C9B2094}"/>
    <cellStyle name="Normal 19 3 15 2" xfId="3607" xr:uid="{8076A2CE-04E3-4C20-A59D-9C25AAD5C6FC}"/>
    <cellStyle name="Normal 19 3 15 2 2" xfId="3608" xr:uid="{946CD2E6-D5D1-4D50-A129-45C57171B1CF}"/>
    <cellStyle name="Normal 19 3 15 2 3" xfId="3609" xr:uid="{A29B745B-B12C-4F71-9F1C-3A51D92C5BC2}"/>
    <cellStyle name="Normal 19 3 15 2 4" xfId="3610" xr:uid="{836C6FE2-2D1C-4EEB-82C5-0724CF575949}"/>
    <cellStyle name="Normal 19 3 15 2 5" xfId="3611" xr:uid="{DE4AE67B-2641-461D-98ED-018B98D1B2EA}"/>
    <cellStyle name="Normal 19 3 15 2 6" xfId="3612" xr:uid="{F8E4EE0C-EAF3-4B9D-B799-FE12A1356635}"/>
    <cellStyle name="Normal 19 3 15 2 7" xfId="3613" xr:uid="{F28B4F2D-FDF1-4C40-A967-1239DAD5509B}"/>
    <cellStyle name="Normal 19 3 15 2 8" xfId="3614" xr:uid="{D0B879E7-E67A-4EB7-9581-3C0A79367238}"/>
    <cellStyle name="Normal 19 3 15 3" xfId="3615" xr:uid="{7CB1CB18-5A2F-4369-A546-1369F8A93F81}"/>
    <cellStyle name="Normal 19 3 15 3 2" xfId="3616" xr:uid="{38F38D4A-095A-4FBD-B5AE-B7EF89DBBD80}"/>
    <cellStyle name="Normal 19 3 15 3 3" xfId="3617" xr:uid="{9546FFD8-2683-46CF-8D86-A1B59BCDA1B3}"/>
    <cellStyle name="Normal 19 3 15 3 4" xfId="3618" xr:uid="{1D9D5938-6F33-4CA4-BDE5-117177788374}"/>
    <cellStyle name="Normal 19 3 15 3 5" xfId="3619" xr:uid="{7D18D2FC-7D32-41A8-A89F-485224CA0627}"/>
    <cellStyle name="Normal 19 3 15 3 6" xfId="3620" xr:uid="{C017B9E7-95E7-417D-BCFF-6D78BB2D708C}"/>
    <cellStyle name="Normal 19 3 15 3 7" xfId="3621" xr:uid="{9272F2F6-23F7-47DD-860B-72898DC6A7CE}"/>
    <cellStyle name="Normal 19 3 15 3 8" xfId="3622" xr:uid="{566FCAE1-C9FE-4E35-9684-5FFED38B7345}"/>
    <cellStyle name="Normal 19 3 15 4" xfId="3623" xr:uid="{C1A4ADD1-E967-438E-A2A0-A25423ACF03B}"/>
    <cellStyle name="Normal 19 3 15 4 2" xfId="3624" xr:uid="{7CCF446E-4982-45C5-8906-D3DDF54A2822}"/>
    <cellStyle name="Normal 19 3 15 4 3" xfId="3625" xr:uid="{6951ABBF-48DB-4BB9-953B-80E128A554D2}"/>
    <cellStyle name="Normal 19 3 15 4 4" xfId="3626" xr:uid="{FF48EE4C-5DEC-47CE-A256-3E7EB50D0E9A}"/>
    <cellStyle name="Normal 19 3 15 4 5" xfId="3627" xr:uid="{F1FF46F1-759D-4542-BBD1-079178EE5D85}"/>
    <cellStyle name="Normal 19 3 15 4 6" xfId="3628" xr:uid="{BB6304A9-1117-460D-8D52-4561E4354E15}"/>
    <cellStyle name="Normal 19 3 15 4 7" xfId="3629" xr:uid="{E8494734-8D9F-43CE-84A2-308FE68A6C7B}"/>
    <cellStyle name="Normal 19 3 15 5" xfId="3630" xr:uid="{51ECD3F2-5995-431A-902F-FEE3CCCB8EEB}"/>
    <cellStyle name="Normal 19 3 15 6" xfId="3631" xr:uid="{C9570DCC-524A-43FA-B28A-908DD90766D3}"/>
    <cellStyle name="Normal 19 3 15 7" xfId="3632" xr:uid="{9B734D4C-4883-446A-B23E-7B6EB6936957}"/>
    <cellStyle name="Normal 19 3 15 8" xfId="3633" xr:uid="{11B1C074-F095-4939-AAE2-85E9F60A3959}"/>
    <cellStyle name="Normal 19 3 15 9" xfId="3634" xr:uid="{B1911089-C1E4-456D-A7D7-B8FD8565BC55}"/>
    <cellStyle name="Normal 19 3 16" xfId="3635" xr:uid="{0303CB95-F3A8-44B2-B33A-22BCC7433946}"/>
    <cellStyle name="Normal 19 3 16 10" xfId="3636" xr:uid="{89C06FEA-B38C-4A0C-883A-8816ACBC6EE5}"/>
    <cellStyle name="Normal 19 3 16 11" xfId="3637" xr:uid="{BF78FACA-63A8-431B-90AA-14EFDA9892C0}"/>
    <cellStyle name="Normal 19 3 16 2" xfId="3638" xr:uid="{8B6E21C1-9785-4BEA-815D-10550E005AE0}"/>
    <cellStyle name="Normal 19 3 16 2 2" xfId="3639" xr:uid="{EEE76AC7-F206-4CA6-98F0-A51847286BCC}"/>
    <cellStyle name="Normal 19 3 16 2 3" xfId="3640" xr:uid="{8A65D396-42F0-4C4D-BF30-DFB720DF9298}"/>
    <cellStyle name="Normal 19 3 16 2 4" xfId="3641" xr:uid="{F81AA454-DA35-48DD-8663-694C14F6E181}"/>
    <cellStyle name="Normal 19 3 16 2 5" xfId="3642" xr:uid="{CA709048-4B89-494D-B926-F893C52D34AA}"/>
    <cellStyle name="Normal 19 3 16 2 6" xfId="3643" xr:uid="{0CA28A3E-70ED-4750-B695-FB4E081C298F}"/>
    <cellStyle name="Normal 19 3 16 2 7" xfId="3644" xr:uid="{6BB5D49C-8C47-41DF-9F3C-5CF87EA8BA2A}"/>
    <cellStyle name="Normal 19 3 16 2 8" xfId="3645" xr:uid="{395A2F3A-9BDB-4CC8-97EF-14F7D0993451}"/>
    <cellStyle name="Normal 19 3 16 3" xfId="3646" xr:uid="{43F59222-272F-4C03-AB51-CFFB9B8570E3}"/>
    <cellStyle name="Normal 19 3 16 3 2" xfId="3647" xr:uid="{1B080346-21F2-4DAB-B699-CF13760CCAD2}"/>
    <cellStyle name="Normal 19 3 16 3 3" xfId="3648" xr:uid="{B05B9C44-D0C1-47CA-AD72-57EB421405C0}"/>
    <cellStyle name="Normal 19 3 16 3 4" xfId="3649" xr:uid="{0F0E8241-1D89-4843-96A0-C4441C60F4A7}"/>
    <cellStyle name="Normal 19 3 16 3 5" xfId="3650" xr:uid="{365DC57D-187D-4A3D-9E93-55CD38F95D80}"/>
    <cellStyle name="Normal 19 3 16 3 6" xfId="3651" xr:uid="{FF0ABCB4-FEFA-4877-AE29-79C538708D7A}"/>
    <cellStyle name="Normal 19 3 16 3 7" xfId="3652" xr:uid="{C9DE84E2-2C8F-4773-A9C2-7126B98D6E08}"/>
    <cellStyle name="Normal 19 3 16 3 8" xfId="3653" xr:uid="{2E2ABB91-BEAA-4F4F-A3ED-E26D648BD143}"/>
    <cellStyle name="Normal 19 3 16 4" xfId="3654" xr:uid="{BC5C31A8-BAA9-4110-AFD2-D94896D07D98}"/>
    <cellStyle name="Normal 19 3 16 4 2" xfId="3655" xr:uid="{F37EDA12-A32E-49AA-BED4-17EB5BF3D77D}"/>
    <cellStyle name="Normal 19 3 16 4 3" xfId="3656" xr:uid="{478D0A47-0D9E-41C0-BFB9-CA58C12378F4}"/>
    <cellStyle name="Normal 19 3 16 4 4" xfId="3657" xr:uid="{59B6988A-3496-4D92-AAC9-7A675F2D633F}"/>
    <cellStyle name="Normal 19 3 16 4 5" xfId="3658" xr:uid="{4371424A-8986-4F91-96F7-4921977CF04E}"/>
    <cellStyle name="Normal 19 3 16 4 6" xfId="3659" xr:uid="{9E77BE64-FAF0-4246-A61B-08C9C617329E}"/>
    <cellStyle name="Normal 19 3 16 4 7" xfId="3660" xr:uid="{7A2130EE-2CF6-4642-A5F5-55FFBAE50C5D}"/>
    <cellStyle name="Normal 19 3 16 5" xfId="3661" xr:uid="{1DFC61AB-1374-4FFC-AF19-61A68F3EAB62}"/>
    <cellStyle name="Normal 19 3 16 6" xfId="3662" xr:uid="{18E31039-B830-4FD5-B820-950F59F63367}"/>
    <cellStyle name="Normal 19 3 16 7" xfId="3663" xr:uid="{FA7AB0EB-C690-4408-91E4-D27BEE15462B}"/>
    <cellStyle name="Normal 19 3 16 8" xfId="3664" xr:uid="{20540F10-EDD2-4351-9235-120A857AE094}"/>
    <cellStyle name="Normal 19 3 16 9" xfId="3665" xr:uid="{06D06DF9-C38A-4A28-A2F4-BE66158A4DD1}"/>
    <cellStyle name="Normal 19 3 17" xfId="3666" xr:uid="{427B6589-D51C-4603-B1C5-1D52CF46519F}"/>
    <cellStyle name="Normal 19 3 17 10" xfId="3667" xr:uid="{FDFDD6E8-82E2-4E6B-A8FC-7DE522F7C0DB}"/>
    <cellStyle name="Normal 19 3 17 11" xfId="3668" xr:uid="{8218225C-5809-45F2-9E9A-18A029822AE2}"/>
    <cellStyle name="Normal 19 3 17 2" xfId="3669" xr:uid="{7E8AF776-CA2E-4460-8FA6-3D243E9B9027}"/>
    <cellStyle name="Normal 19 3 17 2 2" xfId="3670" xr:uid="{131BD4A4-26F4-4A55-A6E7-B08744B5EF03}"/>
    <cellStyle name="Normal 19 3 17 2 3" xfId="3671" xr:uid="{273DA2EE-88DD-498C-AFC1-9DC5B1AFA6DA}"/>
    <cellStyle name="Normal 19 3 17 2 4" xfId="3672" xr:uid="{59EAA412-2BF6-4EEA-9147-B7EDAEB81D0B}"/>
    <cellStyle name="Normal 19 3 17 2 5" xfId="3673" xr:uid="{9D9817BE-AB2B-4413-84EC-41040B86CBBC}"/>
    <cellStyle name="Normal 19 3 17 2 6" xfId="3674" xr:uid="{F80F382B-C009-4F79-B4CD-32B4B7D39726}"/>
    <cellStyle name="Normal 19 3 17 2 7" xfId="3675" xr:uid="{06B3D333-B4D8-407A-ABBA-518B78ED954E}"/>
    <cellStyle name="Normal 19 3 17 2 8" xfId="3676" xr:uid="{1547DCB4-EBAA-4426-B176-ED8511B66076}"/>
    <cellStyle name="Normal 19 3 17 3" xfId="3677" xr:uid="{C1DEE727-9A3C-4902-B5C1-D82391ACA92A}"/>
    <cellStyle name="Normal 19 3 17 3 2" xfId="3678" xr:uid="{6425F344-7039-43A6-A452-1BAB2ADDE9FC}"/>
    <cellStyle name="Normal 19 3 17 3 3" xfId="3679" xr:uid="{25BA0F92-725F-4109-A42C-D5C7E5F47072}"/>
    <cellStyle name="Normal 19 3 17 3 4" xfId="3680" xr:uid="{F6F91EAA-E85C-4203-B227-49C59249BADF}"/>
    <cellStyle name="Normal 19 3 17 3 5" xfId="3681" xr:uid="{011DB9B3-10B2-41D3-9CCE-AB157F7863B0}"/>
    <cellStyle name="Normal 19 3 17 3 6" xfId="3682" xr:uid="{1F9C35E5-DBF2-47B2-BE53-EBA221BF5D85}"/>
    <cellStyle name="Normal 19 3 17 3 7" xfId="3683" xr:uid="{C4ED1B0D-6665-41C3-8DE3-D6C9D3BD8A57}"/>
    <cellStyle name="Normal 19 3 17 3 8" xfId="3684" xr:uid="{17EB4FC9-6EBE-4CA9-8206-5940F7D057D2}"/>
    <cellStyle name="Normal 19 3 17 4" xfId="3685" xr:uid="{286832E6-992D-4C7E-9AA0-855FD60058AC}"/>
    <cellStyle name="Normal 19 3 17 4 2" xfId="3686" xr:uid="{D947FD53-6461-47B3-8D84-F25466D549D4}"/>
    <cellStyle name="Normal 19 3 17 4 3" xfId="3687" xr:uid="{42D6B350-F361-483A-8E3D-995A9292D350}"/>
    <cellStyle name="Normal 19 3 17 4 4" xfId="3688" xr:uid="{303245E0-6DFB-4346-A050-CD78A7525140}"/>
    <cellStyle name="Normal 19 3 17 4 5" xfId="3689" xr:uid="{70FE2B08-54CD-4623-BC28-9FA8578650CE}"/>
    <cellStyle name="Normal 19 3 17 4 6" xfId="3690" xr:uid="{5E703A0D-AA8D-485B-856E-9C0B16553281}"/>
    <cellStyle name="Normal 19 3 17 4 7" xfId="3691" xr:uid="{C81C31D9-E682-44E5-A27E-C65668165E4A}"/>
    <cellStyle name="Normal 19 3 17 5" xfId="3692" xr:uid="{0B70CEC6-6DE4-485F-8AC1-E7F2B9D7D5D4}"/>
    <cellStyle name="Normal 19 3 17 6" xfId="3693" xr:uid="{6CF7C96A-0EFC-465B-BA1D-07704B0DF24C}"/>
    <cellStyle name="Normal 19 3 17 7" xfId="3694" xr:uid="{6CC42B44-24BE-48B7-A0EE-C998470CC4EC}"/>
    <cellStyle name="Normal 19 3 17 8" xfId="3695" xr:uid="{0561186A-1FB4-4E4E-98A5-054555346219}"/>
    <cellStyle name="Normal 19 3 17 9" xfId="3696" xr:uid="{5952165B-2C41-4032-9C5B-C047276DF4A4}"/>
    <cellStyle name="Normal 19 3 18" xfId="3697" xr:uid="{12967AD2-EBEC-411B-8328-1B2553A11622}"/>
    <cellStyle name="Normal 19 3 18 10" xfId="3698" xr:uid="{60D881A2-CE12-4DDB-ADA1-7853D08F04B3}"/>
    <cellStyle name="Normal 19 3 18 2" xfId="3699" xr:uid="{ED47181F-1185-4F2E-8FE9-2E3923281CEA}"/>
    <cellStyle name="Normal 19 3 18 2 2" xfId="3700" xr:uid="{71B52710-F0F9-4BDF-8A94-0CA67274C35F}"/>
    <cellStyle name="Normal 19 3 18 2 3" xfId="3701" xr:uid="{3B07B53A-54F3-419C-AA27-7A286B032772}"/>
    <cellStyle name="Normal 19 3 18 2 4" xfId="3702" xr:uid="{03E297F2-C786-4DF8-AB8C-0DFBB32216C3}"/>
    <cellStyle name="Normal 19 3 18 2 5" xfId="3703" xr:uid="{DD853928-E856-4A48-A45F-C8D4364F7AC1}"/>
    <cellStyle name="Normal 19 3 18 2 6" xfId="3704" xr:uid="{7BD2A3E0-0892-48E0-9D01-530CF42F6BC2}"/>
    <cellStyle name="Normal 19 3 18 2 7" xfId="3705" xr:uid="{71A0CAC2-6924-4C74-B283-B9A907BD5698}"/>
    <cellStyle name="Normal 19 3 18 2 8" xfId="3706" xr:uid="{8DE2E4A2-94A8-4DC5-9AEA-26E833F6D873}"/>
    <cellStyle name="Normal 19 3 18 3" xfId="3707" xr:uid="{05259CCB-675C-4C21-A94B-6DD472908108}"/>
    <cellStyle name="Normal 19 3 18 3 2" xfId="3708" xr:uid="{7082AA1A-3922-4FBF-A0AB-9DAE06EF027D}"/>
    <cellStyle name="Normal 19 3 18 3 3" xfId="3709" xr:uid="{331A5294-6E69-4AF5-AA81-897D917168E2}"/>
    <cellStyle name="Normal 19 3 18 3 4" xfId="3710" xr:uid="{A25766CF-70F2-44FF-B89F-D09EC198361E}"/>
    <cellStyle name="Normal 19 3 18 3 5" xfId="3711" xr:uid="{1A7B85F0-016B-4122-9BB2-E3C9D521FE88}"/>
    <cellStyle name="Normal 19 3 18 3 6" xfId="3712" xr:uid="{B6A134AA-ACEF-456E-B1CE-40D19B38AEDD}"/>
    <cellStyle name="Normal 19 3 18 3 7" xfId="3713" xr:uid="{C92D04C1-3396-4A36-BB14-77B85574C209}"/>
    <cellStyle name="Normal 19 3 18 4" xfId="3714" xr:uid="{C27EA569-68DD-43DA-86C1-D30B403062C8}"/>
    <cellStyle name="Normal 19 3 18 5" xfId="3715" xr:uid="{6997C38F-ED84-4EEA-8C1A-819D319A7934}"/>
    <cellStyle name="Normal 19 3 18 6" xfId="3716" xr:uid="{8FFCB963-20A9-42DC-A790-8E1F96F0503E}"/>
    <cellStyle name="Normal 19 3 18 7" xfId="3717" xr:uid="{D77C0D13-1CD2-4653-9195-B6F320EEE1C5}"/>
    <cellStyle name="Normal 19 3 18 8" xfId="3718" xr:uid="{4984D264-939E-4C31-8D32-DE85EC97A052}"/>
    <cellStyle name="Normal 19 3 18 9" xfId="3719" xr:uid="{FB5E7304-4015-449E-8A45-269D283397F6}"/>
    <cellStyle name="Normal 19 3 19" xfId="3720" xr:uid="{648D132C-F044-4638-967D-E4F64D02A29A}"/>
    <cellStyle name="Normal 19 3 19 2" xfId="3721" xr:uid="{384C4596-7CAB-4C7C-9E16-E3F24D36F8EC}"/>
    <cellStyle name="Normal 19 3 19 3" xfId="3722" xr:uid="{C79EEB8A-3A2C-4FB0-B360-5507840F4C5F}"/>
    <cellStyle name="Normal 19 3 19 4" xfId="3723" xr:uid="{6B8D10F2-8161-4B4D-B693-FEAF2BDADD80}"/>
    <cellStyle name="Normal 19 3 19 5" xfId="3724" xr:uid="{CDAC38C4-6F57-4812-9FDA-DB03E2F431F4}"/>
    <cellStyle name="Normal 19 3 19 6" xfId="3725" xr:uid="{F0CCFE34-7F0D-4F3D-AF12-99264AD0F722}"/>
    <cellStyle name="Normal 19 3 19 7" xfId="3726" xr:uid="{66110EB4-2D08-4EE2-8EE3-284B10EAD77A}"/>
    <cellStyle name="Normal 19 3 19 8" xfId="3727" xr:uid="{977F1116-1B2A-4071-B535-4895E564BCBB}"/>
    <cellStyle name="Normal 19 3 2" xfId="3728" xr:uid="{69C48E68-9A3E-42A4-8002-AAB37EA24028}"/>
    <cellStyle name="Normal 19 3 2 10" xfId="3729" xr:uid="{3935CB0B-00E7-4B49-BF74-540FEA574656}"/>
    <cellStyle name="Normal 19 3 2 10 10" xfId="3730" xr:uid="{95721DBE-1661-4A6D-A8FF-CC2113F842DB}"/>
    <cellStyle name="Normal 19 3 2 10 11" xfId="3731" xr:uid="{400892E1-BC4A-4296-B02F-F04FA1EDF44E}"/>
    <cellStyle name="Normal 19 3 2 10 2" xfId="3732" xr:uid="{9EBEBBFF-035A-4DA4-B56D-20AE9BD89A54}"/>
    <cellStyle name="Normal 19 3 2 10 2 2" xfId="3733" xr:uid="{B2053060-FCE7-4D8F-A89A-C8CC6C04998C}"/>
    <cellStyle name="Normal 19 3 2 10 2 3" xfId="3734" xr:uid="{0FDCF6C3-204C-4A37-99DB-00B411A9F488}"/>
    <cellStyle name="Normal 19 3 2 10 2 4" xfId="3735" xr:uid="{4ADD6883-5B1A-423F-BF1C-DEE410DF1277}"/>
    <cellStyle name="Normal 19 3 2 10 2 5" xfId="3736" xr:uid="{0AB89710-F738-41EB-AF72-45E2DB79CFCF}"/>
    <cellStyle name="Normal 19 3 2 10 2 6" xfId="3737" xr:uid="{30A286E2-1176-45F7-9634-5C634313AAA4}"/>
    <cellStyle name="Normal 19 3 2 10 2 7" xfId="3738" xr:uid="{A9E0DC7F-BBC7-4439-B589-4E23684BF5EE}"/>
    <cellStyle name="Normal 19 3 2 10 2 8" xfId="3739" xr:uid="{A2C1F40F-5E1C-4A8B-863A-D7BA05899E14}"/>
    <cellStyle name="Normal 19 3 2 10 3" xfId="3740" xr:uid="{0803B29F-098B-41A7-91ED-D0309237E9AC}"/>
    <cellStyle name="Normal 19 3 2 10 3 2" xfId="3741" xr:uid="{D29A98E2-3ED8-463D-84AE-75AC8E85088A}"/>
    <cellStyle name="Normal 19 3 2 10 3 3" xfId="3742" xr:uid="{58B0274F-8AF1-4722-86C5-B5F836CD8A87}"/>
    <cellStyle name="Normal 19 3 2 10 3 4" xfId="3743" xr:uid="{DC0DC0A1-C4AF-477A-BACC-CB78D5409FA8}"/>
    <cellStyle name="Normal 19 3 2 10 3 5" xfId="3744" xr:uid="{387AAD96-C1D1-49D4-9040-4F06BBCC2A43}"/>
    <cellStyle name="Normal 19 3 2 10 3 6" xfId="3745" xr:uid="{FD4162B2-CF59-44BB-A437-0014B101420C}"/>
    <cellStyle name="Normal 19 3 2 10 3 7" xfId="3746" xr:uid="{C71D76F0-0E6A-442D-A5BC-36299739CB68}"/>
    <cellStyle name="Normal 19 3 2 10 3 8" xfId="3747" xr:uid="{EF3D52FC-20BE-4E5D-AB37-E3D1AC21D648}"/>
    <cellStyle name="Normal 19 3 2 10 4" xfId="3748" xr:uid="{30F792F0-B152-404C-97BB-68C3BD4A672E}"/>
    <cellStyle name="Normal 19 3 2 10 4 2" xfId="3749" xr:uid="{F3B6682D-C8E6-4E85-890F-15AA0F1C5964}"/>
    <cellStyle name="Normal 19 3 2 10 4 3" xfId="3750" xr:uid="{304AE3D7-E08F-476C-9BF9-4B25FF3417B1}"/>
    <cellStyle name="Normal 19 3 2 10 4 4" xfId="3751" xr:uid="{4948186B-01F4-499E-A11A-121C68A6DA62}"/>
    <cellStyle name="Normal 19 3 2 10 4 5" xfId="3752" xr:uid="{0CC2C43D-6347-4D17-A0CF-A06862B5182D}"/>
    <cellStyle name="Normal 19 3 2 10 4 6" xfId="3753" xr:uid="{68B3A340-D04F-4B1C-B784-15C7D6FCC2DA}"/>
    <cellStyle name="Normal 19 3 2 10 4 7" xfId="3754" xr:uid="{78968177-846F-418B-B752-6305CA6A581D}"/>
    <cellStyle name="Normal 19 3 2 10 5" xfId="3755" xr:uid="{870E131E-9D22-4434-AD2D-CD4200338175}"/>
    <cellStyle name="Normal 19 3 2 10 6" xfId="3756" xr:uid="{E355CD47-88ED-4D41-9C60-6D586E399FD3}"/>
    <cellStyle name="Normal 19 3 2 10 7" xfId="3757" xr:uid="{3873E677-9EDF-4CF6-A922-148ABBCC8CFE}"/>
    <cellStyle name="Normal 19 3 2 10 8" xfId="3758" xr:uid="{DBDE12AB-1C38-43E5-A426-51D799B9C3D9}"/>
    <cellStyle name="Normal 19 3 2 10 9" xfId="3759" xr:uid="{FB7E7FAB-502F-4D08-B583-E16D613B27E4}"/>
    <cellStyle name="Normal 19 3 2 11" xfId="3760" xr:uid="{D60FB1BF-9C5D-40DC-B6E6-A222D720D3BA}"/>
    <cellStyle name="Normal 19 3 2 11 10" xfId="3761" xr:uid="{554A349C-EB48-4B25-AB13-66B32CC0C857}"/>
    <cellStyle name="Normal 19 3 2 11 11" xfId="3762" xr:uid="{8244766D-E7DA-4141-BFCA-9EB3352C2A58}"/>
    <cellStyle name="Normal 19 3 2 11 2" xfId="3763" xr:uid="{AA60DC04-1254-485E-AB76-0BCB2C63B293}"/>
    <cellStyle name="Normal 19 3 2 11 2 2" xfId="3764" xr:uid="{93F0E5C0-C2F1-4020-9A07-74E762E00D09}"/>
    <cellStyle name="Normal 19 3 2 11 2 3" xfId="3765" xr:uid="{D9D96E7D-CBA6-4C9F-9C9B-A54E17E49904}"/>
    <cellStyle name="Normal 19 3 2 11 2 4" xfId="3766" xr:uid="{977B751D-4765-400C-AB4F-93FE9EAADAC4}"/>
    <cellStyle name="Normal 19 3 2 11 2 5" xfId="3767" xr:uid="{0DB03E6F-5E42-497C-834B-6996F1956DDE}"/>
    <cellStyle name="Normal 19 3 2 11 2 6" xfId="3768" xr:uid="{280BD7E7-88C3-4599-8499-0C26DC5C57D9}"/>
    <cellStyle name="Normal 19 3 2 11 2 7" xfId="3769" xr:uid="{FB2A909D-9A4A-491B-B102-DC0BE38F632F}"/>
    <cellStyle name="Normal 19 3 2 11 2 8" xfId="3770" xr:uid="{8635F749-C57A-4855-A7F8-300F0E302372}"/>
    <cellStyle name="Normal 19 3 2 11 3" xfId="3771" xr:uid="{F0152588-3B75-49AF-8217-D154511B4835}"/>
    <cellStyle name="Normal 19 3 2 11 3 2" xfId="3772" xr:uid="{A63BCD86-8EEA-458B-AB87-7F8F47DC9982}"/>
    <cellStyle name="Normal 19 3 2 11 3 3" xfId="3773" xr:uid="{E1C30D3C-6DFF-4EDB-8828-93BF24032473}"/>
    <cellStyle name="Normal 19 3 2 11 3 4" xfId="3774" xr:uid="{A3C86975-008C-4D2A-8FAB-F31BC5100EFB}"/>
    <cellStyle name="Normal 19 3 2 11 3 5" xfId="3775" xr:uid="{0251F57B-AB7E-4AB5-8F75-C155A0ADDDE3}"/>
    <cellStyle name="Normal 19 3 2 11 3 6" xfId="3776" xr:uid="{92EF021B-9556-4BE2-8BE3-BDD0F13A3CDB}"/>
    <cellStyle name="Normal 19 3 2 11 3 7" xfId="3777" xr:uid="{FAB42B86-11EA-4293-A45D-B8469D0A93BA}"/>
    <cellStyle name="Normal 19 3 2 11 3 8" xfId="3778" xr:uid="{3E194552-85F5-4110-BEAD-EBDE2A5702E8}"/>
    <cellStyle name="Normal 19 3 2 11 4" xfId="3779" xr:uid="{16B44B89-0990-4DC0-83BA-D49B4FE64D55}"/>
    <cellStyle name="Normal 19 3 2 11 4 2" xfId="3780" xr:uid="{D6EA16FB-36C0-440B-8E22-1388F7CFC941}"/>
    <cellStyle name="Normal 19 3 2 11 4 3" xfId="3781" xr:uid="{86EF0EE3-3404-41D8-9E65-78F8EFC69395}"/>
    <cellStyle name="Normal 19 3 2 11 4 4" xfId="3782" xr:uid="{D93EEE2B-9241-4F7D-A37C-34D32DEE8852}"/>
    <cellStyle name="Normal 19 3 2 11 4 5" xfId="3783" xr:uid="{7519461D-BF84-4A03-9628-719D3F3C8B07}"/>
    <cellStyle name="Normal 19 3 2 11 4 6" xfId="3784" xr:uid="{212C1134-88BA-40FD-A811-6E20A502B189}"/>
    <cellStyle name="Normal 19 3 2 11 4 7" xfId="3785" xr:uid="{2BB78E10-945C-43E2-9DFA-FD9735954888}"/>
    <cellStyle name="Normal 19 3 2 11 5" xfId="3786" xr:uid="{7C359CE8-C21A-43CA-83B8-C07B2F13A4F9}"/>
    <cellStyle name="Normal 19 3 2 11 6" xfId="3787" xr:uid="{CCB12180-146D-4EB0-B18B-FC8BA1A53D9F}"/>
    <cellStyle name="Normal 19 3 2 11 7" xfId="3788" xr:uid="{BC54A81F-2589-4243-A374-966B47142057}"/>
    <cellStyle name="Normal 19 3 2 11 8" xfId="3789" xr:uid="{2A2CDFFE-D614-4D53-B57D-C60DF0AE3CD1}"/>
    <cellStyle name="Normal 19 3 2 11 9" xfId="3790" xr:uid="{7568F675-81F5-4F63-809E-E1C50FA54C2E}"/>
    <cellStyle name="Normal 19 3 2 12" xfId="3791" xr:uid="{19FD8005-A782-4371-8262-3648B2F51049}"/>
    <cellStyle name="Normal 19 3 2 12 10" xfId="3792" xr:uid="{E360A223-93CC-41EC-A55C-DBE91D4D9FA1}"/>
    <cellStyle name="Normal 19 3 2 12 11" xfId="3793" xr:uid="{1F2890C4-19F1-492C-92B2-321166AABA52}"/>
    <cellStyle name="Normal 19 3 2 12 2" xfId="3794" xr:uid="{4165A836-02A8-4ED5-ACEE-5F9180725D1B}"/>
    <cellStyle name="Normal 19 3 2 12 2 2" xfId="3795" xr:uid="{6A13F9F1-992B-40DB-B419-8C5DDE5F356C}"/>
    <cellStyle name="Normal 19 3 2 12 2 3" xfId="3796" xr:uid="{61D84E64-F5D8-46A7-86A6-0E2B4DD12026}"/>
    <cellStyle name="Normal 19 3 2 12 2 4" xfId="3797" xr:uid="{2BE62B1F-4741-45B0-ADA3-87C35E9B493D}"/>
    <cellStyle name="Normal 19 3 2 12 2 5" xfId="3798" xr:uid="{1B25FB25-DCF0-4558-BDE3-995BD8CC7A6A}"/>
    <cellStyle name="Normal 19 3 2 12 2 6" xfId="3799" xr:uid="{44CF2415-398C-492E-8A29-E755678F34DD}"/>
    <cellStyle name="Normal 19 3 2 12 2 7" xfId="3800" xr:uid="{9AD04F19-FB6C-4009-89AD-ED26BCB34343}"/>
    <cellStyle name="Normal 19 3 2 12 2 8" xfId="3801" xr:uid="{A4C1E454-BE4F-4187-96DD-009393210958}"/>
    <cellStyle name="Normal 19 3 2 12 3" xfId="3802" xr:uid="{CD4FDED5-30A6-48E2-BB56-F4BB7C5BBDE3}"/>
    <cellStyle name="Normal 19 3 2 12 3 2" xfId="3803" xr:uid="{5684286F-D28D-48B3-9421-FB2C91910B3A}"/>
    <cellStyle name="Normal 19 3 2 12 3 3" xfId="3804" xr:uid="{1985FBA3-8BC5-469D-B3C0-04614B72FFFD}"/>
    <cellStyle name="Normal 19 3 2 12 3 4" xfId="3805" xr:uid="{DD181C7B-137A-4903-B00E-1422B438058E}"/>
    <cellStyle name="Normal 19 3 2 12 3 5" xfId="3806" xr:uid="{C9CA3AF5-1B43-496A-ACE6-05EAA78A4F4F}"/>
    <cellStyle name="Normal 19 3 2 12 3 6" xfId="3807" xr:uid="{0E897B23-4D61-427D-AE15-2463C6DB7AD9}"/>
    <cellStyle name="Normal 19 3 2 12 3 7" xfId="3808" xr:uid="{1B6AC3D5-E593-4A1E-A3D4-D0A12FD4B7F4}"/>
    <cellStyle name="Normal 19 3 2 12 3 8" xfId="3809" xr:uid="{4C35B8BA-7663-442B-9912-E3162330466B}"/>
    <cellStyle name="Normal 19 3 2 12 4" xfId="3810" xr:uid="{6C55CA91-D7D4-4038-938C-E47B16122DEF}"/>
    <cellStyle name="Normal 19 3 2 12 4 2" xfId="3811" xr:uid="{F56A35B0-840D-4DE5-9D41-E309DA5FE83B}"/>
    <cellStyle name="Normal 19 3 2 12 4 3" xfId="3812" xr:uid="{C8802DB6-355F-4A91-9ED8-3E54F1F1594E}"/>
    <cellStyle name="Normal 19 3 2 12 4 4" xfId="3813" xr:uid="{A63CF1AB-4B13-4836-BB5E-290B545B5EA6}"/>
    <cellStyle name="Normal 19 3 2 12 4 5" xfId="3814" xr:uid="{944A5A78-BD52-400A-8C53-E8A2934A5FD1}"/>
    <cellStyle name="Normal 19 3 2 12 4 6" xfId="3815" xr:uid="{380053D4-86A0-4AD0-9896-B36EEE22A99D}"/>
    <cellStyle name="Normal 19 3 2 12 4 7" xfId="3816" xr:uid="{5677E63B-71CA-42AD-AC71-74169E186C7A}"/>
    <cellStyle name="Normal 19 3 2 12 5" xfId="3817" xr:uid="{8A949E2A-6055-4A36-A2EE-A7AB837D2FC6}"/>
    <cellStyle name="Normal 19 3 2 12 6" xfId="3818" xr:uid="{6525C136-C886-4633-9BC5-22DB48820598}"/>
    <cellStyle name="Normal 19 3 2 12 7" xfId="3819" xr:uid="{0D0AC922-CA46-435C-8ABB-3CE74EFEEFA0}"/>
    <cellStyle name="Normal 19 3 2 12 8" xfId="3820" xr:uid="{CC103728-2E92-4106-9092-3624E5DBFAB6}"/>
    <cellStyle name="Normal 19 3 2 12 9" xfId="3821" xr:uid="{63750D0B-ACF4-443C-B8D2-B5C6155FB315}"/>
    <cellStyle name="Normal 19 3 2 13" xfId="3822" xr:uid="{92780714-64F1-4E49-9E6A-7FA0E02D05CF}"/>
    <cellStyle name="Normal 19 3 2 13 10" xfId="3823" xr:uid="{E8033156-4D88-46BE-B9D4-A8CB4216D3A1}"/>
    <cellStyle name="Normal 19 3 2 13 11" xfId="3824" xr:uid="{C854F6A7-81CB-40DF-9C10-A6EF4310A7CC}"/>
    <cellStyle name="Normal 19 3 2 13 2" xfId="3825" xr:uid="{09B6CD6D-76A4-4AE9-AFB7-14EEC8D2367C}"/>
    <cellStyle name="Normal 19 3 2 13 2 2" xfId="3826" xr:uid="{4857FC08-5ACE-4BA7-8DC7-5BEF133E48DD}"/>
    <cellStyle name="Normal 19 3 2 13 2 3" xfId="3827" xr:uid="{A3597833-3F9B-4F15-ACD5-D01609084A76}"/>
    <cellStyle name="Normal 19 3 2 13 2 4" xfId="3828" xr:uid="{80405474-D036-4572-9DC2-97F6967DADDC}"/>
    <cellStyle name="Normal 19 3 2 13 2 5" xfId="3829" xr:uid="{29FE38D6-AE52-4DAF-A361-FC513D9BFAEB}"/>
    <cellStyle name="Normal 19 3 2 13 2 6" xfId="3830" xr:uid="{FF975BCA-C52F-4277-848B-2CD2BFDC244E}"/>
    <cellStyle name="Normal 19 3 2 13 2 7" xfId="3831" xr:uid="{663DA185-1CBA-47D0-9447-E86DB00D7CF9}"/>
    <cellStyle name="Normal 19 3 2 13 2 8" xfId="3832" xr:uid="{E7A17B3D-AE69-4412-AA73-B5990A222393}"/>
    <cellStyle name="Normal 19 3 2 13 3" xfId="3833" xr:uid="{1A985E46-6031-4955-B4C2-C12306ED2074}"/>
    <cellStyle name="Normal 19 3 2 13 3 2" xfId="3834" xr:uid="{49CB2FA7-CEAF-4138-99BD-4D413F727994}"/>
    <cellStyle name="Normal 19 3 2 13 3 3" xfId="3835" xr:uid="{80FDBDC6-6183-4B7D-9081-8F372D316007}"/>
    <cellStyle name="Normal 19 3 2 13 3 4" xfId="3836" xr:uid="{B06F197A-08AD-46CA-BE53-3FE2CF889456}"/>
    <cellStyle name="Normal 19 3 2 13 3 5" xfId="3837" xr:uid="{9CBE8797-D923-4F4E-83A9-C487B2C59861}"/>
    <cellStyle name="Normal 19 3 2 13 3 6" xfId="3838" xr:uid="{6FE27223-31CF-438B-AC7C-9FE61DBE63DF}"/>
    <cellStyle name="Normal 19 3 2 13 3 7" xfId="3839" xr:uid="{E3EAE4FC-ABDD-44AC-90BD-2FB7720A5ACC}"/>
    <cellStyle name="Normal 19 3 2 13 3 8" xfId="3840" xr:uid="{4F81A412-F739-4564-B52B-D8EDFE6C7B73}"/>
    <cellStyle name="Normal 19 3 2 13 4" xfId="3841" xr:uid="{C2532D5E-A785-4EE1-BABC-4422304F6E4C}"/>
    <cellStyle name="Normal 19 3 2 13 4 2" xfId="3842" xr:uid="{8B357E96-E7AF-4936-857A-09ED90CFA379}"/>
    <cellStyle name="Normal 19 3 2 13 4 3" xfId="3843" xr:uid="{F55EDDF5-85B4-4B2C-91D9-06FA8E9F339D}"/>
    <cellStyle name="Normal 19 3 2 13 4 4" xfId="3844" xr:uid="{CA4E66CC-4350-47D2-8C0F-70327F684FED}"/>
    <cellStyle name="Normal 19 3 2 13 4 5" xfId="3845" xr:uid="{003C7228-49F1-400E-B73B-06B625517FEB}"/>
    <cellStyle name="Normal 19 3 2 13 4 6" xfId="3846" xr:uid="{E6F9A35B-1838-476C-8A54-F5FEDD0327B9}"/>
    <cellStyle name="Normal 19 3 2 13 4 7" xfId="3847" xr:uid="{C5136942-8829-4FF7-9B47-92CDEA167CD8}"/>
    <cellStyle name="Normal 19 3 2 13 5" xfId="3848" xr:uid="{211553E4-7176-498B-B1B9-72FBA1DFC527}"/>
    <cellStyle name="Normal 19 3 2 13 6" xfId="3849" xr:uid="{E2AF23EF-D794-43A9-908A-ED56274E69CC}"/>
    <cellStyle name="Normal 19 3 2 13 7" xfId="3850" xr:uid="{8154EC52-985D-433C-86E5-283ED20C7528}"/>
    <cellStyle name="Normal 19 3 2 13 8" xfId="3851" xr:uid="{BAA7740B-B346-4C8D-8C8A-CF0426FDE8EC}"/>
    <cellStyle name="Normal 19 3 2 13 9" xfId="3852" xr:uid="{988D5C8F-B584-4672-9337-EC994151533D}"/>
    <cellStyle name="Normal 19 3 2 14" xfId="3853" xr:uid="{EAD517C1-C7D7-412A-B06D-BBF298CFB531}"/>
    <cellStyle name="Normal 19 3 2 14 10" xfId="3854" xr:uid="{EF3F827C-DA89-4E0C-8BFD-674FF9535F91}"/>
    <cellStyle name="Normal 19 3 2 14 11" xfId="3855" xr:uid="{B8C348DA-26AD-472D-A282-2BC342275D2C}"/>
    <cellStyle name="Normal 19 3 2 14 2" xfId="3856" xr:uid="{FC432508-89C4-4103-BC81-D81A48C82F58}"/>
    <cellStyle name="Normal 19 3 2 14 2 2" xfId="3857" xr:uid="{D57866D2-704C-4898-9D81-1D4019E1E1E2}"/>
    <cellStyle name="Normal 19 3 2 14 2 3" xfId="3858" xr:uid="{12FE3A6F-BDD4-4282-A187-A10135462470}"/>
    <cellStyle name="Normal 19 3 2 14 2 4" xfId="3859" xr:uid="{49EB30AB-1E30-48C9-A8EE-0644E4191783}"/>
    <cellStyle name="Normal 19 3 2 14 2 5" xfId="3860" xr:uid="{3F326083-B169-4E1B-A436-3D31EB956CAF}"/>
    <cellStyle name="Normal 19 3 2 14 2 6" xfId="3861" xr:uid="{9F3EF6E1-54E4-422C-8B7B-2EEECB79647B}"/>
    <cellStyle name="Normal 19 3 2 14 2 7" xfId="3862" xr:uid="{2AEB18A8-A416-4668-9F76-D9A88EBFAFD1}"/>
    <cellStyle name="Normal 19 3 2 14 2 8" xfId="3863" xr:uid="{3C8CC00C-F024-4BD3-BE5E-9DCDD410406B}"/>
    <cellStyle name="Normal 19 3 2 14 3" xfId="3864" xr:uid="{970E25B1-4256-4DB7-9B36-48E720FBBA52}"/>
    <cellStyle name="Normal 19 3 2 14 3 2" xfId="3865" xr:uid="{412956C9-2BFC-473D-820B-A7A3FCA5449D}"/>
    <cellStyle name="Normal 19 3 2 14 3 3" xfId="3866" xr:uid="{A855922A-B197-41B4-8142-4C2D1AC63E4F}"/>
    <cellStyle name="Normal 19 3 2 14 3 4" xfId="3867" xr:uid="{F0BE3B6A-866E-4B64-9189-959DD411FA34}"/>
    <cellStyle name="Normal 19 3 2 14 3 5" xfId="3868" xr:uid="{1C8A8E1D-267B-43A0-A904-5A29A4D82D77}"/>
    <cellStyle name="Normal 19 3 2 14 3 6" xfId="3869" xr:uid="{0A53C416-B710-4A9D-8D6C-3F288A778381}"/>
    <cellStyle name="Normal 19 3 2 14 3 7" xfId="3870" xr:uid="{9A4F1C5C-6090-47DB-930D-139DDC0E8159}"/>
    <cellStyle name="Normal 19 3 2 14 3 8" xfId="3871" xr:uid="{E4A94B6C-B1F9-4396-955B-C1B694F12617}"/>
    <cellStyle name="Normal 19 3 2 14 4" xfId="3872" xr:uid="{35CB1CA6-739F-42AF-9A8E-C8EDD7B001E6}"/>
    <cellStyle name="Normal 19 3 2 14 4 2" xfId="3873" xr:uid="{96659668-7CEE-4211-ACC0-288DB6FCB63B}"/>
    <cellStyle name="Normal 19 3 2 14 4 3" xfId="3874" xr:uid="{397BAA0D-5CED-4988-A55A-0DF9EC774DDD}"/>
    <cellStyle name="Normal 19 3 2 14 4 4" xfId="3875" xr:uid="{354E8999-5CB5-492A-AE4B-3FFF13F07C33}"/>
    <cellStyle name="Normal 19 3 2 14 4 5" xfId="3876" xr:uid="{6488E564-8C48-466E-8BF2-60D54352732B}"/>
    <cellStyle name="Normal 19 3 2 14 4 6" xfId="3877" xr:uid="{82A7AB41-71E4-42E2-85BF-30E31B98A8B0}"/>
    <cellStyle name="Normal 19 3 2 14 4 7" xfId="3878" xr:uid="{D867FC26-AE1F-4733-A7DD-5CC0DD371462}"/>
    <cellStyle name="Normal 19 3 2 14 5" xfId="3879" xr:uid="{FFE81138-6D7C-412D-9A8C-0398637B2CB9}"/>
    <cellStyle name="Normal 19 3 2 14 6" xfId="3880" xr:uid="{A04C76EF-1FEE-4F43-BD02-975AC7AC8955}"/>
    <cellStyle name="Normal 19 3 2 14 7" xfId="3881" xr:uid="{6163878F-7553-4FA0-83F2-DF1927351507}"/>
    <cellStyle name="Normal 19 3 2 14 8" xfId="3882" xr:uid="{15BDDFEF-39BA-442F-8C61-2D0AA1F6F970}"/>
    <cellStyle name="Normal 19 3 2 14 9" xfId="3883" xr:uid="{8968ABFF-8DE6-4296-9BB7-2E38471E8A67}"/>
    <cellStyle name="Normal 19 3 2 15" xfId="3884" xr:uid="{3121B5B9-F539-4032-A0B1-E845E9921459}"/>
    <cellStyle name="Normal 19 3 2 15 10" xfId="3885" xr:uid="{15F993E3-3B67-49D0-BE00-8CCD68BD5BD2}"/>
    <cellStyle name="Normal 19 3 2 15 11" xfId="3886" xr:uid="{6BED39F2-B835-4B21-9507-3B138E22721A}"/>
    <cellStyle name="Normal 19 3 2 15 2" xfId="3887" xr:uid="{FF86509F-EC98-485D-BDEB-D5912AD0BA1A}"/>
    <cellStyle name="Normal 19 3 2 15 2 2" xfId="3888" xr:uid="{7DCAA1F8-C77F-4596-8E14-D48742C40A6C}"/>
    <cellStyle name="Normal 19 3 2 15 2 3" xfId="3889" xr:uid="{0A7BF911-566B-49BD-9EAC-5430664F733B}"/>
    <cellStyle name="Normal 19 3 2 15 2 4" xfId="3890" xr:uid="{3A693DC4-1DD8-4420-BFA4-493572F3C463}"/>
    <cellStyle name="Normal 19 3 2 15 2 5" xfId="3891" xr:uid="{A2ED5047-90F3-41A1-81C7-7C41B6A1BDC9}"/>
    <cellStyle name="Normal 19 3 2 15 2 6" xfId="3892" xr:uid="{11E41EE5-2A5B-480E-828B-CFEBA2347921}"/>
    <cellStyle name="Normal 19 3 2 15 2 7" xfId="3893" xr:uid="{6F159EE0-6EF0-4E24-882F-A5E6639E20D1}"/>
    <cellStyle name="Normal 19 3 2 15 2 8" xfId="3894" xr:uid="{2ED7DC90-3587-46F0-9460-5E18C6103E79}"/>
    <cellStyle name="Normal 19 3 2 15 3" xfId="3895" xr:uid="{77215DFF-581C-430F-BE9B-631E4CE0055A}"/>
    <cellStyle name="Normal 19 3 2 15 3 2" xfId="3896" xr:uid="{9F7F48F0-B0B1-44BE-BD02-32FB4665C279}"/>
    <cellStyle name="Normal 19 3 2 15 3 3" xfId="3897" xr:uid="{45CAB118-E60C-4E77-88AA-1DCCFAC4C7D9}"/>
    <cellStyle name="Normal 19 3 2 15 3 4" xfId="3898" xr:uid="{80BF3883-7AD6-4754-AE88-DCFACA6FEEDD}"/>
    <cellStyle name="Normal 19 3 2 15 3 5" xfId="3899" xr:uid="{EA15A260-040C-4A0B-8184-EF9F13D148FF}"/>
    <cellStyle name="Normal 19 3 2 15 3 6" xfId="3900" xr:uid="{22660BCD-5075-48D1-A9E0-80ECBF47B1D6}"/>
    <cellStyle name="Normal 19 3 2 15 3 7" xfId="3901" xr:uid="{A238BBF1-247E-43F0-BE6B-570629891C81}"/>
    <cellStyle name="Normal 19 3 2 15 3 8" xfId="3902" xr:uid="{90EBE557-FE5F-4C86-82F5-9F825F080643}"/>
    <cellStyle name="Normal 19 3 2 15 4" xfId="3903" xr:uid="{53B49640-A6EB-4035-8463-6AB1F6772987}"/>
    <cellStyle name="Normal 19 3 2 15 4 2" xfId="3904" xr:uid="{4C8F0EA1-EA75-4784-8947-4FBB2784FC17}"/>
    <cellStyle name="Normal 19 3 2 15 4 3" xfId="3905" xr:uid="{77AE0045-64E6-49CB-97FB-CEBFE1D0B3F2}"/>
    <cellStyle name="Normal 19 3 2 15 4 4" xfId="3906" xr:uid="{C76C9D45-93D7-4EAB-B626-30F74585FB19}"/>
    <cellStyle name="Normal 19 3 2 15 4 5" xfId="3907" xr:uid="{989B6C94-7BE9-48E5-98B1-E5DE083F8F45}"/>
    <cellStyle name="Normal 19 3 2 15 4 6" xfId="3908" xr:uid="{C6AD369E-98B6-47B4-AB64-B9F5F305DE51}"/>
    <cellStyle name="Normal 19 3 2 15 4 7" xfId="3909" xr:uid="{78EC8025-09B9-4A9F-A754-C578FE5FB55E}"/>
    <cellStyle name="Normal 19 3 2 15 5" xfId="3910" xr:uid="{C4F8A007-957B-4C6A-B748-9C5934AF4C8A}"/>
    <cellStyle name="Normal 19 3 2 15 6" xfId="3911" xr:uid="{F0A15F5D-5FDF-41F9-B4F9-0689D69050D2}"/>
    <cellStyle name="Normal 19 3 2 15 7" xfId="3912" xr:uid="{192D535B-9BBA-4632-BB84-8830F88BC717}"/>
    <cellStyle name="Normal 19 3 2 15 8" xfId="3913" xr:uid="{320B1737-76CB-4B20-96F0-038B275B96D2}"/>
    <cellStyle name="Normal 19 3 2 15 9" xfId="3914" xr:uid="{E6D7EEBB-5C3D-4964-B17B-6AC955EF4D1F}"/>
    <cellStyle name="Normal 19 3 2 16" xfId="3915" xr:uid="{CB95E23A-4B86-4B87-BF9E-B4F180A05258}"/>
    <cellStyle name="Normal 19 3 2 16 10" xfId="3916" xr:uid="{1CDFEA40-72F7-45D2-8AE9-E18175BF937A}"/>
    <cellStyle name="Normal 19 3 2 16 2" xfId="3917" xr:uid="{057A4882-B138-4255-ADB5-865741BBFBF0}"/>
    <cellStyle name="Normal 19 3 2 16 2 2" xfId="3918" xr:uid="{E66C26CE-9474-4C65-865E-9F61B4DD61F4}"/>
    <cellStyle name="Normal 19 3 2 16 2 3" xfId="3919" xr:uid="{418A5E15-2E19-498A-9DA2-8ADEA75EC302}"/>
    <cellStyle name="Normal 19 3 2 16 2 4" xfId="3920" xr:uid="{DE002728-BBB9-421C-8966-51D3836248AF}"/>
    <cellStyle name="Normal 19 3 2 16 2 5" xfId="3921" xr:uid="{1FEF255C-830F-45A1-9889-E0182F6EDABA}"/>
    <cellStyle name="Normal 19 3 2 16 2 6" xfId="3922" xr:uid="{A40F392A-64A8-4C35-87A0-7339A9EA71C2}"/>
    <cellStyle name="Normal 19 3 2 16 2 7" xfId="3923" xr:uid="{F3B4A409-7303-4D12-AA58-586E44A0D13F}"/>
    <cellStyle name="Normal 19 3 2 16 2 8" xfId="3924" xr:uid="{C779CF39-8D67-490C-B6C9-4B291B2CBA80}"/>
    <cellStyle name="Normal 19 3 2 16 3" xfId="3925" xr:uid="{3AF6B157-EDE5-4511-88EC-12FA51B78D19}"/>
    <cellStyle name="Normal 19 3 2 16 3 2" xfId="3926" xr:uid="{EDE63704-60A5-4C7C-8AB3-90F25833A0A5}"/>
    <cellStyle name="Normal 19 3 2 16 3 3" xfId="3927" xr:uid="{D4246429-4644-482C-8057-37762CE76D20}"/>
    <cellStyle name="Normal 19 3 2 16 3 4" xfId="3928" xr:uid="{219BEA69-2159-4AB7-9298-E9A875064E40}"/>
    <cellStyle name="Normal 19 3 2 16 3 5" xfId="3929" xr:uid="{3E5A7C73-7830-4D3C-B00C-0E57F2A73744}"/>
    <cellStyle name="Normal 19 3 2 16 3 6" xfId="3930" xr:uid="{BE0EB321-1ABC-4FD6-8EEE-33B588E5BC27}"/>
    <cellStyle name="Normal 19 3 2 16 3 7" xfId="3931" xr:uid="{27995929-29BA-4F58-847F-15A76197B6C2}"/>
    <cellStyle name="Normal 19 3 2 16 4" xfId="3932" xr:uid="{D0DB5CB3-3D76-4869-B0A5-39BABC7E1593}"/>
    <cellStyle name="Normal 19 3 2 16 5" xfId="3933" xr:uid="{AA6EC66E-02C8-4658-9F00-981C51312465}"/>
    <cellStyle name="Normal 19 3 2 16 6" xfId="3934" xr:uid="{2E353515-6BFC-4846-AFEC-ECF912FA6342}"/>
    <cellStyle name="Normal 19 3 2 16 7" xfId="3935" xr:uid="{79E57CC8-8A01-42E9-B6D2-A14E63E7A083}"/>
    <cellStyle name="Normal 19 3 2 16 8" xfId="3936" xr:uid="{788B74A4-262F-42EA-B083-36FADEC9CAFB}"/>
    <cellStyle name="Normal 19 3 2 16 9" xfId="3937" xr:uid="{A17D9A1D-DD5F-4AE7-BC10-6208ED4E3B27}"/>
    <cellStyle name="Normal 19 3 2 17" xfId="3938" xr:uid="{0FB09A89-40F2-4F49-971A-DB79390BC27C}"/>
    <cellStyle name="Normal 19 3 2 17 2" xfId="3939" xr:uid="{4247C406-99B1-41AA-9B2E-54F7E787CEEF}"/>
    <cellStyle name="Normal 19 3 2 17 3" xfId="3940" xr:uid="{1872F3A4-6D7A-4A84-BDFC-3D0FD3592F99}"/>
    <cellStyle name="Normal 19 3 2 17 4" xfId="3941" xr:uid="{E447374E-71E1-42A2-AC08-8E0A8B00D361}"/>
    <cellStyle name="Normal 19 3 2 17 5" xfId="3942" xr:uid="{B9380FD0-7133-478F-94C9-5D76910015FA}"/>
    <cellStyle name="Normal 19 3 2 17 6" xfId="3943" xr:uid="{098D2F74-A9A8-4CA4-B768-B89850E4FCB8}"/>
    <cellStyle name="Normal 19 3 2 17 7" xfId="3944" xr:uid="{9785AF59-1B2B-4209-9830-8A0A762D22FF}"/>
    <cellStyle name="Normal 19 3 2 17 8" xfId="3945" xr:uid="{AD938E9A-9E4B-4285-911B-25EA3C954F0F}"/>
    <cellStyle name="Normal 19 3 2 18" xfId="3946" xr:uid="{F364739D-3D45-43E4-9647-26B8151028DE}"/>
    <cellStyle name="Normal 19 3 2 18 2" xfId="3947" xr:uid="{29467DAB-9FB4-461D-9FEF-6A3452D89BE9}"/>
    <cellStyle name="Normal 19 3 2 18 3" xfId="3948" xr:uid="{68B0696B-567B-4D05-A2C8-DCAF00C518EF}"/>
    <cellStyle name="Normal 19 3 2 18 4" xfId="3949" xr:uid="{617EB920-F506-426A-9B25-190C5D364992}"/>
    <cellStyle name="Normal 19 3 2 18 5" xfId="3950" xr:uid="{D7BFCA5A-0EFA-4E04-AFFC-0FC8FF076C71}"/>
    <cellStyle name="Normal 19 3 2 18 6" xfId="3951" xr:uid="{321734A0-4337-442E-B3C4-A66D3FDEF808}"/>
    <cellStyle name="Normal 19 3 2 18 7" xfId="3952" xr:uid="{180E20A9-8572-44B8-94B5-608B3B86F785}"/>
    <cellStyle name="Normal 19 3 2 18 8" xfId="3953" xr:uid="{EF34F0BD-1ABA-4A7B-926A-9D96E550863D}"/>
    <cellStyle name="Normal 19 3 2 19" xfId="3954" xr:uid="{C19D8CEF-05CD-4485-978D-6DB1D7A1B840}"/>
    <cellStyle name="Normal 19 3 2 19 2" xfId="3955" xr:uid="{CB02939C-B8A8-4FA6-AA34-D7B63E0330C8}"/>
    <cellStyle name="Normal 19 3 2 19 3" xfId="3956" xr:uid="{E85EA259-5578-416F-AA18-1329DD7BD562}"/>
    <cellStyle name="Normal 19 3 2 19 4" xfId="3957" xr:uid="{17EEE4A1-EA50-433E-A510-D54AE986FDEE}"/>
    <cellStyle name="Normal 19 3 2 19 5" xfId="3958" xr:uid="{25FC4D62-B1AD-464B-88D8-00F38E903BF2}"/>
    <cellStyle name="Normal 19 3 2 19 6" xfId="3959" xr:uid="{DC189F13-BA0D-4C05-9D3B-08B41ECFAA51}"/>
    <cellStyle name="Normal 19 3 2 19 7" xfId="3960" xr:uid="{F7163455-8F32-4A12-AF9A-46129A7A8CB3}"/>
    <cellStyle name="Normal 19 3 2 2" xfId="3961" xr:uid="{EDCBAAE4-22A9-45D4-AA9F-F96768C2352F}"/>
    <cellStyle name="Normal 19 3 2 2 10" xfId="3962" xr:uid="{4DEC8829-547B-4C07-A40C-8D3C91EEF8AB}"/>
    <cellStyle name="Normal 19 3 2 2 11" xfId="3963" xr:uid="{7AA0DB4F-6B09-4BE6-9EE1-575155E7D86C}"/>
    <cellStyle name="Normal 19 3 2 2 12" xfId="3964" xr:uid="{4CB5E4F9-ABEE-472D-905C-6A8C61403409}"/>
    <cellStyle name="Normal 19 3 2 2 2" xfId="3965" xr:uid="{1BA8D3B9-7DF2-4C62-A373-ED59A3DBB529}"/>
    <cellStyle name="Normal 19 3 2 2 2 2" xfId="3966" xr:uid="{9E3B8263-AB65-4C5C-8B0D-945334F430F9}"/>
    <cellStyle name="Normal 19 3 2 2 2 2 2" xfId="3967" xr:uid="{ABD30AD5-C303-4FE6-BE63-A7FE7A15AE5C}"/>
    <cellStyle name="Normal 19 3 2 2 2 3" xfId="3968" xr:uid="{04D349BA-93D9-44CF-8C6B-8B4339A04D95}"/>
    <cellStyle name="Normal 19 3 2 2 2 4" xfId="3969" xr:uid="{A5D607F9-051D-48DF-B576-89BF89D0029A}"/>
    <cellStyle name="Normal 19 3 2 2 2 5" xfId="3970" xr:uid="{ACE9F00D-E47A-42D8-98FA-2D3712B34D0D}"/>
    <cellStyle name="Normal 19 3 2 2 2 6" xfId="3971" xr:uid="{3B7684B5-681E-4E0F-AC1D-70D5409F6CC3}"/>
    <cellStyle name="Normal 19 3 2 2 2 7" xfId="3972" xr:uid="{6BE662C0-8D26-4D7B-8E82-A5E4B1A00898}"/>
    <cellStyle name="Normal 19 3 2 2 2 8" xfId="3973" xr:uid="{8111D8BD-44C5-4BAD-BB6E-07B36CD77489}"/>
    <cellStyle name="Normal 19 3 2 2 2 9" xfId="3974" xr:uid="{7935ED27-CE87-4A2E-BC4C-47C3EE5612A1}"/>
    <cellStyle name="Normal 19 3 2 2 3" xfId="3975" xr:uid="{DD215475-F68E-4D0B-859F-CB8483DBADC5}"/>
    <cellStyle name="Normal 19 3 2 2 3 2" xfId="3976" xr:uid="{B6B9D44F-BDFC-410B-A7F2-6D85CA660673}"/>
    <cellStyle name="Normal 19 3 2 2 3 3" xfId="3977" xr:uid="{5A179203-947A-44A8-BE46-B2B4D0C607CF}"/>
    <cellStyle name="Normal 19 3 2 2 3 4" xfId="3978" xr:uid="{2CD16691-E3B0-4A04-936D-8C2B857FE041}"/>
    <cellStyle name="Normal 19 3 2 2 3 5" xfId="3979" xr:uid="{9A27AADF-6C01-4AB5-9911-25516EA5A2D8}"/>
    <cellStyle name="Normal 19 3 2 2 3 6" xfId="3980" xr:uid="{60E135FB-2F38-4BFC-8013-8658DB01EBE2}"/>
    <cellStyle name="Normal 19 3 2 2 3 7" xfId="3981" xr:uid="{4A39EE53-24C5-4CC1-905A-878CFC8E126A}"/>
    <cellStyle name="Normal 19 3 2 2 3 8" xfId="3982" xr:uid="{431E0700-2874-48E0-9726-D1C2B83F9072}"/>
    <cellStyle name="Normal 19 3 2 2 3 9" xfId="3983" xr:uid="{0AA8D3DD-6773-46E9-B8CB-1B6D148B8624}"/>
    <cellStyle name="Normal 19 3 2 2 4" xfId="3984" xr:uid="{A0EE1F67-EC22-49BE-9F53-E8B4B5923B34}"/>
    <cellStyle name="Normal 19 3 2 2 4 2" xfId="3985" xr:uid="{266694D7-F73D-4BA7-9B23-F2EE60AF9D5C}"/>
    <cellStyle name="Normal 19 3 2 2 4 3" xfId="3986" xr:uid="{6292D6A1-8225-4179-9C33-C54B46C02B09}"/>
    <cellStyle name="Normal 19 3 2 2 4 4" xfId="3987" xr:uid="{0E89348F-25C7-401E-814E-F6AF296F0082}"/>
    <cellStyle name="Normal 19 3 2 2 4 5" xfId="3988" xr:uid="{C1717D3E-0118-48D0-A3CA-F0E9456FF934}"/>
    <cellStyle name="Normal 19 3 2 2 4 6" xfId="3989" xr:uid="{32B06667-2CDD-4064-9E09-A2BCD2CF483D}"/>
    <cellStyle name="Normal 19 3 2 2 4 7" xfId="3990" xr:uid="{BF271801-7D02-4579-85EC-597ADE27A804}"/>
    <cellStyle name="Normal 19 3 2 2 5" xfId="3991" xr:uid="{9E6D6B50-DE86-4152-9BA1-983E58CD2286}"/>
    <cellStyle name="Normal 19 3 2 2 6" xfId="3992" xr:uid="{6522ED40-274B-4934-9AA4-08F8569D0911}"/>
    <cellStyle name="Normal 19 3 2 2 7" xfId="3993" xr:uid="{6501A188-CF8F-442D-B25E-0B9755E858F8}"/>
    <cellStyle name="Normal 19 3 2 2 8" xfId="3994" xr:uid="{A7211D08-09E0-43F2-8E37-17847E9DC06C}"/>
    <cellStyle name="Normal 19 3 2 2 9" xfId="3995" xr:uid="{9502C1A7-22AE-4CF4-8DD1-0338896202C5}"/>
    <cellStyle name="Normal 19 3 2 20" xfId="3996" xr:uid="{910DB57C-B062-44C2-BD29-6BAECC433F19}"/>
    <cellStyle name="Normal 19 3 2 21" xfId="3997" xr:uid="{80064E47-1664-4858-9246-19E886A8889D}"/>
    <cellStyle name="Normal 19 3 2 22" xfId="3998" xr:uid="{D4C8F807-B53D-4A25-9106-10A4DB0207A9}"/>
    <cellStyle name="Normal 19 3 2 23" xfId="3999" xr:uid="{5919889C-5CFA-4E4F-92A2-6BB9D65EB249}"/>
    <cellStyle name="Normal 19 3 2 24" xfId="4000" xr:uid="{E375554C-C61A-458D-B59B-2219239B29B5}"/>
    <cellStyle name="Normal 19 3 2 25" xfId="4001" xr:uid="{9552ADF9-5B80-4FF7-A8BE-F076D572971A}"/>
    <cellStyle name="Normal 19 3 2 26" xfId="4002" xr:uid="{25D5CDDD-C43D-4D0D-B45D-0CB77ED2A31C}"/>
    <cellStyle name="Normal 19 3 2 27" xfId="4003" xr:uid="{70F8B2F1-781B-432D-B2C9-F07B78A82D0C}"/>
    <cellStyle name="Normal 19 3 2 3" xfId="4004" xr:uid="{1B8343DC-2273-4C91-A53B-BE964CC22026}"/>
    <cellStyle name="Normal 19 3 2 3 10" xfId="4005" xr:uid="{AE7AD43C-2B5D-4B01-9980-1556463292B9}"/>
    <cellStyle name="Normal 19 3 2 3 11" xfId="4006" xr:uid="{494DDA3D-53BC-4E09-B672-7FE59055DCA2}"/>
    <cellStyle name="Normal 19 3 2 3 12" xfId="4007" xr:uid="{F715B819-B349-4E74-AE4A-0068A1EECB94}"/>
    <cellStyle name="Normal 19 3 2 3 2" xfId="4008" xr:uid="{10CDAAF4-8021-4350-832E-791EAE1769F8}"/>
    <cellStyle name="Normal 19 3 2 3 2 2" xfId="4009" xr:uid="{211B803F-B3B6-4AEC-A233-1FCE30BE2BD7}"/>
    <cellStyle name="Normal 19 3 2 3 2 3" xfId="4010" xr:uid="{11AFDF8A-9579-48A6-ADBE-1242918F9458}"/>
    <cellStyle name="Normal 19 3 2 3 2 4" xfId="4011" xr:uid="{9549AC8F-689D-4845-9A16-695D18DB73C5}"/>
    <cellStyle name="Normal 19 3 2 3 2 5" xfId="4012" xr:uid="{A48C293F-30D7-4224-9751-4BEB44CEED6C}"/>
    <cellStyle name="Normal 19 3 2 3 2 6" xfId="4013" xr:uid="{3CE6FADA-EF6F-4D9C-927C-DA34B4A6928B}"/>
    <cellStyle name="Normal 19 3 2 3 2 7" xfId="4014" xr:uid="{8989C556-6AF7-47DD-B206-A8D03F4A9D38}"/>
    <cellStyle name="Normal 19 3 2 3 2 8" xfId="4015" xr:uid="{C6946147-D104-4F4C-B193-B4E16D393DDC}"/>
    <cellStyle name="Normal 19 3 2 3 2 9" xfId="4016" xr:uid="{A2DBF7F9-A8C9-46E0-8D25-3315FCE4AE5F}"/>
    <cellStyle name="Normal 19 3 2 3 3" xfId="4017" xr:uid="{7568EA6C-D15F-4DD9-B86C-5CDA4BFD8415}"/>
    <cellStyle name="Normal 19 3 2 3 3 2" xfId="4018" xr:uid="{AC3566A8-2117-4C2E-9E95-9E6AA569AF26}"/>
    <cellStyle name="Normal 19 3 2 3 3 3" xfId="4019" xr:uid="{77A1D66E-D3AA-4DF1-BBF7-A7DCA7B0EE68}"/>
    <cellStyle name="Normal 19 3 2 3 3 4" xfId="4020" xr:uid="{861DCA16-16A2-42D8-BF20-8EF8E3E2F40E}"/>
    <cellStyle name="Normal 19 3 2 3 3 5" xfId="4021" xr:uid="{83736E01-E0CA-45B8-8F07-7C0838AD3281}"/>
    <cellStyle name="Normal 19 3 2 3 3 6" xfId="4022" xr:uid="{6B1A3F2C-8319-4D82-8AEA-17411B0EDE86}"/>
    <cellStyle name="Normal 19 3 2 3 3 7" xfId="4023" xr:uid="{9CC0B2A2-8AD5-4F91-B0A6-A64E414F5710}"/>
    <cellStyle name="Normal 19 3 2 3 3 8" xfId="4024" xr:uid="{84E48A59-44E0-4D57-83E7-DCDA122AAB12}"/>
    <cellStyle name="Normal 19 3 2 3 4" xfId="4025" xr:uid="{6E3438E9-6986-4876-85CE-0654A3813B7F}"/>
    <cellStyle name="Normal 19 3 2 3 4 2" xfId="4026" xr:uid="{24A5F9DC-741A-468B-8A69-D6862B14EE31}"/>
    <cellStyle name="Normal 19 3 2 3 4 3" xfId="4027" xr:uid="{477DA26B-FC68-4161-8F12-6BCF9FD46D64}"/>
    <cellStyle name="Normal 19 3 2 3 4 4" xfId="4028" xr:uid="{3DD6A2EF-8F62-4D11-91B8-C89995D6F3DB}"/>
    <cellStyle name="Normal 19 3 2 3 4 5" xfId="4029" xr:uid="{2D3E4282-F3AB-4B86-BE4B-09A6FCCAE705}"/>
    <cellStyle name="Normal 19 3 2 3 4 6" xfId="4030" xr:uid="{CD24297E-3DC0-470D-8B28-CEF68BFACC29}"/>
    <cellStyle name="Normal 19 3 2 3 4 7" xfId="4031" xr:uid="{C31C6D71-1BFC-4037-B3DE-1726B7ED98B6}"/>
    <cellStyle name="Normal 19 3 2 3 5" xfId="4032" xr:uid="{C91072B6-39A5-47AB-AC74-66509549987F}"/>
    <cellStyle name="Normal 19 3 2 3 6" xfId="4033" xr:uid="{A61B8340-63BA-44D1-B3DF-F53FDE79FB17}"/>
    <cellStyle name="Normal 19 3 2 3 7" xfId="4034" xr:uid="{FA2AFD42-123A-47D6-B6B0-3FD58D2CA944}"/>
    <cellStyle name="Normal 19 3 2 3 8" xfId="4035" xr:uid="{19F5BBF8-0CB0-4666-94F4-6EE97E0EBC7F}"/>
    <cellStyle name="Normal 19 3 2 3 9" xfId="4036" xr:uid="{CA1C805A-B630-4B7D-AF6D-F3A80BADCCEA}"/>
    <cellStyle name="Normal 19 3 2 4" xfId="4037" xr:uid="{AD74184F-108C-4EE9-B650-B125A57B1034}"/>
    <cellStyle name="Normal 19 3 2 4 10" xfId="4038" xr:uid="{C05055BA-E829-4421-8508-B8D8C1A503DE}"/>
    <cellStyle name="Normal 19 3 2 4 11" xfId="4039" xr:uid="{F2CB1801-B618-476C-939C-A4EA84CA3DFB}"/>
    <cellStyle name="Normal 19 3 2 4 12" xfId="4040" xr:uid="{C9FFBB8F-016B-41C9-9811-88B2987D4034}"/>
    <cellStyle name="Normal 19 3 2 4 2" xfId="4041" xr:uid="{7781798C-ECBF-4955-AB53-57AC98122A4F}"/>
    <cellStyle name="Normal 19 3 2 4 2 2" xfId="4042" xr:uid="{64FA0E5D-ACD5-46A6-9849-5980F86BA82D}"/>
    <cellStyle name="Normal 19 3 2 4 2 3" xfId="4043" xr:uid="{9136FDC2-4F59-4117-8A41-3D1031F2DE5A}"/>
    <cellStyle name="Normal 19 3 2 4 2 4" xfId="4044" xr:uid="{5D488816-372C-4541-87FC-205C194DC5EF}"/>
    <cellStyle name="Normal 19 3 2 4 2 5" xfId="4045" xr:uid="{ED86F72A-52DA-4B2C-B223-BCCC7BC2F478}"/>
    <cellStyle name="Normal 19 3 2 4 2 6" xfId="4046" xr:uid="{38AB46A0-927C-4C96-B726-A6AD9FA7AFA3}"/>
    <cellStyle name="Normal 19 3 2 4 2 7" xfId="4047" xr:uid="{73CF8D27-81DD-4F50-BD7D-E5C029B76A47}"/>
    <cellStyle name="Normal 19 3 2 4 2 8" xfId="4048" xr:uid="{3F04DA55-E631-4E5C-84DA-BC3F31DCD334}"/>
    <cellStyle name="Normal 19 3 2 4 3" xfId="4049" xr:uid="{2559D4BC-9C3A-4BFF-9430-F8CF047A3ECB}"/>
    <cellStyle name="Normal 19 3 2 4 3 2" xfId="4050" xr:uid="{224E5E5D-36BC-4952-B08A-286195FF4DF3}"/>
    <cellStyle name="Normal 19 3 2 4 3 3" xfId="4051" xr:uid="{3980A84B-198A-463A-9061-9D7F7E6BDA3A}"/>
    <cellStyle name="Normal 19 3 2 4 3 4" xfId="4052" xr:uid="{B7248C4D-02E1-4CE4-8085-73662E07D9F7}"/>
    <cellStyle name="Normal 19 3 2 4 3 5" xfId="4053" xr:uid="{76AB69C3-8C55-4C27-9A48-8BFF42D64D99}"/>
    <cellStyle name="Normal 19 3 2 4 3 6" xfId="4054" xr:uid="{182580CA-0E81-4368-9C9E-DA961E108A28}"/>
    <cellStyle name="Normal 19 3 2 4 3 7" xfId="4055" xr:uid="{01AAF403-E7A8-4A29-AFF9-69595B4B5F4D}"/>
    <cellStyle name="Normal 19 3 2 4 3 8" xfId="4056" xr:uid="{D0B8B226-8105-4038-91C1-8C8B90EC7234}"/>
    <cellStyle name="Normal 19 3 2 4 4" xfId="4057" xr:uid="{C4FC77AA-6019-4184-B8DB-00CAFAEBCF36}"/>
    <cellStyle name="Normal 19 3 2 4 4 2" xfId="4058" xr:uid="{FBDB7802-B3B0-4E0F-9739-4404B8B5FF29}"/>
    <cellStyle name="Normal 19 3 2 4 4 3" xfId="4059" xr:uid="{F6C91458-6C35-41E4-9319-5A1B2F5D2CB2}"/>
    <cellStyle name="Normal 19 3 2 4 4 4" xfId="4060" xr:uid="{2EE4516A-B155-470D-9497-AC10C9DACA23}"/>
    <cellStyle name="Normal 19 3 2 4 4 5" xfId="4061" xr:uid="{B707C357-15FE-4B64-905B-3464E2403D72}"/>
    <cellStyle name="Normal 19 3 2 4 4 6" xfId="4062" xr:uid="{AC648972-8231-4478-8FAC-2BB72DEAA021}"/>
    <cellStyle name="Normal 19 3 2 4 4 7" xfId="4063" xr:uid="{0188DC06-B067-4EE5-AF3C-AEA0FCCA1C1B}"/>
    <cellStyle name="Normal 19 3 2 4 5" xfId="4064" xr:uid="{13A58EA2-FFCF-44B6-B6AC-8BE25171590F}"/>
    <cellStyle name="Normal 19 3 2 4 6" xfId="4065" xr:uid="{E284C950-CBC8-4115-9713-7934B1984FDA}"/>
    <cellStyle name="Normal 19 3 2 4 7" xfId="4066" xr:uid="{FF66B99F-EE83-4FE5-BE6F-A4E8FF80D66F}"/>
    <cellStyle name="Normal 19 3 2 4 8" xfId="4067" xr:uid="{DEC5298B-BAA4-477D-8C51-9473ECC2603A}"/>
    <cellStyle name="Normal 19 3 2 4 9" xfId="4068" xr:uid="{ECB3ADCF-E9AB-4A6A-AFD9-35F79785269B}"/>
    <cellStyle name="Normal 19 3 2 5" xfId="4069" xr:uid="{722ECB0A-1C7E-4DC8-B651-D42C4E96DFB0}"/>
    <cellStyle name="Normal 19 3 2 5 10" xfId="4070" xr:uid="{02F0B635-B5A7-4C7A-AE87-139FC36A8764}"/>
    <cellStyle name="Normal 19 3 2 5 11" xfId="4071" xr:uid="{CDB488B7-98EF-4497-8692-BE625EB2055B}"/>
    <cellStyle name="Normal 19 3 2 5 2" xfId="4072" xr:uid="{71E0811A-07FC-48FE-8731-1F743CFB1C74}"/>
    <cellStyle name="Normal 19 3 2 5 2 2" xfId="4073" xr:uid="{519A84BC-A962-4409-A3A4-D53B9F88961F}"/>
    <cellStyle name="Normal 19 3 2 5 2 3" xfId="4074" xr:uid="{96E8B95D-0E77-4E96-A383-81C5C73809FD}"/>
    <cellStyle name="Normal 19 3 2 5 2 4" xfId="4075" xr:uid="{12D63AEB-E1E7-4B95-85C2-6BD23D2FC451}"/>
    <cellStyle name="Normal 19 3 2 5 2 5" xfId="4076" xr:uid="{7A69E4BA-882B-4EFD-B5D0-31AC2AE66667}"/>
    <cellStyle name="Normal 19 3 2 5 2 6" xfId="4077" xr:uid="{E4E49B43-DFC5-498B-A26C-E477BB446BA5}"/>
    <cellStyle name="Normal 19 3 2 5 2 7" xfId="4078" xr:uid="{B28C24EA-C648-422D-86A9-2FD2478ED1BE}"/>
    <cellStyle name="Normal 19 3 2 5 2 8" xfId="4079" xr:uid="{F8C14209-FF84-4692-9CDF-1354596D161D}"/>
    <cellStyle name="Normal 19 3 2 5 3" xfId="4080" xr:uid="{6F1C62A8-3037-4D00-9DB8-F606CBE77A5D}"/>
    <cellStyle name="Normal 19 3 2 5 3 2" xfId="4081" xr:uid="{01DE831B-292C-439C-8ACB-54DA8BFC96BF}"/>
    <cellStyle name="Normal 19 3 2 5 3 3" xfId="4082" xr:uid="{69D791A4-4737-43EA-A5CD-03386741C45C}"/>
    <cellStyle name="Normal 19 3 2 5 3 4" xfId="4083" xr:uid="{7B1E4730-BB4F-4102-B831-0132690A94DA}"/>
    <cellStyle name="Normal 19 3 2 5 3 5" xfId="4084" xr:uid="{A2356ADB-C1F7-42F3-9BD2-F8727B199F25}"/>
    <cellStyle name="Normal 19 3 2 5 3 6" xfId="4085" xr:uid="{EC2F1669-6115-4466-895D-1F0F073A1A6C}"/>
    <cellStyle name="Normal 19 3 2 5 3 7" xfId="4086" xr:uid="{C8672A66-95D6-4681-91AE-9C5876D3C73E}"/>
    <cellStyle name="Normal 19 3 2 5 3 8" xfId="4087" xr:uid="{EAE0506F-D8B7-4E0B-A837-1EDC04C584E8}"/>
    <cellStyle name="Normal 19 3 2 5 4" xfId="4088" xr:uid="{414466E0-75C6-471E-A742-18C486B8A9F0}"/>
    <cellStyle name="Normal 19 3 2 5 4 2" xfId="4089" xr:uid="{719C4907-9A7F-4F05-85D3-7CE367D81C51}"/>
    <cellStyle name="Normal 19 3 2 5 4 3" xfId="4090" xr:uid="{9447627B-2E19-4C7D-865A-482242834B6C}"/>
    <cellStyle name="Normal 19 3 2 5 4 4" xfId="4091" xr:uid="{95A31E6D-145F-4BBC-A784-A7AD593BF08D}"/>
    <cellStyle name="Normal 19 3 2 5 4 5" xfId="4092" xr:uid="{8DC5C4A7-C6B6-45D6-8FC7-F7700C5D7D05}"/>
    <cellStyle name="Normal 19 3 2 5 4 6" xfId="4093" xr:uid="{C85F0D0C-EADC-4EAE-A6DB-720B508466C0}"/>
    <cellStyle name="Normal 19 3 2 5 4 7" xfId="4094" xr:uid="{3CF45B32-75AB-4955-9653-96F8E54C507C}"/>
    <cellStyle name="Normal 19 3 2 5 5" xfId="4095" xr:uid="{985AE270-53CE-4BD3-9E74-E6F5881F868D}"/>
    <cellStyle name="Normal 19 3 2 5 6" xfId="4096" xr:uid="{48EA4097-1DCC-4353-86D8-1317BC4F3F78}"/>
    <cellStyle name="Normal 19 3 2 5 7" xfId="4097" xr:uid="{48C167DD-DFD2-41E0-BD30-6DDCCDE37D5A}"/>
    <cellStyle name="Normal 19 3 2 5 8" xfId="4098" xr:uid="{2B8CBB1F-05D6-40E8-84AE-15B007C15DDC}"/>
    <cellStyle name="Normal 19 3 2 5 9" xfId="4099" xr:uid="{A62216DB-2550-4603-9DEA-DFC7BF0CEA5A}"/>
    <cellStyle name="Normal 19 3 2 6" xfId="4100" xr:uid="{F32F3C0B-CF9C-4FFE-8A38-C7ABDFE4A273}"/>
    <cellStyle name="Normal 19 3 2 6 10" xfId="4101" xr:uid="{49B26A12-2996-4048-BC08-C59559F8EE8A}"/>
    <cellStyle name="Normal 19 3 2 6 11" xfId="4102" xr:uid="{C913531E-47F3-40D0-8B4C-E55F0C7378D0}"/>
    <cellStyle name="Normal 19 3 2 6 2" xfId="4103" xr:uid="{C66C22B6-8AFD-4B5D-A9CE-75CDB939D764}"/>
    <cellStyle name="Normal 19 3 2 6 2 2" xfId="4104" xr:uid="{3984EF13-59CD-490D-BF25-53E98C94D519}"/>
    <cellStyle name="Normal 19 3 2 6 2 3" xfId="4105" xr:uid="{4247CECF-19D1-41BB-B676-C5E0A7449D51}"/>
    <cellStyle name="Normal 19 3 2 6 2 4" xfId="4106" xr:uid="{8A4EC334-16F3-4019-B344-A79789BC3717}"/>
    <cellStyle name="Normal 19 3 2 6 2 5" xfId="4107" xr:uid="{81CA68C4-DE18-4305-8179-B67EE2783875}"/>
    <cellStyle name="Normal 19 3 2 6 2 6" xfId="4108" xr:uid="{F1029761-833E-4A95-A159-6677DEE430FE}"/>
    <cellStyle name="Normal 19 3 2 6 2 7" xfId="4109" xr:uid="{F992F3E8-7D73-4791-BC33-2DB178A6C13B}"/>
    <cellStyle name="Normal 19 3 2 6 2 8" xfId="4110" xr:uid="{74E50D13-FEE0-464A-9131-FC273A6412B8}"/>
    <cellStyle name="Normal 19 3 2 6 3" xfId="4111" xr:uid="{8F4C4914-3248-40CC-AB39-C0740E8D57F5}"/>
    <cellStyle name="Normal 19 3 2 6 3 2" xfId="4112" xr:uid="{BAA58DCD-4B3C-42B9-A439-309DFAFEF14B}"/>
    <cellStyle name="Normal 19 3 2 6 3 3" xfId="4113" xr:uid="{5F4EFEB3-76C1-413F-9DCE-6AC304A14BCA}"/>
    <cellStyle name="Normal 19 3 2 6 3 4" xfId="4114" xr:uid="{750FAD1E-0CEF-4DAE-BCDF-919A90278B75}"/>
    <cellStyle name="Normal 19 3 2 6 3 5" xfId="4115" xr:uid="{50B553BD-1A95-4B52-91B3-A76532B41B71}"/>
    <cellStyle name="Normal 19 3 2 6 3 6" xfId="4116" xr:uid="{CF9044E0-C488-4162-815F-A49FC2E9A0F7}"/>
    <cellStyle name="Normal 19 3 2 6 3 7" xfId="4117" xr:uid="{E205481C-708E-46B8-AAEA-C02248A5A1D8}"/>
    <cellStyle name="Normal 19 3 2 6 3 8" xfId="4118" xr:uid="{3EB96447-6FF7-4E9B-A374-DEFC4615762C}"/>
    <cellStyle name="Normal 19 3 2 6 4" xfId="4119" xr:uid="{DFEC691D-7593-44FF-8EAD-A95B917B556A}"/>
    <cellStyle name="Normal 19 3 2 6 4 2" xfId="4120" xr:uid="{45C8DA54-E62E-4519-83CD-7885BD447C25}"/>
    <cellStyle name="Normal 19 3 2 6 4 3" xfId="4121" xr:uid="{712FCCFC-C768-4E72-B998-13B393486D58}"/>
    <cellStyle name="Normal 19 3 2 6 4 4" xfId="4122" xr:uid="{A52D10E5-42C9-4B14-8091-71C5987365E0}"/>
    <cellStyle name="Normal 19 3 2 6 4 5" xfId="4123" xr:uid="{B62524FF-F019-4375-A46F-B121D838F226}"/>
    <cellStyle name="Normal 19 3 2 6 4 6" xfId="4124" xr:uid="{E33880E2-11B8-46F8-9897-D66B8D3735F8}"/>
    <cellStyle name="Normal 19 3 2 6 4 7" xfId="4125" xr:uid="{90CD433D-6DFE-46B8-9DD7-3A80300A4912}"/>
    <cellStyle name="Normal 19 3 2 6 5" xfId="4126" xr:uid="{0DBE8DA9-81CC-4AAF-9ABB-8A0AA50373BD}"/>
    <cellStyle name="Normal 19 3 2 6 6" xfId="4127" xr:uid="{123AA7BA-5982-40C2-9E52-34B853FCD103}"/>
    <cellStyle name="Normal 19 3 2 6 7" xfId="4128" xr:uid="{93E91E9A-20C0-4955-BB38-DC533F23833B}"/>
    <cellStyle name="Normal 19 3 2 6 8" xfId="4129" xr:uid="{E195156A-3FFD-4D98-BCAE-D9B0BAC147DA}"/>
    <cellStyle name="Normal 19 3 2 6 9" xfId="4130" xr:uid="{07260EA5-575B-4171-A161-BCD6B8981A86}"/>
    <cellStyle name="Normal 19 3 2 7" xfId="4131" xr:uid="{E81D2B41-0000-4B63-B00C-5A025270BA5B}"/>
    <cellStyle name="Normal 19 3 2 7 10" xfId="4132" xr:uid="{AC8B655B-1216-4834-88BE-CAE54E6D20E8}"/>
    <cellStyle name="Normal 19 3 2 7 11" xfId="4133" xr:uid="{13282B5D-110A-47FC-BC28-F47F3DA7518B}"/>
    <cellStyle name="Normal 19 3 2 7 2" xfId="4134" xr:uid="{B8A3AC9C-9FA9-4927-95FF-E153EB62A318}"/>
    <cellStyle name="Normal 19 3 2 7 2 2" xfId="4135" xr:uid="{CBEE737B-1424-4AFF-AE43-D7EFD04E771D}"/>
    <cellStyle name="Normal 19 3 2 7 2 3" xfId="4136" xr:uid="{9E026532-92FE-4D27-9505-C3B9E377F69E}"/>
    <cellStyle name="Normal 19 3 2 7 2 4" xfId="4137" xr:uid="{47A4F5D3-1038-4A38-9476-ED3D7FCF8FC4}"/>
    <cellStyle name="Normal 19 3 2 7 2 5" xfId="4138" xr:uid="{7ECACE7D-C4EA-41D2-8CBF-8D1257759F11}"/>
    <cellStyle name="Normal 19 3 2 7 2 6" xfId="4139" xr:uid="{80EAC70E-1EE0-496B-9E92-9811954AC007}"/>
    <cellStyle name="Normal 19 3 2 7 2 7" xfId="4140" xr:uid="{4F510A72-C101-45E4-A11C-21EB6A1A80D0}"/>
    <cellStyle name="Normal 19 3 2 7 2 8" xfId="4141" xr:uid="{A88E3D17-07D1-4A3F-ADDC-F1AAEF3012EE}"/>
    <cellStyle name="Normal 19 3 2 7 3" xfId="4142" xr:uid="{5556EA1D-1369-4748-8141-AFA16CFAD826}"/>
    <cellStyle name="Normal 19 3 2 7 3 2" xfId="4143" xr:uid="{59F81771-D138-4A31-8BF8-28989DC14A72}"/>
    <cellStyle name="Normal 19 3 2 7 3 3" xfId="4144" xr:uid="{2456C544-F195-4A5A-9434-71B5CC5F283B}"/>
    <cellStyle name="Normal 19 3 2 7 3 4" xfId="4145" xr:uid="{2086988D-3040-428E-A9FD-947E4225692F}"/>
    <cellStyle name="Normal 19 3 2 7 3 5" xfId="4146" xr:uid="{61FB29C4-6949-4FD3-9404-76434534E6C0}"/>
    <cellStyle name="Normal 19 3 2 7 3 6" xfId="4147" xr:uid="{58F468E2-ADC6-46F5-B2ED-1D67AF3993A8}"/>
    <cellStyle name="Normal 19 3 2 7 3 7" xfId="4148" xr:uid="{04FCF10C-2DC4-4DBC-B795-05E502F5C18B}"/>
    <cellStyle name="Normal 19 3 2 7 3 8" xfId="4149" xr:uid="{731CDB7E-C5CA-4019-9844-90142E2FBFB6}"/>
    <cellStyle name="Normal 19 3 2 7 4" xfId="4150" xr:uid="{7F84A784-6485-4ECA-A111-B7CEDDF50684}"/>
    <cellStyle name="Normal 19 3 2 7 4 2" xfId="4151" xr:uid="{581C2501-C6BC-4A6A-94B8-21CD30C367C6}"/>
    <cellStyle name="Normal 19 3 2 7 4 3" xfId="4152" xr:uid="{A62FD322-4E50-4E62-9438-3B826CD862BC}"/>
    <cellStyle name="Normal 19 3 2 7 4 4" xfId="4153" xr:uid="{A8514E79-4F6E-481F-8C5F-4F3A6D186AE8}"/>
    <cellStyle name="Normal 19 3 2 7 4 5" xfId="4154" xr:uid="{FC1A2F25-7333-4A45-9870-6495EB7F0BDA}"/>
    <cellStyle name="Normal 19 3 2 7 4 6" xfId="4155" xr:uid="{874400C4-0F97-463E-8A9B-777C236B6A51}"/>
    <cellStyle name="Normal 19 3 2 7 4 7" xfId="4156" xr:uid="{1F9EE24E-EE4E-4118-BF87-9E418DC95AD3}"/>
    <cellStyle name="Normal 19 3 2 7 5" xfId="4157" xr:uid="{7650C271-4AFA-4391-9934-6F64D14C0A80}"/>
    <cellStyle name="Normal 19 3 2 7 6" xfId="4158" xr:uid="{F676A347-692F-4F22-AD1A-0D19093BEF63}"/>
    <cellStyle name="Normal 19 3 2 7 7" xfId="4159" xr:uid="{6117F4C6-D738-4836-B915-3DD8CC7ED933}"/>
    <cellStyle name="Normal 19 3 2 7 8" xfId="4160" xr:uid="{2B3E84D3-5084-43DD-A736-545A53754DEB}"/>
    <cellStyle name="Normal 19 3 2 7 9" xfId="4161" xr:uid="{843BB767-C20E-4928-B0A1-717C6E0B53EA}"/>
    <cellStyle name="Normal 19 3 2 8" xfId="4162" xr:uid="{9284129A-BEF9-4DB6-921F-8DD203514306}"/>
    <cellStyle name="Normal 19 3 2 8 10" xfId="4163" xr:uid="{0A2C56BD-0033-4E2B-A512-4181358B3015}"/>
    <cellStyle name="Normal 19 3 2 8 11" xfId="4164" xr:uid="{F191F582-D6CF-4629-B25C-D6A309A90CFD}"/>
    <cellStyle name="Normal 19 3 2 8 2" xfId="4165" xr:uid="{49AF6FB7-ABF4-438F-94CD-5F1FF95D3E01}"/>
    <cellStyle name="Normal 19 3 2 8 2 2" xfId="4166" xr:uid="{23D49F26-3FC8-45B6-B16A-01877A5F1F65}"/>
    <cellStyle name="Normal 19 3 2 8 2 3" xfId="4167" xr:uid="{C1A48C65-D7B5-4D47-B0D9-1D497161EADA}"/>
    <cellStyle name="Normal 19 3 2 8 2 4" xfId="4168" xr:uid="{050A763C-266C-4DBC-BCB4-C1A0D225CADF}"/>
    <cellStyle name="Normal 19 3 2 8 2 5" xfId="4169" xr:uid="{CD06B852-9EAC-4DA8-815F-B33090C5C061}"/>
    <cellStyle name="Normal 19 3 2 8 2 6" xfId="4170" xr:uid="{2B66CB5B-BDB2-4EC8-BABB-DAF0819CF4F7}"/>
    <cellStyle name="Normal 19 3 2 8 2 7" xfId="4171" xr:uid="{0C04B0E1-64EF-4191-BE9F-342CB9AACD87}"/>
    <cellStyle name="Normal 19 3 2 8 2 8" xfId="4172" xr:uid="{9B7022A2-EC86-403D-90EF-DA54A0A3B2DA}"/>
    <cellStyle name="Normal 19 3 2 8 3" xfId="4173" xr:uid="{1DF194B2-CEA4-43E8-9959-FA3595622059}"/>
    <cellStyle name="Normal 19 3 2 8 3 2" xfId="4174" xr:uid="{E2A903BF-0513-44B0-93E9-5F7A77D9D353}"/>
    <cellStyle name="Normal 19 3 2 8 3 3" xfId="4175" xr:uid="{159E271B-FCDC-4A33-9F1A-1B063D8CA0DF}"/>
    <cellStyle name="Normal 19 3 2 8 3 4" xfId="4176" xr:uid="{07CA0460-8894-4EA3-88A0-41D182C87B45}"/>
    <cellStyle name="Normal 19 3 2 8 3 5" xfId="4177" xr:uid="{1CF2AB17-D59C-4077-98C2-F09C64FCCCA4}"/>
    <cellStyle name="Normal 19 3 2 8 3 6" xfId="4178" xr:uid="{F8B873EF-B929-4582-9EDB-E40941E38B97}"/>
    <cellStyle name="Normal 19 3 2 8 3 7" xfId="4179" xr:uid="{6CD8B335-AD24-43A5-B792-6E2F7ACFC81E}"/>
    <cellStyle name="Normal 19 3 2 8 3 8" xfId="4180" xr:uid="{406F355C-2D82-4C52-84A0-A43965844671}"/>
    <cellStyle name="Normal 19 3 2 8 4" xfId="4181" xr:uid="{5825D46C-DF90-4C62-BD16-CA6B9F9C5F21}"/>
    <cellStyle name="Normal 19 3 2 8 4 2" xfId="4182" xr:uid="{7F3C9676-E9F1-4E3E-B9A8-4D7D9E98CDE6}"/>
    <cellStyle name="Normal 19 3 2 8 4 3" xfId="4183" xr:uid="{58CBDB09-D84D-4C61-BFC5-96919C46EFDE}"/>
    <cellStyle name="Normal 19 3 2 8 4 4" xfId="4184" xr:uid="{E2D0CADF-60E4-4034-BC9E-625BC60C4AB0}"/>
    <cellStyle name="Normal 19 3 2 8 4 5" xfId="4185" xr:uid="{BC8B8C12-1A36-43F6-87A7-A8124CB5C28A}"/>
    <cellStyle name="Normal 19 3 2 8 4 6" xfId="4186" xr:uid="{CA4C9C02-CD91-4446-BD04-6D12D7188F53}"/>
    <cellStyle name="Normal 19 3 2 8 4 7" xfId="4187" xr:uid="{B770C81A-C1FD-45BD-BA6F-D0F954B2C403}"/>
    <cellStyle name="Normal 19 3 2 8 5" xfId="4188" xr:uid="{901A97B4-94F3-4512-B503-40749F404C1A}"/>
    <cellStyle name="Normal 19 3 2 8 6" xfId="4189" xr:uid="{708B8AA2-40CD-451C-BA53-59FB83992E9F}"/>
    <cellStyle name="Normal 19 3 2 8 7" xfId="4190" xr:uid="{A72B9EB6-2040-44CB-B7A7-13EC6CFA1832}"/>
    <cellStyle name="Normal 19 3 2 8 8" xfId="4191" xr:uid="{4154A0EB-3933-488B-BFBA-2B1D50A7823D}"/>
    <cellStyle name="Normal 19 3 2 8 9" xfId="4192" xr:uid="{DFD195DE-281D-4C38-AF2E-C31DE9E606A7}"/>
    <cellStyle name="Normal 19 3 2 9" xfId="4193" xr:uid="{4911FC3A-A10E-40A4-B65E-29B4FCAAE2CA}"/>
    <cellStyle name="Normal 19 3 2 9 10" xfId="4194" xr:uid="{FED5430F-08F7-4234-864F-BBED6054098B}"/>
    <cellStyle name="Normal 19 3 2 9 11" xfId="4195" xr:uid="{131451E7-682E-4116-9609-5BBC51D2D9A6}"/>
    <cellStyle name="Normal 19 3 2 9 2" xfId="4196" xr:uid="{330833A4-B2E8-49BF-AC9F-4D2D0D60A4A5}"/>
    <cellStyle name="Normal 19 3 2 9 2 2" xfId="4197" xr:uid="{506C7A56-3F48-4C84-9A8F-C7F509CD22B1}"/>
    <cellStyle name="Normal 19 3 2 9 2 3" xfId="4198" xr:uid="{513BB51F-78CB-4379-83FE-B0E7F8813A7A}"/>
    <cellStyle name="Normal 19 3 2 9 2 4" xfId="4199" xr:uid="{3B1FCEBA-72E7-4615-8217-1DA21D5F963B}"/>
    <cellStyle name="Normal 19 3 2 9 2 5" xfId="4200" xr:uid="{053E82F1-8AD7-45CA-88E3-8CF2CCD8B32A}"/>
    <cellStyle name="Normal 19 3 2 9 2 6" xfId="4201" xr:uid="{29CBD5E6-40A7-475F-A221-F7C208928498}"/>
    <cellStyle name="Normal 19 3 2 9 2 7" xfId="4202" xr:uid="{48ADEA1F-D442-46B2-BC24-EFDA7FBCA942}"/>
    <cellStyle name="Normal 19 3 2 9 2 8" xfId="4203" xr:uid="{C4B278BF-A7BB-4AB9-BB18-6AF27E15B35D}"/>
    <cellStyle name="Normal 19 3 2 9 3" xfId="4204" xr:uid="{C6F21A73-B2F1-44A7-9227-9172F808D002}"/>
    <cellStyle name="Normal 19 3 2 9 3 2" xfId="4205" xr:uid="{01230EE1-3B1C-4249-8EA0-126CFCF7757B}"/>
    <cellStyle name="Normal 19 3 2 9 3 3" xfId="4206" xr:uid="{059990D8-305C-47D8-B1F6-22C3E3D4EC98}"/>
    <cellStyle name="Normal 19 3 2 9 3 4" xfId="4207" xr:uid="{F3BD09B1-5829-4FF2-8EF3-C807ECC06DBF}"/>
    <cellStyle name="Normal 19 3 2 9 3 5" xfId="4208" xr:uid="{4B881289-8C3D-4A72-A9B7-CCC3C435E79F}"/>
    <cellStyle name="Normal 19 3 2 9 3 6" xfId="4209" xr:uid="{C23C30A6-3945-4630-AC31-FF0406AE3C24}"/>
    <cellStyle name="Normal 19 3 2 9 3 7" xfId="4210" xr:uid="{BABF9EE7-1F03-4250-BE52-110AF059E7BB}"/>
    <cellStyle name="Normal 19 3 2 9 3 8" xfId="4211" xr:uid="{9790A7CC-FA6C-47D8-8291-9E630E012578}"/>
    <cellStyle name="Normal 19 3 2 9 4" xfId="4212" xr:uid="{13E4D3DD-5EA6-451A-902E-06EE38A55FAA}"/>
    <cellStyle name="Normal 19 3 2 9 4 2" xfId="4213" xr:uid="{5AA835DC-C5A7-4093-8A98-0F0A0639810F}"/>
    <cellStyle name="Normal 19 3 2 9 4 3" xfId="4214" xr:uid="{EE96D787-2545-4E18-977A-0FFC41A8DC41}"/>
    <cellStyle name="Normal 19 3 2 9 4 4" xfId="4215" xr:uid="{AAA8C130-41F1-4A92-BD9F-8836C5A89743}"/>
    <cellStyle name="Normal 19 3 2 9 4 5" xfId="4216" xr:uid="{3E4C9DDE-5909-479F-8C98-26B4DD44D8B4}"/>
    <cellStyle name="Normal 19 3 2 9 4 6" xfId="4217" xr:uid="{39956F60-67BA-46A6-846E-274235F41D2D}"/>
    <cellStyle name="Normal 19 3 2 9 4 7" xfId="4218" xr:uid="{84FD3194-BB22-4370-B642-8023EBBBD16A}"/>
    <cellStyle name="Normal 19 3 2 9 5" xfId="4219" xr:uid="{4E9C68BD-BB6D-44FB-9D1D-31E72F5F619A}"/>
    <cellStyle name="Normal 19 3 2 9 6" xfId="4220" xr:uid="{B2EC3A56-4C4A-4407-A94B-547D1F2DB9F3}"/>
    <cellStyle name="Normal 19 3 2 9 7" xfId="4221" xr:uid="{6FE2E372-8FF2-4454-9B8B-E81D2BF33CCE}"/>
    <cellStyle name="Normal 19 3 2 9 8" xfId="4222" xr:uid="{48DD9DEC-9995-44A9-BDBF-730A08ECD7D2}"/>
    <cellStyle name="Normal 19 3 2 9 9" xfId="4223" xr:uid="{065DE976-B860-4EC1-AE58-0C40F97220C5}"/>
    <cellStyle name="Normal 19 3 20" xfId="4224" xr:uid="{23C2BE1F-E3A6-48DD-B71D-6328116FA324}"/>
    <cellStyle name="Normal 19 3 20 2" xfId="4225" xr:uid="{B6498CB1-86DE-4AA9-8D4F-4FFA02B283B8}"/>
    <cellStyle name="Normal 19 3 20 3" xfId="4226" xr:uid="{458B5AFE-5BE7-482A-9728-BA7466CBEF19}"/>
    <cellStyle name="Normal 19 3 20 4" xfId="4227" xr:uid="{AB515EA9-4CC0-4F0E-B9E4-77DBFD7D9A26}"/>
    <cellStyle name="Normal 19 3 20 5" xfId="4228" xr:uid="{E730FE83-EFA9-41F6-96F4-8825D4E0AF7B}"/>
    <cellStyle name="Normal 19 3 20 6" xfId="4229" xr:uid="{54FB41FC-FA34-4088-AD49-462126E17880}"/>
    <cellStyle name="Normal 19 3 20 7" xfId="4230" xr:uid="{DDAB64EF-CDC2-423B-8915-B5B405CA2CD6}"/>
    <cellStyle name="Normal 19 3 20 8" xfId="4231" xr:uid="{6D057AA7-9E4E-462C-B7B3-B2DEF86B2119}"/>
    <cellStyle name="Normal 19 3 21" xfId="4232" xr:uid="{A64E5F3F-4A18-48A7-8751-88FB9146655A}"/>
    <cellStyle name="Normal 19 3 21 2" xfId="4233" xr:uid="{CDBFDD48-5CC6-4105-A11B-6C2DDE0C9658}"/>
    <cellStyle name="Normal 19 3 21 3" xfId="4234" xr:uid="{E667C49F-B3B7-4B75-A5BB-AA94CD8EC68B}"/>
    <cellStyle name="Normal 19 3 21 4" xfId="4235" xr:uid="{4B5F80AD-A0A9-478F-9617-DFB225094CA4}"/>
    <cellStyle name="Normal 19 3 21 5" xfId="4236" xr:uid="{898F180E-078F-41E0-8E13-B83E688E78DB}"/>
    <cellStyle name="Normal 19 3 21 6" xfId="4237" xr:uid="{93455269-D7E7-4F38-8037-8510597F68A5}"/>
    <cellStyle name="Normal 19 3 21 7" xfId="4238" xr:uid="{AD052C76-EB46-4006-A4BE-A94A9448558A}"/>
    <cellStyle name="Normal 19 3 22" xfId="4239" xr:uid="{F360DFEA-318D-4481-B0C0-838D1C8A2670}"/>
    <cellStyle name="Normal 19 3 23" xfId="4240" xr:uid="{DAEA6102-DD87-41D8-BEB7-E67AF35C9F20}"/>
    <cellStyle name="Normal 19 3 24" xfId="4241" xr:uid="{4F8CE627-5983-4473-90E2-94FF3021AC49}"/>
    <cellStyle name="Normal 19 3 25" xfId="4242" xr:uid="{5E040D9A-7C95-4347-936E-558501AC537E}"/>
    <cellStyle name="Normal 19 3 26" xfId="4243" xr:uid="{8B8D275F-8646-4D71-8349-F65B74ABF7F2}"/>
    <cellStyle name="Normal 19 3 27" xfId="4244" xr:uid="{0D20332F-A0CC-4117-8482-B1F4ACA611CB}"/>
    <cellStyle name="Normal 19 3 28" xfId="4245" xr:uid="{8CE70661-D0D9-4667-ADF9-B679492D8023}"/>
    <cellStyle name="Normal 19 3 29" xfId="4246" xr:uid="{DDE1A224-460E-4368-812E-3E7D3D1CBB69}"/>
    <cellStyle name="Normal 19 3 3" xfId="4247" xr:uid="{16AD5C9F-7630-488F-8C6D-259FC58EF89A}"/>
    <cellStyle name="Normal 19 3 3 10" xfId="4248" xr:uid="{0CA4177D-B508-41CB-89EC-A56932DF2F18}"/>
    <cellStyle name="Normal 19 3 3 11" xfId="4249" xr:uid="{BE984418-34E9-4134-A0E7-379569EEC088}"/>
    <cellStyle name="Normal 19 3 3 12" xfId="4250" xr:uid="{3CCDC75D-F1AB-4AB0-ADC7-0CE3E848AC7B}"/>
    <cellStyle name="Normal 19 3 3 2" xfId="4251" xr:uid="{96C65F40-0AE0-4618-83F2-65B3C6269A6B}"/>
    <cellStyle name="Normal 19 3 3 2 2" xfId="4252" xr:uid="{B5791B0D-7011-450C-A0E8-14F25621224E}"/>
    <cellStyle name="Normal 19 3 3 2 2 2" xfId="4253" xr:uid="{C06AA529-37D9-4EE8-8C4D-A60071E54993}"/>
    <cellStyle name="Normal 19 3 3 2 3" xfId="4254" xr:uid="{69D1D7C6-F4B2-4233-97F6-5C4D5AA4D883}"/>
    <cellStyle name="Normal 19 3 3 2 4" xfId="4255" xr:uid="{A7F5E51F-F1DE-43F8-BE01-B811BD120473}"/>
    <cellStyle name="Normal 19 3 3 2 5" xfId="4256" xr:uid="{40949D93-D7BB-4FC7-B5C7-0564477C0545}"/>
    <cellStyle name="Normal 19 3 3 2 6" xfId="4257" xr:uid="{2E164211-5F82-4F3C-A9B9-56B5F4E6CF8A}"/>
    <cellStyle name="Normal 19 3 3 2 7" xfId="4258" xr:uid="{7E641C05-DD88-4F3B-9A9F-21BD70E88307}"/>
    <cellStyle name="Normal 19 3 3 2 8" xfId="4259" xr:uid="{C46CEB9A-1BB6-4281-9FC3-5A7C3B14F68D}"/>
    <cellStyle name="Normal 19 3 3 2 9" xfId="4260" xr:uid="{74813B39-E1AA-40A2-B27B-03774ABA1015}"/>
    <cellStyle name="Normal 19 3 3 3" xfId="4261" xr:uid="{B243D6DB-B8FF-4617-9123-134E037F42A0}"/>
    <cellStyle name="Normal 19 3 3 3 2" xfId="4262" xr:uid="{B8268C32-F563-457E-AF4E-CCE8B0BE05D6}"/>
    <cellStyle name="Normal 19 3 3 3 3" xfId="4263" xr:uid="{803533D1-D858-4240-9B44-D445F86564DD}"/>
    <cellStyle name="Normal 19 3 3 3 4" xfId="4264" xr:uid="{77C031FB-6851-440B-9F8A-983AE949DBDC}"/>
    <cellStyle name="Normal 19 3 3 3 5" xfId="4265" xr:uid="{2BF225F7-8217-427D-A4E4-5936A5CEBCBD}"/>
    <cellStyle name="Normal 19 3 3 3 6" xfId="4266" xr:uid="{1268C42E-65CE-4BF8-9A3B-3EC45C25F546}"/>
    <cellStyle name="Normal 19 3 3 3 7" xfId="4267" xr:uid="{4AEAD556-619A-485D-9D81-6B1EADCF4E5C}"/>
    <cellStyle name="Normal 19 3 3 3 8" xfId="4268" xr:uid="{F9D837FD-B9AD-499D-B1F5-BC8CF2269D19}"/>
    <cellStyle name="Normal 19 3 3 3 9" xfId="4269" xr:uid="{A10CC2D1-A3F9-45D4-BEDE-1767745C9153}"/>
    <cellStyle name="Normal 19 3 3 4" xfId="4270" xr:uid="{3D47FFE7-D9BF-43C5-8C95-24263046FD35}"/>
    <cellStyle name="Normal 19 3 3 4 2" xfId="4271" xr:uid="{9A45B2AA-1886-41ED-9878-221819E8532D}"/>
    <cellStyle name="Normal 19 3 3 4 3" xfId="4272" xr:uid="{5E36CA55-7E63-4679-9A7D-E3C625F47EA7}"/>
    <cellStyle name="Normal 19 3 3 4 4" xfId="4273" xr:uid="{02BB640E-D0D8-4406-9DFF-9456947A293A}"/>
    <cellStyle name="Normal 19 3 3 4 5" xfId="4274" xr:uid="{BD90E274-B3FB-4F70-B424-99E47E1BA1AC}"/>
    <cellStyle name="Normal 19 3 3 4 6" xfId="4275" xr:uid="{AB7C2C5D-FEA2-4ACA-A2A3-B98EA40E2E5B}"/>
    <cellStyle name="Normal 19 3 3 4 7" xfId="4276" xr:uid="{95F93E4E-E3F0-425E-B178-50560B35F02A}"/>
    <cellStyle name="Normal 19 3 3 5" xfId="4277" xr:uid="{D7171777-94FC-4441-B740-C29D10435C88}"/>
    <cellStyle name="Normal 19 3 3 6" xfId="4278" xr:uid="{41918267-D239-4C92-8EDD-562254A326C9}"/>
    <cellStyle name="Normal 19 3 3 7" xfId="4279" xr:uid="{2361A5B0-4595-47D1-8708-A720BA122A60}"/>
    <cellStyle name="Normal 19 3 3 8" xfId="4280" xr:uid="{3416950E-C572-4D6E-A819-4D96A7A08970}"/>
    <cellStyle name="Normal 19 3 3 9" xfId="4281" xr:uid="{F836E571-0957-4C1E-88A1-C21216DEC5CB}"/>
    <cellStyle name="Normal 19 3 4" xfId="4282" xr:uid="{1FA8FF29-869B-4C60-A870-5D2669B4B669}"/>
    <cellStyle name="Normal 19 3 4 10" xfId="4283" xr:uid="{7A72C225-3EB8-41BE-BB90-42BDF46D027D}"/>
    <cellStyle name="Normal 19 3 4 11" xfId="4284" xr:uid="{1A2CAD32-D0C8-4EA7-98C6-1135DDAEBD47}"/>
    <cellStyle name="Normal 19 3 4 12" xfId="4285" xr:uid="{6FDF6267-42BA-4C91-B2F9-BC1183AC0741}"/>
    <cellStyle name="Normal 19 3 4 2" xfId="4286" xr:uid="{99675C2E-7D5C-4FFB-B961-B81222CC0E07}"/>
    <cellStyle name="Normal 19 3 4 2 2" xfId="4287" xr:uid="{9EE3A6BE-ACF0-4361-8C26-7D1DA503DC0E}"/>
    <cellStyle name="Normal 19 3 4 2 3" xfId="4288" xr:uid="{72FAA6FD-9C5F-42B8-8156-6159DD00C288}"/>
    <cellStyle name="Normal 19 3 4 2 4" xfId="4289" xr:uid="{1344CFB3-77EF-4BCC-9D91-A16D6F4D855C}"/>
    <cellStyle name="Normal 19 3 4 2 5" xfId="4290" xr:uid="{253A606D-330B-4B05-9C72-1E6B22D341E9}"/>
    <cellStyle name="Normal 19 3 4 2 6" xfId="4291" xr:uid="{005F6A48-DA35-4BC5-877F-F9A3CC476DDA}"/>
    <cellStyle name="Normal 19 3 4 2 7" xfId="4292" xr:uid="{38FEE87E-047D-44A1-A2FF-D72AABED32CE}"/>
    <cellStyle name="Normal 19 3 4 2 8" xfId="4293" xr:uid="{783A0B8C-6EF6-44A8-B365-B191D4A7E636}"/>
    <cellStyle name="Normal 19 3 4 2 9" xfId="4294" xr:uid="{F69ED8F1-054E-4ACB-8DA2-DE9E59544F39}"/>
    <cellStyle name="Normal 19 3 4 3" xfId="4295" xr:uid="{93FBB9F3-FCDB-40D4-93FE-93DEA478C3E3}"/>
    <cellStyle name="Normal 19 3 4 3 2" xfId="4296" xr:uid="{ED82B32E-0804-4291-AFBB-60A04D4639A7}"/>
    <cellStyle name="Normal 19 3 4 3 3" xfId="4297" xr:uid="{4A89F3CC-1C10-45F9-8C35-C5E0227ACE87}"/>
    <cellStyle name="Normal 19 3 4 3 4" xfId="4298" xr:uid="{55954101-5105-4289-A799-80A5126A03E5}"/>
    <cellStyle name="Normal 19 3 4 3 5" xfId="4299" xr:uid="{2B38B6BD-ACEC-4B45-A8BB-01446CA3A340}"/>
    <cellStyle name="Normal 19 3 4 3 6" xfId="4300" xr:uid="{3D0C6A1A-6664-4735-8F8D-4570055BBB34}"/>
    <cellStyle name="Normal 19 3 4 3 7" xfId="4301" xr:uid="{1330AD2E-9278-49D5-9AF9-FD932892B479}"/>
    <cellStyle name="Normal 19 3 4 3 8" xfId="4302" xr:uid="{1FE7B38C-BD6A-489A-AF7B-C732383D1077}"/>
    <cellStyle name="Normal 19 3 4 4" xfId="4303" xr:uid="{B93CDC40-EBB9-4371-ABDB-D5685CD79D88}"/>
    <cellStyle name="Normal 19 3 4 4 2" xfId="4304" xr:uid="{159B048F-CA7B-464A-866A-803013B0E9E3}"/>
    <cellStyle name="Normal 19 3 4 4 3" xfId="4305" xr:uid="{9859CD4E-9BDE-4C7F-A3C2-B349C953A1F0}"/>
    <cellStyle name="Normal 19 3 4 4 4" xfId="4306" xr:uid="{88C8488D-D513-414D-BBAC-6F847FA8FDB0}"/>
    <cellStyle name="Normal 19 3 4 4 5" xfId="4307" xr:uid="{BCD6499B-6432-4DA2-BA45-9A81D14BAA83}"/>
    <cellStyle name="Normal 19 3 4 4 6" xfId="4308" xr:uid="{09A09F27-9BBD-4EE4-B2AC-40B4255FF9F8}"/>
    <cellStyle name="Normal 19 3 4 4 7" xfId="4309" xr:uid="{2F907FFE-B974-46CF-8575-E63D88D471C8}"/>
    <cellStyle name="Normal 19 3 4 5" xfId="4310" xr:uid="{0CFECD6D-A963-4B09-AB24-269DFBB730AD}"/>
    <cellStyle name="Normal 19 3 4 6" xfId="4311" xr:uid="{664A7324-D9F4-4476-B480-9E1CF50D837C}"/>
    <cellStyle name="Normal 19 3 4 7" xfId="4312" xr:uid="{A63B44AF-303C-4785-974E-46869E5078F7}"/>
    <cellStyle name="Normal 19 3 4 8" xfId="4313" xr:uid="{EFC50DEE-719C-4135-B1CF-47EEDCCAF94E}"/>
    <cellStyle name="Normal 19 3 4 9" xfId="4314" xr:uid="{02234EFE-0F56-4AA6-8B26-1201D189A793}"/>
    <cellStyle name="Normal 19 3 5" xfId="4315" xr:uid="{64AD1AB6-250B-4CE3-922F-D7E38C9DA03C}"/>
    <cellStyle name="Normal 19 3 5 10" xfId="4316" xr:uid="{AC92F3BC-9C51-412E-8287-EEB0A8BC045A}"/>
    <cellStyle name="Normal 19 3 5 11" xfId="4317" xr:uid="{E7BD0C0F-D746-47F4-86F5-C797C39411A9}"/>
    <cellStyle name="Normal 19 3 5 12" xfId="4318" xr:uid="{20C6F8F9-2B28-4672-8389-8DEC622EC1E3}"/>
    <cellStyle name="Normal 19 3 5 2" xfId="4319" xr:uid="{4A9681ED-E97E-4FFD-8FA9-A33ED84B059E}"/>
    <cellStyle name="Normal 19 3 5 2 2" xfId="4320" xr:uid="{C1666443-7CC6-4615-A3D7-432FFB5C3D4F}"/>
    <cellStyle name="Normal 19 3 5 2 3" xfId="4321" xr:uid="{3524DEFD-92A5-45CF-A7E7-DB40140D2FD0}"/>
    <cellStyle name="Normal 19 3 5 2 4" xfId="4322" xr:uid="{20F3A3FB-84EF-425D-9C30-F3E6A73AE622}"/>
    <cellStyle name="Normal 19 3 5 2 5" xfId="4323" xr:uid="{09E5DA8F-872C-4AFA-AF2E-2576C615E776}"/>
    <cellStyle name="Normal 19 3 5 2 6" xfId="4324" xr:uid="{832C4ECA-D808-472E-8A56-E9F25692BD16}"/>
    <cellStyle name="Normal 19 3 5 2 7" xfId="4325" xr:uid="{12689A10-DFD2-4F52-A0D4-1BCB2864DD6D}"/>
    <cellStyle name="Normal 19 3 5 2 8" xfId="4326" xr:uid="{823DC7FA-72FB-40D8-8EE4-505D80A7C5C8}"/>
    <cellStyle name="Normal 19 3 5 3" xfId="4327" xr:uid="{326F7939-8D5B-4022-95A6-F5BB412E9575}"/>
    <cellStyle name="Normal 19 3 5 3 2" xfId="4328" xr:uid="{C1C4BC57-0D15-4CD3-8615-793878680291}"/>
    <cellStyle name="Normal 19 3 5 3 3" xfId="4329" xr:uid="{10894854-160F-4C7B-834C-810A37506DDC}"/>
    <cellStyle name="Normal 19 3 5 3 4" xfId="4330" xr:uid="{E7991E52-E6E2-4ABA-B266-98FC291AD13D}"/>
    <cellStyle name="Normal 19 3 5 3 5" xfId="4331" xr:uid="{48EBA0C0-70F3-4F81-9BFD-24542ADDBB68}"/>
    <cellStyle name="Normal 19 3 5 3 6" xfId="4332" xr:uid="{CB4165C1-3E5C-4D5F-ADC2-E1B9E269941F}"/>
    <cellStyle name="Normal 19 3 5 3 7" xfId="4333" xr:uid="{388197C9-7AED-4E95-85FC-E8998AAF4B18}"/>
    <cellStyle name="Normal 19 3 5 3 8" xfId="4334" xr:uid="{34D003FA-C081-411E-B133-D58A0EB9E9AD}"/>
    <cellStyle name="Normal 19 3 5 4" xfId="4335" xr:uid="{A4155EC4-71BB-4D1F-A053-D0376BC561D9}"/>
    <cellStyle name="Normal 19 3 5 4 2" xfId="4336" xr:uid="{672EC1BF-68FE-421D-8235-BB2E1D814233}"/>
    <cellStyle name="Normal 19 3 5 4 3" xfId="4337" xr:uid="{F8ADB7A1-74D8-4CA5-9C66-09DFBB251C73}"/>
    <cellStyle name="Normal 19 3 5 4 4" xfId="4338" xr:uid="{2B5632AF-7712-4B54-8027-235F79247C78}"/>
    <cellStyle name="Normal 19 3 5 4 5" xfId="4339" xr:uid="{4F5CA77C-F617-4FC4-BA01-15F3C004E3BA}"/>
    <cellStyle name="Normal 19 3 5 4 6" xfId="4340" xr:uid="{AA482A92-5FE7-458A-980C-ACA916425822}"/>
    <cellStyle name="Normal 19 3 5 4 7" xfId="4341" xr:uid="{19D6B573-D74D-4FE6-BFB4-1251647B9B43}"/>
    <cellStyle name="Normal 19 3 5 5" xfId="4342" xr:uid="{471E0B01-CC2A-45CD-B0D0-1171CBFC5C7F}"/>
    <cellStyle name="Normal 19 3 5 6" xfId="4343" xr:uid="{786E30BE-FFDC-46E5-B0AB-3B9E8BC2205C}"/>
    <cellStyle name="Normal 19 3 5 7" xfId="4344" xr:uid="{349F0A94-F4C4-4598-93F5-A4BAA4AA265F}"/>
    <cellStyle name="Normal 19 3 5 8" xfId="4345" xr:uid="{4A608601-414C-489C-919F-26BBC7834C80}"/>
    <cellStyle name="Normal 19 3 5 9" xfId="4346" xr:uid="{2822F0FD-E3DA-4ED0-99B4-418FCF79D9E0}"/>
    <cellStyle name="Normal 19 3 6" xfId="4347" xr:uid="{099FBDF8-10A8-4044-A33B-83AAA4187B51}"/>
    <cellStyle name="Normal 19 3 6 10" xfId="4348" xr:uid="{EE51B7BD-E28B-4AC3-852C-57209A015AFD}"/>
    <cellStyle name="Normal 19 3 6 11" xfId="4349" xr:uid="{51CFC47E-F907-4DDD-95E2-4014BDDAECD0}"/>
    <cellStyle name="Normal 19 3 6 2" xfId="4350" xr:uid="{E68CEE18-7FB6-4B81-9AE6-0CDD71D0457B}"/>
    <cellStyle name="Normal 19 3 6 2 2" xfId="4351" xr:uid="{433F0531-ADAB-4854-B72C-EA86EFDF79F8}"/>
    <cellStyle name="Normal 19 3 6 2 3" xfId="4352" xr:uid="{8D46C2A4-65B3-435D-83D5-1C8AFD83C4E3}"/>
    <cellStyle name="Normal 19 3 6 2 4" xfId="4353" xr:uid="{92C7E599-3D59-4190-98FB-3F0ACC5254DA}"/>
    <cellStyle name="Normal 19 3 6 2 5" xfId="4354" xr:uid="{75F8D769-062B-4A3E-AB65-A56D61B0CA1E}"/>
    <cellStyle name="Normal 19 3 6 2 6" xfId="4355" xr:uid="{9A6A261B-5675-4E6B-BFB2-572FF8B6A74B}"/>
    <cellStyle name="Normal 19 3 6 2 7" xfId="4356" xr:uid="{33BB791A-5604-4603-B0D9-9CD3658BDC64}"/>
    <cellStyle name="Normal 19 3 6 2 8" xfId="4357" xr:uid="{B0E16AD1-1E70-4433-9299-D74D2145AADA}"/>
    <cellStyle name="Normal 19 3 6 3" xfId="4358" xr:uid="{CB7349F0-D3CB-4CDE-935D-12BE00C7F32C}"/>
    <cellStyle name="Normal 19 3 6 3 2" xfId="4359" xr:uid="{21A3BC49-23F6-4BC2-A29B-596389799F3A}"/>
    <cellStyle name="Normal 19 3 6 3 3" xfId="4360" xr:uid="{06EC2BAF-B40B-4888-B26E-17E8B4FB96F2}"/>
    <cellStyle name="Normal 19 3 6 3 4" xfId="4361" xr:uid="{6ED7B674-8914-4E16-BC9B-A978E854DAAF}"/>
    <cellStyle name="Normal 19 3 6 3 5" xfId="4362" xr:uid="{AB433DC1-7981-4D18-84ED-3D08BA26A1D5}"/>
    <cellStyle name="Normal 19 3 6 3 6" xfId="4363" xr:uid="{EFCDF563-6123-4D7D-802A-282BD16B2D6C}"/>
    <cellStyle name="Normal 19 3 6 3 7" xfId="4364" xr:uid="{A9D8AABE-5B13-412A-95E5-C749E50888A9}"/>
    <cellStyle name="Normal 19 3 6 3 8" xfId="4365" xr:uid="{CE49A58E-782E-4BA7-B570-82F6240EB16E}"/>
    <cellStyle name="Normal 19 3 6 4" xfId="4366" xr:uid="{26925774-7505-41B5-92B8-90553BE24280}"/>
    <cellStyle name="Normal 19 3 6 4 2" xfId="4367" xr:uid="{957A0FE3-FFD7-4E14-A99D-DA2BB33CE0F1}"/>
    <cellStyle name="Normal 19 3 6 4 3" xfId="4368" xr:uid="{E9AA8593-43C9-42B6-9DF9-8BACF20DACDD}"/>
    <cellStyle name="Normal 19 3 6 4 4" xfId="4369" xr:uid="{54732077-E971-4783-8C1B-C9E6E72CB9C3}"/>
    <cellStyle name="Normal 19 3 6 4 5" xfId="4370" xr:uid="{DD7435B1-12D0-4057-92CC-0250F947BB53}"/>
    <cellStyle name="Normal 19 3 6 4 6" xfId="4371" xr:uid="{6064C9AB-2C30-434E-BB19-5E4098549EE6}"/>
    <cellStyle name="Normal 19 3 6 4 7" xfId="4372" xr:uid="{35DC6FE6-3C7D-4ED3-B1A7-6C321E0CC476}"/>
    <cellStyle name="Normal 19 3 6 5" xfId="4373" xr:uid="{2E341133-2498-4E00-A401-25B31EE84344}"/>
    <cellStyle name="Normal 19 3 6 6" xfId="4374" xr:uid="{1C06949B-CE00-42DC-850F-9D26169A1559}"/>
    <cellStyle name="Normal 19 3 6 7" xfId="4375" xr:uid="{C916D2F1-036B-4706-B5A5-297D67164643}"/>
    <cellStyle name="Normal 19 3 6 8" xfId="4376" xr:uid="{2646C69B-7F63-4895-8F33-85115E7967F4}"/>
    <cellStyle name="Normal 19 3 6 9" xfId="4377" xr:uid="{19AD67F4-8475-4865-9C39-1D0BFEFBEB29}"/>
    <cellStyle name="Normal 19 3 7" xfId="4378" xr:uid="{5C35F5DF-5EA5-42DE-B3A1-45EDBC3B83E8}"/>
    <cellStyle name="Normal 19 3 7 10" xfId="4379" xr:uid="{29A924C9-DE99-41D4-ADEA-D1C3A9C991C9}"/>
    <cellStyle name="Normal 19 3 7 11" xfId="4380" xr:uid="{5B30ACD3-A0AA-4844-9571-8643264CCB56}"/>
    <cellStyle name="Normal 19 3 7 2" xfId="4381" xr:uid="{022A3EA4-1107-482A-83AE-08A3397B22F4}"/>
    <cellStyle name="Normal 19 3 7 2 2" xfId="4382" xr:uid="{3AFB8CC3-3764-4E4A-B72F-554C39DADD1B}"/>
    <cellStyle name="Normal 19 3 7 2 3" xfId="4383" xr:uid="{50C08429-1F3A-4CC7-A0DE-0EF9CCB21D70}"/>
    <cellStyle name="Normal 19 3 7 2 4" xfId="4384" xr:uid="{38E26E91-A587-46CA-9FC5-77FD757DBF00}"/>
    <cellStyle name="Normal 19 3 7 2 5" xfId="4385" xr:uid="{E8FD443F-4E91-44C0-8FB5-8CA1050D0693}"/>
    <cellStyle name="Normal 19 3 7 2 6" xfId="4386" xr:uid="{6D4FA424-3B30-49F8-8990-88E12126062D}"/>
    <cellStyle name="Normal 19 3 7 2 7" xfId="4387" xr:uid="{F336881D-2AA4-4BB8-BAAA-D4961E155538}"/>
    <cellStyle name="Normal 19 3 7 2 8" xfId="4388" xr:uid="{DB2FD998-F574-4A05-990D-B7F6706B6D0E}"/>
    <cellStyle name="Normal 19 3 7 3" xfId="4389" xr:uid="{D9D97393-F0F5-439D-A420-0C65264BF1C9}"/>
    <cellStyle name="Normal 19 3 7 3 2" xfId="4390" xr:uid="{B70FC049-36AC-4EEF-B00C-DE2842DC654D}"/>
    <cellStyle name="Normal 19 3 7 3 3" xfId="4391" xr:uid="{DDC57889-D0B9-44E9-91B2-9549C3681F9A}"/>
    <cellStyle name="Normal 19 3 7 3 4" xfId="4392" xr:uid="{3D67ED27-9C64-445B-A80F-B032156F9325}"/>
    <cellStyle name="Normal 19 3 7 3 5" xfId="4393" xr:uid="{4DD33C49-9CEC-43A9-B368-FC5F92182FF6}"/>
    <cellStyle name="Normal 19 3 7 3 6" xfId="4394" xr:uid="{40D8B62C-0498-4BC6-AF1E-EC3DD4E31D6F}"/>
    <cellStyle name="Normal 19 3 7 3 7" xfId="4395" xr:uid="{537942C8-0D36-4695-AD6C-8FB9276F7610}"/>
    <cellStyle name="Normal 19 3 7 3 8" xfId="4396" xr:uid="{9C288017-FFAE-46F7-BE17-6BB1265056C4}"/>
    <cellStyle name="Normal 19 3 7 4" xfId="4397" xr:uid="{8F03CEA6-11D0-4A7B-A47B-25189446F448}"/>
    <cellStyle name="Normal 19 3 7 4 2" xfId="4398" xr:uid="{305DCA92-FB62-4A7A-8F4A-DAF97673C20D}"/>
    <cellStyle name="Normal 19 3 7 4 3" xfId="4399" xr:uid="{D5F8D15B-0F37-4623-ADAB-72221AC0E31D}"/>
    <cellStyle name="Normal 19 3 7 4 4" xfId="4400" xr:uid="{B34051EB-06D2-4D32-9F8A-01711035DA21}"/>
    <cellStyle name="Normal 19 3 7 4 5" xfId="4401" xr:uid="{B0361216-FABF-4E47-860E-1668D5D01E82}"/>
    <cellStyle name="Normal 19 3 7 4 6" xfId="4402" xr:uid="{69B93CA5-82C4-4ED2-AAE2-88FB0B23FDDA}"/>
    <cellStyle name="Normal 19 3 7 4 7" xfId="4403" xr:uid="{40A41B83-23E8-4589-A6FE-274A9591212E}"/>
    <cellStyle name="Normal 19 3 7 5" xfId="4404" xr:uid="{2D1DD1AF-9BF8-4B27-91AE-55FD39C43CFA}"/>
    <cellStyle name="Normal 19 3 7 6" xfId="4405" xr:uid="{2106B35B-8ABD-4A8B-8521-A6E09A8839CC}"/>
    <cellStyle name="Normal 19 3 7 7" xfId="4406" xr:uid="{21940EE2-B285-47AF-AC72-CC1E243D5BCB}"/>
    <cellStyle name="Normal 19 3 7 8" xfId="4407" xr:uid="{7C899EB3-8785-46CF-8278-5F2996B00551}"/>
    <cellStyle name="Normal 19 3 7 9" xfId="4408" xr:uid="{B0A458B5-6428-4A49-860E-3E0ABB47FF7E}"/>
    <cellStyle name="Normal 19 3 8" xfId="4409" xr:uid="{8804A935-AC3E-4895-8318-0346E936C61D}"/>
    <cellStyle name="Normal 19 3 8 10" xfId="4410" xr:uid="{0628CCE8-5C47-4B66-9F32-472DB8FBB2AD}"/>
    <cellStyle name="Normal 19 3 8 11" xfId="4411" xr:uid="{E0B35315-E9A8-4791-89DD-DCCDB4FDC8C7}"/>
    <cellStyle name="Normal 19 3 8 2" xfId="4412" xr:uid="{3A81EB55-AC0D-4EAF-B44E-1BE2938FDEC1}"/>
    <cellStyle name="Normal 19 3 8 2 2" xfId="4413" xr:uid="{EB3FBD34-844D-433A-B17B-2C51336D3947}"/>
    <cellStyle name="Normal 19 3 8 2 3" xfId="4414" xr:uid="{A45ABCFA-CF24-4560-AF0C-28968881F5EB}"/>
    <cellStyle name="Normal 19 3 8 2 4" xfId="4415" xr:uid="{638A892C-55F7-4B00-B9FA-1B3BA7C3DABF}"/>
    <cellStyle name="Normal 19 3 8 2 5" xfId="4416" xr:uid="{0D85D355-C05B-4618-970A-83770402E947}"/>
    <cellStyle name="Normal 19 3 8 2 6" xfId="4417" xr:uid="{7AB13E6B-6F7E-48FF-9540-B2A1969893FA}"/>
    <cellStyle name="Normal 19 3 8 2 7" xfId="4418" xr:uid="{9B5E52BE-55BE-45A8-B06C-D1011A2D61A0}"/>
    <cellStyle name="Normal 19 3 8 2 8" xfId="4419" xr:uid="{95FA5315-5010-418E-B395-03A1D504830B}"/>
    <cellStyle name="Normal 19 3 8 3" xfId="4420" xr:uid="{088DCFF7-27B1-443B-9D36-7028CC5D52C1}"/>
    <cellStyle name="Normal 19 3 8 3 2" xfId="4421" xr:uid="{F818AED5-C320-40C0-9976-53298FC5C0A4}"/>
    <cellStyle name="Normal 19 3 8 3 3" xfId="4422" xr:uid="{7E85AB44-5147-4F71-A594-44B4F3E4BBFF}"/>
    <cellStyle name="Normal 19 3 8 3 4" xfId="4423" xr:uid="{13C026E3-E0C6-4074-9EED-2F9CE7EED9E8}"/>
    <cellStyle name="Normal 19 3 8 3 5" xfId="4424" xr:uid="{D278F303-905A-47D6-ACB0-7282F8929AAD}"/>
    <cellStyle name="Normal 19 3 8 3 6" xfId="4425" xr:uid="{69BE3240-10DF-4312-9130-C909E396B6BE}"/>
    <cellStyle name="Normal 19 3 8 3 7" xfId="4426" xr:uid="{4CBE6FB8-9DA7-47A1-B3A4-D96E095ACB28}"/>
    <cellStyle name="Normal 19 3 8 3 8" xfId="4427" xr:uid="{D1000C08-2330-481A-870F-61683C562E2F}"/>
    <cellStyle name="Normal 19 3 8 4" xfId="4428" xr:uid="{235DE0BD-E557-4D90-9635-77356D222AA5}"/>
    <cellStyle name="Normal 19 3 8 4 2" xfId="4429" xr:uid="{00A13B7D-FB6A-4A6D-B71C-52E3EDCEC2E1}"/>
    <cellStyle name="Normal 19 3 8 4 3" xfId="4430" xr:uid="{C80BC160-A09B-452A-80DC-23E132D83975}"/>
    <cellStyle name="Normal 19 3 8 4 4" xfId="4431" xr:uid="{9438952B-A382-432E-A59F-7402C3FD56E1}"/>
    <cellStyle name="Normal 19 3 8 4 5" xfId="4432" xr:uid="{E3E0DD3E-60A0-4701-A359-32002A5168FE}"/>
    <cellStyle name="Normal 19 3 8 4 6" xfId="4433" xr:uid="{6D75B460-D3A5-4E94-97B4-59BACD5DF0A2}"/>
    <cellStyle name="Normal 19 3 8 4 7" xfId="4434" xr:uid="{5771C3A2-1A6C-45C6-AE57-9264890646FC}"/>
    <cellStyle name="Normal 19 3 8 5" xfId="4435" xr:uid="{294ED3B5-20A5-4AC5-B5EF-B810E9DEDFD2}"/>
    <cellStyle name="Normal 19 3 8 6" xfId="4436" xr:uid="{8E2547CC-33AC-492F-A740-9164AF316183}"/>
    <cellStyle name="Normal 19 3 8 7" xfId="4437" xr:uid="{76DF6238-4C34-4D01-8AEB-FF374A180480}"/>
    <cellStyle name="Normal 19 3 8 8" xfId="4438" xr:uid="{A4485BF3-E583-411D-A42B-E099477E5CCA}"/>
    <cellStyle name="Normal 19 3 8 9" xfId="4439" xr:uid="{421CA815-2F05-4BD3-8639-F04A9D52238A}"/>
    <cellStyle name="Normal 19 3 9" xfId="4440" xr:uid="{2BFE703B-5A3C-4CAC-A8A4-AC807691C1E8}"/>
    <cellStyle name="Normal 19 3 9 10" xfId="4441" xr:uid="{1D9BE649-154F-4011-B1ED-0F35456E4747}"/>
    <cellStyle name="Normal 19 3 9 11" xfId="4442" xr:uid="{6A420373-7B91-4C9C-803F-1FE6D5F90BC7}"/>
    <cellStyle name="Normal 19 3 9 2" xfId="4443" xr:uid="{44B73898-ACD0-422D-A2EB-D63B449E2A4F}"/>
    <cellStyle name="Normal 19 3 9 2 2" xfId="4444" xr:uid="{A233CE56-0DFD-43C2-84EE-0D2E58E6E7F0}"/>
    <cellStyle name="Normal 19 3 9 2 3" xfId="4445" xr:uid="{CC17EB49-3EB1-48AE-899D-E69C6E990385}"/>
    <cellStyle name="Normal 19 3 9 2 4" xfId="4446" xr:uid="{121804B7-B51B-4C4F-9DB2-5E95DFE06196}"/>
    <cellStyle name="Normal 19 3 9 2 5" xfId="4447" xr:uid="{A4F70A97-4063-4B7F-8167-7D3CFA00E74B}"/>
    <cellStyle name="Normal 19 3 9 2 6" xfId="4448" xr:uid="{8A7B6DA3-A58D-4FB2-A45F-23A773E59619}"/>
    <cellStyle name="Normal 19 3 9 2 7" xfId="4449" xr:uid="{D0F89EDC-27AE-4FF6-8CD4-7BE6ACBAB81D}"/>
    <cellStyle name="Normal 19 3 9 2 8" xfId="4450" xr:uid="{2F3A5B61-F01E-46DB-9916-030A6F6F781F}"/>
    <cellStyle name="Normal 19 3 9 3" xfId="4451" xr:uid="{295E35D3-8A4D-4D39-A492-267AC2457E7F}"/>
    <cellStyle name="Normal 19 3 9 3 2" xfId="4452" xr:uid="{081C3341-3ABE-48F7-849A-D0D33756E238}"/>
    <cellStyle name="Normal 19 3 9 3 3" xfId="4453" xr:uid="{8A60BC52-2E84-4274-8C8C-54055381F6A0}"/>
    <cellStyle name="Normal 19 3 9 3 4" xfId="4454" xr:uid="{54565029-CC17-4F4C-B9A4-A8571B411522}"/>
    <cellStyle name="Normal 19 3 9 3 5" xfId="4455" xr:uid="{AC4A5357-1870-4D47-B642-60507AC76B1F}"/>
    <cellStyle name="Normal 19 3 9 3 6" xfId="4456" xr:uid="{0D8B496C-B6DC-4E9A-BE09-2E6378AE2093}"/>
    <cellStyle name="Normal 19 3 9 3 7" xfId="4457" xr:uid="{6C10BBA7-E6CB-4877-A979-F24D6713DBD9}"/>
    <cellStyle name="Normal 19 3 9 3 8" xfId="4458" xr:uid="{28508140-8077-49A2-9600-288BA94CFC1F}"/>
    <cellStyle name="Normal 19 3 9 4" xfId="4459" xr:uid="{DA7E3504-DBE5-4479-8AAA-CE96D2234656}"/>
    <cellStyle name="Normal 19 3 9 4 2" xfId="4460" xr:uid="{7698355D-8BF1-48F3-905C-CC070DF10D37}"/>
    <cellStyle name="Normal 19 3 9 4 3" xfId="4461" xr:uid="{D55C7BE6-93ED-42FC-82E9-F0CBF21BC7B7}"/>
    <cellStyle name="Normal 19 3 9 4 4" xfId="4462" xr:uid="{3AEE4B83-C398-4CA0-8A3A-F53614FCB99D}"/>
    <cellStyle name="Normal 19 3 9 4 5" xfId="4463" xr:uid="{71F79E0B-67EC-470E-9317-B63039CE4F3B}"/>
    <cellStyle name="Normal 19 3 9 4 6" xfId="4464" xr:uid="{B8299949-5567-4ECB-80B1-09133A9B5CB7}"/>
    <cellStyle name="Normal 19 3 9 4 7" xfId="4465" xr:uid="{68926174-6FBC-427C-83DF-2531B09719E1}"/>
    <cellStyle name="Normal 19 3 9 5" xfId="4466" xr:uid="{87512345-8987-4FA7-89B9-60A8F4939BC3}"/>
    <cellStyle name="Normal 19 3 9 6" xfId="4467" xr:uid="{2AFF8E20-AB10-43BF-9195-36DB3ABEAFE3}"/>
    <cellStyle name="Normal 19 3 9 7" xfId="4468" xr:uid="{DAE6BC63-A5FA-443A-90E6-4A6902F48A81}"/>
    <cellStyle name="Normal 19 3 9 8" xfId="4469" xr:uid="{D83D4E1B-8B26-44D3-8CAB-B963070CF198}"/>
    <cellStyle name="Normal 19 3 9 9" xfId="4470" xr:uid="{EF194412-655E-4853-91F6-2C5E37D4715B}"/>
    <cellStyle name="Normal 19 30" xfId="4471" xr:uid="{177068C0-C29E-4E0E-A9BF-B5B4620FC465}"/>
    <cellStyle name="Normal 19 31" xfId="4472" xr:uid="{4330A893-A575-4187-822F-C2A30B398945}"/>
    <cellStyle name="Normal 19 32" xfId="4473" xr:uid="{EFB7DD88-A77D-48B3-B575-639A84DE3317}"/>
    <cellStyle name="Normal 19 33" xfId="4474" xr:uid="{0A544231-1FB1-4919-88B0-05B024F599F0}"/>
    <cellStyle name="Normal 19 34" xfId="4475" xr:uid="{CE443DD7-FE86-485F-9E4A-35B8C04188E9}"/>
    <cellStyle name="Normal 19 4" xfId="4476" xr:uid="{F68B94CD-B554-42A8-8E42-9290EF2A2CD7}"/>
    <cellStyle name="Normal 19 4 10" xfId="4477" xr:uid="{7BC449F9-9E2F-453B-97A2-2128D56D43E8}"/>
    <cellStyle name="Normal 19 4 10 10" xfId="4478" xr:uid="{0B090FD0-56A4-4B87-ADA7-FCC4872A45A3}"/>
    <cellStyle name="Normal 19 4 10 11" xfId="4479" xr:uid="{56DEEA1B-0494-4D3E-80CC-B0BCD927ACFF}"/>
    <cellStyle name="Normal 19 4 10 2" xfId="4480" xr:uid="{2DD3A70D-E27D-47A2-98F4-EA7276A879F1}"/>
    <cellStyle name="Normal 19 4 10 2 2" xfId="4481" xr:uid="{566C5B9C-F4D8-43D3-B4C9-1AAE2A29159E}"/>
    <cellStyle name="Normal 19 4 10 2 3" xfId="4482" xr:uid="{F2D41F6C-01E2-4754-B825-6EEFB85F5191}"/>
    <cellStyle name="Normal 19 4 10 2 4" xfId="4483" xr:uid="{B9D28EF7-C738-450A-AC14-7ECB8F4792C6}"/>
    <cellStyle name="Normal 19 4 10 2 5" xfId="4484" xr:uid="{62225F7E-C00E-4C45-8650-A5223B00A7A3}"/>
    <cellStyle name="Normal 19 4 10 2 6" xfId="4485" xr:uid="{1007F4D9-603F-4151-9926-50CF4A12616A}"/>
    <cellStyle name="Normal 19 4 10 2 7" xfId="4486" xr:uid="{4BC91C50-3216-45B3-92EA-0D959164C9D0}"/>
    <cellStyle name="Normal 19 4 10 2 8" xfId="4487" xr:uid="{1009BDA3-40CC-4FA1-8543-033456B07970}"/>
    <cellStyle name="Normal 19 4 10 3" xfId="4488" xr:uid="{553FE1A9-EBA2-4EA0-A3FD-2306DF2B6798}"/>
    <cellStyle name="Normal 19 4 10 3 2" xfId="4489" xr:uid="{26B251C1-6B74-452F-BC2D-48B0E7ED31FE}"/>
    <cellStyle name="Normal 19 4 10 3 3" xfId="4490" xr:uid="{878F02D0-4A78-4AE5-8D9C-5C8455E31362}"/>
    <cellStyle name="Normal 19 4 10 3 4" xfId="4491" xr:uid="{FC76330A-6E3B-4C78-8648-1550EAB76426}"/>
    <cellStyle name="Normal 19 4 10 3 5" xfId="4492" xr:uid="{B6562DBD-C955-41AE-9C76-8E2ADF55CF94}"/>
    <cellStyle name="Normal 19 4 10 3 6" xfId="4493" xr:uid="{B056AEB5-DDE0-406A-9541-C670F1E9AE76}"/>
    <cellStyle name="Normal 19 4 10 3 7" xfId="4494" xr:uid="{3338CA0F-A248-4F11-81EC-9C971B9F25EE}"/>
    <cellStyle name="Normal 19 4 10 3 8" xfId="4495" xr:uid="{3B7D39EC-0DD0-4B2D-A2AF-1D50984913D7}"/>
    <cellStyle name="Normal 19 4 10 4" xfId="4496" xr:uid="{561FE293-E754-4280-977B-11D823D7A4B4}"/>
    <cellStyle name="Normal 19 4 10 4 2" xfId="4497" xr:uid="{30F0B635-061F-4279-A03A-95CBBA556C60}"/>
    <cellStyle name="Normal 19 4 10 4 3" xfId="4498" xr:uid="{45B90CFA-3D4C-4089-95BD-27C190A7E51B}"/>
    <cellStyle name="Normal 19 4 10 4 4" xfId="4499" xr:uid="{602E5710-73BB-4797-8B26-CA44829B750F}"/>
    <cellStyle name="Normal 19 4 10 4 5" xfId="4500" xr:uid="{9BE9CE8C-DD3D-455D-836D-BBD896FD5810}"/>
    <cellStyle name="Normal 19 4 10 4 6" xfId="4501" xr:uid="{ABD022DD-D7E0-45E7-9797-A06878A48002}"/>
    <cellStyle name="Normal 19 4 10 4 7" xfId="4502" xr:uid="{D8481AEC-C9BB-489D-A6BA-B0421C5E3CDD}"/>
    <cellStyle name="Normal 19 4 10 5" xfId="4503" xr:uid="{0CE990FD-7230-44CE-88BA-D0F3F0FD50E6}"/>
    <cellStyle name="Normal 19 4 10 6" xfId="4504" xr:uid="{741332B0-E142-4D84-8DDE-1CDD12C1AD37}"/>
    <cellStyle name="Normal 19 4 10 7" xfId="4505" xr:uid="{09E52BF4-CFEE-4DB3-9488-2B7E77ABC074}"/>
    <cellStyle name="Normal 19 4 10 8" xfId="4506" xr:uid="{12D25F08-BFC8-44C5-A245-3597BC8F8CC2}"/>
    <cellStyle name="Normal 19 4 10 9" xfId="4507" xr:uid="{7E554436-091F-45E8-BC4D-283D7459049B}"/>
    <cellStyle name="Normal 19 4 11" xfId="4508" xr:uid="{09D827AD-0FA5-4B8F-AA6C-97370AF48105}"/>
    <cellStyle name="Normal 19 4 11 10" xfId="4509" xr:uid="{85AE0284-7115-49F6-B5EC-704457DAEDAD}"/>
    <cellStyle name="Normal 19 4 11 11" xfId="4510" xr:uid="{23026863-0F15-491A-B861-91B1E3CA3829}"/>
    <cellStyle name="Normal 19 4 11 2" xfId="4511" xr:uid="{B23903FE-EF98-44B3-AA3E-6C330EAF1E23}"/>
    <cellStyle name="Normal 19 4 11 2 2" xfId="4512" xr:uid="{88F7DD05-B668-47CB-B936-5695B190811B}"/>
    <cellStyle name="Normal 19 4 11 2 3" xfId="4513" xr:uid="{AE5139DF-CE22-4D81-89A8-141913515052}"/>
    <cellStyle name="Normal 19 4 11 2 4" xfId="4514" xr:uid="{03D24086-8ABE-4E44-8984-8A47C5D4D76F}"/>
    <cellStyle name="Normal 19 4 11 2 5" xfId="4515" xr:uid="{A8B3B533-2216-4B26-B9C8-4FA775A7C507}"/>
    <cellStyle name="Normal 19 4 11 2 6" xfId="4516" xr:uid="{82001585-0FC2-4FBE-9502-9D0B8E7E404B}"/>
    <cellStyle name="Normal 19 4 11 2 7" xfId="4517" xr:uid="{3DE6C10B-2994-4765-9CCC-7AC60E51C088}"/>
    <cellStyle name="Normal 19 4 11 2 8" xfId="4518" xr:uid="{A11AC152-F37B-49A9-827B-F47A1DE4EFAA}"/>
    <cellStyle name="Normal 19 4 11 3" xfId="4519" xr:uid="{7F82094D-4D71-4846-A241-1DDE8DF8F0DA}"/>
    <cellStyle name="Normal 19 4 11 3 2" xfId="4520" xr:uid="{79778622-5148-44B3-B8B7-EFE3A04A5E7B}"/>
    <cellStyle name="Normal 19 4 11 3 3" xfId="4521" xr:uid="{4786FCFA-409A-4DC9-826F-371EEC2B6408}"/>
    <cellStyle name="Normal 19 4 11 3 4" xfId="4522" xr:uid="{3EBA7321-3C18-4FAE-A175-0251786674D9}"/>
    <cellStyle name="Normal 19 4 11 3 5" xfId="4523" xr:uid="{59400196-6239-4B9E-992C-E0D70D3ADBC8}"/>
    <cellStyle name="Normal 19 4 11 3 6" xfId="4524" xr:uid="{AF464D83-AD9A-4294-8E2F-C1CB0985E767}"/>
    <cellStyle name="Normal 19 4 11 3 7" xfId="4525" xr:uid="{9D776775-6ABC-46C1-871E-5F6D076936F7}"/>
    <cellStyle name="Normal 19 4 11 3 8" xfId="4526" xr:uid="{B177C5D9-6BA6-44EA-9CE4-CE74CC4F7390}"/>
    <cellStyle name="Normal 19 4 11 4" xfId="4527" xr:uid="{186741AA-30D4-47A9-9520-7CF984FDCD0E}"/>
    <cellStyle name="Normal 19 4 11 4 2" xfId="4528" xr:uid="{281F09EF-863C-495B-87B6-1D9AC405A0D1}"/>
    <cellStyle name="Normal 19 4 11 4 3" xfId="4529" xr:uid="{96D09E68-0521-42E5-995E-B3820429F26E}"/>
    <cellStyle name="Normal 19 4 11 4 4" xfId="4530" xr:uid="{993F53D0-273B-4723-A337-AE52FB93D7F0}"/>
    <cellStyle name="Normal 19 4 11 4 5" xfId="4531" xr:uid="{A168EBC5-D1F7-48E7-A882-CF0C9E5477BA}"/>
    <cellStyle name="Normal 19 4 11 4 6" xfId="4532" xr:uid="{A1492FF6-1E3B-455E-A050-9EA99D2B30FD}"/>
    <cellStyle name="Normal 19 4 11 4 7" xfId="4533" xr:uid="{FDF2F016-677B-4760-85CF-8E55E3FD8920}"/>
    <cellStyle name="Normal 19 4 11 5" xfId="4534" xr:uid="{4B99F39F-9635-4FBD-BB23-FEE41C1DC35F}"/>
    <cellStyle name="Normal 19 4 11 6" xfId="4535" xr:uid="{F8515DAD-D140-49EF-A22C-60FA8026CECA}"/>
    <cellStyle name="Normal 19 4 11 7" xfId="4536" xr:uid="{4173BEDF-3EDC-4B83-BD67-F17AB4ACE9C2}"/>
    <cellStyle name="Normal 19 4 11 8" xfId="4537" xr:uid="{33031E0B-6B18-4C69-8846-756057D1F0CE}"/>
    <cellStyle name="Normal 19 4 11 9" xfId="4538" xr:uid="{517A7DA1-CAB1-4442-AFF9-B26D175FE60A}"/>
    <cellStyle name="Normal 19 4 12" xfId="4539" xr:uid="{94A5A107-5FD2-4944-BBD6-CC49ABC4C7CC}"/>
    <cellStyle name="Normal 19 4 12 10" xfId="4540" xr:uid="{0ADA1A85-A33C-4FE1-84FF-C0A36FA35CF6}"/>
    <cellStyle name="Normal 19 4 12 11" xfId="4541" xr:uid="{7C31278C-A983-4DA0-B8C7-309E26FE54F1}"/>
    <cellStyle name="Normal 19 4 12 2" xfId="4542" xr:uid="{473A8960-8408-4FD9-BC4A-5782F8B70DEB}"/>
    <cellStyle name="Normal 19 4 12 2 2" xfId="4543" xr:uid="{5477C1E6-F882-4DA3-9F64-3396143A34BE}"/>
    <cellStyle name="Normal 19 4 12 2 3" xfId="4544" xr:uid="{6D3803E3-A4B3-4928-9D63-B420720DC1E6}"/>
    <cellStyle name="Normal 19 4 12 2 4" xfId="4545" xr:uid="{58A89FC4-E8A7-41E2-9998-21AE5E021D72}"/>
    <cellStyle name="Normal 19 4 12 2 5" xfId="4546" xr:uid="{70719E63-2E57-4285-9CD8-C3C9BBAD14BF}"/>
    <cellStyle name="Normal 19 4 12 2 6" xfId="4547" xr:uid="{4CAD01BC-D968-42AB-8536-E85AC5312050}"/>
    <cellStyle name="Normal 19 4 12 2 7" xfId="4548" xr:uid="{2C282FF5-A1F9-47D3-9D20-5394764EEB87}"/>
    <cellStyle name="Normal 19 4 12 2 8" xfId="4549" xr:uid="{AF332C8B-1E2F-425A-94FC-3F6751060B92}"/>
    <cellStyle name="Normal 19 4 12 3" xfId="4550" xr:uid="{F9750FE9-D6E9-4882-962B-74EDA6C53440}"/>
    <cellStyle name="Normal 19 4 12 3 2" xfId="4551" xr:uid="{9DA3E6F3-9FD0-456C-9167-8BF72BC32667}"/>
    <cellStyle name="Normal 19 4 12 3 3" xfId="4552" xr:uid="{2BA56EBD-1CEF-441E-8622-DC713E3DCBA3}"/>
    <cellStyle name="Normal 19 4 12 3 4" xfId="4553" xr:uid="{C68C7D99-C8A0-4BA5-B875-3CF52EFFC2B9}"/>
    <cellStyle name="Normal 19 4 12 3 5" xfId="4554" xr:uid="{875E26D9-48AE-4680-ADFF-8B13619C5D6C}"/>
    <cellStyle name="Normal 19 4 12 3 6" xfId="4555" xr:uid="{53B30DD8-180E-4FB8-84B6-F470F7CFD895}"/>
    <cellStyle name="Normal 19 4 12 3 7" xfId="4556" xr:uid="{00F2067A-9797-41BD-92B5-CE44C00A27DF}"/>
    <cellStyle name="Normal 19 4 12 3 8" xfId="4557" xr:uid="{70529A50-9E3E-4E32-8C38-E6818BD52A23}"/>
    <cellStyle name="Normal 19 4 12 4" xfId="4558" xr:uid="{1148B6CF-E5CA-46F3-A250-502ED0DF82A6}"/>
    <cellStyle name="Normal 19 4 12 4 2" xfId="4559" xr:uid="{5D58B554-C711-4735-897F-8FA4204AD37B}"/>
    <cellStyle name="Normal 19 4 12 4 3" xfId="4560" xr:uid="{CDC313E2-7666-48C7-81DC-89BC5DFECC7B}"/>
    <cellStyle name="Normal 19 4 12 4 4" xfId="4561" xr:uid="{489CF103-4CB4-4467-BABB-5F05CDDF2889}"/>
    <cellStyle name="Normal 19 4 12 4 5" xfId="4562" xr:uid="{FC998FF9-733B-4A71-B5BB-E6B9C69696A3}"/>
    <cellStyle name="Normal 19 4 12 4 6" xfId="4563" xr:uid="{D44EADFC-C7E1-4F44-991C-86058F125A7B}"/>
    <cellStyle name="Normal 19 4 12 4 7" xfId="4564" xr:uid="{4E94F87B-0BE5-47F2-8A2A-02D7A72B4798}"/>
    <cellStyle name="Normal 19 4 12 5" xfId="4565" xr:uid="{DEDE4621-24AB-4834-BEC4-68D761C7B3FB}"/>
    <cellStyle name="Normal 19 4 12 6" xfId="4566" xr:uid="{3811E063-ADE0-43B4-B18E-E497A23AD7A1}"/>
    <cellStyle name="Normal 19 4 12 7" xfId="4567" xr:uid="{AA49F463-FF7C-4FCF-8BBF-7260610AECB8}"/>
    <cellStyle name="Normal 19 4 12 8" xfId="4568" xr:uid="{8D5C6EC2-D252-43ED-9153-1BED4EE41314}"/>
    <cellStyle name="Normal 19 4 12 9" xfId="4569" xr:uid="{6ADB6F61-7547-45C3-80F0-34470681BEF3}"/>
    <cellStyle name="Normal 19 4 13" xfId="4570" xr:uid="{B3C44FD4-87E5-45B0-AD78-A709AF2FB2D8}"/>
    <cellStyle name="Normal 19 4 13 10" xfId="4571" xr:uid="{148EF06A-F38D-4892-92AE-66FADDEEFBB8}"/>
    <cellStyle name="Normal 19 4 13 11" xfId="4572" xr:uid="{AC86F4A0-2C32-4E37-8259-CCD9E342E54B}"/>
    <cellStyle name="Normal 19 4 13 2" xfId="4573" xr:uid="{57475F6C-5E1D-4BF0-8E0B-368FB37724F5}"/>
    <cellStyle name="Normal 19 4 13 2 2" xfId="4574" xr:uid="{C58AC7DC-BCCC-48C3-934C-CF322CE2C38C}"/>
    <cellStyle name="Normal 19 4 13 2 3" xfId="4575" xr:uid="{45FFC604-B7C6-46E2-BED3-DC423D2E9929}"/>
    <cellStyle name="Normal 19 4 13 2 4" xfId="4576" xr:uid="{8CBF89DD-C0E6-44E5-9AB9-69CE34DD59A2}"/>
    <cellStyle name="Normal 19 4 13 2 5" xfId="4577" xr:uid="{56685DA5-83AB-4C69-97AD-57C3B7EBDBEA}"/>
    <cellStyle name="Normal 19 4 13 2 6" xfId="4578" xr:uid="{117BD7AA-B548-4BA2-9440-A8DE18471CB3}"/>
    <cellStyle name="Normal 19 4 13 2 7" xfId="4579" xr:uid="{82A1FB2D-78AD-4077-9333-C598AE7754A6}"/>
    <cellStyle name="Normal 19 4 13 2 8" xfId="4580" xr:uid="{98C07DDB-8A72-4618-9BEA-403E22BA1182}"/>
    <cellStyle name="Normal 19 4 13 3" xfId="4581" xr:uid="{86571ABD-0374-417B-BD69-7D071C13115E}"/>
    <cellStyle name="Normal 19 4 13 3 2" xfId="4582" xr:uid="{DDCEF305-0762-43BD-9C5E-EF78A78C0CFE}"/>
    <cellStyle name="Normal 19 4 13 3 3" xfId="4583" xr:uid="{5D3F3CBA-EA1E-4FD8-ACCF-41F54AB4FED9}"/>
    <cellStyle name="Normal 19 4 13 3 4" xfId="4584" xr:uid="{772BC9C3-49DD-4899-AC0C-87A11658B518}"/>
    <cellStyle name="Normal 19 4 13 3 5" xfId="4585" xr:uid="{C029E101-920C-425B-BACD-F7F98B012C33}"/>
    <cellStyle name="Normal 19 4 13 3 6" xfId="4586" xr:uid="{6835DDCB-50A3-4B67-B49F-566F2E25583D}"/>
    <cellStyle name="Normal 19 4 13 3 7" xfId="4587" xr:uid="{9AE89D76-292C-4BE1-803A-0DC79B8CDCFF}"/>
    <cellStyle name="Normal 19 4 13 3 8" xfId="4588" xr:uid="{0FD6D3B1-AB3D-4A1F-92D7-0BACAC52AAF5}"/>
    <cellStyle name="Normal 19 4 13 4" xfId="4589" xr:uid="{62D78C46-C038-48D8-A336-270AF914EF60}"/>
    <cellStyle name="Normal 19 4 13 4 2" xfId="4590" xr:uid="{FC8C9DA8-12BE-4E74-AD2D-15CEBFED93EC}"/>
    <cellStyle name="Normal 19 4 13 4 3" xfId="4591" xr:uid="{1187CBAB-4AF7-44C6-9371-DA3294B92A40}"/>
    <cellStyle name="Normal 19 4 13 4 4" xfId="4592" xr:uid="{89CEE0BD-9DA3-4638-B97C-4B68DE1F3A2B}"/>
    <cellStyle name="Normal 19 4 13 4 5" xfId="4593" xr:uid="{0E809D40-0FAC-4C50-B4E1-08FCDAA3E214}"/>
    <cellStyle name="Normal 19 4 13 4 6" xfId="4594" xr:uid="{33BDAC0E-860E-4C77-B1EF-A60952FD47C6}"/>
    <cellStyle name="Normal 19 4 13 4 7" xfId="4595" xr:uid="{B09D8216-7397-4819-A192-E36004796720}"/>
    <cellStyle name="Normal 19 4 13 5" xfId="4596" xr:uid="{C79F13BA-4C63-467F-B3F0-B410458B99D0}"/>
    <cellStyle name="Normal 19 4 13 6" xfId="4597" xr:uid="{73DB3CD2-8657-4355-8E41-955DBAA08F39}"/>
    <cellStyle name="Normal 19 4 13 7" xfId="4598" xr:uid="{902AE98A-B9C6-4C14-8023-0A4E102EE03B}"/>
    <cellStyle name="Normal 19 4 13 8" xfId="4599" xr:uid="{429AB7CF-6E0A-43F9-A553-58091CA07408}"/>
    <cellStyle name="Normal 19 4 13 9" xfId="4600" xr:uid="{5950D84F-A7D2-4CBF-BDBB-7F7892E754C6}"/>
    <cellStyle name="Normal 19 4 14" xfId="4601" xr:uid="{9181EF05-98CE-46CA-A27D-CAE9484F92CA}"/>
    <cellStyle name="Normal 19 4 14 10" xfId="4602" xr:uid="{CC6259AF-9BB0-497E-989B-12997D225AE8}"/>
    <cellStyle name="Normal 19 4 14 11" xfId="4603" xr:uid="{309951DA-AD89-4717-ADA0-9ABBC727F46F}"/>
    <cellStyle name="Normal 19 4 14 2" xfId="4604" xr:uid="{653D1397-F289-4E2F-B0AE-5A2CEFBFDDD0}"/>
    <cellStyle name="Normal 19 4 14 2 2" xfId="4605" xr:uid="{78977C5F-DAD3-41EB-8958-09EB5A22F47B}"/>
    <cellStyle name="Normal 19 4 14 2 3" xfId="4606" xr:uid="{D9172B17-A9DF-464C-B7C8-DDD1877F633C}"/>
    <cellStyle name="Normal 19 4 14 2 4" xfId="4607" xr:uid="{77A02849-DA23-4C70-8C8A-44549BB73E31}"/>
    <cellStyle name="Normal 19 4 14 2 5" xfId="4608" xr:uid="{1D8DD842-3C7A-4F33-A37F-ED12048D89EE}"/>
    <cellStyle name="Normal 19 4 14 2 6" xfId="4609" xr:uid="{B6698A24-91B8-4479-8896-27E419224BD8}"/>
    <cellStyle name="Normal 19 4 14 2 7" xfId="4610" xr:uid="{888F673B-683F-4C91-9E31-265927C006E3}"/>
    <cellStyle name="Normal 19 4 14 2 8" xfId="4611" xr:uid="{B2BCEDD3-DC5B-4241-8056-A996E8DB4A67}"/>
    <cellStyle name="Normal 19 4 14 3" xfId="4612" xr:uid="{D9EC1D54-CD7B-49FE-AE87-11C25755152D}"/>
    <cellStyle name="Normal 19 4 14 3 2" xfId="4613" xr:uid="{F71530F1-31C5-4CE5-B73C-586B02443893}"/>
    <cellStyle name="Normal 19 4 14 3 3" xfId="4614" xr:uid="{AD5F88E8-3EAE-4A4F-BD8E-A1B1662EB0D5}"/>
    <cellStyle name="Normal 19 4 14 3 4" xfId="4615" xr:uid="{35E2E43E-98A7-45B1-8DB0-BF860D9D0E29}"/>
    <cellStyle name="Normal 19 4 14 3 5" xfId="4616" xr:uid="{AB01DF30-4224-4D58-87DC-344601DB7619}"/>
    <cellStyle name="Normal 19 4 14 3 6" xfId="4617" xr:uid="{5A1F5C9D-5767-454B-883F-FFB24FE31DE2}"/>
    <cellStyle name="Normal 19 4 14 3 7" xfId="4618" xr:uid="{19975882-3FDF-471B-8B51-B19A604804FA}"/>
    <cellStyle name="Normal 19 4 14 3 8" xfId="4619" xr:uid="{B2E7B0C3-A21C-438E-8646-B271E8DAE6BE}"/>
    <cellStyle name="Normal 19 4 14 4" xfId="4620" xr:uid="{AC189861-1341-416C-8D56-C76C3B1D3B16}"/>
    <cellStyle name="Normal 19 4 14 4 2" xfId="4621" xr:uid="{D84C2026-0754-4BE2-B93A-DC6BB6EBAEDC}"/>
    <cellStyle name="Normal 19 4 14 4 3" xfId="4622" xr:uid="{AD9C2B06-2E49-4957-8DCF-226007E3062E}"/>
    <cellStyle name="Normal 19 4 14 4 4" xfId="4623" xr:uid="{A7756648-7203-4961-A950-E28EA443BC6C}"/>
    <cellStyle name="Normal 19 4 14 4 5" xfId="4624" xr:uid="{CF9C1C45-3890-4DD5-A7BD-C65396941DBE}"/>
    <cellStyle name="Normal 19 4 14 4 6" xfId="4625" xr:uid="{6315C7A2-C2C3-4273-A5A1-A18C8DCDF866}"/>
    <cellStyle name="Normal 19 4 14 4 7" xfId="4626" xr:uid="{5E7FDC73-171B-4913-B343-82166226F883}"/>
    <cellStyle name="Normal 19 4 14 5" xfId="4627" xr:uid="{39EAD88E-F25B-4D8D-BF14-6F99DEF4EB0F}"/>
    <cellStyle name="Normal 19 4 14 6" xfId="4628" xr:uid="{FB02E41A-CD6C-4459-AEE0-02B9A7C5D60B}"/>
    <cellStyle name="Normal 19 4 14 7" xfId="4629" xr:uid="{D3D0ED61-11BB-4AD6-8FFE-0447CF3814E3}"/>
    <cellStyle name="Normal 19 4 14 8" xfId="4630" xr:uid="{0F03DCB3-3DE2-42EC-AC28-9F5D10DE51C7}"/>
    <cellStyle name="Normal 19 4 14 9" xfId="4631" xr:uid="{9F717158-B8D1-4A22-852A-75CEDF0BD88B}"/>
    <cellStyle name="Normal 19 4 15" xfId="4632" xr:uid="{93A1C7BA-8C71-421C-A960-9726728BF0E4}"/>
    <cellStyle name="Normal 19 4 15 10" xfId="4633" xr:uid="{35AB5627-1DD4-46C5-AE14-C0D2B55BB452}"/>
    <cellStyle name="Normal 19 4 15 11" xfId="4634" xr:uid="{8810CC18-B89A-4FD8-8501-5760B40456A9}"/>
    <cellStyle name="Normal 19 4 15 2" xfId="4635" xr:uid="{D3AA1BAA-03A3-40AE-A4B8-3525DCBC4ADB}"/>
    <cellStyle name="Normal 19 4 15 2 2" xfId="4636" xr:uid="{987C92A2-D404-44C1-A6EC-CEE5A2CD9AC7}"/>
    <cellStyle name="Normal 19 4 15 2 3" xfId="4637" xr:uid="{4E8828B7-A2A0-46A1-A15E-09FFACE7E96C}"/>
    <cellStyle name="Normal 19 4 15 2 4" xfId="4638" xr:uid="{6CB634F4-771C-46D4-8A5E-222FAE3428CD}"/>
    <cellStyle name="Normal 19 4 15 2 5" xfId="4639" xr:uid="{1B55CB96-0C00-4F63-81B0-026485A6623D}"/>
    <cellStyle name="Normal 19 4 15 2 6" xfId="4640" xr:uid="{9913237A-32D3-4DED-9CFB-FCE2CD31D3A4}"/>
    <cellStyle name="Normal 19 4 15 2 7" xfId="4641" xr:uid="{F184D439-E207-4933-8975-6E33DFB7B410}"/>
    <cellStyle name="Normal 19 4 15 2 8" xfId="4642" xr:uid="{6031A91D-8957-4E05-82CE-9168CAD76077}"/>
    <cellStyle name="Normal 19 4 15 3" xfId="4643" xr:uid="{1ACD8608-7AAE-498B-A7A5-8F9B35FB1991}"/>
    <cellStyle name="Normal 19 4 15 3 2" xfId="4644" xr:uid="{B651F864-FDDA-479C-BF76-C17A1F940E21}"/>
    <cellStyle name="Normal 19 4 15 3 3" xfId="4645" xr:uid="{41F765EB-0479-4221-BA74-A49420EDD663}"/>
    <cellStyle name="Normal 19 4 15 3 4" xfId="4646" xr:uid="{E3F70D46-BC57-4CD5-BF7A-BD1A548B96AD}"/>
    <cellStyle name="Normal 19 4 15 3 5" xfId="4647" xr:uid="{F7F68A73-006F-4D33-AA4D-2E38C899B789}"/>
    <cellStyle name="Normal 19 4 15 3 6" xfId="4648" xr:uid="{5FC17F83-30BA-40C3-BE2B-57C6E684DB3F}"/>
    <cellStyle name="Normal 19 4 15 3 7" xfId="4649" xr:uid="{F49921C3-FC76-46BD-BC39-05330C63DC18}"/>
    <cellStyle name="Normal 19 4 15 3 8" xfId="4650" xr:uid="{F22ECD37-859D-4249-904B-75FC61D4667F}"/>
    <cellStyle name="Normal 19 4 15 4" xfId="4651" xr:uid="{6C90A2CA-585B-4B96-B627-721D61F8AA10}"/>
    <cellStyle name="Normal 19 4 15 4 2" xfId="4652" xr:uid="{D7FCA2B2-A511-4415-B35A-B41F4C3A0D87}"/>
    <cellStyle name="Normal 19 4 15 4 3" xfId="4653" xr:uid="{2EA6B390-E5F9-4E5F-B2C2-CE12028DD607}"/>
    <cellStyle name="Normal 19 4 15 4 4" xfId="4654" xr:uid="{38B38FA5-2978-42DB-82C1-42957FC5D1EB}"/>
    <cellStyle name="Normal 19 4 15 4 5" xfId="4655" xr:uid="{C7F16456-D0BC-4554-AD9B-11C0DA03BACB}"/>
    <cellStyle name="Normal 19 4 15 4 6" xfId="4656" xr:uid="{07723E6F-F11E-432D-9140-CCC0C4ABB89F}"/>
    <cellStyle name="Normal 19 4 15 4 7" xfId="4657" xr:uid="{C9A18E57-3B1E-45BE-95A6-BF3B0C75EB6F}"/>
    <cellStyle name="Normal 19 4 15 5" xfId="4658" xr:uid="{16EACB3C-DEF2-4D16-99D0-1143B4472F9D}"/>
    <cellStyle name="Normal 19 4 15 6" xfId="4659" xr:uid="{79E255AA-4E02-4222-A0A8-B5015EF5053E}"/>
    <cellStyle name="Normal 19 4 15 7" xfId="4660" xr:uid="{C566678D-7AC4-4AEF-9F8F-18D1F90BC6E8}"/>
    <cellStyle name="Normal 19 4 15 8" xfId="4661" xr:uid="{24661AB7-BB7F-4543-88BB-76B5CF412EDA}"/>
    <cellStyle name="Normal 19 4 15 9" xfId="4662" xr:uid="{71C3E925-B839-47A8-8213-5AFB45D0997F}"/>
    <cellStyle name="Normal 19 4 16" xfId="4663" xr:uid="{05F4B043-42E1-4016-9762-B1AA1E550EF9}"/>
    <cellStyle name="Normal 19 4 16 10" xfId="4664" xr:uid="{E87705F5-CC1C-4FBE-8CE8-B9548721EC89}"/>
    <cellStyle name="Normal 19 4 16 2" xfId="4665" xr:uid="{C397A081-98D8-4616-972D-27E3CDD37D2D}"/>
    <cellStyle name="Normal 19 4 16 2 2" xfId="4666" xr:uid="{A4DC23F1-D2B5-49AC-941D-65DF5BA22201}"/>
    <cellStyle name="Normal 19 4 16 2 3" xfId="4667" xr:uid="{F60C2BFC-E6A6-494E-AA92-BEC40FC910F5}"/>
    <cellStyle name="Normal 19 4 16 2 4" xfId="4668" xr:uid="{C6F7527C-6AC0-45C9-A71E-434E641F59BD}"/>
    <cellStyle name="Normal 19 4 16 2 5" xfId="4669" xr:uid="{2C83B714-5522-468C-B69A-0E8E115707C7}"/>
    <cellStyle name="Normal 19 4 16 2 6" xfId="4670" xr:uid="{4D4ADBD8-E529-4F33-8BE0-7BD8773D7F07}"/>
    <cellStyle name="Normal 19 4 16 2 7" xfId="4671" xr:uid="{0269C73B-E406-4872-9AC6-04AFF149AA83}"/>
    <cellStyle name="Normal 19 4 16 2 8" xfId="4672" xr:uid="{61A3DD31-9E1F-4245-87B2-8004816A1AD6}"/>
    <cellStyle name="Normal 19 4 16 3" xfId="4673" xr:uid="{19FB3F08-1786-46C9-8354-3D062F00AF2E}"/>
    <cellStyle name="Normal 19 4 16 3 2" xfId="4674" xr:uid="{B877BC07-9808-4AEC-BCD9-9A19E0991639}"/>
    <cellStyle name="Normal 19 4 16 3 3" xfId="4675" xr:uid="{B8804428-4554-41CD-BBB2-D585E5A8258E}"/>
    <cellStyle name="Normal 19 4 16 3 4" xfId="4676" xr:uid="{017284B9-04E2-4F11-89D9-DB7ABB210558}"/>
    <cellStyle name="Normal 19 4 16 3 5" xfId="4677" xr:uid="{EAFEC029-D752-4355-8725-A71E5759D508}"/>
    <cellStyle name="Normal 19 4 16 3 6" xfId="4678" xr:uid="{37271341-ED27-4700-B855-10A3EF4A0593}"/>
    <cellStyle name="Normal 19 4 16 3 7" xfId="4679" xr:uid="{1232B7AE-BD99-4CA0-8880-C5E874469F0B}"/>
    <cellStyle name="Normal 19 4 16 4" xfId="4680" xr:uid="{9319F893-6598-4A71-8F48-568930620769}"/>
    <cellStyle name="Normal 19 4 16 5" xfId="4681" xr:uid="{896428C6-D41A-4B69-AEA6-E6CAF171D71B}"/>
    <cellStyle name="Normal 19 4 16 6" xfId="4682" xr:uid="{28182CCB-8B9C-4C17-888C-D76228B3DA39}"/>
    <cellStyle name="Normal 19 4 16 7" xfId="4683" xr:uid="{DC092944-544A-4B41-A93B-86A1742EC95F}"/>
    <cellStyle name="Normal 19 4 16 8" xfId="4684" xr:uid="{BD8F08C8-F632-4888-9706-A9C10D3E7378}"/>
    <cellStyle name="Normal 19 4 16 9" xfId="4685" xr:uid="{1AF03726-37AB-446F-A02B-00B3141C646E}"/>
    <cellStyle name="Normal 19 4 17" xfId="4686" xr:uid="{3D22EFF0-7B11-4003-9553-170B5B5AA445}"/>
    <cellStyle name="Normal 19 4 17 2" xfId="4687" xr:uid="{3F6B2A4C-9FDB-43B0-A406-3BDCD1FFE5CB}"/>
    <cellStyle name="Normal 19 4 17 3" xfId="4688" xr:uid="{3A374779-A11D-4A50-B89B-D04FC1FBF068}"/>
    <cellStyle name="Normal 19 4 17 4" xfId="4689" xr:uid="{4C4908C3-4CBA-4EF4-92DE-09B7157DDD63}"/>
    <cellStyle name="Normal 19 4 17 5" xfId="4690" xr:uid="{BB2AC194-C712-4473-82C6-2FDE36B55368}"/>
    <cellStyle name="Normal 19 4 17 6" xfId="4691" xr:uid="{AB971EC5-E69C-49BA-8EF2-B81EFAE0CB92}"/>
    <cellStyle name="Normal 19 4 17 7" xfId="4692" xr:uid="{7C3DF0D2-1AB9-4117-AEF2-60C7D8CDD5C8}"/>
    <cellStyle name="Normal 19 4 17 8" xfId="4693" xr:uid="{99BFD6D7-1ADC-46EF-A0A9-400176921875}"/>
    <cellStyle name="Normal 19 4 18" xfId="4694" xr:uid="{630C0CEA-7D5A-4528-AE2F-EF8D52A6C2EA}"/>
    <cellStyle name="Normal 19 4 18 2" xfId="4695" xr:uid="{1D4727A9-7C73-490C-B48D-C7F12832D230}"/>
    <cellStyle name="Normal 19 4 18 3" xfId="4696" xr:uid="{E2F3E4BF-3C29-45A8-A2E5-DEE1983BF409}"/>
    <cellStyle name="Normal 19 4 18 4" xfId="4697" xr:uid="{2BF24FA5-CB0C-4224-8AAF-5FD3568964DA}"/>
    <cellStyle name="Normal 19 4 18 5" xfId="4698" xr:uid="{586DB033-08A4-4E05-B7D8-0C9C1630515F}"/>
    <cellStyle name="Normal 19 4 18 6" xfId="4699" xr:uid="{35A8B770-75B3-4BC6-B5BD-70FF41B8362F}"/>
    <cellStyle name="Normal 19 4 18 7" xfId="4700" xr:uid="{EB618EB6-30A4-43C2-BEEF-00FDCB0CC77B}"/>
    <cellStyle name="Normal 19 4 18 8" xfId="4701" xr:uid="{1CE689DF-CA74-4675-9E58-4D8F4148649A}"/>
    <cellStyle name="Normal 19 4 19" xfId="4702" xr:uid="{CD568356-48F4-42E4-A645-F99BAAAEBB78}"/>
    <cellStyle name="Normal 19 4 19 2" xfId="4703" xr:uid="{087B0B34-A08D-45F1-8397-D535FC734F97}"/>
    <cellStyle name="Normal 19 4 19 3" xfId="4704" xr:uid="{EE25464E-70E2-4139-A1AA-A71605542EE7}"/>
    <cellStyle name="Normal 19 4 19 4" xfId="4705" xr:uid="{715A9374-5289-4177-AEFE-E2AE235D03E7}"/>
    <cellStyle name="Normal 19 4 19 5" xfId="4706" xr:uid="{E1FDFAE5-9385-4149-8322-439186F9FA14}"/>
    <cellStyle name="Normal 19 4 19 6" xfId="4707" xr:uid="{58DAF50F-D6D9-426D-AB55-47711BCFB416}"/>
    <cellStyle name="Normal 19 4 19 7" xfId="4708" xr:uid="{25BB7CD3-6071-4540-9475-0A97DA7FBCD1}"/>
    <cellStyle name="Normal 19 4 2" xfId="4709" xr:uid="{A0B6ED8E-EF2E-48BF-A835-ED42A9D35B77}"/>
    <cellStyle name="Normal 19 4 2 10" xfId="4710" xr:uid="{9A9180BA-5403-4C33-8530-630B29BD2F7A}"/>
    <cellStyle name="Normal 19 4 2 11" xfId="4711" xr:uid="{5995AFD2-6600-49D6-B555-CE7284BE353E}"/>
    <cellStyle name="Normal 19 4 2 12" xfId="4712" xr:uid="{377FCC98-83A4-4AD3-8612-6907203F357C}"/>
    <cellStyle name="Normal 19 4 2 2" xfId="4713" xr:uid="{72E87A21-AF5C-4C09-975F-8FFC21EEC09C}"/>
    <cellStyle name="Normal 19 4 2 2 2" xfId="4714" xr:uid="{3FEC5353-79AE-497C-81F1-DDD1FF8A519D}"/>
    <cellStyle name="Normal 19 4 2 2 2 2" xfId="4715" xr:uid="{9A9B705F-314C-47AA-838C-E8FB3F5CB448}"/>
    <cellStyle name="Normal 19 4 2 2 3" xfId="4716" xr:uid="{237062EC-9A96-487A-919A-3F3E5A52389A}"/>
    <cellStyle name="Normal 19 4 2 2 4" xfId="4717" xr:uid="{48261E0E-578E-4E29-91B3-7109152F4DF0}"/>
    <cellStyle name="Normal 19 4 2 2 5" xfId="4718" xr:uid="{E8EE13F9-AF69-4A36-A337-34F07B26A4E6}"/>
    <cellStyle name="Normal 19 4 2 2 6" xfId="4719" xr:uid="{736B107F-0EED-4FDD-B428-2DF2491AFBF1}"/>
    <cellStyle name="Normal 19 4 2 2 7" xfId="4720" xr:uid="{395E44E3-513C-4BCD-9731-C5DD7741B0A7}"/>
    <cellStyle name="Normal 19 4 2 2 8" xfId="4721" xr:uid="{47B195D1-203B-4ACB-BC88-3373D61E99CB}"/>
    <cellStyle name="Normal 19 4 2 2 9" xfId="4722" xr:uid="{D6FE3811-09A1-45AC-9B09-330C6C52CDE6}"/>
    <cellStyle name="Normal 19 4 2 3" xfId="4723" xr:uid="{53A1D328-B3FB-4B41-B3B3-E9424B137A51}"/>
    <cellStyle name="Normal 19 4 2 3 2" xfId="4724" xr:uid="{2D58E52D-40AE-46D4-86CC-B00C881EBAC3}"/>
    <cellStyle name="Normal 19 4 2 3 3" xfId="4725" xr:uid="{B82455AD-1B95-44C0-8012-36D3D321E2CF}"/>
    <cellStyle name="Normal 19 4 2 3 4" xfId="4726" xr:uid="{D5BA2729-658F-45D0-A425-B35808A1A064}"/>
    <cellStyle name="Normal 19 4 2 3 5" xfId="4727" xr:uid="{102B22B2-1C43-4163-8BB5-587174078F08}"/>
    <cellStyle name="Normal 19 4 2 3 6" xfId="4728" xr:uid="{D93A15BC-E169-4E7C-92B0-DA2DE0235E5F}"/>
    <cellStyle name="Normal 19 4 2 3 7" xfId="4729" xr:uid="{E098294C-8404-4723-83E4-FCF7E0B956DB}"/>
    <cellStyle name="Normal 19 4 2 3 8" xfId="4730" xr:uid="{6B88FE17-3BA8-461C-B4D7-6B72884FCD03}"/>
    <cellStyle name="Normal 19 4 2 3 9" xfId="4731" xr:uid="{CB32A04C-5FB9-4E51-877F-0849C3AFB116}"/>
    <cellStyle name="Normal 19 4 2 4" xfId="4732" xr:uid="{2F1E1F01-025E-470C-B526-1C25A8669011}"/>
    <cellStyle name="Normal 19 4 2 4 2" xfId="4733" xr:uid="{CC138D0F-C1A4-4C81-A57B-A4FEF4F1DAAA}"/>
    <cellStyle name="Normal 19 4 2 4 3" xfId="4734" xr:uid="{6D11ECA1-8E85-467C-8F96-44E50865BA89}"/>
    <cellStyle name="Normal 19 4 2 4 4" xfId="4735" xr:uid="{7C2A9E58-758A-4CB7-87E6-09E67528FFDD}"/>
    <cellStyle name="Normal 19 4 2 4 5" xfId="4736" xr:uid="{411FFC55-42AD-48A5-8CA9-3B59374EF851}"/>
    <cellStyle name="Normal 19 4 2 4 6" xfId="4737" xr:uid="{1F2F4B90-1225-4FEF-808C-673CA979F5A0}"/>
    <cellStyle name="Normal 19 4 2 4 7" xfId="4738" xr:uid="{E556E1E5-0691-4EAF-A9F7-BEAAE9999CB1}"/>
    <cellStyle name="Normal 19 4 2 5" xfId="4739" xr:uid="{4AA74390-816B-47AD-B54F-885E186B6FDA}"/>
    <cellStyle name="Normal 19 4 2 6" xfId="4740" xr:uid="{6AFB8E89-ABAB-4C87-A60B-B5D9A0E234D9}"/>
    <cellStyle name="Normal 19 4 2 7" xfId="4741" xr:uid="{4BBCD070-6BC5-406B-8F10-9A6349B2F808}"/>
    <cellStyle name="Normal 19 4 2 8" xfId="4742" xr:uid="{69F3E8EB-DF57-4017-9FE6-E9133FA20EAD}"/>
    <cellStyle name="Normal 19 4 2 9" xfId="4743" xr:uid="{7AAA4244-D32E-400D-926A-081FC5BD413F}"/>
    <cellStyle name="Normal 19 4 20" xfId="4744" xr:uid="{6D088D63-1638-4CF6-A22E-630CD9AA0D5C}"/>
    <cellStyle name="Normal 19 4 21" xfId="4745" xr:uid="{4B86A53B-11B6-41DF-A3E3-EDF60E787429}"/>
    <cellStyle name="Normal 19 4 22" xfId="4746" xr:uid="{8D8EA5DB-F983-4AD2-B58C-DDD51576FD20}"/>
    <cellStyle name="Normal 19 4 23" xfId="4747" xr:uid="{5D9C2E61-BBE3-46E4-AC8B-F9BC1838A1AA}"/>
    <cellStyle name="Normal 19 4 24" xfId="4748" xr:uid="{3A31F730-3D80-42AC-84A6-1EA35E79D840}"/>
    <cellStyle name="Normal 19 4 25" xfId="4749" xr:uid="{C54C9A75-B6D0-4F0C-80EE-30311788F290}"/>
    <cellStyle name="Normal 19 4 26" xfId="4750" xr:uid="{099C082B-D90A-43AB-8775-14BEC0DBE4F0}"/>
    <cellStyle name="Normal 19 4 27" xfId="4751" xr:uid="{EA4EB279-6126-411E-85A3-98731CFFD3D7}"/>
    <cellStyle name="Normal 19 4 3" xfId="4752" xr:uid="{4B277A4F-FDC2-43CA-AEF4-FB1777B2562F}"/>
    <cellStyle name="Normal 19 4 3 10" xfId="4753" xr:uid="{2722D63B-062F-4A6D-BB9C-A011D349F432}"/>
    <cellStyle name="Normal 19 4 3 11" xfId="4754" xr:uid="{29DEEDED-599F-49F9-81F3-FDEDD257DB83}"/>
    <cellStyle name="Normal 19 4 3 12" xfId="4755" xr:uid="{252ADA8F-A4CF-4266-9759-4B8ECBF6B709}"/>
    <cellStyle name="Normal 19 4 3 2" xfId="4756" xr:uid="{591DC0DC-A0B6-41BE-9C0D-4B8A6D286E40}"/>
    <cellStyle name="Normal 19 4 3 2 2" xfId="4757" xr:uid="{0805ABFF-F3F1-4D23-AD5D-AF0730C24FFA}"/>
    <cellStyle name="Normal 19 4 3 2 3" xfId="4758" xr:uid="{14EB3B44-56FD-4DEF-802F-252F02B99B66}"/>
    <cellStyle name="Normal 19 4 3 2 4" xfId="4759" xr:uid="{BEB9528E-A75A-4AA3-AAE7-6D01135FBFF1}"/>
    <cellStyle name="Normal 19 4 3 2 5" xfId="4760" xr:uid="{AE7C472D-294C-4316-ADCF-40B758CC519E}"/>
    <cellStyle name="Normal 19 4 3 2 6" xfId="4761" xr:uid="{D929299F-2339-4733-9C9E-A0C71D2FBF9B}"/>
    <cellStyle name="Normal 19 4 3 2 7" xfId="4762" xr:uid="{D2DA03F4-7DF3-45CC-A369-12D0968795AB}"/>
    <cellStyle name="Normal 19 4 3 2 8" xfId="4763" xr:uid="{2C91B1C9-B75E-43B7-BFD9-4B5963A57786}"/>
    <cellStyle name="Normal 19 4 3 2 9" xfId="4764" xr:uid="{58B0C83C-5C33-4A12-AAB3-42AC2227BBA6}"/>
    <cellStyle name="Normal 19 4 3 3" xfId="4765" xr:uid="{CB5C090E-7A8F-4FF9-BB64-5CB022E63CB2}"/>
    <cellStyle name="Normal 19 4 3 3 2" xfId="4766" xr:uid="{15FE3D47-532B-4E00-A362-0339A9CC8221}"/>
    <cellStyle name="Normal 19 4 3 3 3" xfId="4767" xr:uid="{020D53D2-D2AB-4B6C-8C1B-F5E302D5D725}"/>
    <cellStyle name="Normal 19 4 3 3 4" xfId="4768" xr:uid="{57E3349E-95AF-4EFF-9D3B-F3AD3FF63321}"/>
    <cellStyle name="Normal 19 4 3 3 5" xfId="4769" xr:uid="{FC237ED2-E382-415A-A8C4-EDEC1C0F4ABD}"/>
    <cellStyle name="Normal 19 4 3 3 6" xfId="4770" xr:uid="{508A8093-F904-4C8F-95DA-878071C270E3}"/>
    <cellStyle name="Normal 19 4 3 3 7" xfId="4771" xr:uid="{A6F95120-1EDC-40F0-9953-E682144F135F}"/>
    <cellStyle name="Normal 19 4 3 3 8" xfId="4772" xr:uid="{89645B08-4979-4373-A1E9-DD4C465DC905}"/>
    <cellStyle name="Normal 19 4 3 4" xfId="4773" xr:uid="{9FA992E8-76A0-49E0-A392-B8157E90A3CF}"/>
    <cellStyle name="Normal 19 4 3 4 2" xfId="4774" xr:uid="{358C2B3A-9305-4B9D-A646-457629B29CA3}"/>
    <cellStyle name="Normal 19 4 3 4 3" xfId="4775" xr:uid="{72F43D3E-0BD8-467A-95B2-A835F67EA417}"/>
    <cellStyle name="Normal 19 4 3 4 4" xfId="4776" xr:uid="{BD9A0B00-E4DF-4AB8-A69E-A28DB339B59D}"/>
    <cellStyle name="Normal 19 4 3 4 5" xfId="4777" xr:uid="{E335C462-E13F-4582-BF12-EDC11EF51886}"/>
    <cellStyle name="Normal 19 4 3 4 6" xfId="4778" xr:uid="{6A067EF8-770A-4E86-BEB2-D13F006015A4}"/>
    <cellStyle name="Normal 19 4 3 4 7" xfId="4779" xr:uid="{28D9A2FA-9620-49AA-8D15-226C2085F308}"/>
    <cellStyle name="Normal 19 4 3 5" xfId="4780" xr:uid="{B8334EC1-DBCB-4FD0-B6DC-1AE9ED968856}"/>
    <cellStyle name="Normal 19 4 3 6" xfId="4781" xr:uid="{72D7B02E-6142-4015-A646-F01BDC1393C0}"/>
    <cellStyle name="Normal 19 4 3 7" xfId="4782" xr:uid="{624026CE-C489-4BD3-A5F1-DD57620339F8}"/>
    <cellStyle name="Normal 19 4 3 8" xfId="4783" xr:uid="{B18A709C-C65C-4E91-9C71-B0A8AA14E2B4}"/>
    <cellStyle name="Normal 19 4 3 9" xfId="4784" xr:uid="{B8C438A6-2886-4B01-8BFA-678CCF068844}"/>
    <cellStyle name="Normal 19 4 4" xfId="4785" xr:uid="{C77A779D-A646-46CA-9CD2-70E27EF7BA9A}"/>
    <cellStyle name="Normal 19 4 4 10" xfId="4786" xr:uid="{59DC2916-B500-438A-B675-8359D5622889}"/>
    <cellStyle name="Normal 19 4 4 11" xfId="4787" xr:uid="{609F97B9-98C9-40A3-B94A-9B6F415C4DC5}"/>
    <cellStyle name="Normal 19 4 4 12" xfId="4788" xr:uid="{413BEFA5-1C65-4331-9E9D-A67A1E2748D2}"/>
    <cellStyle name="Normal 19 4 4 2" xfId="4789" xr:uid="{18D8E63E-2932-4019-A597-E0EDCAB28751}"/>
    <cellStyle name="Normal 19 4 4 2 2" xfId="4790" xr:uid="{58FEB323-7AE3-420C-8779-3D79D6ED6181}"/>
    <cellStyle name="Normal 19 4 4 2 3" xfId="4791" xr:uid="{B7CD6F1C-CECB-4CE8-A924-1E16DE71FDB7}"/>
    <cellStyle name="Normal 19 4 4 2 4" xfId="4792" xr:uid="{72D8DFBB-3468-41CC-A7ED-65C6E826A788}"/>
    <cellStyle name="Normal 19 4 4 2 5" xfId="4793" xr:uid="{2F37C25B-4775-499A-8060-C4A4E4837A8E}"/>
    <cellStyle name="Normal 19 4 4 2 6" xfId="4794" xr:uid="{F32C5F67-5083-4741-96CC-FC028A703E03}"/>
    <cellStyle name="Normal 19 4 4 2 7" xfId="4795" xr:uid="{E9BB934D-7009-4D32-A250-2643E6259460}"/>
    <cellStyle name="Normal 19 4 4 2 8" xfId="4796" xr:uid="{D9B3F4D0-CEE3-41D1-BA9E-74A62007EEAA}"/>
    <cellStyle name="Normal 19 4 4 3" xfId="4797" xr:uid="{AE892990-76A3-449D-A7B8-4D1D3AE13547}"/>
    <cellStyle name="Normal 19 4 4 3 2" xfId="4798" xr:uid="{70340C95-D05F-4928-AC4A-7ECC032AD15C}"/>
    <cellStyle name="Normal 19 4 4 3 3" xfId="4799" xr:uid="{152A9475-A1F4-4984-9928-B8EC978C13BA}"/>
    <cellStyle name="Normal 19 4 4 3 4" xfId="4800" xr:uid="{16A33D87-9B09-4F19-A6F4-E69F31CF9D99}"/>
    <cellStyle name="Normal 19 4 4 3 5" xfId="4801" xr:uid="{ACC52517-027C-4A67-B749-2F727C8B76FB}"/>
    <cellStyle name="Normal 19 4 4 3 6" xfId="4802" xr:uid="{5CE00219-3361-44C2-B643-7BF9FAD91033}"/>
    <cellStyle name="Normal 19 4 4 3 7" xfId="4803" xr:uid="{BC1B742E-30D5-40C5-91B0-D9B09027DC7D}"/>
    <cellStyle name="Normal 19 4 4 3 8" xfId="4804" xr:uid="{7469DA8B-C25D-45F4-B0BC-F523EBF5EC29}"/>
    <cellStyle name="Normal 19 4 4 4" xfId="4805" xr:uid="{519B5B06-6AD2-48AE-9565-D71C8AA638F5}"/>
    <cellStyle name="Normal 19 4 4 4 2" xfId="4806" xr:uid="{29309F4D-6D0A-4E3F-9F79-991C5B8C5305}"/>
    <cellStyle name="Normal 19 4 4 4 3" xfId="4807" xr:uid="{12B2EB3C-95C1-488B-808D-59A68A0C1EBA}"/>
    <cellStyle name="Normal 19 4 4 4 4" xfId="4808" xr:uid="{513098BF-9EB6-4166-B91A-84618DF78310}"/>
    <cellStyle name="Normal 19 4 4 4 5" xfId="4809" xr:uid="{6B63C3A2-CAFF-4095-BF1F-506EC1D0A29B}"/>
    <cellStyle name="Normal 19 4 4 4 6" xfId="4810" xr:uid="{BC46371A-458B-4203-9852-59D64FDD0B9C}"/>
    <cellStyle name="Normal 19 4 4 4 7" xfId="4811" xr:uid="{B35665F0-9BEB-4D20-B162-23B860F3A488}"/>
    <cellStyle name="Normal 19 4 4 5" xfId="4812" xr:uid="{2472A7F4-0978-4793-9A68-1B854D04E83C}"/>
    <cellStyle name="Normal 19 4 4 6" xfId="4813" xr:uid="{34AFAB88-3418-45DF-A0F9-A6C417EADEC3}"/>
    <cellStyle name="Normal 19 4 4 7" xfId="4814" xr:uid="{B1EB7EAF-F652-45DC-842C-B8A758C3C661}"/>
    <cellStyle name="Normal 19 4 4 8" xfId="4815" xr:uid="{E91D3435-6CF0-4F49-B204-8057D11A2D3E}"/>
    <cellStyle name="Normal 19 4 4 9" xfId="4816" xr:uid="{2972F491-C9D1-4E37-8820-8B0F3C489FDA}"/>
    <cellStyle name="Normal 19 4 5" xfId="4817" xr:uid="{15C8D968-3081-45AC-8459-57EADCACF196}"/>
    <cellStyle name="Normal 19 4 5 10" xfId="4818" xr:uid="{11F65616-0D90-497B-9329-843A710DB60F}"/>
    <cellStyle name="Normal 19 4 5 11" xfId="4819" xr:uid="{15B0412D-50FB-4810-998D-C47953DEB16C}"/>
    <cellStyle name="Normal 19 4 5 12" xfId="4820" xr:uid="{404C6A4C-ED4D-4C19-A4EB-0075E426218B}"/>
    <cellStyle name="Normal 19 4 5 2" xfId="4821" xr:uid="{55F858EC-F5DF-4E3A-9819-8784152E8775}"/>
    <cellStyle name="Normal 19 4 5 2 2" xfId="4822" xr:uid="{1A363D20-4754-423A-AF1F-C13404ABD009}"/>
    <cellStyle name="Normal 19 4 5 2 3" xfId="4823" xr:uid="{67EA03F5-F5D9-46C3-B28F-03B14CBCCD2F}"/>
    <cellStyle name="Normal 19 4 5 2 4" xfId="4824" xr:uid="{9922BAEF-13F4-45C9-AD59-1DAF52500D7D}"/>
    <cellStyle name="Normal 19 4 5 2 5" xfId="4825" xr:uid="{C178C274-F659-4B71-91FF-0F540439FDBF}"/>
    <cellStyle name="Normal 19 4 5 2 6" xfId="4826" xr:uid="{551DFB68-0B2D-4613-A48C-53341579BDBD}"/>
    <cellStyle name="Normal 19 4 5 2 7" xfId="4827" xr:uid="{12EF7D18-3425-42ED-BF5A-ACDCFD04CABE}"/>
    <cellStyle name="Normal 19 4 5 2 8" xfId="4828" xr:uid="{436E4DCB-1AD4-49A3-85ED-7970EC5EA9BE}"/>
    <cellStyle name="Normal 19 4 5 3" xfId="4829" xr:uid="{BD5E1C99-F50D-4DD2-AC55-AA54CD002AF4}"/>
    <cellStyle name="Normal 19 4 5 3 2" xfId="4830" xr:uid="{C1E8A07A-03BB-4BB2-9164-618420A2EB01}"/>
    <cellStyle name="Normal 19 4 5 3 3" xfId="4831" xr:uid="{ED57030C-D828-4929-BE6A-AA053F3AB58C}"/>
    <cellStyle name="Normal 19 4 5 3 4" xfId="4832" xr:uid="{80FBC47A-9C9D-462B-85E9-C4ED608E265D}"/>
    <cellStyle name="Normal 19 4 5 3 5" xfId="4833" xr:uid="{EC611A5A-B5E2-47F8-AB3D-120D1ECF50DB}"/>
    <cellStyle name="Normal 19 4 5 3 6" xfId="4834" xr:uid="{79962B0A-5E15-4EF3-8199-E4BAE44022EC}"/>
    <cellStyle name="Normal 19 4 5 3 7" xfId="4835" xr:uid="{9BF3C60A-D2D8-4657-90EB-2E95F1CC9324}"/>
    <cellStyle name="Normal 19 4 5 3 8" xfId="4836" xr:uid="{08EDFC9B-9420-4BFF-9814-F177CF32FA32}"/>
    <cellStyle name="Normal 19 4 5 4" xfId="4837" xr:uid="{C32D8741-D6CD-4770-82C5-9D5517771048}"/>
    <cellStyle name="Normal 19 4 5 4 2" xfId="4838" xr:uid="{69943FF4-A3B5-42B5-85A0-DFA7EBB92CFE}"/>
    <cellStyle name="Normal 19 4 5 4 3" xfId="4839" xr:uid="{C3F4EF73-8546-48D0-803C-6C6FE1AD6305}"/>
    <cellStyle name="Normal 19 4 5 4 4" xfId="4840" xr:uid="{CF3346EE-F32D-41A7-B357-4843CB80D914}"/>
    <cellStyle name="Normal 19 4 5 4 5" xfId="4841" xr:uid="{BC5A8029-24A4-4C07-B9F5-953F300D9AB2}"/>
    <cellStyle name="Normal 19 4 5 4 6" xfId="4842" xr:uid="{F5FB8711-15B7-4A7C-9C59-114D5AC2A9A8}"/>
    <cellStyle name="Normal 19 4 5 4 7" xfId="4843" xr:uid="{E963A1C1-F66A-4DE9-A3B5-D9707C0193B3}"/>
    <cellStyle name="Normal 19 4 5 5" xfId="4844" xr:uid="{D959D5E8-9962-49B3-8008-00FD5DC56C3D}"/>
    <cellStyle name="Normal 19 4 5 6" xfId="4845" xr:uid="{332F3EC6-5DC3-42F2-828C-B29A0963BC2F}"/>
    <cellStyle name="Normal 19 4 5 7" xfId="4846" xr:uid="{51BCC127-A0C4-4BEC-9328-65BA5762C766}"/>
    <cellStyle name="Normal 19 4 5 8" xfId="4847" xr:uid="{A9451E65-7361-4511-9547-012B2D4FC70C}"/>
    <cellStyle name="Normal 19 4 5 9" xfId="4848" xr:uid="{45215C65-A01A-4926-91A2-5DD67B01F268}"/>
    <cellStyle name="Normal 19 4 6" xfId="4849" xr:uid="{B0C18AF0-1AA9-41C7-B735-EC59B44F697B}"/>
    <cellStyle name="Normal 19 4 6 10" xfId="4850" xr:uid="{D17AD6C5-5C6D-4792-915C-491513352377}"/>
    <cellStyle name="Normal 19 4 6 11" xfId="4851" xr:uid="{331E465B-9F85-4365-BA0D-E850A3989BF8}"/>
    <cellStyle name="Normal 19 4 6 2" xfId="4852" xr:uid="{4A14C041-9DAC-4E12-AD67-B8EF29EE6176}"/>
    <cellStyle name="Normal 19 4 6 2 2" xfId="4853" xr:uid="{508BC9FD-0FC1-4A62-A9EA-8C76FDB82793}"/>
    <cellStyle name="Normal 19 4 6 2 3" xfId="4854" xr:uid="{11E564D9-FF09-4246-8018-A6A66FF61BF6}"/>
    <cellStyle name="Normal 19 4 6 2 4" xfId="4855" xr:uid="{22EF1ACF-A990-42EE-BA94-CFF442400023}"/>
    <cellStyle name="Normal 19 4 6 2 5" xfId="4856" xr:uid="{5711B495-493F-4731-874A-6633358521E8}"/>
    <cellStyle name="Normal 19 4 6 2 6" xfId="4857" xr:uid="{EB120C7C-1074-4041-A863-3A83DB2B080D}"/>
    <cellStyle name="Normal 19 4 6 2 7" xfId="4858" xr:uid="{E8216BAC-909E-416D-AB36-096B307FECD5}"/>
    <cellStyle name="Normal 19 4 6 2 8" xfId="4859" xr:uid="{9CC14040-9493-4CB5-A47B-203D11BB987C}"/>
    <cellStyle name="Normal 19 4 6 3" xfId="4860" xr:uid="{5CBC98E3-9FA8-45AB-AFD9-C466B4393946}"/>
    <cellStyle name="Normal 19 4 6 3 2" xfId="4861" xr:uid="{85B7EBF7-47C8-4D8B-A723-0163EDC9C215}"/>
    <cellStyle name="Normal 19 4 6 3 3" xfId="4862" xr:uid="{B2820F6E-1B7F-4B24-A361-F6E28E2A3E62}"/>
    <cellStyle name="Normal 19 4 6 3 4" xfId="4863" xr:uid="{1DDB6EBC-6780-40EC-B14C-A8F3BC39D059}"/>
    <cellStyle name="Normal 19 4 6 3 5" xfId="4864" xr:uid="{80F3A4D6-CDDB-48F3-AEC3-58424FE8DC26}"/>
    <cellStyle name="Normal 19 4 6 3 6" xfId="4865" xr:uid="{FC89EBBA-731D-464E-9DFF-77A979183404}"/>
    <cellStyle name="Normal 19 4 6 3 7" xfId="4866" xr:uid="{286B6A7E-8C24-4632-98D9-263BB35E8A64}"/>
    <cellStyle name="Normal 19 4 6 3 8" xfId="4867" xr:uid="{865B19FD-0854-45D0-AE04-28C04E22A881}"/>
    <cellStyle name="Normal 19 4 6 4" xfId="4868" xr:uid="{B65AEC35-2E8A-43EA-8E78-E2E76EB23C26}"/>
    <cellStyle name="Normal 19 4 6 4 2" xfId="4869" xr:uid="{1C92508B-F809-410B-ADAE-3BEE270C1AC2}"/>
    <cellStyle name="Normal 19 4 6 4 3" xfId="4870" xr:uid="{AE402839-1131-491F-A03E-E830D00F47D5}"/>
    <cellStyle name="Normal 19 4 6 4 4" xfId="4871" xr:uid="{39953CBA-08EC-4C81-8D6E-0B2BF73E1801}"/>
    <cellStyle name="Normal 19 4 6 4 5" xfId="4872" xr:uid="{5546C8C0-0053-45D3-B887-D7BA33680B3A}"/>
    <cellStyle name="Normal 19 4 6 4 6" xfId="4873" xr:uid="{D4FE6563-1DD4-4C1E-8045-EBD647E523B5}"/>
    <cellStyle name="Normal 19 4 6 4 7" xfId="4874" xr:uid="{C8B0BE2A-B02E-40F7-8C6E-841AB67806B3}"/>
    <cellStyle name="Normal 19 4 6 5" xfId="4875" xr:uid="{C60AA037-F05F-40A4-88F9-57BDC06299C3}"/>
    <cellStyle name="Normal 19 4 6 6" xfId="4876" xr:uid="{C62672A5-364B-40FF-BD95-7FE4F135EBEC}"/>
    <cellStyle name="Normal 19 4 6 7" xfId="4877" xr:uid="{DD91C8C3-F20C-4703-9E6A-2D1D07950EF5}"/>
    <cellStyle name="Normal 19 4 6 8" xfId="4878" xr:uid="{F62724A7-232E-4693-BB8D-EB695600D15D}"/>
    <cellStyle name="Normal 19 4 6 9" xfId="4879" xr:uid="{1977BA52-D77F-4366-BE56-3BDF6ACCAEF1}"/>
    <cellStyle name="Normal 19 4 7" xfId="4880" xr:uid="{73E5FD92-10CF-4408-AD56-7F4E517C398C}"/>
    <cellStyle name="Normal 19 4 7 10" xfId="4881" xr:uid="{F7A0A079-D594-454B-8118-42DB74B3181B}"/>
    <cellStyle name="Normal 19 4 7 11" xfId="4882" xr:uid="{BDC5873B-3D9A-426F-B0FC-25F3EE93A3B4}"/>
    <cellStyle name="Normal 19 4 7 2" xfId="4883" xr:uid="{1BA4616E-DF19-49A0-8241-41D99A6D9C87}"/>
    <cellStyle name="Normal 19 4 7 2 2" xfId="4884" xr:uid="{1E2FFC5A-81FE-43D3-9230-B459DAE11E6E}"/>
    <cellStyle name="Normal 19 4 7 2 3" xfId="4885" xr:uid="{8B459CC4-3D45-4998-99DD-A1F21BBCC164}"/>
    <cellStyle name="Normal 19 4 7 2 4" xfId="4886" xr:uid="{FAFC3901-13C4-4505-B6E8-20CD07A8B714}"/>
    <cellStyle name="Normal 19 4 7 2 5" xfId="4887" xr:uid="{6838AB44-A428-4E85-B875-5BBAF4EC6167}"/>
    <cellStyle name="Normal 19 4 7 2 6" xfId="4888" xr:uid="{6CE05882-DD6D-47BF-AB2B-54DB37F8F54E}"/>
    <cellStyle name="Normal 19 4 7 2 7" xfId="4889" xr:uid="{244B0E40-CC75-4B42-92E8-E56B4E9D1CD8}"/>
    <cellStyle name="Normal 19 4 7 2 8" xfId="4890" xr:uid="{6CC80BA8-0DC5-4EDE-A1F4-EA4FC6E698C0}"/>
    <cellStyle name="Normal 19 4 7 3" xfId="4891" xr:uid="{8EED9A45-2E57-49D9-83C9-FCBB5EA4D73A}"/>
    <cellStyle name="Normal 19 4 7 3 2" xfId="4892" xr:uid="{E74F7AFB-A7E8-456A-88D1-1809EB8E6FC1}"/>
    <cellStyle name="Normal 19 4 7 3 3" xfId="4893" xr:uid="{08BA7912-A186-4FEB-95CE-5332748A3D7B}"/>
    <cellStyle name="Normal 19 4 7 3 4" xfId="4894" xr:uid="{03C5AE1E-C0B3-46D4-933E-FDB7440FD831}"/>
    <cellStyle name="Normal 19 4 7 3 5" xfId="4895" xr:uid="{718F5662-1401-4948-9AB5-AA99062BE5B5}"/>
    <cellStyle name="Normal 19 4 7 3 6" xfId="4896" xr:uid="{D3E311C6-3E9B-4B6E-9CE0-5C5AA123C64A}"/>
    <cellStyle name="Normal 19 4 7 3 7" xfId="4897" xr:uid="{F323EB32-2099-4E82-B923-D62F682ABC24}"/>
    <cellStyle name="Normal 19 4 7 3 8" xfId="4898" xr:uid="{CBAC432D-87A2-41DA-88DC-9F0525A0D7CB}"/>
    <cellStyle name="Normal 19 4 7 4" xfId="4899" xr:uid="{0084EA38-1EB9-48AB-A9F0-A5A41019AAFF}"/>
    <cellStyle name="Normal 19 4 7 4 2" xfId="4900" xr:uid="{B6FC8CB8-68B5-458F-94D1-FD88A6FF8C6F}"/>
    <cellStyle name="Normal 19 4 7 4 3" xfId="4901" xr:uid="{167F5F25-21F6-43FD-AFE6-DCA4F407F483}"/>
    <cellStyle name="Normal 19 4 7 4 4" xfId="4902" xr:uid="{B25BF9D7-745F-4938-B99D-17C1212E8F1A}"/>
    <cellStyle name="Normal 19 4 7 4 5" xfId="4903" xr:uid="{C650B7EB-520A-4AF9-AB0B-B85FD892A11D}"/>
    <cellStyle name="Normal 19 4 7 4 6" xfId="4904" xr:uid="{540C5611-ACA2-4F69-AE56-5C035798B03F}"/>
    <cellStyle name="Normal 19 4 7 4 7" xfId="4905" xr:uid="{F081ECC4-EF12-4CAD-A902-2EB6E4921883}"/>
    <cellStyle name="Normal 19 4 7 5" xfId="4906" xr:uid="{8C5034EB-5935-4FFD-912A-7B58CDAF8A02}"/>
    <cellStyle name="Normal 19 4 7 6" xfId="4907" xr:uid="{F8DB8DA8-B821-48B6-9C81-63D520A2C7BF}"/>
    <cellStyle name="Normal 19 4 7 7" xfId="4908" xr:uid="{B1BD45FB-A1BB-4520-B96E-CA33311E6BB4}"/>
    <cellStyle name="Normal 19 4 7 8" xfId="4909" xr:uid="{154C481F-C633-4856-A7BD-0993BD038998}"/>
    <cellStyle name="Normal 19 4 7 9" xfId="4910" xr:uid="{494BDEB8-F78A-4DF2-9990-2361B51AE20B}"/>
    <cellStyle name="Normal 19 4 8" xfId="4911" xr:uid="{DCA5B329-023C-40F8-BADC-4C918E857AAE}"/>
    <cellStyle name="Normal 19 4 8 10" xfId="4912" xr:uid="{889F6C0B-3082-472B-A833-3405CB636C56}"/>
    <cellStyle name="Normal 19 4 8 11" xfId="4913" xr:uid="{55E9CD11-8D70-4558-A29E-3BC0A7AC849F}"/>
    <cellStyle name="Normal 19 4 8 2" xfId="4914" xr:uid="{A12CE7AF-E239-4057-91DA-9D44132BE037}"/>
    <cellStyle name="Normal 19 4 8 2 2" xfId="4915" xr:uid="{7ED5BC81-882E-4B31-8D16-4F661EBDD891}"/>
    <cellStyle name="Normal 19 4 8 2 3" xfId="4916" xr:uid="{3CF9119F-3115-4BE6-A37E-D6944C349E58}"/>
    <cellStyle name="Normal 19 4 8 2 4" xfId="4917" xr:uid="{B58B03AB-D58A-4ABA-9837-0DDBA7980F72}"/>
    <cellStyle name="Normal 19 4 8 2 5" xfId="4918" xr:uid="{D992DBCA-1652-45F3-B30A-A8AF4B59CF73}"/>
    <cellStyle name="Normal 19 4 8 2 6" xfId="4919" xr:uid="{A58FF595-4CA4-4FFE-BBB8-68D1803C0CB6}"/>
    <cellStyle name="Normal 19 4 8 2 7" xfId="4920" xr:uid="{27808BFD-A813-497A-A550-D8FBAEECBBD0}"/>
    <cellStyle name="Normal 19 4 8 2 8" xfId="4921" xr:uid="{75A898B9-8A62-41CB-A788-5C29A931B3DF}"/>
    <cellStyle name="Normal 19 4 8 3" xfId="4922" xr:uid="{AC2182F2-B3D2-4B69-A13A-DC8E1E7B5F36}"/>
    <cellStyle name="Normal 19 4 8 3 2" xfId="4923" xr:uid="{1D4239D9-A38A-461B-8D1F-1BFC2FE38100}"/>
    <cellStyle name="Normal 19 4 8 3 3" xfId="4924" xr:uid="{D58A8301-375D-4787-A923-885163D4F1B3}"/>
    <cellStyle name="Normal 19 4 8 3 4" xfId="4925" xr:uid="{5A5766C5-39AA-4BF5-A8E6-569F7D10E64B}"/>
    <cellStyle name="Normal 19 4 8 3 5" xfId="4926" xr:uid="{9DB0AF79-F323-4614-8CCB-32EFB82DF503}"/>
    <cellStyle name="Normal 19 4 8 3 6" xfId="4927" xr:uid="{CCDED9EE-06E2-4868-9090-D04AFE801E1B}"/>
    <cellStyle name="Normal 19 4 8 3 7" xfId="4928" xr:uid="{7A68218A-852A-44CA-8B66-553C4B026F79}"/>
    <cellStyle name="Normal 19 4 8 3 8" xfId="4929" xr:uid="{0AE322F1-2CEA-4A8F-96DE-5D8EB59C9769}"/>
    <cellStyle name="Normal 19 4 8 4" xfId="4930" xr:uid="{74271AE3-1FF3-44B8-8F2F-2F04D5CE4247}"/>
    <cellStyle name="Normal 19 4 8 4 2" xfId="4931" xr:uid="{5CD8BC84-94C0-4BB6-B906-668FCA07FA48}"/>
    <cellStyle name="Normal 19 4 8 4 3" xfId="4932" xr:uid="{FB69C95A-9718-4F1B-BEDD-8550C4431BF4}"/>
    <cellStyle name="Normal 19 4 8 4 4" xfId="4933" xr:uid="{455B2941-6A91-4E63-8A6B-9F8EE7A7E2B5}"/>
    <cellStyle name="Normal 19 4 8 4 5" xfId="4934" xr:uid="{47A0502A-4B35-4E8D-9F87-2C4271B54337}"/>
    <cellStyle name="Normal 19 4 8 4 6" xfId="4935" xr:uid="{2D75B8B2-A179-4240-9934-922E30304DF2}"/>
    <cellStyle name="Normal 19 4 8 4 7" xfId="4936" xr:uid="{98C30A9B-5996-43FD-AD19-D98AF6E03954}"/>
    <cellStyle name="Normal 19 4 8 5" xfId="4937" xr:uid="{31AC3065-F861-426B-8E73-379AEFFA0CC3}"/>
    <cellStyle name="Normal 19 4 8 6" xfId="4938" xr:uid="{D8B1ECE6-FFF1-4E9E-8BBB-9FD49000C881}"/>
    <cellStyle name="Normal 19 4 8 7" xfId="4939" xr:uid="{69838C45-A36A-450C-B527-0FB2F1F5B75C}"/>
    <cellStyle name="Normal 19 4 8 8" xfId="4940" xr:uid="{1E1AB630-701C-4B84-B07C-C9917D3382D8}"/>
    <cellStyle name="Normal 19 4 8 9" xfId="4941" xr:uid="{33849B7D-F6DD-497A-9206-9F2F4258EBDC}"/>
    <cellStyle name="Normal 19 4 9" xfId="4942" xr:uid="{1801FDA9-8BA0-40CA-BCAF-48805B1D88AB}"/>
    <cellStyle name="Normal 19 4 9 10" xfId="4943" xr:uid="{3311B5C7-4427-4C3A-8544-AAD7ED45EF29}"/>
    <cellStyle name="Normal 19 4 9 11" xfId="4944" xr:uid="{3537590C-271A-42CC-856E-6913507DEA38}"/>
    <cellStyle name="Normal 19 4 9 2" xfId="4945" xr:uid="{EF8BE3D6-251F-49B4-A4FD-473439CCB046}"/>
    <cellStyle name="Normal 19 4 9 2 2" xfId="4946" xr:uid="{974907AB-82C6-41B8-8FBF-E0BC1EADD0D0}"/>
    <cellStyle name="Normal 19 4 9 2 3" xfId="4947" xr:uid="{6CD392E4-8113-4FF2-A280-A6721AE490CA}"/>
    <cellStyle name="Normal 19 4 9 2 4" xfId="4948" xr:uid="{2B6AE5D9-08C8-4CE2-9A03-C8F6C035514B}"/>
    <cellStyle name="Normal 19 4 9 2 5" xfId="4949" xr:uid="{E8D8600B-03B1-4CB8-A900-4063E6B3B476}"/>
    <cellStyle name="Normal 19 4 9 2 6" xfId="4950" xr:uid="{5ECA0195-EFE5-4597-967A-97D1E213322E}"/>
    <cellStyle name="Normal 19 4 9 2 7" xfId="4951" xr:uid="{45DCCDC5-A0C2-4C9C-8E23-2A45D6DC40CE}"/>
    <cellStyle name="Normal 19 4 9 2 8" xfId="4952" xr:uid="{11732AAC-2BA3-430F-B44F-5D12B273D720}"/>
    <cellStyle name="Normal 19 4 9 3" xfId="4953" xr:uid="{6B921CFC-AC19-4895-AF66-2EC6DCAFD7FF}"/>
    <cellStyle name="Normal 19 4 9 3 2" xfId="4954" xr:uid="{3C5A5DAE-C509-4928-B85B-8712E6A3D58C}"/>
    <cellStyle name="Normal 19 4 9 3 3" xfId="4955" xr:uid="{679F9F02-3C66-49EA-A349-CD3EED9C63B9}"/>
    <cellStyle name="Normal 19 4 9 3 4" xfId="4956" xr:uid="{58CB8D4F-A8C7-435F-B638-3DA7FCB5C3AF}"/>
    <cellStyle name="Normal 19 4 9 3 5" xfId="4957" xr:uid="{5C0EDAFB-1F7B-48AD-A4EA-598FEB8F419C}"/>
    <cellStyle name="Normal 19 4 9 3 6" xfId="4958" xr:uid="{058E4C06-7BDD-4759-93DE-AE44B529A1E1}"/>
    <cellStyle name="Normal 19 4 9 3 7" xfId="4959" xr:uid="{4D0E2146-04DF-4121-880F-328F73EE7C2D}"/>
    <cellStyle name="Normal 19 4 9 3 8" xfId="4960" xr:uid="{C638315D-5457-4030-AAB2-130DE62DEA02}"/>
    <cellStyle name="Normal 19 4 9 4" xfId="4961" xr:uid="{2CEBC655-5647-48BE-B94A-4E337E486AE8}"/>
    <cellStyle name="Normal 19 4 9 4 2" xfId="4962" xr:uid="{FA6FB4C8-A548-4AC1-8799-78A28D5F0E58}"/>
    <cellStyle name="Normal 19 4 9 4 3" xfId="4963" xr:uid="{3FE60099-B102-40A3-B871-F6ABE610C096}"/>
    <cellStyle name="Normal 19 4 9 4 4" xfId="4964" xr:uid="{6ED8F5FF-26D6-4C2C-A456-2B7FE3E3041B}"/>
    <cellStyle name="Normal 19 4 9 4 5" xfId="4965" xr:uid="{A6628E9F-7C76-41F1-A0CA-4B8FA3FBBB46}"/>
    <cellStyle name="Normal 19 4 9 4 6" xfId="4966" xr:uid="{54910B30-49AD-4E62-840A-252E7FB1B293}"/>
    <cellStyle name="Normal 19 4 9 4 7" xfId="4967" xr:uid="{2B166FDC-AF55-4368-B2CC-5232C8010523}"/>
    <cellStyle name="Normal 19 4 9 5" xfId="4968" xr:uid="{A2ED3C40-716F-4736-B345-BC8213F7AB01}"/>
    <cellStyle name="Normal 19 4 9 6" xfId="4969" xr:uid="{85590D02-5737-451E-B2C1-8DD32B0BD751}"/>
    <cellStyle name="Normal 19 4 9 7" xfId="4970" xr:uid="{A1E30C56-A6EC-4AE8-8C55-A9C49D81F24E}"/>
    <cellStyle name="Normal 19 4 9 8" xfId="4971" xr:uid="{D2C31E89-813A-4A9E-BEC7-C518DD553CE0}"/>
    <cellStyle name="Normal 19 4 9 9" xfId="4972" xr:uid="{1820D652-090A-4018-B615-B46127C3EE64}"/>
    <cellStyle name="Normal 19 5" xfId="4973" xr:uid="{020EBF04-9881-4A4D-BDE3-400104A391B3}"/>
    <cellStyle name="Normal 19 5 10" xfId="4974" xr:uid="{FBF87DDD-7D49-4CB0-80FB-B84F4A2F0A50}"/>
    <cellStyle name="Normal 19 5 10 10" xfId="4975" xr:uid="{D4844011-3CC4-47D1-8341-CD7996D6EC2D}"/>
    <cellStyle name="Normal 19 5 10 11" xfId="4976" xr:uid="{863624F2-7B1D-4580-90A1-7F0DCA4EBF38}"/>
    <cellStyle name="Normal 19 5 10 2" xfId="4977" xr:uid="{B9C7552E-8582-42DE-B824-F9C67E8548B4}"/>
    <cellStyle name="Normal 19 5 10 2 2" xfId="4978" xr:uid="{4FCF67D5-9B40-429F-B4D0-A90DFCACCB3B}"/>
    <cellStyle name="Normal 19 5 10 2 3" xfId="4979" xr:uid="{195F4EFC-09EF-4400-9137-4D839DF6A3AC}"/>
    <cellStyle name="Normal 19 5 10 2 4" xfId="4980" xr:uid="{8CA08B7C-7612-4F5A-956B-83BC33A14D46}"/>
    <cellStyle name="Normal 19 5 10 2 5" xfId="4981" xr:uid="{0D986A10-92BA-4D27-BFFF-6619A927A8E1}"/>
    <cellStyle name="Normal 19 5 10 2 6" xfId="4982" xr:uid="{3709C4FD-D16F-4BC0-B47B-BF65852868BB}"/>
    <cellStyle name="Normal 19 5 10 2 7" xfId="4983" xr:uid="{FFB21661-F909-4990-9E01-4519473FD7F6}"/>
    <cellStyle name="Normal 19 5 10 2 8" xfId="4984" xr:uid="{5CF8D346-3B40-49CD-A5A9-362C03EA8270}"/>
    <cellStyle name="Normal 19 5 10 3" xfId="4985" xr:uid="{F501BA36-B858-43E1-9BAF-A0A06ED7804C}"/>
    <cellStyle name="Normal 19 5 10 3 2" xfId="4986" xr:uid="{50C24DE7-8BAF-4E6D-A8E3-53FFDAF7A3C3}"/>
    <cellStyle name="Normal 19 5 10 3 3" xfId="4987" xr:uid="{9E8CBD2C-3C19-4CD5-A7DD-B425431E61CD}"/>
    <cellStyle name="Normal 19 5 10 3 4" xfId="4988" xr:uid="{90837E7F-4259-499F-831B-F82F8D0F6025}"/>
    <cellStyle name="Normal 19 5 10 3 5" xfId="4989" xr:uid="{68CB0C13-CF2C-4D86-A4B4-0E1820BA4D74}"/>
    <cellStyle name="Normal 19 5 10 3 6" xfId="4990" xr:uid="{5FDDE6F2-E8C2-4A47-8AA5-E12427ADAB6D}"/>
    <cellStyle name="Normal 19 5 10 3 7" xfId="4991" xr:uid="{21E57FD7-5A99-4F0F-875E-9D6C68981D0E}"/>
    <cellStyle name="Normal 19 5 10 3 8" xfId="4992" xr:uid="{DEE09ABA-F652-4FE2-A262-8BF8CAE5F2AB}"/>
    <cellStyle name="Normal 19 5 10 4" xfId="4993" xr:uid="{F9AE261A-E52C-4EE8-AC78-4A0BAB70F57C}"/>
    <cellStyle name="Normal 19 5 10 4 2" xfId="4994" xr:uid="{E2166FB8-CF51-427A-A0B7-7250DB7363DB}"/>
    <cellStyle name="Normal 19 5 10 4 3" xfId="4995" xr:uid="{8AEA77A6-2B0A-4F74-874A-D55B78D49448}"/>
    <cellStyle name="Normal 19 5 10 4 4" xfId="4996" xr:uid="{E6F15C5A-379E-4D34-8B5C-897910098E06}"/>
    <cellStyle name="Normal 19 5 10 4 5" xfId="4997" xr:uid="{708314F9-2D5C-4A9B-AA8A-DA40B83DF781}"/>
    <cellStyle name="Normal 19 5 10 4 6" xfId="4998" xr:uid="{41E0DD55-C7C8-4B03-9B30-8B355CD457BE}"/>
    <cellStyle name="Normal 19 5 10 4 7" xfId="4999" xr:uid="{605A520C-E6A6-49D9-9EE3-3BEC77458A75}"/>
    <cellStyle name="Normal 19 5 10 5" xfId="5000" xr:uid="{9F1BCCC8-D578-485C-BD79-56F0AF11D122}"/>
    <cellStyle name="Normal 19 5 10 6" xfId="5001" xr:uid="{81987CD1-F10B-45FD-AB63-5E9789F62E77}"/>
    <cellStyle name="Normal 19 5 10 7" xfId="5002" xr:uid="{1D168FFF-2D23-43D2-88F7-84145F1062B0}"/>
    <cellStyle name="Normal 19 5 10 8" xfId="5003" xr:uid="{B135E289-7962-4DE4-8AF2-C9ECEF78872F}"/>
    <cellStyle name="Normal 19 5 10 9" xfId="5004" xr:uid="{337A9406-BA04-44B3-A26A-A837E5A0B84C}"/>
    <cellStyle name="Normal 19 5 11" xfId="5005" xr:uid="{46680A90-8223-4AFC-A5AD-3ACBD74EC6EC}"/>
    <cellStyle name="Normal 19 5 11 10" xfId="5006" xr:uid="{374B7A82-B83A-4B51-85AD-E513F524A3CC}"/>
    <cellStyle name="Normal 19 5 11 11" xfId="5007" xr:uid="{DEC7E789-97C3-4182-8D60-A6A8706E5BB7}"/>
    <cellStyle name="Normal 19 5 11 2" xfId="5008" xr:uid="{E68C936A-4733-4F42-956E-F6D230A42137}"/>
    <cellStyle name="Normal 19 5 11 2 2" xfId="5009" xr:uid="{5ECB9698-A9D3-4205-9C68-AD2036925C36}"/>
    <cellStyle name="Normal 19 5 11 2 3" xfId="5010" xr:uid="{DA990FB3-759C-4B9B-854E-6EAC7BFF14C7}"/>
    <cellStyle name="Normal 19 5 11 2 4" xfId="5011" xr:uid="{3B293595-6AF8-4CFB-A8FA-7A3CBB03DBFC}"/>
    <cellStyle name="Normal 19 5 11 2 5" xfId="5012" xr:uid="{1340E8C8-0AA4-4DD5-A0F3-4083E13FC303}"/>
    <cellStyle name="Normal 19 5 11 2 6" xfId="5013" xr:uid="{31978913-666C-4975-BAFA-B2BCBDCF56EC}"/>
    <cellStyle name="Normal 19 5 11 2 7" xfId="5014" xr:uid="{9735BD8E-0D09-4DA1-BC53-39B74A3F396D}"/>
    <cellStyle name="Normal 19 5 11 2 8" xfId="5015" xr:uid="{31939DFB-A698-43AB-ACF4-5D99DF87E31E}"/>
    <cellStyle name="Normal 19 5 11 3" xfId="5016" xr:uid="{ED5E1DCE-03DC-453B-9688-D247A116A3F3}"/>
    <cellStyle name="Normal 19 5 11 3 2" xfId="5017" xr:uid="{D5FCB619-7737-430C-8277-D09689D07682}"/>
    <cellStyle name="Normal 19 5 11 3 3" xfId="5018" xr:uid="{7F74907F-816A-426F-8077-CAFF49DF65BD}"/>
    <cellStyle name="Normal 19 5 11 3 4" xfId="5019" xr:uid="{B41CEAC4-5298-4721-9AD0-1D7DC9347A63}"/>
    <cellStyle name="Normal 19 5 11 3 5" xfId="5020" xr:uid="{1E5151E3-62DB-4DEA-B848-4E0D09723595}"/>
    <cellStyle name="Normal 19 5 11 3 6" xfId="5021" xr:uid="{1AA12895-F023-4D98-999B-E7A2D111E30E}"/>
    <cellStyle name="Normal 19 5 11 3 7" xfId="5022" xr:uid="{0C7DC286-4191-4A90-9F5B-F41C8168F978}"/>
    <cellStyle name="Normal 19 5 11 3 8" xfId="5023" xr:uid="{CA08184F-BEC7-4100-AA7B-3B3297C4E83B}"/>
    <cellStyle name="Normal 19 5 11 4" xfId="5024" xr:uid="{E2F6C2A8-C56C-4F4B-A9E2-785EDE601704}"/>
    <cellStyle name="Normal 19 5 11 4 2" xfId="5025" xr:uid="{36561C6A-5790-4C2C-8879-CDD8AAB860B8}"/>
    <cellStyle name="Normal 19 5 11 4 3" xfId="5026" xr:uid="{F24F8580-75E9-4676-8E2C-E5D260721E27}"/>
    <cellStyle name="Normal 19 5 11 4 4" xfId="5027" xr:uid="{81575C1F-0887-4599-A4D4-4C3E926FD291}"/>
    <cellStyle name="Normal 19 5 11 4 5" xfId="5028" xr:uid="{DC996E80-E2E9-4A19-94C4-FD016CFA7D18}"/>
    <cellStyle name="Normal 19 5 11 4 6" xfId="5029" xr:uid="{71705F30-79F1-4F64-81EB-2F4F8A17F37E}"/>
    <cellStyle name="Normal 19 5 11 4 7" xfId="5030" xr:uid="{6E28576F-78E2-4D86-B65B-B5D0366700EE}"/>
    <cellStyle name="Normal 19 5 11 5" xfId="5031" xr:uid="{EF47A0EC-C8F8-453F-87D6-FE570985B4F0}"/>
    <cellStyle name="Normal 19 5 11 6" xfId="5032" xr:uid="{DE842569-B9A5-42CB-A35D-D0BE37183209}"/>
    <cellStyle name="Normal 19 5 11 7" xfId="5033" xr:uid="{467101CD-26C4-4D4F-AAD7-E89D1F57CB51}"/>
    <cellStyle name="Normal 19 5 11 8" xfId="5034" xr:uid="{1C20BEB7-8148-4A70-A9BF-D29BBA496468}"/>
    <cellStyle name="Normal 19 5 11 9" xfId="5035" xr:uid="{3ADF33AB-7E34-4BDC-B6A6-91451AF44A2D}"/>
    <cellStyle name="Normal 19 5 12" xfId="5036" xr:uid="{C4D6754C-9F41-43D1-B70C-54A85B535722}"/>
    <cellStyle name="Normal 19 5 12 10" xfId="5037" xr:uid="{520DFF4F-B244-4A22-AAB4-6FB2E108EDF5}"/>
    <cellStyle name="Normal 19 5 12 11" xfId="5038" xr:uid="{2010EF5E-868D-48AB-8E79-93CEA2076631}"/>
    <cellStyle name="Normal 19 5 12 2" xfId="5039" xr:uid="{DB65A768-4325-463D-9550-A7001EE29428}"/>
    <cellStyle name="Normal 19 5 12 2 2" xfId="5040" xr:uid="{E86D7844-8524-4068-A79D-1D1B4C5120CE}"/>
    <cellStyle name="Normal 19 5 12 2 3" xfId="5041" xr:uid="{3744E42A-AE5C-4087-B9B7-AAB321BB1891}"/>
    <cellStyle name="Normal 19 5 12 2 4" xfId="5042" xr:uid="{86C060CE-E0D1-481C-9CEB-5AB8200DA335}"/>
    <cellStyle name="Normal 19 5 12 2 5" xfId="5043" xr:uid="{0353C271-8F0A-4799-ABD6-5590845187E5}"/>
    <cellStyle name="Normal 19 5 12 2 6" xfId="5044" xr:uid="{6C6F898A-E7AA-4F65-878E-5885D457E7CC}"/>
    <cellStyle name="Normal 19 5 12 2 7" xfId="5045" xr:uid="{1F141BE9-F31D-4A5A-8760-83A131D3EC25}"/>
    <cellStyle name="Normal 19 5 12 2 8" xfId="5046" xr:uid="{71B55077-87DB-45BF-BFB3-F19B396AF666}"/>
    <cellStyle name="Normal 19 5 12 3" xfId="5047" xr:uid="{F8C76DFD-AAD9-497D-A1CF-0746A8EBBF1B}"/>
    <cellStyle name="Normal 19 5 12 3 2" xfId="5048" xr:uid="{CC69B8A5-1AFD-46F3-A9A2-8CF27A5590CF}"/>
    <cellStyle name="Normal 19 5 12 3 3" xfId="5049" xr:uid="{091B1C99-9023-4537-91C8-54B2D70F8BD9}"/>
    <cellStyle name="Normal 19 5 12 3 4" xfId="5050" xr:uid="{645B4EE1-5374-4A9C-8C08-C0854F13133E}"/>
    <cellStyle name="Normal 19 5 12 3 5" xfId="5051" xr:uid="{6D7D5EAF-BC3F-473B-85C5-799141C5BBD7}"/>
    <cellStyle name="Normal 19 5 12 3 6" xfId="5052" xr:uid="{2A1AD8D9-9539-4988-8C3F-5D1B90E95C92}"/>
    <cellStyle name="Normal 19 5 12 3 7" xfId="5053" xr:uid="{67F75BA4-6CB5-407A-9786-B751461F927C}"/>
    <cellStyle name="Normal 19 5 12 3 8" xfId="5054" xr:uid="{DEBF6153-6DC8-432E-BC2C-3B23157B3264}"/>
    <cellStyle name="Normal 19 5 12 4" xfId="5055" xr:uid="{21DE3068-B17E-4EA7-BC3D-AC59A5C406BE}"/>
    <cellStyle name="Normal 19 5 12 4 2" xfId="5056" xr:uid="{CFED864B-07B9-4BD9-8ECB-E2440699F24D}"/>
    <cellStyle name="Normal 19 5 12 4 3" xfId="5057" xr:uid="{18FBC8E7-907D-449B-9A3A-31FFF0742361}"/>
    <cellStyle name="Normal 19 5 12 4 4" xfId="5058" xr:uid="{33F013B2-D78B-452A-AD78-57E8A5A88536}"/>
    <cellStyle name="Normal 19 5 12 4 5" xfId="5059" xr:uid="{6346C5B5-6152-4506-9F41-D524FF346F99}"/>
    <cellStyle name="Normal 19 5 12 4 6" xfId="5060" xr:uid="{6A7CBACB-13E8-4793-86D9-FBB6D7F4C419}"/>
    <cellStyle name="Normal 19 5 12 4 7" xfId="5061" xr:uid="{C2E926AF-25A3-4C1A-BC7C-E3C7DB5B4B33}"/>
    <cellStyle name="Normal 19 5 12 5" xfId="5062" xr:uid="{9CDC9401-E66C-48D5-BEA3-F7FFBB843B71}"/>
    <cellStyle name="Normal 19 5 12 6" xfId="5063" xr:uid="{08BC3825-7AAE-4024-8146-590C4602D4F0}"/>
    <cellStyle name="Normal 19 5 12 7" xfId="5064" xr:uid="{1D677BE1-BA4B-40CE-9BB1-0C28C2FAF454}"/>
    <cellStyle name="Normal 19 5 12 8" xfId="5065" xr:uid="{D945A7DA-956C-4E3B-A411-8C279DCFD350}"/>
    <cellStyle name="Normal 19 5 12 9" xfId="5066" xr:uid="{2251D765-7361-4B11-9F41-6E13B3873E0C}"/>
    <cellStyle name="Normal 19 5 13" xfId="5067" xr:uid="{AAC62E30-6820-4DF0-A6F8-99473592CFB5}"/>
    <cellStyle name="Normal 19 5 13 10" xfId="5068" xr:uid="{04EF0385-FDA6-4D8F-82D5-F1ECFE255C27}"/>
    <cellStyle name="Normal 19 5 13 11" xfId="5069" xr:uid="{87C19463-B740-492B-A3C5-47B48615271E}"/>
    <cellStyle name="Normal 19 5 13 2" xfId="5070" xr:uid="{C734F839-1C78-415E-A844-E2289984A589}"/>
    <cellStyle name="Normal 19 5 13 2 2" xfId="5071" xr:uid="{593F6D29-DC80-4212-B162-0FF30069AF49}"/>
    <cellStyle name="Normal 19 5 13 2 3" xfId="5072" xr:uid="{34C5FFB4-AAB8-4D97-97E9-402ADE19EEBB}"/>
    <cellStyle name="Normal 19 5 13 2 4" xfId="5073" xr:uid="{16570D3A-D9BD-4CB3-A35A-10FC4F0CFB7B}"/>
    <cellStyle name="Normal 19 5 13 2 5" xfId="5074" xr:uid="{60779819-2D86-4D07-ABA8-0ADF8B09AFA7}"/>
    <cellStyle name="Normal 19 5 13 2 6" xfId="5075" xr:uid="{8DB490AB-F6A0-4AF1-BEA2-65367C00E841}"/>
    <cellStyle name="Normal 19 5 13 2 7" xfId="5076" xr:uid="{6850BB83-216F-4C06-ABE6-CEBEEC88F590}"/>
    <cellStyle name="Normal 19 5 13 2 8" xfId="5077" xr:uid="{40B45706-E778-4FD6-8D56-45E093145978}"/>
    <cellStyle name="Normal 19 5 13 3" xfId="5078" xr:uid="{C051B8F8-63DA-4764-BBE9-7399FF3F8FA7}"/>
    <cellStyle name="Normal 19 5 13 3 2" xfId="5079" xr:uid="{37FAC519-7561-4566-967C-31A89732D4E1}"/>
    <cellStyle name="Normal 19 5 13 3 3" xfId="5080" xr:uid="{E7D536CB-8CC6-4C13-ACA2-4F5201850DFB}"/>
    <cellStyle name="Normal 19 5 13 3 4" xfId="5081" xr:uid="{C26D297E-3CA6-455A-8561-8A0617D69CB0}"/>
    <cellStyle name="Normal 19 5 13 3 5" xfId="5082" xr:uid="{C73D5DAC-5946-422A-9125-F7D968A37DD2}"/>
    <cellStyle name="Normal 19 5 13 3 6" xfId="5083" xr:uid="{F1F69575-EB4E-438C-8C51-EFABDE974165}"/>
    <cellStyle name="Normal 19 5 13 3 7" xfId="5084" xr:uid="{8A55E5F0-6466-47C3-9960-32F3589406E8}"/>
    <cellStyle name="Normal 19 5 13 3 8" xfId="5085" xr:uid="{B5249537-0E94-4568-AA13-28FE48452223}"/>
    <cellStyle name="Normal 19 5 13 4" xfId="5086" xr:uid="{D314AD39-7652-47E4-8FC3-9DBFBAAF1737}"/>
    <cellStyle name="Normal 19 5 13 4 2" xfId="5087" xr:uid="{3A000B44-2A6B-4ADC-9BB9-35CE0819A876}"/>
    <cellStyle name="Normal 19 5 13 4 3" xfId="5088" xr:uid="{683B06EF-D058-47F9-96E5-888AA75C2869}"/>
    <cellStyle name="Normal 19 5 13 4 4" xfId="5089" xr:uid="{16DC1160-A6C8-445E-BA94-DCD73021DCDF}"/>
    <cellStyle name="Normal 19 5 13 4 5" xfId="5090" xr:uid="{24ABD711-0EF6-41E0-9248-80B92A6E08B2}"/>
    <cellStyle name="Normal 19 5 13 4 6" xfId="5091" xr:uid="{037E54D5-927D-46A5-9838-0FB34B818B4B}"/>
    <cellStyle name="Normal 19 5 13 4 7" xfId="5092" xr:uid="{88BCCA9D-4311-4B8D-AAB6-DC176F5C0138}"/>
    <cellStyle name="Normal 19 5 13 5" xfId="5093" xr:uid="{BC1CF5C2-24A1-4946-A78B-1498BA3F1DDD}"/>
    <cellStyle name="Normal 19 5 13 6" xfId="5094" xr:uid="{BE027210-F87F-41E1-A221-3AB236044B15}"/>
    <cellStyle name="Normal 19 5 13 7" xfId="5095" xr:uid="{5D3B2DE6-3ABB-455F-95BB-048C4CC3CEBD}"/>
    <cellStyle name="Normal 19 5 13 8" xfId="5096" xr:uid="{0E16204B-9527-4D2B-993B-66DD262781D5}"/>
    <cellStyle name="Normal 19 5 13 9" xfId="5097" xr:uid="{326B55F6-AED7-4FEF-B54E-7C047826DB3A}"/>
    <cellStyle name="Normal 19 5 14" xfId="5098" xr:uid="{95440879-FA1B-4584-8304-195DE90D9714}"/>
    <cellStyle name="Normal 19 5 14 10" xfId="5099" xr:uid="{BFE1A1FE-D27C-44B4-81C2-96D74772AD3B}"/>
    <cellStyle name="Normal 19 5 14 11" xfId="5100" xr:uid="{8761CFA4-844E-4C52-BA97-DD33760FE589}"/>
    <cellStyle name="Normal 19 5 14 2" xfId="5101" xr:uid="{6A87B35B-83FC-41C5-85B6-ED2A0BCA4083}"/>
    <cellStyle name="Normal 19 5 14 2 2" xfId="5102" xr:uid="{03B4B1CE-5571-46DF-87DC-FFFBC3FCABC4}"/>
    <cellStyle name="Normal 19 5 14 2 3" xfId="5103" xr:uid="{BC3095A7-1154-4937-8918-9F5EA18F0515}"/>
    <cellStyle name="Normal 19 5 14 2 4" xfId="5104" xr:uid="{5662F564-8679-4E75-93F1-5454A5AF9F20}"/>
    <cellStyle name="Normal 19 5 14 2 5" xfId="5105" xr:uid="{CF3A261F-0608-4DC0-A0E0-B08DA0AA09DE}"/>
    <cellStyle name="Normal 19 5 14 2 6" xfId="5106" xr:uid="{4C2887EA-D693-47AA-87DB-72DFBC9B59F3}"/>
    <cellStyle name="Normal 19 5 14 2 7" xfId="5107" xr:uid="{C23ECF17-3B4E-45FD-9A07-C7A7130DDD83}"/>
    <cellStyle name="Normal 19 5 14 2 8" xfId="5108" xr:uid="{FAF0B07A-0708-464B-B7F4-E65210E0ADE4}"/>
    <cellStyle name="Normal 19 5 14 3" xfId="5109" xr:uid="{7F9852AB-9B37-498E-B72D-3FC1B06B53C3}"/>
    <cellStyle name="Normal 19 5 14 3 2" xfId="5110" xr:uid="{41ABA3D6-56B5-4290-9420-7EF0C4D18597}"/>
    <cellStyle name="Normal 19 5 14 3 3" xfId="5111" xr:uid="{F881357C-70AB-4CC7-8AEF-0C6F1042DBB8}"/>
    <cellStyle name="Normal 19 5 14 3 4" xfId="5112" xr:uid="{BA92C492-AF4D-461F-92E4-450AD09C0561}"/>
    <cellStyle name="Normal 19 5 14 3 5" xfId="5113" xr:uid="{8C952B03-3663-43A6-81B5-CCDC7BC29AF3}"/>
    <cellStyle name="Normal 19 5 14 3 6" xfId="5114" xr:uid="{C6F0C0B0-E1DE-4FD3-ACB7-A72BF5E5B39C}"/>
    <cellStyle name="Normal 19 5 14 3 7" xfId="5115" xr:uid="{F18E1679-0331-4062-ADA9-44171C1B9CC1}"/>
    <cellStyle name="Normal 19 5 14 3 8" xfId="5116" xr:uid="{3F5D4036-3F85-4518-8F74-B0D6974F125A}"/>
    <cellStyle name="Normal 19 5 14 4" xfId="5117" xr:uid="{397C9438-B190-4359-9956-2A498E5B1B02}"/>
    <cellStyle name="Normal 19 5 14 4 2" xfId="5118" xr:uid="{C4FCC4C0-36AB-4473-B2D2-C3A6504F36AB}"/>
    <cellStyle name="Normal 19 5 14 4 3" xfId="5119" xr:uid="{7898DAA9-D0A9-45F5-AF61-36F9DE43AE8B}"/>
    <cellStyle name="Normal 19 5 14 4 4" xfId="5120" xr:uid="{CA888B29-10AB-453D-B3BD-CFA6D1C7A0D8}"/>
    <cellStyle name="Normal 19 5 14 4 5" xfId="5121" xr:uid="{9109E2F6-20F6-4695-BBDE-4DB35A1B74FF}"/>
    <cellStyle name="Normal 19 5 14 4 6" xfId="5122" xr:uid="{7155D41D-DC8F-4FBB-A71D-C1CA122CECC0}"/>
    <cellStyle name="Normal 19 5 14 4 7" xfId="5123" xr:uid="{766BCFCC-8163-487B-AD8C-C22072064EBE}"/>
    <cellStyle name="Normal 19 5 14 5" xfId="5124" xr:uid="{3548591F-2815-46AE-8F7B-287D62F60100}"/>
    <cellStyle name="Normal 19 5 14 6" xfId="5125" xr:uid="{B5EC9D89-5566-4B28-8992-5E87B474A795}"/>
    <cellStyle name="Normal 19 5 14 7" xfId="5126" xr:uid="{227BB4CD-908C-4549-898C-A34129E7A58E}"/>
    <cellStyle name="Normal 19 5 14 8" xfId="5127" xr:uid="{F79A5CB7-D501-4BF4-A8E8-94824DDBCC3A}"/>
    <cellStyle name="Normal 19 5 14 9" xfId="5128" xr:uid="{A59B345B-C7B3-430E-8CE9-6F84B021E675}"/>
    <cellStyle name="Normal 19 5 15" xfId="5129" xr:uid="{FFD2774F-CD53-40BE-896A-14312E9DFD85}"/>
    <cellStyle name="Normal 19 5 15 10" xfId="5130" xr:uid="{352B8C8A-DFAD-4C43-8F34-661CE80FCF15}"/>
    <cellStyle name="Normal 19 5 15 11" xfId="5131" xr:uid="{4BCEFDD5-67C0-4091-A51B-534647FFF2E0}"/>
    <cellStyle name="Normal 19 5 15 2" xfId="5132" xr:uid="{F78E21AF-8E0E-4E88-9D88-E540A95EE9D2}"/>
    <cellStyle name="Normal 19 5 15 2 2" xfId="5133" xr:uid="{17F9CDE0-CFEC-4B1A-8182-561678F78DA3}"/>
    <cellStyle name="Normal 19 5 15 2 3" xfId="5134" xr:uid="{327A14EA-CC67-4FCA-B802-479E7A0DDB9F}"/>
    <cellStyle name="Normal 19 5 15 2 4" xfId="5135" xr:uid="{DF2AC343-0618-44E7-B149-E7D2473E669D}"/>
    <cellStyle name="Normal 19 5 15 2 5" xfId="5136" xr:uid="{19525D11-9C16-4852-8EC9-2EABBC4DFB87}"/>
    <cellStyle name="Normal 19 5 15 2 6" xfId="5137" xr:uid="{7919B7C5-ABE2-4691-9CE6-CC677EA95DD7}"/>
    <cellStyle name="Normal 19 5 15 2 7" xfId="5138" xr:uid="{D76D0C49-9ACB-4E91-89F1-9A7C7A24EE5E}"/>
    <cellStyle name="Normal 19 5 15 2 8" xfId="5139" xr:uid="{4F1D4C6C-7B91-4C03-9C1A-9F4561D9AFD1}"/>
    <cellStyle name="Normal 19 5 15 3" xfId="5140" xr:uid="{EFACC508-985E-4506-A27D-2A316EDCB4F6}"/>
    <cellStyle name="Normal 19 5 15 3 2" xfId="5141" xr:uid="{A53A6F50-A47C-453F-941B-360AA0334F97}"/>
    <cellStyle name="Normal 19 5 15 3 3" xfId="5142" xr:uid="{05E8DCFB-1FBE-4434-A76B-5CDEC392039B}"/>
    <cellStyle name="Normal 19 5 15 3 4" xfId="5143" xr:uid="{B4A7F82D-088E-45B3-97B8-19D0AF21C321}"/>
    <cellStyle name="Normal 19 5 15 3 5" xfId="5144" xr:uid="{F7272140-3674-48D1-8CFE-00DCD67CA02B}"/>
    <cellStyle name="Normal 19 5 15 3 6" xfId="5145" xr:uid="{3B34B69C-47A8-4D17-B78D-7BA6805C7A90}"/>
    <cellStyle name="Normal 19 5 15 3 7" xfId="5146" xr:uid="{6651AA9B-DFA0-423E-A484-8033CAA9F509}"/>
    <cellStyle name="Normal 19 5 15 3 8" xfId="5147" xr:uid="{FCFB0379-0EBD-4E49-AE67-F379F340B143}"/>
    <cellStyle name="Normal 19 5 15 4" xfId="5148" xr:uid="{92603303-FA00-4D1E-B80C-F09FC1B12F8B}"/>
    <cellStyle name="Normal 19 5 15 4 2" xfId="5149" xr:uid="{71BB59DA-B60B-4BF7-B291-2DDCB923B29D}"/>
    <cellStyle name="Normal 19 5 15 4 3" xfId="5150" xr:uid="{00B4699B-A946-450A-8EEA-87E677602654}"/>
    <cellStyle name="Normal 19 5 15 4 4" xfId="5151" xr:uid="{5472D224-6D52-4A42-915C-7072468B3C4F}"/>
    <cellStyle name="Normal 19 5 15 4 5" xfId="5152" xr:uid="{F05411F2-088A-40BB-B98C-451B541FD99F}"/>
    <cellStyle name="Normal 19 5 15 4 6" xfId="5153" xr:uid="{E94F9967-BDB0-4A54-9C35-56AF986D69EF}"/>
    <cellStyle name="Normal 19 5 15 4 7" xfId="5154" xr:uid="{EDE5BD2B-A060-41FD-A4DB-BF73E2F55A1D}"/>
    <cellStyle name="Normal 19 5 15 5" xfId="5155" xr:uid="{A8822472-859F-43C3-8B31-3E3EBD9A0137}"/>
    <cellStyle name="Normal 19 5 15 6" xfId="5156" xr:uid="{ED3A1410-C5B8-4220-8745-CB59DE6E7FCB}"/>
    <cellStyle name="Normal 19 5 15 7" xfId="5157" xr:uid="{0BF78925-6C5E-463E-A17F-9BA730D04830}"/>
    <cellStyle name="Normal 19 5 15 8" xfId="5158" xr:uid="{FEB10B78-785D-4A24-816E-22AD930639FB}"/>
    <cellStyle name="Normal 19 5 15 9" xfId="5159" xr:uid="{3B969D13-B7A2-4882-9384-1A02EF5DAEE3}"/>
    <cellStyle name="Normal 19 5 16" xfId="5160" xr:uid="{3EE83EA5-63B0-44CB-832E-6D91ED3AF8E5}"/>
    <cellStyle name="Normal 19 5 16 10" xfId="5161" xr:uid="{8E410262-EAF9-403B-B0C3-093D6F7601BB}"/>
    <cellStyle name="Normal 19 5 16 2" xfId="5162" xr:uid="{5D50AFFC-F54A-44D1-9B97-95CFC4168CFA}"/>
    <cellStyle name="Normal 19 5 16 2 2" xfId="5163" xr:uid="{78805753-A4DB-4D02-8173-1F64660C89FB}"/>
    <cellStyle name="Normal 19 5 16 2 3" xfId="5164" xr:uid="{8877A3D0-A8C4-4926-93F6-34089F780530}"/>
    <cellStyle name="Normal 19 5 16 2 4" xfId="5165" xr:uid="{5F6D126B-0804-43FA-9BF0-41291D5212A2}"/>
    <cellStyle name="Normal 19 5 16 2 5" xfId="5166" xr:uid="{78F418DF-1C4F-447E-9FB2-6BDD12887A06}"/>
    <cellStyle name="Normal 19 5 16 2 6" xfId="5167" xr:uid="{62F11E08-4F1F-41BD-B883-22AAAFDE4059}"/>
    <cellStyle name="Normal 19 5 16 2 7" xfId="5168" xr:uid="{6B9AC744-C68F-4B77-814A-3268D5437B9D}"/>
    <cellStyle name="Normal 19 5 16 2 8" xfId="5169" xr:uid="{47D3D684-E616-4CCF-B3BD-1EEC28736075}"/>
    <cellStyle name="Normal 19 5 16 3" xfId="5170" xr:uid="{8AB30BCE-07B5-4EF1-AB40-491BC662815C}"/>
    <cellStyle name="Normal 19 5 16 3 2" xfId="5171" xr:uid="{0470F725-4D94-4329-9BE5-84C0971676CC}"/>
    <cellStyle name="Normal 19 5 16 3 3" xfId="5172" xr:uid="{ED65C3BE-FA17-4539-9242-9B8E07F6E042}"/>
    <cellStyle name="Normal 19 5 16 3 4" xfId="5173" xr:uid="{33422A48-3B5B-4CC0-8D6D-D517FA30A8A9}"/>
    <cellStyle name="Normal 19 5 16 3 5" xfId="5174" xr:uid="{E6A0F9E0-E1FF-46CB-B7BF-E178D3495FEC}"/>
    <cellStyle name="Normal 19 5 16 3 6" xfId="5175" xr:uid="{717E3937-5326-4E0A-B597-A988DACC55CC}"/>
    <cellStyle name="Normal 19 5 16 3 7" xfId="5176" xr:uid="{D5C82F05-CE35-479F-8BDA-C48AAF2CB153}"/>
    <cellStyle name="Normal 19 5 16 4" xfId="5177" xr:uid="{D221ACBA-3057-4EBC-853E-7D63E0AA873D}"/>
    <cellStyle name="Normal 19 5 16 5" xfId="5178" xr:uid="{2111BE21-A792-4116-A5D1-9EE009EE1E3D}"/>
    <cellStyle name="Normal 19 5 16 6" xfId="5179" xr:uid="{3ABD2F4D-497B-44B1-BA94-E3E186A51215}"/>
    <cellStyle name="Normal 19 5 16 7" xfId="5180" xr:uid="{F79AE9A5-B52D-4EAE-A7F5-57DEA74BF76A}"/>
    <cellStyle name="Normal 19 5 16 8" xfId="5181" xr:uid="{198D08C0-7CBE-47AF-AD45-695E7812F4FB}"/>
    <cellStyle name="Normal 19 5 16 9" xfId="5182" xr:uid="{BCDEA7B3-3942-4BD3-A04B-4FD161347AD2}"/>
    <cellStyle name="Normal 19 5 17" xfId="5183" xr:uid="{05B2B211-31C9-420E-B135-6E9288B61352}"/>
    <cellStyle name="Normal 19 5 17 2" xfId="5184" xr:uid="{8375963B-0D3D-4C11-BE16-36821C99ED9D}"/>
    <cellStyle name="Normal 19 5 17 3" xfId="5185" xr:uid="{7D115E43-627F-4F48-B245-E5D12EA17569}"/>
    <cellStyle name="Normal 19 5 17 4" xfId="5186" xr:uid="{BAEE3020-D056-46EF-A9D9-C07CE8CC71BF}"/>
    <cellStyle name="Normal 19 5 17 5" xfId="5187" xr:uid="{E7A9812B-1FE7-4C37-84C8-9CF10F20750C}"/>
    <cellStyle name="Normal 19 5 17 6" xfId="5188" xr:uid="{858CD765-582C-436A-AD1A-AFA96AC4524C}"/>
    <cellStyle name="Normal 19 5 17 7" xfId="5189" xr:uid="{51965705-C0EB-496E-88CD-DD673BFDCFD0}"/>
    <cellStyle name="Normal 19 5 17 8" xfId="5190" xr:uid="{0C6E13A0-F2C7-4FB2-804A-75E24784BFD6}"/>
    <cellStyle name="Normal 19 5 18" xfId="5191" xr:uid="{751AB0BF-6BDD-45AA-90BF-DE4E0D99360B}"/>
    <cellStyle name="Normal 19 5 18 2" xfId="5192" xr:uid="{A9432210-A5C7-4C2E-8B14-57E02F39823D}"/>
    <cellStyle name="Normal 19 5 18 3" xfId="5193" xr:uid="{2CF5E39E-CAF4-4F20-A2FA-8090A93633CC}"/>
    <cellStyle name="Normal 19 5 18 4" xfId="5194" xr:uid="{CA5EF36C-E07D-4BDC-A4C7-1861CF292428}"/>
    <cellStyle name="Normal 19 5 18 5" xfId="5195" xr:uid="{CDA297E3-E2C1-42B3-BE33-227EB78B27CF}"/>
    <cellStyle name="Normal 19 5 18 6" xfId="5196" xr:uid="{25B27622-19EF-4301-A407-E82554274DB2}"/>
    <cellStyle name="Normal 19 5 18 7" xfId="5197" xr:uid="{928BC83C-0A10-4210-B956-4E208E4D459E}"/>
    <cellStyle name="Normal 19 5 18 8" xfId="5198" xr:uid="{A8D956DB-902E-474E-923D-EB04C8B4D735}"/>
    <cellStyle name="Normal 19 5 19" xfId="5199" xr:uid="{732CA68E-3054-4504-871A-E7D0CFE5BD3B}"/>
    <cellStyle name="Normal 19 5 19 2" xfId="5200" xr:uid="{8A81D7B2-C2DF-4276-9064-CB46DCA89776}"/>
    <cellStyle name="Normal 19 5 19 3" xfId="5201" xr:uid="{A219F5E8-A1CA-4CAF-B162-E9B093D3C841}"/>
    <cellStyle name="Normal 19 5 19 4" xfId="5202" xr:uid="{80B5DD43-4DCC-4E92-887F-38A31B33DA7F}"/>
    <cellStyle name="Normal 19 5 19 5" xfId="5203" xr:uid="{9A00C193-5283-4349-8342-03FB17235BC1}"/>
    <cellStyle name="Normal 19 5 19 6" xfId="5204" xr:uid="{D0DD66D9-CEF4-4BAC-AB38-64C5BC478AC0}"/>
    <cellStyle name="Normal 19 5 19 7" xfId="5205" xr:uid="{E0A5EEF1-EB3D-4FAC-8BE0-E88055B04500}"/>
    <cellStyle name="Normal 19 5 2" xfId="5206" xr:uid="{D1387274-7D1A-448C-AAB3-1117B5F932DB}"/>
    <cellStyle name="Normal 19 5 2 10" xfId="5207" xr:uid="{F3D0C707-277F-4549-AE84-B1686D2222AE}"/>
    <cellStyle name="Normal 19 5 2 11" xfId="5208" xr:uid="{2A2EE378-5EE1-4927-91C2-00B59136BE9D}"/>
    <cellStyle name="Normal 19 5 2 12" xfId="5209" xr:uid="{E530A1ED-BA2F-48B9-923C-CC5EDDB22757}"/>
    <cellStyle name="Normal 19 5 2 2" xfId="5210" xr:uid="{1054BF3C-F68E-4354-A2B1-A8E5147D4364}"/>
    <cellStyle name="Normal 19 5 2 2 2" xfId="5211" xr:uid="{0F263A63-39CC-468F-84B4-9253CC54EAFB}"/>
    <cellStyle name="Normal 19 5 2 2 3" xfId="5212" xr:uid="{D593B17C-CA09-4CE0-AB6B-D9CAFCCF27AA}"/>
    <cellStyle name="Normal 19 5 2 2 4" xfId="5213" xr:uid="{BECC775D-511A-413E-8256-A5D023A2303A}"/>
    <cellStyle name="Normal 19 5 2 2 5" xfId="5214" xr:uid="{B55B488A-302E-49CF-A317-E206CDE56AE6}"/>
    <cellStyle name="Normal 19 5 2 2 6" xfId="5215" xr:uid="{B3C6D140-9245-4EF0-895A-B8596FBF0366}"/>
    <cellStyle name="Normal 19 5 2 2 7" xfId="5216" xr:uid="{76443094-40F2-40D4-AC43-53660D762068}"/>
    <cellStyle name="Normal 19 5 2 2 8" xfId="5217" xr:uid="{A15ABF9D-83D9-4A76-94B5-5CBFF4868427}"/>
    <cellStyle name="Normal 19 5 2 2 9" xfId="5218" xr:uid="{595AA97B-B566-47B7-8BA5-3E5E37D5AF5B}"/>
    <cellStyle name="Normal 19 5 2 3" xfId="5219" xr:uid="{A6C8B164-05FC-483C-842B-FB48A1FB282C}"/>
    <cellStyle name="Normal 19 5 2 3 2" xfId="5220" xr:uid="{9AB67E8B-0EA9-4270-80C5-B1EC6DC45C02}"/>
    <cellStyle name="Normal 19 5 2 3 3" xfId="5221" xr:uid="{10870871-F25C-43F9-8AD5-826D4DF6F6C8}"/>
    <cellStyle name="Normal 19 5 2 3 4" xfId="5222" xr:uid="{760D993A-9279-4B5A-AF84-8AA5A5715E0A}"/>
    <cellStyle name="Normal 19 5 2 3 5" xfId="5223" xr:uid="{EF495ABD-4BFF-469B-BC1E-502819BE5D22}"/>
    <cellStyle name="Normal 19 5 2 3 6" xfId="5224" xr:uid="{70E02197-A104-48CF-9099-6906D35B4E82}"/>
    <cellStyle name="Normal 19 5 2 3 7" xfId="5225" xr:uid="{B0A6CD64-FC1E-4EE6-8B87-CAC7592800B4}"/>
    <cellStyle name="Normal 19 5 2 3 8" xfId="5226" xr:uid="{70F0C684-9B2D-488B-AA77-54DCE69022D9}"/>
    <cellStyle name="Normal 19 5 2 4" xfId="5227" xr:uid="{F6437DE8-FC96-4575-9F31-112E700257AD}"/>
    <cellStyle name="Normal 19 5 2 4 2" xfId="5228" xr:uid="{1BBE3FFB-F030-4E00-B0E7-FC54FED15E5B}"/>
    <cellStyle name="Normal 19 5 2 4 3" xfId="5229" xr:uid="{478BEA78-82F1-4B78-BD64-115527266E83}"/>
    <cellStyle name="Normal 19 5 2 4 4" xfId="5230" xr:uid="{C37CE9D0-8588-4DEC-A317-5B86C2E948A0}"/>
    <cellStyle name="Normal 19 5 2 4 5" xfId="5231" xr:uid="{9E92B0C2-88CA-4DA7-818A-F7E8FA92279E}"/>
    <cellStyle name="Normal 19 5 2 4 6" xfId="5232" xr:uid="{23E8813E-90BA-42B2-AA7F-FEB855942919}"/>
    <cellStyle name="Normal 19 5 2 4 7" xfId="5233" xr:uid="{D7514F2B-763F-4997-87B9-0ED0BCE3A0BD}"/>
    <cellStyle name="Normal 19 5 2 5" xfId="5234" xr:uid="{29B53050-710B-47F1-8A85-164A9F532B40}"/>
    <cellStyle name="Normal 19 5 2 6" xfId="5235" xr:uid="{AA281FA4-3407-42BE-9AD2-5EE33B22588E}"/>
    <cellStyle name="Normal 19 5 2 7" xfId="5236" xr:uid="{302313E3-49BC-46C0-B68A-1F0245C8D1C8}"/>
    <cellStyle name="Normal 19 5 2 8" xfId="5237" xr:uid="{0826D661-BC33-46DC-A07B-5F2DE0B726B8}"/>
    <cellStyle name="Normal 19 5 2 9" xfId="5238" xr:uid="{7BE5A0A1-A21A-443C-9712-A7EC3AC0101F}"/>
    <cellStyle name="Normal 19 5 20" xfId="5239" xr:uid="{5F8243D4-3EE9-4809-AE9D-B20A761245E4}"/>
    <cellStyle name="Normal 19 5 21" xfId="5240" xr:uid="{841B4606-3E66-477F-A66E-EB8E3728993C}"/>
    <cellStyle name="Normal 19 5 22" xfId="5241" xr:uid="{EC18D166-5855-4AB5-9330-54AD8EC4260F}"/>
    <cellStyle name="Normal 19 5 23" xfId="5242" xr:uid="{DF0A83F1-4AF4-471D-BC14-56182EB893F2}"/>
    <cellStyle name="Normal 19 5 24" xfId="5243" xr:uid="{55CE829C-AA9C-43E0-B7C5-D23094A22E8A}"/>
    <cellStyle name="Normal 19 5 25" xfId="5244" xr:uid="{FA086A8E-D946-4249-AC8F-4861CE07F238}"/>
    <cellStyle name="Normal 19 5 26" xfId="5245" xr:uid="{3AA87B1F-3382-4D78-A972-D5FE7093FA44}"/>
    <cellStyle name="Normal 19 5 27" xfId="5246" xr:uid="{03A75242-D8A7-4C71-8F6D-1BFDD7040D69}"/>
    <cellStyle name="Normal 19 5 3" xfId="5247" xr:uid="{E2D3F236-BFCF-4B96-8821-F86D27B01A8E}"/>
    <cellStyle name="Normal 19 5 3 10" xfId="5248" xr:uid="{866F0E8D-E0A7-4355-B5CA-BAE9A7754ACC}"/>
    <cellStyle name="Normal 19 5 3 11" xfId="5249" xr:uid="{68A18811-A51E-4E3B-B06D-F444F2B6051C}"/>
    <cellStyle name="Normal 19 5 3 12" xfId="5250" xr:uid="{4BCF75BF-1E80-4E5A-86A4-56334C4E8C57}"/>
    <cellStyle name="Normal 19 5 3 2" xfId="5251" xr:uid="{E00508B1-5718-46E5-A4D5-17B5799C8C5A}"/>
    <cellStyle name="Normal 19 5 3 2 2" xfId="5252" xr:uid="{04FFF0E7-36D0-4551-95FE-9A9C1CE97EC7}"/>
    <cellStyle name="Normal 19 5 3 2 3" xfId="5253" xr:uid="{4DC3C3AB-E757-48E9-84DE-4C58C76591DE}"/>
    <cellStyle name="Normal 19 5 3 2 4" xfId="5254" xr:uid="{49AD54FF-78FA-4E21-A9E3-F186ECCA7DFD}"/>
    <cellStyle name="Normal 19 5 3 2 5" xfId="5255" xr:uid="{DB5ECA05-0CF1-4911-AC07-624D02B08133}"/>
    <cellStyle name="Normal 19 5 3 2 6" xfId="5256" xr:uid="{2086EE5A-58DC-4EBF-A26C-BDF2046C812A}"/>
    <cellStyle name="Normal 19 5 3 2 7" xfId="5257" xr:uid="{1933B201-ADFA-4AB0-85A6-32E1684D98F6}"/>
    <cellStyle name="Normal 19 5 3 2 8" xfId="5258" xr:uid="{2CE1B231-B317-4438-81C8-738CFDAC2184}"/>
    <cellStyle name="Normal 19 5 3 3" xfId="5259" xr:uid="{623B59E1-BF0A-47AA-947E-FEE4CC97B4D2}"/>
    <cellStyle name="Normal 19 5 3 3 2" xfId="5260" xr:uid="{D3DB2DB8-1835-47BE-BB4A-44D7E454D010}"/>
    <cellStyle name="Normal 19 5 3 3 3" xfId="5261" xr:uid="{C485E812-2BEA-497C-B7C0-5F971366D642}"/>
    <cellStyle name="Normal 19 5 3 3 4" xfId="5262" xr:uid="{0B7E1565-2BD9-48DF-832F-02CDA53274A0}"/>
    <cellStyle name="Normal 19 5 3 3 5" xfId="5263" xr:uid="{7F48042E-7ADD-4207-878E-A62FFF304170}"/>
    <cellStyle name="Normal 19 5 3 3 6" xfId="5264" xr:uid="{5B1508B2-BDC8-4383-8B86-847494403278}"/>
    <cellStyle name="Normal 19 5 3 3 7" xfId="5265" xr:uid="{5C25E578-CCFA-42C3-9808-0CE83C0C1FA4}"/>
    <cellStyle name="Normal 19 5 3 3 8" xfId="5266" xr:uid="{E50DDEC2-B113-4699-B55C-333D0BD560F6}"/>
    <cellStyle name="Normal 19 5 3 4" xfId="5267" xr:uid="{A5309A51-A709-4155-B7BE-D512A46E4704}"/>
    <cellStyle name="Normal 19 5 3 4 2" xfId="5268" xr:uid="{7235CDA5-5E5D-4207-9F7D-42528E002667}"/>
    <cellStyle name="Normal 19 5 3 4 3" xfId="5269" xr:uid="{AAE26232-D001-43A6-A775-06B41F1DA31C}"/>
    <cellStyle name="Normal 19 5 3 4 4" xfId="5270" xr:uid="{FD9A85C6-7EC3-453F-8FE6-A498C3704558}"/>
    <cellStyle name="Normal 19 5 3 4 5" xfId="5271" xr:uid="{9F7EBCE8-2D1E-409B-ACF2-A6F302A00BB8}"/>
    <cellStyle name="Normal 19 5 3 4 6" xfId="5272" xr:uid="{A3EEB547-80D8-4FE0-A710-D1B0432734C2}"/>
    <cellStyle name="Normal 19 5 3 4 7" xfId="5273" xr:uid="{3B0539D2-5B4E-45F1-BD2B-2F3FC48F0111}"/>
    <cellStyle name="Normal 19 5 3 5" xfId="5274" xr:uid="{475326ED-21CD-4EC1-B797-989A2D08526B}"/>
    <cellStyle name="Normal 19 5 3 6" xfId="5275" xr:uid="{1FFE7E58-CB85-4670-AF21-854438926231}"/>
    <cellStyle name="Normal 19 5 3 7" xfId="5276" xr:uid="{E2BF7AEE-56E2-496D-ACF1-907FF17E3992}"/>
    <cellStyle name="Normal 19 5 3 8" xfId="5277" xr:uid="{6C8ACDE3-B3A7-45D3-A7CC-8670C749F3E9}"/>
    <cellStyle name="Normal 19 5 3 9" xfId="5278" xr:uid="{FB378236-F574-4CAA-81ED-7DAF835CF694}"/>
    <cellStyle name="Normal 19 5 4" xfId="5279" xr:uid="{FB3F912E-18C2-4FAF-BA47-97407CFFAE0E}"/>
    <cellStyle name="Normal 19 5 4 10" xfId="5280" xr:uid="{865CF6B4-ED75-4694-A109-D4222682334E}"/>
    <cellStyle name="Normal 19 5 4 11" xfId="5281" xr:uid="{5AE87A07-92D6-4D0F-86FB-42C8190FC069}"/>
    <cellStyle name="Normal 19 5 4 2" xfId="5282" xr:uid="{B79AB866-3E7A-4A87-A083-EB55EB23294C}"/>
    <cellStyle name="Normal 19 5 4 2 2" xfId="5283" xr:uid="{77C84416-312C-48C8-8EF3-35ACCB39E980}"/>
    <cellStyle name="Normal 19 5 4 2 3" xfId="5284" xr:uid="{131B6392-1696-4EFC-AAA6-11CFB6DE77BE}"/>
    <cellStyle name="Normal 19 5 4 2 4" xfId="5285" xr:uid="{A0D2B8B9-4D44-481B-A6DC-092D17A63F0E}"/>
    <cellStyle name="Normal 19 5 4 2 5" xfId="5286" xr:uid="{A91B1BCA-2E78-4AE7-A9FA-3A8BC0B9CD8A}"/>
    <cellStyle name="Normal 19 5 4 2 6" xfId="5287" xr:uid="{D8C615BB-FFEE-476B-B103-6D8401EB959A}"/>
    <cellStyle name="Normal 19 5 4 2 7" xfId="5288" xr:uid="{957A6824-14DF-497E-B82A-754E5C351744}"/>
    <cellStyle name="Normal 19 5 4 2 8" xfId="5289" xr:uid="{B696CB53-508B-49FE-8383-99F4DB6A21C9}"/>
    <cellStyle name="Normal 19 5 4 3" xfId="5290" xr:uid="{84B62B3E-8F77-4B78-ACED-DE490977EDA8}"/>
    <cellStyle name="Normal 19 5 4 3 2" xfId="5291" xr:uid="{C52DA78E-D058-4698-A908-A7A19DE125E7}"/>
    <cellStyle name="Normal 19 5 4 3 3" xfId="5292" xr:uid="{ED14C81C-DA31-4A0D-ABD3-0CC4C1CF78F3}"/>
    <cellStyle name="Normal 19 5 4 3 4" xfId="5293" xr:uid="{BD7AC625-B2D3-4989-A426-C767D63DC650}"/>
    <cellStyle name="Normal 19 5 4 3 5" xfId="5294" xr:uid="{86680E0A-40D7-45A4-8FDD-FA39E87817FF}"/>
    <cellStyle name="Normal 19 5 4 3 6" xfId="5295" xr:uid="{ACBE6EDA-B8FF-4999-99DC-DEAC72161D9C}"/>
    <cellStyle name="Normal 19 5 4 3 7" xfId="5296" xr:uid="{1739E6BE-93F1-4479-9F55-F01016E74C8B}"/>
    <cellStyle name="Normal 19 5 4 3 8" xfId="5297" xr:uid="{4ADEC565-76D6-4F05-96D6-733B060B55A9}"/>
    <cellStyle name="Normal 19 5 4 4" xfId="5298" xr:uid="{B1F2506A-DD2A-4C46-824C-4C40BC35D610}"/>
    <cellStyle name="Normal 19 5 4 4 2" xfId="5299" xr:uid="{45723CED-259E-4F23-B763-8DD6C29D0589}"/>
    <cellStyle name="Normal 19 5 4 4 3" xfId="5300" xr:uid="{F847A692-C1EE-4AE0-A13D-284C405F4316}"/>
    <cellStyle name="Normal 19 5 4 4 4" xfId="5301" xr:uid="{12F7B22B-F464-4488-9786-98F73457438B}"/>
    <cellStyle name="Normal 19 5 4 4 5" xfId="5302" xr:uid="{469AD4C2-E24C-40FD-BA6F-88EF73B6C9AB}"/>
    <cellStyle name="Normal 19 5 4 4 6" xfId="5303" xr:uid="{93CD2A19-A296-40E8-A7EC-7533747C4C53}"/>
    <cellStyle name="Normal 19 5 4 4 7" xfId="5304" xr:uid="{19F4D1C5-1CFB-4C4F-B809-0491092B3288}"/>
    <cellStyle name="Normal 19 5 4 5" xfId="5305" xr:uid="{A997275A-8214-4833-9600-751D985BA287}"/>
    <cellStyle name="Normal 19 5 4 6" xfId="5306" xr:uid="{FFB7A3C5-1D65-4E16-AD1F-70CE854DDD6A}"/>
    <cellStyle name="Normal 19 5 4 7" xfId="5307" xr:uid="{A2960409-C18B-45EA-B71B-2E3CBAB49C30}"/>
    <cellStyle name="Normal 19 5 4 8" xfId="5308" xr:uid="{723C9F7E-5C62-4321-A391-5DC8E0F9C734}"/>
    <cellStyle name="Normal 19 5 4 9" xfId="5309" xr:uid="{739A5C96-A070-4AB4-871B-091FAD480B39}"/>
    <cellStyle name="Normal 19 5 5" xfId="5310" xr:uid="{1DE0D5AD-5D9E-45E7-B8B2-984B315D6A26}"/>
    <cellStyle name="Normal 19 5 5 10" xfId="5311" xr:uid="{B408AF7A-1197-4FC7-A710-A8CAA11FDD8E}"/>
    <cellStyle name="Normal 19 5 5 11" xfId="5312" xr:uid="{8A2092A5-79FA-44D9-8DCB-4C29BC02A867}"/>
    <cellStyle name="Normal 19 5 5 2" xfId="5313" xr:uid="{0292A527-0676-4689-AABB-9FFFED1444A3}"/>
    <cellStyle name="Normal 19 5 5 2 2" xfId="5314" xr:uid="{61CA4EA1-91B0-4895-AD32-9DB65B73D835}"/>
    <cellStyle name="Normal 19 5 5 2 3" xfId="5315" xr:uid="{55AAC781-9BDD-4CF1-9376-1040CA2CFAF7}"/>
    <cellStyle name="Normal 19 5 5 2 4" xfId="5316" xr:uid="{F9407BE1-53F7-4CB5-92C5-225D877E8D49}"/>
    <cellStyle name="Normal 19 5 5 2 5" xfId="5317" xr:uid="{B31E9A9D-F21F-4956-88C2-FE23133FB305}"/>
    <cellStyle name="Normal 19 5 5 2 6" xfId="5318" xr:uid="{EDF81811-89D1-4894-A724-7C831E0CE73B}"/>
    <cellStyle name="Normal 19 5 5 2 7" xfId="5319" xr:uid="{85D08FC8-B7E6-415B-8F01-01C00B36AB22}"/>
    <cellStyle name="Normal 19 5 5 2 8" xfId="5320" xr:uid="{244699CC-C066-4A7B-BF73-B27E434C85D9}"/>
    <cellStyle name="Normal 19 5 5 3" xfId="5321" xr:uid="{747B29E3-EF30-4239-940A-658FC77FA094}"/>
    <cellStyle name="Normal 19 5 5 3 2" xfId="5322" xr:uid="{1776EE8B-BAC8-47EE-8F17-509AC3AFBBBC}"/>
    <cellStyle name="Normal 19 5 5 3 3" xfId="5323" xr:uid="{B01285F2-8D98-4177-8D85-1977090F1E83}"/>
    <cellStyle name="Normal 19 5 5 3 4" xfId="5324" xr:uid="{2A5C689D-1CE9-418F-95D8-025BB7EC3E0E}"/>
    <cellStyle name="Normal 19 5 5 3 5" xfId="5325" xr:uid="{C3D6D51F-78EB-4416-AECF-0CCC0B339D6A}"/>
    <cellStyle name="Normal 19 5 5 3 6" xfId="5326" xr:uid="{833A58E3-DEFA-4396-BE1D-2B6E270B2EAB}"/>
    <cellStyle name="Normal 19 5 5 3 7" xfId="5327" xr:uid="{C18ABC73-8736-4599-A839-8948F7A18528}"/>
    <cellStyle name="Normal 19 5 5 3 8" xfId="5328" xr:uid="{1A168F2F-89FD-4179-A813-D58347E51DA3}"/>
    <cellStyle name="Normal 19 5 5 4" xfId="5329" xr:uid="{FCC7D499-A115-4DF2-9A06-719BFCE31906}"/>
    <cellStyle name="Normal 19 5 5 4 2" xfId="5330" xr:uid="{7CC322BC-EBFF-446C-BB7F-ABA75E738C1F}"/>
    <cellStyle name="Normal 19 5 5 4 3" xfId="5331" xr:uid="{2D226E66-CF7C-46F4-BA06-6DC31E5C145A}"/>
    <cellStyle name="Normal 19 5 5 4 4" xfId="5332" xr:uid="{55347A0C-C6C8-493C-923C-4CCC34CE73D5}"/>
    <cellStyle name="Normal 19 5 5 4 5" xfId="5333" xr:uid="{FBB51B4A-2A46-4A65-BC28-C993559AFF01}"/>
    <cellStyle name="Normal 19 5 5 4 6" xfId="5334" xr:uid="{874C5B27-4699-4A58-B8B1-B50E93220315}"/>
    <cellStyle name="Normal 19 5 5 4 7" xfId="5335" xr:uid="{EA643A14-CFE3-4830-8E0B-7C6F7A917C98}"/>
    <cellStyle name="Normal 19 5 5 5" xfId="5336" xr:uid="{D1EE3FBB-35EA-420F-99D8-33FCC96364A0}"/>
    <cellStyle name="Normal 19 5 5 6" xfId="5337" xr:uid="{B615E649-FCF0-4E62-ADF6-34F9844512BE}"/>
    <cellStyle name="Normal 19 5 5 7" xfId="5338" xr:uid="{33D8A4AA-083A-46B6-A570-702CBF84F26C}"/>
    <cellStyle name="Normal 19 5 5 8" xfId="5339" xr:uid="{947234F9-E704-4DA3-914F-52BE5AE947EE}"/>
    <cellStyle name="Normal 19 5 5 9" xfId="5340" xr:uid="{E686C4E2-285F-49E1-A9EA-7055ED5748FB}"/>
    <cellStyle name="Normal 19 5 6" xfId="5341" xr:uid="{B231988F-9787-468D-8533-9A8553FF4089}"/>
    <cellStyle name="Normal 19 5 6 10" xfId="5342" xr:uid="{6511F0EF-BED7-483D-9CDD-1A61411EBFF4}"/>
    <cellStyle name="Normal 19 5 6 11" xfId="5343" xr:uid="{4CEEA59D-FDA8-4180-A56D-529635CBC5D1}"/>
    <cellStyle name="Normal 19 5 6 2" xfId="5344" xr:uid="{F8459FF0-A0F8-4C5A-B95F-C675CAD78837}"/>
    <cellStyle name="Normal 19 5 6 2 2" xfId="5345" xr:uid="{66229ADE-5C25-4371-A18A-58B00A7437EF}"/>
    <cellStyle name="Normal 19 5 6 2 3" xfId="5346" xr:uid="{BF7D7D55-2BD5-415D-9821-A805707556FE}"/>
    <cellStyle name="Normal 19 5 6 2 4" xfId="5347" xr:uid="{D6406B5F-D4C0-49ED-A490-82B5C26F5599}"/>
    <cellStyle name="Normal 19 5 6 2 5" xfId="5348" xr:uid="{265F1387-B045-4D17-9388-7547747D3CC4}"/>
    <cellStyle name="Normal 19 5 6 2 6" xfId="5349" xr:uid="{535589A4-6423-407E-B778-4625A542EF4E}"/>
    <cellStyle name="Normal 19 5 6 2 7" xfId="5350" xr:uid="{6CCC441B-8EE6-4066-9F6C-E2B14E5B31B7}"/>
    <cellStyle name="Normal 19 5 6 2 8" xfId="5351" xr:uid="{207CE4D2-66AE-4410-9E3E-E3F6A6502C3E}"/>
    <cellStyle name="Normal 19 5 6 3" xfId="5352" xr:uid="{3B3C0BF1-DE9E-4BEB-A3CA-A3A8F67DECDC}"/>
    <cellStyle name="Normal 19 5 6 3 2" xfId="5353" xr:uid="{F971265F-F76B-4B2F-B6D5-E0EA3AEC41E7}"/>
    <cellStyle name="Normal 19 5 6 3 3" xfId="5354" xr:uid="{6B805237-51C2-49A5-A690-67336369D0BA}"/>
    <cellStyle name="Normal 19 5 6 3 4" xfId="5355" xr:uid="{F1DC9C5F-A1BF-4CC1-AD69-460A50794EFA}"/>
    <cellStyle name="Normal 19 5 6 3 5" xfId="5356" xr:uid="{F78613C5-239C-46A2-9748-31C86708A817}"/>
    <cellStyle name="Normal 19 5 6 3 6" xfId="5357" xr:uid="{B7C34A69-6867-495E-964F-3DAF9B193B4E}"/>
    <cellStyle name="Normal 19 5 6 3 7" xfId="5358" xr:uid="{090F8156-82A7-45ED-8589-0FA3D9C46434}"/>
    <cellStyle name="Normal 19 5 6 3 8" xfId="5359" xr:uid="{07F7CC84-FDB9-4379-9826-6DF8C87EDCDA}"/>
    <cellStyle name="Normal 19 5 6 4" xfId="5360" xr:uid="{9526B8AD-E5F2-4563-BACF-C32CD4DCC102}"/>
    <cellStyle name="Normal 19 5 6 4 2" xfId="5361" xr:uid="{8F0AAD28-C646-4203-B7F6-556EBDF7EAA7}"/>
    <cellStyle name="Normal 19 5 6 4 3" xfId="5362" xr:uid="{A7FACA6A-1BB3-4057-B01E-17F1E96C9B5C}"/>
    <cellStyle name="Normal 19 5 6 4 4" xfId="5363" xr:uid="{303AF69D-A761-4197-B95D-C6572CD6FF8F}"/>
    <cellStyle name="Normal 19 5 6 4 5" xfId="5364" xr:uid="{C25E5E18-A0F7-4804-9EF7-0BF9F97582E2}"/>
    <cellStyle name="Normal 19 5 6 4 6" xfId="5365" xr:uid="{1DB88D59-CABA-4AD4-88D7-110EF40763D3}"/>
    <cellStyle name="Normal 19 5 6 4 7" xfId="5366" xr:uid="{A58E56B4-50F0-414F-AAA8-95D7C20E6630}"/>
    <cellStyle name="Normal 19 5 6 5" xfId="5367" xr:uid="{069FFC66-F475-4F2F-816E-4BCBF5D65445}"/>
    <cellStyle name="Normal 19 5 6 6" xfId="5368" xr:uid="{5EA284AF-1E27-40A7-A570-0154ECCF4CB5}"/>
    <cellStyle name="Normal 19 5 6 7" xfId="5369" xr:uid="{7A544EC8-F623-4CCB-B22A-139AAAEB2047}"/>
    <cellStyle name="Normal 19 5 6 8" xfId="5370" xr:uid="{888CEC1F-D740-4968-ABD2-58E4C4612A03}"/>
    <cellStyle name="Normal 19 5 6 9" xfId="5371" xr:uid="{97DDF8EB-1929-4D3C-91B6-7EFC0D18B9B8}"/>
    <cellStyle name="Normal 19 5 7" xfId="5372" xr:uid="{6A734165-3B7F-4923-B2F2-14E70B1F2A90}"/>
    <cellStyle name="Normal 19 5 7 10" xfId="5373" xr:uid="{679026CD-F14A-45CE-91FB-410FDCC774B6}"/>
    <cellStyle name="Normal 19 5 7 11" xfId="5374" xr:uid="{958C3696-5423-40F6-A000-5FF6EF41A662}"/>
    <cellStyle name="Normal 19 5 7 2" xfId="5375" xr:uid="{4153CEA7-8738-4CDD-8541-2E2EB6974E43}"/>
    <cellStyle name="Normal 19 5 7 2 2" xfId="5376" xr:uid="{87CD6F6C-1E8A-4233-A523-15BF9237FEDA}"/>
    <cellStyle name="Normal 19 5 7 2 3" xfId="5377" xr:uid="{E97F1F85-89F1-41D5-B1D8-274D8A98236B}"/>
    <cellStyle name="Normal 19 5 7 2 4" xfId="5378" xr:uid="{BC084E5F-B5FB-47E1-BC02-DBFE26230AB7}"/>
    <cellStyle name="Normal 19 5 7 2 5" xfId="5379" xr:uid="{27ACA359-3B19-4994-9733-AADBB11156E5}"/>
    <cellStyle name="Normal 19 5 7 2 6" xfId="5380" xr:uid="{21DD43BB-E8A6-4E95-A80E-2EF43160F0BA}"/>
    <cellStyle name="Normal 19 5 7 2 7" xfId="5381" xr:uid="{05A75BED-E41F-4466-88D1-681B4C8FA95D}"/>
    <cellStyle name="Normal 19 5 7 2 8" xfId="5382" xr:uid="{DCCAA5B5-4731-43D3-8A8A-0F6C7A5BEEE0}"/>
    <cellStyle name="Normal 19 5 7 3" xfId="5383" xr:uid="{10EC1801-2B4A-423A-B304-315BF1B3C912}"/>
    <cellStyle name="Normal 19 5 7 3 2" xfId="5384" xr:uid="{C5B74532-2EF1-4299-9F56-699AC55E8B47}"/>
    <cellStyle name="Normal 19 5 7 3 3" xfId="5385" xr:uid="{16502FF9-0217-4AE9-8C1F-6A353790841A}"/>
    <cellStyle name="Normal 19 5 7 3 4" xfId="5386" xr:uid="{5EF8325B-64E0-4A8D-84C8-178E2268F9EC}"/>
    <cellStyle name="Normal 19 5 7 3 5" xfId="5387" xr:uid="{E6101413-54BE-46DE-8CBC-CE2FAB4F468A}"/>
    <cellStyle name="Normal 19 5 7 3 6" xfId="5388" xr:uid="{2F79D07A-B1C6-4E61-B0BC-6C8E196D1395}"/>
    <cellStyle name="Normal 19 5 7 3 7" xfId="5389" xr:uid="{DD8CBE3B-DFE8-49B8-A780-391C7D98634C}"/>
    <cellStyle name="Normal 19 5 7 3 8" xfId="5390" xr:uid="{5425A5C8-3941-4FE6-86EC-7F7F843E0501}"/>
    <cellStyle name="Normal 19 5 7 4" xfId="5391" xr:uid="{758183B1-0AF7-41E4-AE8B-F4471DEC0F06}"/>
    <cellStyle name="Normal 19 5 7 4 2" xfId="5392" xr:uid="{F0866E9C-2270-4349-AE70-B6FF639DAF46}"/>
    <cellStyle name="Normal 19 5 7 4 3" xfId="5393" xr:uid="{0F57967F-9507-4EB1-914A-E790F6940FAF}"/>
    <cellStyle name="Normal 19 5 7 4 4" xfId="5394" xr:uid="{2FC450B1-BAF6-4951-A695-3AD0844DCB6C}"/>
    <cellStyle name="Normal 19 5 7 4 5" xfId="5395" xr:uid="{CE0EC9CF-95F5-4552-9079-229A8FF1C225}"/>
    <cellStyle name="Normal 19 5 7 4 6" xfId="5396" xr:uid="{CCAAC5A5-970B-4A6A-95C4-F0DC88A24290}"/>
    <cellStyle name="Normal 19 5 7 4 7" xfId="5397" xr:uid="{8F273C8E-099B-47DD-916A-C10FA0F83F20}"/>
    <cellStyle name="Normal 19 5 7 5" xfId="5398" xr:uid="{99F2DDEA-87EB-4E30-83C0-04053C8EFD0E}"/>
    <cellStyle name="Normal 19 5 7 6" xfId="5399" xr:uid="{6EEFF723-DAD2-4025-AFD8-1055ABE04AE6}"/>
    <cellStyle name="Normal 19 5 7 7" xfId="5400" xr:uid="{AB0E09EC-8CD1-4E1E-9A9E-E28305518ED9}"/>
    <cellStyle name="Normal 19 5 7 8" xfId="5401" xr:uid="{643E4E6C-89F4-42DE-AC42-C089B910B640}"/>
    <cellStyle name="Normal 19 5 7 9" xfId="5402" xr:uid="{4D8ED868-5C58-4B99-AFB2-67484D6B70D3}"/>
    <cellStyle name="Normal 19 5 8" xfId="5403" xr:uid="{2F31379E-4989-4CB2-A3CB-3227F2B20583}"/>
    <cellStyle name="Normal 19 5 8 10" xfId="5404" xr:uid="{EF1C9803-8BD2-4598-88F5-D5745A58442F}"/>
    <cellStyle name="Normal 19 5 8 11" xfId="5405" xr:uid="{F9A122BF-0247-4252-A42A-4307ACB49526}"/>
    <cellStyle name="Normal 19 5 8 2" xfId="5406" xr:uid="{3A6BB442-8825-47F2-A11D-00394E1CDF5B}"/>
    <cellStyle name="Normal 19 5 8 2 2" xfId="5407" xr:uid="{F31113A5-C0A4-43C8-893B-20AA206A346E}"/>
    <cellStyle name="Normal 19 5 8 2 3" xfId="5408" xr:uid="{B67DB73C-4EFD-451A-B2D1-2F61AB4A3113}"/>
    <cellStyle name="Normal 19 5 8 2 4" xfId="5409" xr:uid="{2CDBF098-5C57-4CA1-8FE9-6DFAEE4C341E}"/>
    <cellStyle name="Normal 19 5 8 2 5" xfId="5410" xr:uid="{0DC0988C-2BAC-4F0F-A7B5-CEB0D7C1147E}"/>
    <cellStyle name="Normal 19 5 8 2 6" xfId="5411" xr:uid="{A523446A-7E76-4B89-909A-7357DA3FD2C8}"/>
    <cellStyle name="Normal 19 5 8 2 7" xfId="5412" xr:uid="{2591512B-A365-442B-AC1B-BED370E29ACE}"/>
    <cellStyle name="Normal 19 5 8 2 8" xfId="5413" xr:uid="{44B6E241-0F39-4538-BFCE-5B8A65958DCB}"/>
    <cellStyle name="Normal 19 5 8 3" xfId="5414" xr:uid="{5D24CB01-1D53-4B67-977A-23E99591D1F7}"/>
    <cellStyle name="Normal 19 5 8 3 2" xfId="5415" xr:uid="{C7B4242A-1B93-42DF-A1DE-00D106E2225F}"/>
    <cellStyle name="Normal 19 5 8 3 3" xfId="5416" xr:uid="{0C3BEB89-6B38-4424-BF36-10AE0A07105C}"/>
    <cellStyle name="Normal 19 5 8 3 4" xfId="5417" xr:uid="{41235050-77F9-4CBF-85C6-B1DE19E90733}"/>
    <cellStyle name="Normal 19 5 8 3 5" xfId="5418" xr:uid="{4C2FB1AE-AB57-4332-8C72-D3C565D5A423}"/>
    <cellStyle name="Normal 19 5 8 3 6" xfId="5419" xr:uid="{4F7D2C98-24F6-409A-9828-D94B8E6BB4D9}"/>
    <cellStyle name="Normal 19 5 8 3 7" xfId="5420" xr:uid="{4DBB58C4-9BCC-40AA-8573-351F8F26DCF2}"/>
    <cellStyle name="Normal 19 5 8 3 8" xfId="5421" xr:uid="{5B453088-B530-4073-81FD-FF1C3FDD7A2F}"/>
    <cellStyle name="Normal 19 5 8 4" xfId="5422" xr:uid="{7246071A-6FA4-4C45-8ABE-0240DB77EC12}"/>
    <cellStyle name="Normal 19 5 8 4 2" xfId="5423" xr:uid="{573EA76A-25AB-4536-B2F6-5A30D5187550}"/>
    <cellStyle name="Normal 19 5 8 4 3" xfId="5424" xr:uid="{BEA5F7C2-6AAD-448A-AA56-854C80D0508C}"/>
    <cellStyle name="Normal 19 5 8 4 4" xfId="5425" xr:uid="{745E2B53-0976-49FC-861A-6B7D796E1227}"/>
    <cellStyle name="Normal 19 5 8 4 5" xfId="5426" xr:uid="{FACEB6F6-61CA-45B4-888D-79A20BF064E7}"/>
    <cellStyle name="Normal 19 5 8 4 6" xfId="5427" xr:uid="{3A368FEE-77CE-49FD-87FF-6FB0A98518CA}"/>
    <cellStyle name="Normal 19 5 8 4 7" xfId="5428" xr:uid="{A4741F3E-A097-42DD-AB6B-0F8C28780C35}"/>
    <cellStyle name="Normal 19 5 8 5" xfId="5429" xr:uid="{ECF6A6F9-4B8B-4241-B114-C54A5F2E3410}"/>
    <cellStyle name="Normal 19 5 8 6" xfId="5430" xr:uid="{C96D9D09-E8D7-4792-8F9D-86A998E20DCB}"/>
    <cellStyle name="Normal 19 5 8 7" xfId="5431" xr:uid="{FADF03CB-00F5-4800-82D2-2E82D552C007}"/>
    <cellStyle name="Normal 19 5 8 8" xfId="5432" xr:uid="{BD359856-C30C-4EBE-972F-1DC0B4728179}"/>
    <cellStyle name="Normal 19 5 8 9" xfId="5433" xr:uid="{78E04678-8B35-4DF1-92D1-DC6530EA7139}"/>
    <cellStyle name="Normal 19 5 9" xfId="5434" xr:uid="{8FEE216B-174C-4F57-8E14-051A9B3B4B59}"/>
    <cellStyle name="Normal 19 5 9 10" xfId="5435" xr:uid="{9C2F2DD3-5AD7-4084-904E-65C62F898CE8}"/>
    <cellStyle name="Normal 19 5 9 11" xfId="5436" xr:uid="{E8B2DEFE-CC77-4D07-9680-55E693EB8063}"/>
    <cellStyle name="Normal 19 5 9 2" xfId="5437" xr:uid="{CD5EEE71-43A6-4F0F-BCC5-F1F05E83BDD3}"/>
    <cellStyle name="Normal 19 5 9 2 2" xfId="5438" xr:uid="{04E3BF93-2012-45BF-90F4-E7CE2BFBA63E}"/>
    <cellStyle name="Normal 19 5 9 2 3" xfId="5439" xr:uid="{C5A7A2A8-FE01-4E9D-A242-00D3911C0E98}"/>
    <cellStyle name="Normal 19 5 9 2 4" xfId="5440" xr:uid="{54EB7FB3-36C2-4782-AE49-AED42D8E8E44}"/>
    <cellStyle name="Normal 19 5 9 2 5" xfId="5441" xr:uid="{A1451748-54C4-4D57-B7DA-066EDD70924D}"/>
    <cellStyle name="Normal 19 5 9 2 6" xfId="5442" xr:uid="{3CAA1652-C371-4245-8605-EE9E869621BD}"/>
    <cellStyle name="Normal 19 5 9 2 7" xfId="5443" xr:uid="{BB63D73A-1FD5-4339-ADEA-9BF35F0D8160}"/>
    <cellStyle name="Normal 19 5 9 2 8" xfId="5444" xr:uid="{7E8D4C14-AEE1-4BCB-90CB-476FD39773CF}"/>
    <cellStyle name="Normal 19 5 9 3" xfId="5445" xr:uid="{BAD6B7A0-8E31-4395-89C8-0E5629C1C380}"/>
    <cellStyle name="Normal 19 5 9 3 2" xfId="5446" xr:uid="{C76DDA05-D6E1-49B5-B141-64F8B551E7C9}"/>
    <cellStyle name="Normal 19 5 9 3 3" xfId="5447" xr:uid="{F7DC9666-70E6-4D70-AD28-10A2C1FA58DC}"/>
    <cellStyle name="Normal 19 5 9 3 4" xfId="5448" xr:uid="{96C20EF9-A32C-46F8-B007-052342771CD9}"/>
    <cellStyle name="Normal 19 5 9 3 5" xfId="5449" xr:uid="{92FE25B5-5EE8-4D1B-B62E-FC801F1F4065}"/>
    <cellStyle name="Normal 19 5 9 3 6" xfId="5450" xr:uid="{227D82DB-DC55-4298-8108-D9CC401A167B}"/>
    <cellStyle name="Normal 19 5 9 3 7" xfId="5451" xr:uid="{250700ED-B523-47D7-A2DC-51EE3448137A}"/>
    <cellStyle name="Normal 19 5 9 3 8" xfId="5452" xr:uid="{73AFCDB5-208C-41DE-A01A-A60C66BF8DBF}"/>
    <cellStyle name="Normal 19 5 9 4" xfId="5453" xr:uid="{131ADE22-6D7E-4B15-AFDA-C1E317BE3D75}"/>
    <cellStyle name="Normal 19 5 9 4 2" xfId="5454" xr:uid="{DBA56670-3762-461B-864A-36A30CC525C2}"/>
    <cellStyle name="Normal 19 5 9 4 3" xfId="5455" xr:uid="{584E0FBA-739E-4C5D-B5EF-1262F54C3C9A}"/>
    <cellStyle name="Normal 19 5 9 4 4" xfId="5456" xr:uid="{8C61CAB8-8508-498A-8663-CA3240884949}"/>
    <cellStyle name="Normal 19 5 9 4 5" xfId="5457" xr:uid="{A07F2653-AE9F-4A8C-BCA4-8AF17D44C14D}"/>
    <cellStyle name="Normal 19 5 9 4 6" xfId="5458" xr:uid="{F51D6779-AE75-40E0-A113-2A4CF136AD77}"/>
    <cellStyle name="Normal 19 5 9 4 7" xfId="5459" xr:uid="{5622B8B7-0BA0-4823-B114-CDEB4EECC6C5}"/>
    <cellStyle name="Normal 19 5 9 5" xfId="5460" xr:uid="{084906C2-F5F0-40C3-8DD3-A2A1F9277BF8}"/>
    <cellStyle name="Normal 19 5 9 6" xfId="5461" xr:uid="{0C155EBF-461B-45BD-A083-3A5A5CD6B168}"/>
    <cellStyle name="Normal 19 5 9 7" xfId="5462" xr:uid="{1AB121FE-8D7E-45EC-8457-B62604E6AE29}"/>
    <cellStyle name="Normal 19 5 9 8" xfId="5463" xr:uid="{FE1E8F33-40C7-4953-8832-3FDAE7DC46DA}"/>
    <cellStyle name="Normal 19 5 9 9" xfId="5464" xr:uid="{03866313-32B7-4583-B801-EB6511E260B3}"/>
    <cellStyle name="Normal 19 6" xfId="5465" xr:uid="{39068174-2F94-4606-91C8-980E5E693586}"/>
    <cellStyle name="Normal 19 6 10" xfId="5466" xr:uid="{AA9894C8-AC73-408C-95C0-838AE7E7665D}"/>
    <cellStyle name="Normal 19 6 10 10" xfId="5467" xr:uid="{CA0839EF-A757-465A-96EB-066BFC6DC541}"/>
    <cellStyle name="Normal 19 6 10 11" xfId="5468" xr:uid="{C7C2EAF9-5D37-4BAD-A086-E9C586929E43}"/>
    <cellStyle name="Normal 19 6 10 2" xfId="5469" xr:uid="{F4E9B335-57C5-480E-B90A-AE51D749E1EA}"/>
    <cellStyle name="Normal 19 6 10 2 2" xfId="5470" xr:uid="{B1E7484D-35A6-4EC6-94C0-49CE60690ADD}"/>
    <cellStyle name="Normal 19 6 10 2 3" xfId="5471" xr:uid="{C8B95BE0-31BE-44EC-8711-2E4FB27A2F64}"/>
    <cellStyle name="Normal 19 6 10 2 4" xfId="5472" xr:uid="{00CF98F9-54E7-4E17-BD91-FFD6F43AD3A5}"/>
    <cellStyle name="Normal 19 6 10 2 5" xfId="5473" xr:uid="{6BF0F027-DC3B-4BFE-8519-693618B94BDE}"/>
    <cellStyle name="Normal 19 6 10 2 6" xfId="5474" xr:uid="{D82D6A1C-B9BD-43AB-8386-0239C35BEB04}"/>
    <cellStyle name="Normal 19 6 10 2 7" xfId="5475" xr:uid="{2F701190-5058-46F3-9052-868249EACB62}"/>
    <cellStyle name="Normal 19 6 10 2 8" xfId="5476" xr:uid="{029B89B4-5262-46DF-9D56-A795B6E15EF3}"/>
    <cellStyle name="Normal 19 6 10 3" xfId="5477" xr:uid="{2B92D881-DE27-4E23-95FA-8C92C734FAC1}"/>
    <cellStyle name="Normal 19 6 10 3 2" xfId="5478" xr:uid="{2888BA30-BF9D-41F4-B43E-18155869EF51}"/>
    <cellStyle name="Normal 19 6 10 3 3" xfId="5479" xr:uid="{0A13A196-F4BF-4D93-A758-AF2B89D2659E}"/>
    <cellStyle name="Normal 19 6 10 3 4" xfId="5480" xr:uid="{5EFDDF2A-34B9-4CF5-B556-3F88351F03EF}"/>
    <cellStyle name="Normal 19 6 10 3 5" xfId="5481" xr:uid="{E3FD4AA8-DE6E-4709-AC5C-37EA7364D1A5}"/>
    <cellStyle name="Normal 19 6 10 3 6" xfId="5482" xr:uid="{917DE2BE-32B7-430E-90E9-DD497A62C018}"/>
    <cellStyle name="Normal 19 6 10 3 7" xfId="5483" xr:uid="{33B46973-3B59-4CB7-AA1F-1CD7EF4DD287}"/>
    <cellStyle name="Normal 19 6 10 3 8" xfId="5484" xr:uid="{A0036437-1EA6-45CA-B4F6-B1717FE41575}"/>
    <cellStyle name="Normal 19 6 10 4" xfId="5485" xr:uid="{DED61556-3B91-4377-9D9C-D4A828F87739}"/>
    <cellStyle name="Normal 19 6 10 4 2" xfId="5486" xr:uid="{B6095409-77F2-45F8-9334-16AFD28751C6}"/>
    <cellStyle name="Normal 19 6 10 4 3" xfId="5487" xr:uid="{F3026C81-1340-41A9-8DC6-9E325A523905}"/>
    <cellStyle name="Normal 19 6 10 4 4" xfId="5488" xr:uid="{F57598D3-C3C1-476C-AC73-5CD38F074151}"/>
    <cellStyle name="Normal 19 6 10 4 5" xfId="5489" xr:uid="{504860F8-607B-4997-8860-AA537965B2FA}"/>
    <cellStyle name="Normal 19 6 10 4 6" xfId="5490" xr:uid="{264F76C9-E084-4E73-8B89-F1034CA4CF38}"/>
    <cellStyle name="Normal 19 6 10 4 7" xfId="5491" xr:uid="{90426CE2-4D49-4642-ACDB-567CE6499869}"/>
    <cellStyle name="Normal 19 6 10 5" xfId="5492" xr:uid="{F9D12350-906A-4D5F-8FB7-3CCFF4FC40EC}"/>
    <cellStyle name="Normal 19 6 10 6" xfId="5493" xr:uid="{268B456E-DB7E-4B17-9DB8-D10F280CE8B3}"/>
    <cellStyle name="Normal 19 6 10 7" xfId="5494" xr:uid="{45CFBAEE-4D8F-4AA7-BAA7-029A074A1A6C}"/>
    <cellStyle name="Normal 19 6 10 8" xfId="5495" xr:uid="{48166581-CCB8-43A8-A34E-CE1078D76FD7}"/>
    <cellStyle name="Normal 19 6 10 9" xfId="5496" xr:uid="{3D01EFFF-F12D-42EE-87EB-5ECA6529F92D}"/>
    <cellStyle name="Normal 19 6 11" xfId="5497" xr:uid="{5CD371D4-B575-44D9-9C2C-801D3178A080}"/>
    <cellStyle name="Normal 19 6 11 10" xfId="5498" xr:uid="{EDC49B6E-96BD-4F3E-97BD-9E76C0811A6C}"/>
    <cellStyle name="Normal 19 6 11 11" xfId="5499" xr:uid="{B4D60FD9-7739-4E85-9955-16B7EBFBC3E7}"/>
    <cellStyle name="Normal 19 6 11 2" xfId="5500" xr:uid="{5EDC9944-43BA-4B3D-AA9A-AF135E6878CB}"/>
    <cellStyle name="Normal 19 6 11 2 2" xfId="5501" xr:uid="{50E4959F-BF51-4CBC-822B-AE8C2D114245}"/>
    <cellStyle name="Normal 19 6 11 2 3" xfId="5502" xr:uid="{BA63F3E6-122D-4C42-B65E-0E1D3BB881E7}"/>
    <cellStyle name="Normal 19 6 11 2 4" xfId="5503" xr:uid="{B78B737B-EC96-42A9-8C5C-E61FBA8AB89C}"/>
    <cellStyle name="Normal 19 6 11 2 5" xfId="5504" xr:uid="{7931466C-9863-45BE-8078-CA3B048E9B4F}"/>
    <cellStyle name="Normal 19 6 11 2 6" xfId="5505" xr:uid="{A244620C-7350-4343-96B7-BBA484569A8F}"/>
    <cellStyle name="Normal 19 6 11 2 7" xfId="5506" xr:uid="{6AD37268-37B5-4CAA-82E1-AC8F833DB429}"/>
    <cellStyle name="Normal 19 6 11 2 8" xfId="5507" xr:uid="{607C19B6-5D8E-49AA-8F32-C0662DEF7FBD}"/>
    <cellStyle name="Normal 19 6 11 3" xfId="5508" xr:uid="{64A3D1A8-5352-4862-9267-31D876065AD9}"/>
    <cellStyle name="Normal 19 6 11 3 2" xfId="5509" xr:uid="{8FCDEC6F-B380-4E8F-AB45-29E5C7506704}"/>
    <cellStyle name="Normal 19 6 11 3 3" xfId="5510" xr:uid="{6D942065-B5AF-4A74-8B1E-DC2E940E0B70}"/>
    <cellStyle name="Normal 19 6 11 3 4" xfId="5511" xr:uid="{96C3ABC9-1FD8-4188-937D-EED37AB76FBD}"/>
    <cellStyle name="Normal 19 6 11 3 5" xfId="5512" xr:uid="{B2FCFC53-36CB-4A7F-8650-5FF809EC912D}"/>
    <cellStyle name="Normal 19 6 11 3 6" xfId="5513" xr:uid="{D9390163-7C05-4A5E-ACD3-A8B76F947EA1}"/>
    <cellStyle name="Normal 19 6 11 3 7" xfId="5514" xr:uid="{6ECAB1A0-B08B-4ACB-BE48-2C40F1E711F0}"/>
    <cellStyle name="Normal 19 6 11 3 8" xfId="5515" xr:uid="{69A29C3C-AD35-4C01-BD4F-3DC7C488B7AB}"/>
    <cellStyle name="Normal 19 6 11 4" xfId="5516" xr:uid="{8D2FEDEE-2B0A-44D0-8C4C-55DF94BCFA0B}"/>
    <cellStyle name="Normal 19 6 11 4 2" xfId="5517" xr:uid="{D3BAEEA1-ADB3-4A0C-B6BE-681A1244EF7B}"/>
    <cellStyle name="Normal 19 6 11 4 3" xfId="5518" xr:uid="{951023C8-A94E-4B8A-A9D8-71D5AF141993}"/>
    <cellStyle name="Normal 19 6 11 4 4" xfId="5519" xr:uid="{383E72D0-51C8-47E4-B5FB-746895C06B28}"/>
    <cellStyle name="Normal 19 6 11 4 5" xfId="5520" xr:uid="{DAC3CB9D-8815-4711-AD80-40A0CC0FAD3F}"/>
    <cellStyle name="Normal 19 6 11 4 6" xfId="5521" xr:uid="{44A4455D-E878-4789-8D06-3E8648112B84}"/>
    <cellStyle name="Normal 19 6 11 4 7" xfId="5522" xr:uid="{7D7E8588-529B-409D-98EF-9E9FFE2BD195}"/>
    <cellStyle name="Normal 19 6 11 5" xfId="5523" xr:uid="{026E0E0B-27EF-475A-B53F-04ECF2B742A1}"/>
    <cellStyle name="Normal 19 6 11 6" xfId="5524" xr:uid="{2ACD619F-8CD3-4CDD-93EF-6A37E09976F3}"/>
    <cellStyle name="Normal 19 6 11 7" xfId="5525" xr:uid="{48389C0F-6D00-4238-AAAD-9EB51B5701ED}"/>
    <cellStyle name="Normal 19 6 11 8" xfId="5526" xr:uid="{587C5997-9A98-47DF-8D82-3108848FE520}"/>
    <cellStyle name="Normal 19 6 11 9" xfId="5527" xr:uid="{B788B3E2-1898-4A6A-9A20-4E7E1D6138FA}"/>
    <cellStyle name="Normal 19 6 12" xfId="5528" xr:uid="{B62B46EC-CFA6-4A21-A48A-8E93D12742F3}"/>
    <cellStyle name="Normal 19 6 12 10" xfId="5529" xr:uid="{F9B4099D-D24C-481D-B9B4-01D3BD999F31}"/>
    <cellStyle name="Normal 19 6 12 11" xfId="5530" xr:uid="{BE12780C-BD05-47B3-B5C2-8008CA68B27D}"/>
    <cellStyle name="Normal 19 6 12 2" xfId="5531" xr:uid="{75B09EF4-B95C-40AE-9508-ABA810A00915}"/>
    <cellStyle name="Normal 19 6 12 2 2" xfId="5532" xr:uid="{66D0A707-A70B-407B-A23B-5496AC6015E2}"/>
    <cellStyle name="Normal 19 6 12 2 3" xfId="5533" xr:uid="{85560727-7944-43E9-98FE-9E1DC83A9491}"/>
    <cellStyle name="Normal 19 6 12 2 4" xfId="5534" xr:uid="{B5AD61BC-890A-4280-A45E-C14B6C4EE98A}"/>
    <cellStyle name="Normal 19 6 12 2 5" xfId="5535" xr:uid="{C95FAD4C-05A7-45B7-8279-3432EC284AF5}"/>
    <cellStyle name="Normal 19 6 12 2 6" xfId="5536" xr:uid="{BAED01E8-2922-4A3B-9A8F-136CA09F211F}"/>
    <cellStyle name="Normal 19 6 12 2 7" xfId="5537" xr:uid="{416C9AB5-E1B4-4BF4-BA3F-AEAC4EB9CD40}"/>
    <cellStyle name="Normal 19 6 12 2 8" xfId="5538" xr:uid="{C75FF5D1-5BBF-436F-A06F-2270537B4783}"/>
    <cellStyle name="Normal 19 6 12 3" xfId="5539" xr:uid="{E6C130F2-C508-4FEA-983D-A32C568B50EE}"/>
    <cellStyle name="Normal 19 6 12 3 2" xfId="5540" xr:uid="{A5DB280C-8ED1-4E88-B38D-0B687F15E6E5}"/>
    <cellStyle name="Normal 19 6 12 3 3" xfId="5541" xr:uid="{B70FEDC5-518F-4A88-8856-810B02C9AC1B}"/>
    <cellStyle name="Normal 19 6 12 3 4" xfId="5542" xr:uid="{B2D97729-0D85-4C00-9CBB-1F9D173F34A1}"/>
    <cellStyle name="Normal 19 6 12 3 5" xfId="5543" xr:uid="{6EE2CC51-9114-444D-AF5C-C94687E590FC}"/>
    <cellStyle name="Normal 19 6 12 3 6" xfId="5544" xr:uid="{9159FA22-4B7F-469B-8C79-CF9D29E910A3}"/>
    <cellStyle name="Normal 19 6 12 3 7" xfId="5545" xr:uid="{2D025DEB-F02A-42DD-A64D-737595E08154}"/>
    <cellStyle name="Normal 19 6 12 3 8" xfId="5546" xr:uid="{18A3EB02-1A43-4BC3-9848-AD48E4DC3909}"/>
    <cellStyle name="Normal 19 6 12 4" xfId="5547" xr:uid="{C5161B80-3AA8-49A9-AB85-38863FC372AA}"/>
    <cellStyle name="Normal 19 6 12 4 2" xfId="5548" xr:uid="{1E40BFA4-D7FB-4C37-946A-DF831B9A35E7}"/>
    <cellStyle name="Normal 19 6 12 4 3" xfId="5549" xr:uid="{02F503A2-88DF-4AA6-92BC-CB9F6478D911}"/>
    <cellStyle name="Normal 19 6 12 4 4" xfId="5550" xr:uid="{6D64E0EC-0E79-46C9-954F-7EDB6419F4EA}"/>
    <cellStyle name="Normal 19 6 12 4 5" xfId="5551" xr:uid="{5D1F2314-FE2F-4978-9D3C-A49B8F93C67B}"/>
    <cellStyle name="Normal 19 6 12 4 6" xfId="5552" xr:uid="{271B74B7-A719-4746-85B7-247B65782B07}"/>
    <cellStyle name="Normal 19 6 12 4 7" xfId="5553" xr:uid="{ED118DA1-EB18-4007-8676-9E1D93A78E17}"/>
    <cellStyle name="Normal 19 6 12 5" xfId="5554" xr:uid="{527393CD-96EB-4FF1-8EA1-E88EAE6E7518}"/>
    <cellStyle name="Normal 19 6 12 6" xfId="5555" xr:uid="{31EBA033-B83E-4081-8E37-9F69F6489C8C}"/>
    <cellStyle name="Normal 19 6 12 7" xfId="5556" xr:uid="{CB0AEAA4-8916-49DD-B646-0D7F0D148F17}"/>
    <cellStyle name="Normal 19 6 12 8" xfId="5557" xr:uid="{78649349-488D-474C-8254-261AFC441F73}"/>
    <cellStyle name="Normal 19 6 12 9" xfId="5558" xr:uid="{3B995852-67D8-413E-B718-1930E3C22D0C}"/>
    <cellStyle name="Normal 19 6 13" xfId="5559" xr:uid="{A08266A7-C96E-4878-8D57-86EA9276ADA5}"/>
    <cellStyle name="Normal 19 6 13 10" xfId="5560" xr:uid="{01170B63-C92F-420A-80C0-760EACD6A742}"/>
    <cellStyle name="Normal 19 6 13 2" xfId="5561" xr:uid="{C27E63FA-1BA2-4825-9A09-B65A16BF55C0}"/>
    <cellStyle name="Normal 19 6 13 2 2" xfId="5562" xr:uid="{4898E576-C442-4E7A-B3D8-6582F52065F2}"/>
    <cellStyle name="Normal 19 6 13 2 3" xfId="5563" xr:uid="{73C672D1-2A2C-4317-86D8-7111F99D379D}"/>
    <cellStyle name="Normal 19 6 13 2 4" xfId="5564" xr:uid="{99CB43D0-9C4E-4E35-A340-9BD163B31804}"/>
    <cellStyle name="Normal 19 6 13 2 5" xfId="5565" xr:uid="{4D946225-0F00-40D5-8197-8CACA2D41839}"/>
    <cellStyle name="Normal 19 6 13 2 6" xfId="5566" xr:uid="{FDE0C24A-72A9-4F67-8157-AE61B37C6CE1}"/>
    <cellStyle name="Normal 19 6 13 2 7" xfId="5567" xr:uid="{631D3EA7-D1E0-4AFE-870D-18111593D856}"/>
    <cellStyle name="Normal 19 6 13 2 8" xfId="5568" xr:uid="{AB8BA567-E243-4BC3-8B1A-07AEE875AEAC}"/>
    <cellStyle name="Normal 19 6 13 3" xfId="5569" xr:uid="{DEB7594B-10B2-4EA1-99C2-A476652004E4}"/>
    <cellStyle name="Normal 19 6 13 3 2" xfId="5570" xr:uid="{9511A71E-B029-4690-804C-DF9B724FA7DE}"/>
    <cellStyle name="Normal 19 6 13 3 3" xfId="5571" xr:uid="{C91E8E65-6F35-435F-B06E-345D34D3A5AF}"/>
    <cellStyle name="Normal 19 6 13 3 4" xfId="5572" xr:uid="{6D6286FA-233E-4B3B-A4B9-1B3D9C840422}"/>
    <cellStyle name="Normal 19 6 13 3 5" xfId="5573" xr:uid="{189B23BF-B6B8-4783-9737-5AC882EE1ED6}"/>
    <cellStyle name="Normal 19 6 13 3 6" xfId="5574" xr:uid="{F0D86C8A-4A29-4EEB-985D-49E4A2F4BC64}"/>
    <cellStyle name="Normal 19 6 13 3 7" xfId="5575" xr:uid="{CAE36155-270E-462D-92BB-4AF9F372D612}"/>
    <cellStyle name="Normal 19 6 13 4" xfId="5576" xr:uid="{07D91A55-F464-4683-A065-637E73BFF994}"/>
    <cellStyle name="Normal 19 6 13 5" xfId="5577" xr:uid="{CD4232B0-D462-4440-8FC7-C0651B16E0D2}"/>
    <cellStyle name="Normal 19 6 13 6" xfId="5578" xr:uid="{CBF97ED6-44FC-4824-A0F6-0F3FF891DA3A}"/>
    <cellStyle name="Normal 19 6 13 7" xfId="5579" xr:uid="{56F6674B-49F2-48BD-BC27-2C344A9B3DFA}"/>
    <cellStyle name="Normal 19 6 13 8" xfId="5580" xr:uid="{E0BE9AB1-BDB0-40B3-B6A9-9EDD5270701C}"/>
    <cellStyle name="Normal 19 6 13 9" xfId="5581" xr:uid="{5AA50CE0-66FE-4EC7-8018-F498E7EE1AAD}"/>
    <cellStyle name="Normal 19 6 14" xfId="5582" xr:uid="{D7E7AB99-8568-4460-A7B4-C33F8DD2BCC3}"/>
    <cellStyle name="Normal 19 6 14 2" xfId="5583" xr:uid="{2C8DE076-4254-4A5F-8436-096102924F2E}"/>
    <cellStyle name="Normal 19 6 14 3" xfId="5584" xr:uid="{E2C81A06-01A9-4A40-BECF-41004BBC5592}"/>
    <cellStyle name="Normal 19 6 14 4" xfId="5585" xr:uid="{ACB82990-AC66-4FFF-A6B6-1BAB72566CC1}"/>
    <cellStyle name="Normal 19 6 14 5" xfId="5586" xr:uid="{93E58B51-D8DA-4F0A-9068-8F2FF3871C58}"/>
    <cellStyle name="Normal 19 6 14 6" xfId="5587" xr:uid="{ED27B5E3-0AFA-4D7B-B6BC-940B8413B19B}"/>
    <cellStyle name="Normal 19 6 14 7" xfId="5588" xr:uid="{887C3606-3D04-4B2D-B316-33F7BDBC948D}"/>
    <cellStyle name="Normal 19 6 14 8" xfId="5589" xr:uid="{D32446A4-9555-44EF-8E5F-6BAD7FFD630B}"/>
    <cellStyle name="Normal 19 6 15" xfId="5590" xr:uid="{BE2BC8B8-4118-4E11-9D04-91CFB7B4CEE6}"/>
    <cellStyle name="Normal 19 6 15 2" xfId="5591" xr:uid="{10B0B27D-1370-4EE4-A624-EB6D3D5F7B95}"/>
    <cellStyle name="Normal 19 6 15 3" xfId="5592" xr:uid="{A3CEE0D4-9F1C-4828-B10B-B7493E0A33F3}"/>
    <cellStyle name="Normal 19 6 15 4" xfId="5593" xr:uid="{0692F6E9-43A3-42ED-AC19-8AF5A2082705}"/>
    <cellStyle name="Normal 19 6 15 5" xfId="5594" xr:uid="{10293864-46A1-44D1-975B-EBAC228AFC85}"/>
    <cellStyle name="Normal 19 6 15 6" xfId="5595" xr:uid="{8739B2EB-FDEB-4056-9FC3-3A7F2D8BC3E0}"/>
    <cellStyle name="Normal 19 6 15 7" xfId="5596" xr:uid="{86F5BA60-7B04-4EAE-A6A0-9F10B4148183}"/>
    <cellStyle name="Normal 19 6 15 8" xfId="5597" xr:uid="{31C4B757-2166-4B42-8B03-621DBEA5E83C}"/>
    <cellStyle name="Normal 19 6 16" xfId="5598" xr:uid="{D0434A25-2E17-4F6B-8F03-A94827FCE78D}"/>
    <cellStyle name="Normal 19 6 16 2" xfId="5599" xr:uid="{D41E0EAD-2F78-4D96-BD95-84DCE88525DB}"/>
    <cellStyle name="Normal 19 6 16 3" xfId="5600" xr:uid="{18566BCD-D40D-44D6-B5B6-A961C1ACD703}"/>
    <cellStyle name="Normal 19 6 16 4" xfId="5601" xr:uid="{C72C8C45-9C13-40A4-A9DA-96EFA5C58486}"/>
    <cellStyle name="Normal 19 6 16 5" xfId="5602" xr:uid="{6919BC9C-D493-41B5-9452-F8B281DBCF3E}"/>
    <cellStyle name="Normal 19 6 16 6" xfId="5603" xr:uid="{AAC80D23-93CF-443C-890A-A72F01195B68}"/>
    <cellStyle name="Normal 19 6 16 7" xfId="5604" xr:uid="{550CEDEB-9023-4A01-8702-8CA459B78CFC}"/>
    <cellStyle name="Normal 19 6 17" xfId="5605" xr:uid="{EC803D8A-A672-4EDA-9DDD-1C55F2BC04B4}"/>
    <cellStyle name="Normal 19 6 18" xfId="5606" xr:uid="{37B6E88A-EE8A-481B-9570-C5F5E95B4752}"/>
    <cellStyle name="Normal 19 6 19" xfId="5607" xr:uid="{F62DB160-8971-4C49-8D9D-8A9B30231836}"/>
    <cellStyle name="Normal 19 6 2" xfId="5608" xr:uid="{3DC06F27-3E22-49CC-B2C2-AB6F16918691}"/>
    <cellStyle name="Normal 19 6 2 10" xfId="5609" xr:uid="{82C15095-D126-4420-A6A6-5D4EB9041D6F}"/>
    <cellStyle name="Normal 19 6 2 11" xfId="5610" xr:uid="{98637817-5C9C-4B00-8AE7-531B27B07624}"/>
    <cellStyle name="Normal 19 6 2 12" xfId="5611" xr:uid="{811B5D78-CB8C-44F7-BBFA-1B2DEB7BF778}"/>
    <cellStyle name="Normal 19 6 2 2" xfId="5612" xr:uid="{9A575A35-EE6E-482D-8321-32F60D7185D2}"/>
    <cellStyle name="Normal 19 6 2 2 2" xfId="5613" xr:uid="{451FE83E-1987-4E8E-993E-8D520A8E7CF5}"/>
    <cellStyle name="Normal 19 6 2 2 3" xfId="5614" xr:uid="{10B6BCD8-7D3A-43E2-8D1C-E5E359B3C10F}"/>
    <cellStyle name="Normal 19 6 2 2 4" xfId="5615" xr:uid="{1C144707-AC13-4685-B193-8D1710F9C4F5}"/>
    <cellStyle name="Normal 19 6 2 2 5" xfId="5616" xr:uid="{B90A39E6-4841-4229-9606-4F05F03BE8D1}"/>
    <cellStyle name="Normal 19 6 2 2 6" xfId="5617" xr:uid="{C3CD870E-8B38-4DD5-9760-75035DE4224A}"/>
    <cellStyle name="Normal 19 6 2 2 7" xfId="5618" xr:uid="{9CF455E5-0EA8-43CA-BF69-A1AF17B94DD7}"/>
    <cellStyle name="Normal 19 6 2 2 8" xfId="5619" xr:uid="{10B8A415-DB0D-4CD6-A756-6E05CCB685F6}"/>
    <cellStyle name="Normal 19 6 2 3" xfId="5620" xr:uid="{C5F28C20-1888-48B6-A7CD-73657B9C3585}"/>
    <cellStyle name="Normal 19 6 2 3 2" xfId="5621" xr:uid="{C31A0DF7-306C-4F9D-819D-B28577FF7C88}"/>
    <cellStyle name="Normal 19 6 2 3 3" xfId="5622" xr:uid="{47186241-8C53-47B3-8136-9829EB04E835}"/>
    <cellStyle name="Normal 19 6 2 3 4" xfId="5623" xr:uid="{34C3EC31-A9FF-4F05-A921-2B47B38BB46B}"/>
    <cellStyle name="Normal 19 6 2 3 5" xfId="5624" xr:uid="{E7D690B3-64AE-4158-B5B8-2AFEBFD0EBC8}"/>
    <cellStyle name="Normal 19 6 2 3 6" xfId="5625" xr:uid="{F35A1476-4DF1-4EF8-B17A-24E10171D446}"/>
    <cellStyle name="Normal 19 6 2 3 7" xfId="5626" xr:uid="{1BDB8D20-739D-40D6-BAF7-7BAF1EE9E5FF}"/>
    <cellStyle name="Normal 19 6 2 3 8" xfId="5627" xr:uid="{74F8D395-8D55-450B-81AE-2C47EE016818}"/>
    <cellStyle name="Normal 19 6 2 4" xfId="5628" xr:uid="{8833ABC1-3A26-49FD-ACE7-FA5C7920C8E0}"/>
    <cellStyle name="Normal 19 6 2 4 2" xfId="5629" xr:uid="{DC7516B8-C743-450E-AC0A-C3F39525C9FA}"/>
    <cellStyle name="Normal 19 6 2 4 3" xfId="5630" xr:uid="{B0D5709D-4F54-4396-BC3D-1A3D17271CD5}"/>
    <cellStyle name="Normal 19 6 2 4 4" xfId="5631" xr:uid="{EEC4BA71-4C1F-4985-A947-94CDB1E9A181}"/>
    <cellStyle name="Normal 19 6 2 4 5" xfId="5632" xr:uid="{C36C0C09-AB64-4088-8D28-1F35D71AF255}"/>
    <cellStyle name="Normal 19 6 2 4 6" xfId="5633" xr:uid="{89B42706-BA4D-48DE-BCFF-4A4CA7BA5189}"/>
    <cellStyle name="Normal 19 6 2 4 7" xfId="5634" xr:uid="{39E5608E-F281-4CEE-A46B-FC1B627697FA}"/>
    <cellStyle name="Normal 19 6 2 5" xfId="5635" xr:uid="{09A66A8B-747F-4FE0-9350-54C371F07204}"/>
    <cellStyle name="Normal 19 6 2 6" xfId="5636" xr:uid="{82E95EB9-3A97-4BF5-B1CB-7B456F440844}"/>
    <cellStyle name="Normal 19 6 2 7" xfId="5637" xr:uid="{362C7199-7FAE-436D-956B-C3670242E89B}"/>
    <cellStyle name="Normal 19 6 2 8" xfId="5638" xr:uid="{1C256716-751C-41E4-8A41-EEC901CF57A9}"/>
    <cellStyle name="Normal 19 6 2 9" xfId="5639" xr:uid="{3E814CFF-DE0D-4A61-AF18-77BF021DEF80}"/>
    <cellStyle name="Normal 19 6 20" xfId="5640" xr:uid="{D90BE2DD-5326-4704-AE7D-A05146E6F947}"/>
    <cellStyle name="Normal 19 6 21" xfId="5641" xr:uid="{93E5C2A0-A630-490D-B3B4-BC848DE3950F}"/>
    <cellStyle name="Normal 19 6 22" xfId="5642" xr:uid="{CCD31A48-2AC0-4C15-92E3-6472F4CFD0BE}"/>
    <cellStyle name="Normal 19 6 23" xfId="5643" xr:uid="{B3E2E65E-4988-4E48-9B0F-F18DDC4C83A5}"/>
    <cellStyle name="Normal 19 6 24" xfId="5644" xr:uid="{AE843347-5D1A-4432-BD55-7B136638DF45}"/>
    <cellStyle name="Normal 19 6 3" xfId="5645" xr:uid="{A7B4D0B4-5BD3-41AE-BF2F-DBD842C37477}"/>
    <cellStyle name="Normal 19 6 3 10" xfId="5646" xr:uid="{0E82D523-A43D-4687-9166-C209BC907871}"/>
    <cellStyle name="Normal 19 6 3 11" xfId="5647" xr:uid="{D7AEC859-B0BB-4505-BD8E-06154F84693C}"/>
    <cellStyle name="Normal 19 6 3 2" xfId="5648" xr:uid="{0AA55DB3-07C0-4773-87B4-D41D962D4FF3}"/>
    <cellStyle name="Normal 19 6 3 2 2" xfId="5649" xr:uid="{EAFF53C2-E8ED-45C5-BB13-5C95898EA4C6}"/>
    <cellStyle name="Normal 19 6 3 2 3" xfId="5650" xr:uid="{CDB8538A-289D-45D3-9E49-88A810237BC1}"/>
    <cellStyle name="Normal 19 6 3 2 4" xfId="5651" xr:uid="{8B31EB04-F12D-446E-A4E3-4E81E0E294B5}"/>
    <cellStyle name="Normal 19 6 3 2 5" xfId="5652" xr:uid="{5726BAFC-8060-4B07-A1AF-855D756E8C08}"/>
    <cellStyle name="Normal 19 6 3 2 6" xfId="5653" xr:uid="{622F64BE-88BC-4505-A332-23EDBCA7F8BD}"/>
    <cellStyle name="Normal 19 6 3 2 7" xfId="5654" xr:uid="{2208277F-CE18-4F9C-8BC3-E24F49D595B0}"/>
    <cellStyle name="Normal 19 6 3 2 8" xfId="5655" xr:uid="{C83CC413-159D-47A9-AEF8-6262F0CD38D5}"/>
    <cellStyle name="Normal 19 6 3 3" xfId="5656" xr:uid="{1F0E1E3E-ECCB-4502-ADEC-3E5F99AEDD55}"/>
    <cellStyle name="Normal 19 6 3 3 2" xfId="5657" xr:uid="{B0DE4388-B2BB-4C18-B6BE-84D3F5F1D76A}"/>
    <cellStyle name="Normal 19 6 3 3 3" xfId="5658" xr:uid="{34659A28-E259-42FF-974F-C701BA1CB217}"/>
    <cellStyle name="Normal 19 6 3 3 4" xfId="5659" xr:uid="{7EA31117-9AEE-47D8-AFCF-C72A042989EA}"/>
    <cellStyle name="Normal 19 6 3 3 5" xfId="5660" xr:uid="{160BD025-2B67-439E-891B-CDCAA1001B2A}"/>
    <cellStyle name="Normal 19 6 3 3 6" xfId="5661" xr:uid="{FE95CC6A-1777-41F6-83D3-A09553318429}"/>
    <cellStyle name="Normal 19 6 3 3 7" xfId="5662" xr:uid="{72BA08DC-D8D1-4EBE-9E28-A14327236A48}"/>
    <cellStyle name="Normal 19 6 3 3 8" xfId="5663" xr:uid="{2C20DE48-815D-4078-B19D-87BA4B0A776B}"/>
    <cellStyle name="Normal 19 6 3 4" xfId="5664" xr:uid="{7176D2C7-84EA-4E3D-9170-D6E1A8A177A8}"/>
    <cellStyle name="Normal 19 6 3 4 2" xfId="5665" xr:uid="{FE7FEE73-312E-4AC6-A120-683BC7EC40BE}"/>
    <cellStyle name="Normal 19 6 3 4 3" xfId="5666" xr:uid="{6CDCE0B5-8568-4557-B572-77DD8D37AB15}"/>
    <cellStyle name="Normal 19 6 3 4 4" xfId="5667" xr:uid="{614C71A7-4F2E-499D-8DAB-C17C57ECCF5E}"/>
    <cellStyle name="Normal 19 6 3 4 5" xfId="5668" xr:uid="{54976B3E-ACE9-4A48-B966-D96B6B19B6E3}"/>
    <cellStyle name="Normal 19 6 3 4 6" xfId="5669" xr:uid="{37E3588B-5B2F-4DD9-95B3-99B932F9A1B9}"/>
    <cellStyle name="Normal 19 6 3 4 7" xfId="5670" xr:uid="{03D117DA-E4BC-45F2-BCC7-4D3A208B175A}"/>
    <cellStyle name="Normal 19 6 3 5" xfId="5671" xr:uid="{AB859315-1474-4557-B412-6F7D060B2299}"/>
    <cellStyle name="Normal 19 6 3 6" xfId="5672" xr:uid="{9D921A78-8B49-4FC2-ABB3-C331FC2868F2}"/>
    <cellStyle name="Normal 19 6 3 7" xfId="5673" xr:uid="{91784208-97A6-4711-9FE4-FF010C51D9D6}"/>
    <cellStyle name="Normal 19 6 3 8" xfId="5674" xr:uid="{DAD405E4-708B-4911-B64E-CE0BC438B717}"/>
    <cellStyle name="Normal 19 6 3 9" xfId="5675" xr:uid="{6CB84699-4FA1-46C6-80AD-59917BF17057}"/>
    <cellStyle name="Normal 19 6 4" xfId="5676" xr:uid="{B732D50E-7CD7-4507-A880-DC8329151FA2}"/>
    <cellStyle name="Normal 19 6 4 10" xfId="5677" xr:uid="{FF12C732-8932-44CC-9CFB-66AD4F7D8915}"/>
    <cellStyle name="Normal 19 6 4 11" xfId="5678" xr:uid="{2DA3A5F6-EEAF-4D60-B273-E4FC41CCC1D6}"/>
    <cellStyle name="Normal 19 6 4 2" xfId="5679" xr:uid="{B22377AF-E898-4029-98EC-A6C4DDC4DE89}"/>
    <cellStyle name="Normal 19 6 4 2 2" xfId="5680" xr:uid="{40D310D1-18DC-448E-A509-EBB7FE9D3329}"/>
    <cellStyle name="Normal 19 6 4 2 3" xfId="5681" xr:uid="{F77EDA84-25A4-4A88-BCD5-2B899AF3EF94}"/>
    <cellStyle name="Normal 19 6 4 2 4" xfId="5682" xr:uid="{90314871-A9AD-4FA3-8249-B6F14748F273}"/>
    <cellStyle name="Normal 19 6 4 2 5" xfId="5683" xr:uid="{502F0622-21FE-47B8-BBC9-48B26D867480}"/>
    <cellStyle name="Normal 19 6 4 2 6" xfId="5684" xr:uid="{B5A6E3FF-DD27-4918-8520-1553DEDEFE64}"/>
    <cellStyle name="Normal 19 6 4 2 7" xfId="5685" xr:uid="{08EB4C54-6460-4321-BD0E-62EB38669CB4}"/>
    <cellStyle name="Normal 19 6 4 2 8" xfId="5686" xr:uid="{23C6A7D5-A232-4F3F-A129-5F0298751E92}"/>
    <cellStyle name="Normal 19 6 4 3" xfId="5687" xr:uid="{72B8E816-7BFD-4588-8123-DEEE8D88E8FD}"/>
    <cellStyle name="Normal 19 6 4 3 2" xfId="5688" xr:uid="{D883D4B2-A9B7-4C78-BB16-CB45A3B75511}"/>
    <cellStyle name="Normal 19 6 4 3 3" xfId="5689" xr:uid="{B76E179D-18B6-490B-8315-6C5F802D4058}"/>
    <cellStyle name="Normal 19 6 4 3 4" xfId="5690" xr:uid="{4FE97446-E398-44F6-9BF6-3066FA369BBA}"/>
    <cellStyle name="Normal 19 6 4 3 5" xfId="5691" xr:uid="{1EACBB18-FE72-4903-9878-518E783ADF1B}"/>
    <cellStyle name="Normal 19 6 4 3 6" xfId="5692" xr:uid="{C6C48C5E-66F0-47DB-8655-B19A1220A16A}"/>
    <cellStyle name="Normal 19 6 4 3 7" xfId="5693" xr:uid="{0EFCB9F2-AB5C-4CF8-B0E7-CCE320FA61B2}"/>
    <cellStyle name="Normal 19 6 4 3 8" xfId="5694" xr:uid="{12F8029D-2446-42D5-B73D-6454E368D4D1}"/>
    <cellStyle name="Normal 19 6 4 4" xfId="5695" xr:uid="{C74AFBB0-54CB-4EAC-B93D-CD69F76E07E5}"/>
    <cellStyle name="Normal 19 6 4 4 2" xfId="5696" xr:uid="{8E8767F4-1685-4A56-AAB9-FAE6C5243CDD}"/>
    <cellStyle name="Normal 19 6 4 4 3" xfId="5697" xr:uid="{F999904D-9AC6-4B3E-8B3B-1E6DBD3C46B2}"/>
    <cellStyle name="Normal 19 6 4 4 4" xfId="5698" xr:uid="{D9169F2B-418B-41EB-B675-2F99C5CE24DD}"/>
    <cellStyle name="Normal 19 6 4 4 5" xfId="5699" xr:uid="{B26B0269-7E0E-463A-90F8-CCD08FC11496}"/>
    <cellStyle name="Normal 19 6 4 4 6" xfId="5700" xr:uid="{0AEB863F-1C6B-4116-B294-76B6B74B07C1}"/>
    <cellStyle name="Normal 19 6 4 4 7" xfId="5701" xr:uid="{31BC6636-E94C-495E-BE50-3BCC2DF615A4}"/>
    <cellStyle name="Normal 19 6 4 5" xfId="5702" xr:uid="{B9951196-056A-4BF1-8B83-663D3E66ADEB}"/>
    <cellStyle name="Normal 19 6 4 6" xfId="5703" xr:uid="{6F205AE2-29E2-4049-A3B1-2FDA05C881E2}"/>
    <cellStyle name="Normal 19 6 4 7" xfId="5704" xr:uid="{94BF857F-E5AF-48F6-97EC-65F4F9452786}"/>
    <cellStyle name="Normal 19 6 4 8" xfId="5705" xr:uid="{64D16DD7-097F-4BB6-9737-2731C983722C}"/>
    <cellStyle name="Normal 19 6 4 9" xfId="5706" xr:uid="{6E884054-38FF-46C7-B03F-E47A47A3307C}"/>
    <cellStyle name="Normal 19 6 5" xfId="5707" xr:uid="{E8980CCA-06AF-4919-A92F-8DF19472EC17}"/>
    <cellStyle name="Normal 19 6 5 10" xfId="5708" xr:uid="{194F5B8B-5231-4667-BEA6-58373E9588D4}"/>
    <cellStyle name="Normal 19 6 5 11" xfId="5709" xr:uid="{BDCBB68C-B921-41B9-8AD1-65FC83687FA8}"/>
    <cellStyle name="Normal 19 6 5 2" xfId="5710" xr:uid="{628A9749-E23B-4750-99EF-C538400D2A03}"/>
    <cellStyle name="Normal 19 6 5 2 2" xfId="5711" xr:uid="{3B1A0B85-238F-496E-998A-17C0D3FD8F97}"/>
    <cellStyle name="Normal 19 6 5 2 3" xfId="5712" xr:uid="{06C554AA-A85C-48B8-818D-456F4AC47240}"/>
    <cellStyle name="Normal 19 6 5 2 4" xfId="5713" xr:uid="{037F92ED-CE19-4CAD-A5A0-90A4E931752D}"/>
    <cellStyle name="Normal 19 6 5 2 5" xfId="5714" xr:uid="{FF5CDA73-5076-409B-8363-A9DB9FF065BD}"/>
    <cellStyle name="Normal 19 6 5 2 6" xfId="5715" xr:uid="{D78E3310-AA43-4496-B3E6-1E0AA1D6D24F}"/>
    <cellStyle name="Normal 19 6 5 2 7" xfId="5716" xr:uid="{1F6C92CB-8A71-44D0-8C37-AF2EDF86992F}"/>
    <cellStyle name="Normal 19 6 5 2 8" xfId="5717" xr:uid="{D5E6417D-6834-4E07-BA33-7616B520471F}"/>
    <cellStyle name="Normal 19 6 5 3" xfId="5718" xr:uid="{F0FDA244-C24D-46E5-A34F-C803C0F5B323}"/>
    <cellStyle name="Normal 19 6 5 3 2" xfId="5719" xr:uid="{09EA93F0-916E-4EDB-955D-8824ABE695D0}"/>
    <cellStyle name="Normal 19 6 5 3 3" xfId="5720" xr:uid="{A6D44585-20F7-421F-AF73-AB807C14ABA4}"/>
    <cellStyle name="Normal 19 6 5 3 4" xfId="5721" xr:uid="{B7BB6F7A-C957-47A9-BB53-D0B6A379B700}"/>
    <cellStyle name="Normal 19 6 5 3 5" xfId="5722" xr:uid="{9BD518EA-4E48-46B9-81F7-FF56247FA385}"/>
    <cellStyle name="Normal 19 6 5 3 6" xfId="5723" xr:uid="{10D637BF-892D-4611-A53B-1844DC8915F7}"/>
    <cellStyle name="Normal 19 6 5 3 7" xfId="5724" xr:uid="{624C2E79-C485-4F1E-ACB5-82915E366217}"/>
    <cellStyle name="Normal 19 6 5 3 8" xfId="5725" xr:uid="{DB4901FB-F42A-4B51-9156-8B46A023CA13}"/>
    <cellStyle name="Normal 19 6 5 4" xfId="5726" xr:uid="{6E4325C9-2C91-465A-AC60-27A59182D382}"/>
    <cellStyle name="Normal 19 6 5 4 2" xfId="5727" xr:uid="{1D45008F-A0EE-440C-97B2-CFE596E5F35B}"/>
    <cellStyle name="Normal 19 6 5 4 3" xfId="5728" xr:uid="{1A79AEBE-AE1C-46DE-860F-E5747621D80A}"/>
    <cellStyle name="Normal 19 6 5 4 4" xfId="5729" xr:uid="{FEA27345-F0B8-4D16-89FE-5919FC8F9A92}"/>
    <cellStyle name="Normal 19 6 5 4 5" xfId="5730" xr:uid="{2B112984-D427-44A7-8177-D3CC39114F25}"/>
    <cellStyle name="Normal 19 6 5 4 6" xfId="5731" xr:uid="{9366268C-A74F-4184-A100-71281244EC67}"/>
    <cellStyle name="Normal 19 6 5 4 7" xfId="5732" xr:uid="{EA60D427-AFE2-4CE8-9287-F1C67FB2D83A}"/>
    <cellStyle name="Normal 19 6 5 5" xfId="5733" xr:uid="{8D79E854-840D-4D67-9CF8-B093121CD1AB}"/>
    <cellStyle name="Normal 19 6 5 6" xfId="5734" xr:uid="{7C9991BB-E878-47AB-9477-E1837BE5798E}"/>
    <cellStyle name="Normal 19 6 5 7" xfId="5735" xr:uid="{DABF18AE-B56A-4759-B303-5D7C0C535E29}"/>
    <cellStyle name="Normal 19 6 5 8" xfId="5736" xr:uid="{E249D949-6002-440F-B818-89F0C0204703}"/>
    <cellStyle name="Normal 19 6 5 9" xfId="5737" xr:uid="{5C505B75-EE35-4981-9526-6EB1D8AD9E15}"/>
    <cellStyle name="Normal 19 6 6" xfId="5738" xr:uid="{C59F0495-028E-4FBE-88FA-FFFD9DCD4013}"/>
    <cellStyle name="Normal 19 6 6 10" xfId="5739" xr:uid="{B11A7CDA-5CA2-479C-9F41-4371E52F464E}"/>
    <cellStyle name="Normal 19 6 6 11" xfId="5740" xr:uid="{D0DD9090-2D02-4A2C-B545-476892B16C44}"/>
    <cellStyle name="Normal 19 6 6 2" xfId="5741" xr:uid="{A23453A5-305E-4D3F-BB64-AA344DBB8826}"/>
    <cellStyle name="Normal 19 6 6 2 2" xfId="5742" xr:uid="{4EB7E205-7655-461D-BEFB-C6E19DBEB048}"/>
    <cellStyle name="Normal 19 6 6 2 3" xfId="5743" xr:uid="{5497B399-D7EE-458B-BDDD-265F0C0F7112}"/>
    <cellStyle name="Normal 19 6 6 2 4" xfId="5744" xr:uid="{D68E1C56-537A-4D65-9EDF-D6456B2FB5F9}"/>
    <cellStyle name="Normal 19 6 6 2 5" xfId="5745" xr:uid="{418A691B-7B4B-47EE-8967-AF941E14C2D8}"/>
    <cellStyle name="Normal 19 6 6 2 6" xfId="5746" xr:uid="{47B2FCFE-D7F0-4CA4-9CBC-8ADDA3A48663}"/>
    <cellStyle name="Normal 19 6 6 2 7" xfId="5747" xr:uid="{26629AA5-AE4A-4127-A9F2-2BF13FB57606}"/>
    <cellStyle name="Normal 19 6 6 2 8" xfId="5748" xr:uid="{A1B6B01A-C4A3-42C5-8921-6538D4F1A318}"/>
    <cellStyle name="Normal 19 6 6 3" xfId="5749" xr:uid="{6A6E53EF-ECC2-41D6-89C6-5E43128E5189}"/>
    <cellStyle name="Normal 19 6 6 3 2" xfId="5750" xr:uid="{19E888AE-DD79-4CCE-84F3-73BA7462F4E2}"/>
    <cellStyle name="Normal 19 6 6 3 3" xfId="5751" xr:uid="{8D85146C-C127-4E1F-B329-54D347C1E184}"/>
    <cellStyle name="Normal 19 6 6 3 4" xfId="5752" xr:uid="{74EC1B4E-B710-4CFD-A86B-C8984F9B3EF8}"/>
    <cellStyle name="Normal 19 6 6 3 5" xfId="5753" xr:uid="{0910A5EF-5BCB-405D-892C-F932ABE3BD77}"/>
    <cellStyle name="Normal 19 6 6 3 6" xfId="5754" xr:uid="{4FBE3617-81C0-467A-BDDA-14C8FB5E1A24}"/>
    <cellStyle name="Normal 19 6 6 3 7" xfId="5755" xr:uid="{65D722A9-E923-4297-893D-4ADCDA49CF21}"/>
    <cellStyle name="Normal 19 6 6 3 8" xfId="5756" xr:uid="{1C9B8AA1-508A-4B22-8037-1875836B4A2F}"/>
    <cellStyle name="Normal 19 6 6 4" xfId="5757" xr:uid="{C380630D-270C-430E-B467-07B9E0AC2837}"/>
    <cellStyle name="Normal 19 6 6 4 2" xfId="5758" xr:uid="{E05F8B08-54DA-4FFF-B47E-0B9D8D354485}"/>
    <cellStyle name="Normal 19 6 6 4 3" xfId="5759" xr:uid="{C8B8ACDF-3A4D-4E32-9A3B-A75C42919FD6}"/>
    <cellStyle name="Normal 19 6 6 4 4" xfId="5760" xr:uid="{49AAC55A-F55F-420F-BA12-81097494B21D}"/>
    <cellStyle name="Normal 19 6 6 4 5" xfId="5761" xr:uid="{FD6E4160-6A47-448D-89FC-7469BBCCA38B}"/>
    <cellStyle name="Normal 19 6 6 4 6" xfId="5762" xr:uid="{2F8D79A9-EAB3-41B0-A6B3-E0171A86A8AD}"/>
    <cellStyle name="Normal 19 6 6 4 7" xfId="5763" xr:uid="{3408600B-2B12-4ED1-8B65-EDE5B3BE725A}"/>
    <cellStyle name="Normal 19 6 6 5" xfId="5764" xr:uid="{4D82345E-7EAA-4BDF-9EB0-1F36414C7067}"/>
    <cellStyle name="Normal 19 6 6 6" xfId="5765" xr:uid="{167E8BAB-FA94-4B52-B890-69A583A55B18}"/>
    <cellStyle name="Normal 19 6 6 7" xfId="5766" xr:uid="{27D18A1F-BF7C-4492-BE20-51AC02084B10}"/>
    <cellStyle name="Normal 19 6 6 8" xfId="5767" xr:uid="{38E3E970-96E5-40B4-B3A1-72DAF8EF4867}"/>
    <cellStyle name="Normal 19 6 6 9" xfId="5768" xr:uid="{D64ACB5D-33D2-4E68-A7A1-F3EF8ABF50C8}"/>
    <cellStyle name="Normal 19 6 7" xfId="5769" xr:uid="{D983C9B4-DBC0-4B76-9676-B8F03B8B9A6E}"/>
    <cellStyle name="Normal 19 6 7 10" xfId="5770" xr:uid="{C1B48B04-0D98-4B26-80C0-3BC76F88151B}"/>
    <cellStyle name="Normal 19 6 7 11" xfId="5771" xr:uid="{497646BA-1737-474E-89EB-B80B289F264F}"/>
    <cellStyle name="Normal 19 6 7 2" xfId="5772" xr:uid="{B1C0D7E6-8D63-42AB-8C4A-39152EB8AFF1}"/>
    <cellStyle name="Normal 19 6 7 2 2" xfId="5773" xr:uid="{A98A175D-A594-41C0-8D76-3A34B99EB9E9}"/>
    <cellStyle name="Normal 19 6 7 2 3" xfId="5774" xr:uid="{FBADA852-EABD-4E21-B775-858AEA1AAEBD}"/>
    <cellStyle name="Normal 19 6 7 2 4" xfId="5775" xr:uid="{3823CCEC-870C-4110-BD8C-65A1FFEBDE2C}"/>
    <cellStyle name="Normal 19 6 7 2 5" xfId="5776" xr:uid="{F0F9A12E-0F06-40AD-92A7-29540600245A}"/>
    <cellStyle name="Normal 19 6 7 2 6" xfId="5777" xr:uid="{501D8347-0236-458C-9075-75219DE27B10}"/>
    <cellStyle name="Normal 19 6 7 2 7" xfId="5778" xr:uid="{F6214EDC-EAB9-4557-B41B-A2225406F345}"/>
    <cellStyle name="Normal 19 6 7 2 8" xfId="5779" xr:uid="{D929496E-4C08-452A-8179-056AAC986B5B}"/>
    <cellStyle name="Normal 19 6 7 3" xfId="5780" xr:uid="{AF5BCD25-ABEF-4CFF-BC10-B6A782029BF0}"/>
    <cellStyle name="Normal 19 6 7 3 2" xfId="5781" xr:uid="{2DCE86AE-4161-4A1A-B866-8362CA9EEF5A}"/>
    <cellStyle name="Normal 19 6 7 3 3" xfId="5782" xr:uid="{99EB8523-1200-4433-AA47-C781BDA1EC1F}"/>
    <cellStyle name="Normal 19 6 7 3 4" xfId="5783" xr:uid="{91C120D4-688B-46DA-9FAA-C1502F02FA6C}"/>
    <cellStyle name="Normal 19 6 7 3 5" xfId="5784" xr:uid="{AF6574BD-4D45-4079-8EFC-6240693E466C}"/>
    <cellStyle name="Normal 19 6 7 3 6" xfId="5785" xr:uid="{47F1EDEA-A635-4D3A-93CA-570130D9CBD0}"/>
    <cellStyle name="Normal 19 6 7 3 7" xfId="5786" xr:uid="{D715E7B5-5EA3-4DDC-ACD3-1C3446B5E6FC}"/>
    <cellStyle name="Normal 19 6 7 3 8" xfId="5787" xr:uid="{C297C5D1-CEAE-4BA7-8BD6-4FA1DF8B33B0}"/>
    <cellStyle name="Normal 19 6 7 4" xfId="5788" xr:uid="{7F260134-1517-48E4-965D-CBC0BB53F8A6}"/>
    <cellStyle name="Normal 19 6 7 4 2" xfId="5789" xr:uid="{473985FB-43C3-4AD4-84AF-64B4649F767D}"/>
    <cellStyle name="Normal 19 6 7 4 3" xfId="5790" xr:uid="{4976CDF6-F7CD-4FBF-AF50-369060DED929}"/>
    <cellStyle name="Normal 19 6 7 4 4" xfId="5791" xr:uid="{BFB588D5-F3A7-4693-A9C0-14D6055FF048}"/>
    <cellStyle name="Normal 19 6 7 4 5" xfId="5792" xr:uid="{97CCFC3E-3DF2-4438-B535-09EF19779986}"/>
    <cellStyle name="Normal 19 6 7 4 6" xfId="5793" xr:uid="{B9BC24EF-2F30-476B-8B08-354C24F66194}"/>
    <cellStyle name="Normal 19 6 7 4 7" xfId="5794" xr:uid="{D2173A8A-C1B6-4B26-B5CD-BD17653BC34B}"/>
    <cellStyle name="Normal 19 6 7 5" xfId="5795" xr:uid="{1BE21829-9CD6-4F77-B1C9-F9F36FA6D2F5}"/>
    <cellStyle name="Normal 19 6 7 6" xfId="5796" xr:uid="{A4577EB0-267E-40F4-87C9-9FBE3E8CABE9}"/>
    <cellStyle name="Normal 19 6 7 7" xfId="5797" xr:uid="{5031B3E2-017C-416F-AAA8-6AA2DDA25383}"/>
    <cellStyle name="Normal 19 6 7 8" xfId="5798" xr:uid="{01085D4D-9DC4-4778-ADE2-8C13D24212E8}"/>
    <cellStyle name="Normal 19 6 7 9" xfId="5799" xr:uid="{74D16B91-D61D-4750-A51E-E61EE2007EA1}"/>
    <cellStyle name="Normal 19 6 8" xfId="5800" xr:uid="{03456F65-BA0C-4719-B2CA-F786AFAC6E42}"/>
    <cellStyle name="Normal 19 6 8 10" xfId="5801" xr:uid="{E6D3A4C5-9A16-45A9-8A1C-690508ADBD88}"/>
    <cellStyle name="Normal 19 6 8 11" xfId="5802" xr:uid="{B941B041-B076-4235-9D69-24B42BE41FBD}"/>
    <cellStyle name="Normal 19 6 8 2" xfId="5803" xr:uid="{1AED9C35-F009-458F-B6CB-00EFDB08087B}"/>
    <cellStyle name="Normal 19 6 8 2 2" xfId="5804" xr:uid="{03552122-C716-42DF-8F91-F7979F48A1E8}"/>
    <cellStyle name="Normal 19 6 8 2 3" xfId="5805" xr:uid="{D0AA2B6F-D859-43A3-A889-17DCEE3E80FE}"/>
    <cellStyle name="Normal 19 6 8 2 4" xfId="5806" xr:uid="{0DF6AE54-ADF3-4CE9-899D-51CACE88ECEF}"/>
    <cellStyle name="Normal 19 6 8 2 5" xfId="5807" xr:uid="{880DBB25-AB4E-4158-A6F5-87431EE1FB8E}"/>
    <cellStyle name="Normal 19 6 8 2 6" xfId="5808" xr:uid="{180ED172-C2D0-4725-BA3E-EFBB6B1A5398}"/>
    <cellStyle name="Normal 19 6 8 2 7" xfId="5809" xr:uid="{AE9F1519-6AAA-4ED8-997A-498665DB676D}"/>
    <cellStyle name="Normal 19 6 8 2 8" xfId="5810" xr:uid="{C9280E38-F0B9-4950-8E70-F9BBD9F0F640}"/>
    <cellStyle name="Normal 19 6 8 3" xfId="5811" xr:uid="{34D7BB37-691F-41ED-9C86-5A3E9244D79A}"/>
    <cellStyle name="Normal 19 6 8 3 2" xfId="5812" xr:uid="{EC1C3836-ACB1-4BCD-A4D4-4ADF6120137D}"/>
    <cellStyle name="Normal 19 6 8 3 3" xfId="5813" xr:uid="{6D730BAE-9869-4429-AD4C-3D2EF36CBD6A}"/>
    <cellStyle name="Normal 19 6 8 3 4" xfId="5814" xr:uid="{FF8FC977-7750-4716-B7B7-83B03D5F0FC5}"/>
    <cellStyle name="Normal 19 6 8 3 5" xfId="5815" xr:uid="{1D0308F2-5B66-48CB-A678-09AF6DC95F1F}"/>
    <cellStyle name="Normal 19 6 8 3 6" xfId="5816" xr:uid="{556F677A-F347-4580-A60D-AA00A04431F4}"/>
    <cellStyle name="Normal 19 6 8 3 7" xfId="5817" xr:uid="{102F70A4-DF6F-4D7A-8B34-8BB2925DC165}"/>
    <cellStyle name="Normal 19 6 8 3 8" xfId="5818" xr:uid="{E5259BD2-483E-4A00-A356-3B09A7E8776F}"/>
    <cellStyle name="Normal 19 6 8 4" xfId="5819" xr:uid="{3AC9765F-0447-49C4-B983-3F77E32C226F}"/>
    <cellStyle name="Normal 19 6 8 4 2" xfId="5820" xr:uid="{FCAFF30C-2B59-4ADB-BDFF-EA4DC830269E}"/>
    <cellStyle name="Normal 19 6 8 4 3" xfId="5821" xr:uid="{41111399-82E5-4B73-A34E-4000C904794D}"/>
    <cellStyle name="Normal 19 6 8 4 4" xfId="5822" xr:uid="{B936CDDC-FD70-4C8D-9209-47F54FCEBD15}"/>
    <cellStyle name="Normal 19 6 8 4 5" xfId="5823" xr:uid="{9C48795C-B002-4B54-A281-E04623B24D3F}"/>
    <cellStyle name="Normal 19 6 8 4 6" xfId="5824" xr:uid="{F9D259DF-9C5A-4890-8BFB-E8410F5AB476}"/>
    <cellStyle name="Normal 19 6 8 4 7" xfId="5825" xr:uid="{5A778401-D461-40AF-9CDC-57709EF3AAC9}"/>
    <cellStyle name="Normal 19 6 8 5" xfId="5826" xr:uid="{63420B76-4CC0-4CBB-9FAD-C5F182BD7870}"/>
    <cellStyle name="Normal 19 6 8 6" xfId="5827" xr:uid="{63CBBCF4-89D4-492A-8FA9-6E17BAB9865E}"/>
    <cellStyle name="Normal 19 6 8 7" xfId="5828" xr:uid="{4CCB8145-1D4C-406B-9BAF-A67A6F7B0A10}"/>
    <cellStyle name="Normal 19 6 8 8" xfId="5829" xr:uid="{2D9AE92B-0F9B-46E1-B688-724C1849655A}"/>
    <cellStyle name="Normal 19 6 8 9" xfId="5830" xr:uid="{8DECFF76-73AC-405F-B106-8E2D7881777F}"/>
    <cellStyle name="Normal 19 6 9" xfId="5831" xr:uid="{9423D96A-5866-4803-AFC1-6E17BF1709F3}"/>
    <cellStyle name="Normal 19 6 9 10" xfId="5832" xr:uid="{938EC5CE-ED4A-4B05-824C-5958A85BDF03}"/>
    <cellStyle name="Normal 19 6 9 11" xfId="5833" xr:uid="{F322A2D4-DBC8-4F5E-973B-420331A16E4F}"/>
    <cellStyle name="Normal 19 6 9 2" xfId="5834" xr:uid="{15678BD2-6402-48D2-989F-81D1982A84DC}"/>
    <cellStyle name="Normal 19 6 9 2 2" xfId="5835" xr:uid="{75CCB569-1AB9-4982-9032-B0C49B5163A9}"/>
    <cellStyle name="Normal 19 6 9 2 3" xfId="5836" xr:uid="{D100B165-04DF-4A7F-B2CC-5C43C8F20E93}"/>
    <cellStyle name="Normal 19 6 9 2 4" xfId="5837" xr:uid="{8BD15B12-BDF6-4594-AD63-5C30BE0EF9C3}"/>
    <cellStyle name="Normal 19 6 9 2 5" xfId="5838" xr:uid="{888F33AC-5D7E-4C8B-8D75-EF9BF1AEFE1D}"/>
    <cellStyle name="Normal 19 6 9 2 6" xfId="5839" xr:uid="{CC68B0D4-7E4F-416D-8CE9-7868160F9F71}"/>
    <cellStyle name="Normal 19 6 9 2 7" xfId="5840" xr:uid="{C059CE68-D16A-4B04-BE7E-841454843446}"/>
    <cellStyle name="Normal 19 6 9 2 8" xfId="5841" xr:uid="{D200763F-52F8-46D8-AC60-A445E6B87BE6}"/>
    <cellStyle name="Normal 19 6 9 3" xfId="5842" xr:uid="{3F1C935C-49B0-47BE-8FCA-ED5BB57F6A07}"/>
    <cellStyle name="Normal 19 6 9 3 2" xfId="5843" xr:uid="{CDA397D8-5674-4AD2-901F-8A0AA1B5BA00}"/>
    <cellStyle name="Normal 19 6 9 3 3" xfId="5844" xr:uid="{1271C52B-400A-4A24-B1BD-540915E049EC}"/>
    <cellStyle name="Normal 19 6 9 3 4" xfId="5845" xr:uid="{D8D33DC0-8DD8-4D0C-8497-13188F3C7E51}"/>
    <cellStyle name="Normal 19 6 9 3 5" xfId="5846" xr:uid="{DB1BAEFE-0EEB-4977-978A-558BF3F6767C}"/>
    <cellStyle name="Normal 19 6 9 3 6" xfId="5847" xr:uid="{491A38CB-5B06-49F8-8CC4-8A096AAA118F}"/>
    <cellStyle name="Normal 19 6 9 3 7" xfId="5848" xr:uid="{869BA68A-5E86-43B2-86F2-1AA57DE34098}"/>
    <cellStyle name="Normal 19 6 9 3 8" xfId="5849" xr:uid="{E10BF62B-D048-47B7-B29D-AADF68DD9837}"/>
    <cellStyle name="Normal 19 6 9 4" xfId="5850" xr:uid="{761D4787-9F03-4245-A7AE-F9826A64EFF3}"/>
    <cellStyle name="Normal 19 6 9 4 2" xfId="5851" xr:uid="{3996A643-B1C1-4EC4-913E-CE3AE28B4A3E}"/>
    <cellStyle name="Normal 19 6 9 4 3" xfId="5852" xr:uid="{7520749E-2E47-4014-B226-5B86CCBC394C}"/>
    <cellStyle name="Normal 19 6 9 4 4" xfId="5853" xr:uid="{70A4EE32-8B3B-4754-8BFC-1F8004636103}"/>
    <cellStyle name="Normal 19 6 9 4 5" xfId="5854" xr:uid="{996118E1-8CEF-412D-8916-0134DFE0AF24}"/>
    <cellStyle name="Normal 19 6 9 4 6" xfId="5855" xr:uid="{EA23E343-F202-4866-8243-C2FE0A4A69FC}"/>
    <cellStyle name="Normal 19 6 9 4 7" xfId="5856" xr:uid="{99F5F2F7-4936-4BDD-9D71-48C681DA39A9}"/>
    <cellStyle name="Normal 19 6 9 5" xfId="5857" xr:uid="{5457B9E6-ADEC-4B24-BE29-7BDCDACB6D64}"/>
    <cellStyle name="Normal 19 6 9 6" xfId="5858" xr:uid="{C2A34679-A10B-43BD-8BEE-5B8A5522FB59}"/>
    <cellStyle name="Normal 19 6 9 7" xfId="5859" xr:uid="{1D40E149-01C6-44A3-B996-11B98A678685}"/>
    <cellStyle name="Normal 19 6 9 8" xfId="5860" xr:uid="{992419C9-5F58-4456-9C63-37C1ED7B0A97}"/>
    <cellStyle name="Normal 19 6 9 9" xfId="5861" xr:uid="{96DF0EBB-C689-4538-94AB-B1FBF6076340}"/>
    <cellStyle name="Normal 19 7" xfId="5862" xr:uid="{F06285E8-2008-4E1A-883D-1D9D8DF745AB}"/>
    <cellStyle name="Normal 19 7 10" xfId="5863" xr:uid="{A790D6CC-4A75-42C2-BD57-2D5408377A7E}"/>
    <cellStyle name="Normal 19 7 10 10" xfId="5864" xr:uid="{ACCA0163-5911-43BC-9DE9-41608E24B7C5}"/>
    <cellStyle name="Normal 19 7 10 11" xfId="5865" xr:uid="{2B94FE43-7B57-46C1-A0BD-53F8F1CDF11D}"/>
    <cellStyle name="Normal 19 7 10 2" xfId="5866" xr:uid="{5F65EA88-7C5A-4EAC-8DAF-FE077FFEC006}"/>
    <cellStyle name="Normal 19 7 10 2 2" xfId="5867" xr:uid="{1B5A1E84-54FE-433E-82EE-A87143493563}"/>
    <cellStyle name="Normal 19 7 10 2 3" xfId="5868" xr:uid="{E144436C-BA89-4A29-9AE4-3E7B1354282F}"/>
    <cellStyle name="Normal 19 7 10 2 4" xfId="5869" xr:uid="{8C78F612-54BB-490F-A5B9-350A1FBAB700}"/>
    <cellStyle name="Normal 19 7 10 2 5" xfId="5870" xr:uid="{0DEC5E7F-4619-4953-B84D-79514F935FC7}"/>
    <cellStyle name="Normal 19 7 10 2 6" xfId="5871" xr:uid="{AA73C231-2740-4843-932B-3F4D4AB2FE69}"/>
    <cellStyle name="Normal 19 7 10 2 7" xfId="5872" xr:uid="{91E1FBCB-F488-4357-8AC8-081F034D93EF}"/>
    <cellStyle name="Normal 19 7 10 2 8" xfId="5873" xr:uid="{39101445-7C19-48C9-A0AA-0399CBF75C70}"/>
    <cellStyle name="Normal 19 7 10 3" xfId="5874" xr:uid="{BD689253-18DE-4737-9523-2D98E24195CB}"/>
    <cellStyle name="Normal 19 7 10 3 2" xfId="5875" xr:uid="{CD738B33-38C5-4FA9-8077-CFDD05BE828F}"/>
    <cellStyle name="Normal 19 7 10 3 3" xfId="5876" xr:uid="{2B896DFC-5B9A-41AB-B975-98EA8B7B4D1B}"/>
    <cellStyle name="Normal 19 7 10 3 4" xfId="5877" xr:uid="{4BAA778A-AEFB-4CB6-AD66-A8F017A0F142}"/>
    <cellStyle name="Normal 19 7 10 3 5" xfId="5878" xr:uid="{442DF8FA-7E12-4198-823D-1F890B35F92C}"/>
    <cellStyle name="Normal 19 7 10 3 6" xfId="5879" xr:uid="{E1090AE1-0072-4632-ABFF-674F39ED049E}"/>
    <cellStyle name="Normal 19 7 10 3 7" xfId="5880" xr:uid="{243AFF81-191F-474D-8B0C-4C40FF094B60}"/>
    <cellStyle name="Normal 19 7 10 3 8" xfId="5881" xr:uid="{38A97365-010B-43BC-8F1F-0E69FA99EB74}"/>
    <cellStyle name="Normal 19 7 10 4" xfId="5882" xr:uid="{CA563261-D707-4926-90A5-D6B6B926AA57}"/>
    <cellStyle name="Normal 19 7 10 4 2" xfId="5883" xr:uid="{1BF54CB7-CBBA-435B-ACAD-073C324AF6F4}"/>
    <cellStyle name="Normal 19 7 10 4 3" xfId="5884" xr:uid="{EFC8ABE1-6C4C-4BBD-A02B-40EF00C65B08}"/>
    <cellStyle name="Normal 19 7 10 4 4" xfId="5885" xr:uid="{5CE5E4F8-FC93-4757-94AE-C7316DA48E22}"/>
    <cellStyle name="Normal 19 7 10 4 5" xfId="5886" xr:uid="{426AAE61-4012-4355-8303-DEC91911AA2C}"/>
    <cellStyle name="Normal 19 7 10 4 6" xfId="5887" xr:uid="{A1DDD782-008E-46F9-AA26-F89FCFA25C6C}"/>
    <cellStyle name="Normal 19 7 10 4 7" xfId="5888" xr:uid="{7C0F2D7D-9FF1-45CD-98B9-D1AE433F8F3F}"/>
    <cellStyle name="Normal 19 7 10 5" xfId="5889" xr:uid="{8C8CDDD1-CE7C-4D10-A336-C4E854DF9AAB}"/>
    <cellStyle name="Normal 19 7 10 6" xfId="5890" xr:uid="{2CCF0300-73D1-4929-A407-7FF0FD972C7E}"/>
    <cellStyle name="Normal 19 7 10 7" xfId="5891" xr:uid="{AE5B2558-46A2-4A4E-8826-5BAB7FFD2A82}"/>
    <cellStyle name="Normal 19 7 10 8" xfId="5892" xr:uid="{EA9712B3-00A2-4DA6-8BB9-967BB3B2A133}"/>
    <cellStyle name="Normal 19 7 10 9" xfId="5893" xr:uid="{9819D1D3-A180-44A0-8D40-6CF61F9A668F}"/>
    <cellStyle name="Normal 19 7 11" xfId="5894" xr:uid="{E3B010DF-C45D-4BA5-8DB8-46B9715745E7}"/>
    <cellStyle name="Normal 19 7 11 10" xfId="5895" xr:uid="{0477DE6D-4CB1-42A6-A96C-6DB2771EFAB0}"/>
    <cellStyle name="Normal 19 7 11 11" xfId="5896" xr:uid="{95812354-0090-40BF-83C8-1176FA697DDB}"/>
    <cellStyle name="Normal 19 7 11 2" xfId="5897" xr:uid="{ABB7CFA8-302E-4A60-9F97-0113AB1E9C07}"/>
    <cellStyle name="Normal 19 7 11 2 2" xfId="5898" xr:uid="{D0543847-F7BC-4CB8-9DB4-7343A6F78B39}"/>
    <cellStyle name="Normal 19 7 11 2 3" xfId="5899" xr:uid="{A042A920-8831-4C4A-977A-F062C4D90713}"/>
    <cellStyle name="Normal 19 7 11 2 4" xfId="5900" xr:uid="{F6F1EAD5-B960-4ECF-AEC4-99A46D55C9AF}"/>
    <cellStyle name="Normal 19 7 11 2 5" xfId="5901" xr:uid="{307FFDEE-EE69-4C3B-B80C-E15C5044C753}"/>
    <cellStyle name="Normal 19 7 11 2 6" xfId="5902" xr:uid="{2856A632-93F8-4B86-89C4-8615FF303E1F}"/>
    <cellStyle name="Normal 19 7 11 2 7" xfId="5903" xr:uid="{F23EE56E-1FD3-4F5F-82D4-9132F5E45C0B}"/>
    <cellStyle name="Normal 19 7 11 2 8" xfId="5904" xr:uid="{92CE9B51-EBE9-4572-85BD-42F157DEB987}"/>
    <cellStyle name="Normal 19 7 11 3" xfId="5905" xr:uid="{2DF17A71-E328-431C-ADF2-37A041D4D1E5}"/>
    <cellStyle name="Normal 19 7 11 3 2" xfId="5906" xr:uid="{C36691FD-7E5F-4C37-9B81-2E87AFB3D0B8}"/>
    <cellStyle name="Normal 19 7 11 3 3" xfId="5907" xr:uid="{FDAB67F5-8894-4533-A0F8-B9936849A793}"/>
    <cellStyle name="Normal 19 7 11 3 4" xfId="5908" xr:uid="{0A0A834C-7010-4ABF-8AA9-09A444960BBF}"/>
    <cellStyle name="Normal 19 7 11 3 5" xfId="5909" xr:uid="{A2438E0F-CB9B-4C2D-BA9F-60103738EB63}"/>
    <cellStyle name="Normal 19 7 11 3 6" xfId="5910" xr:uid="{310B35F1-0E35-48F0-A130-608D239BCE30}"/>
    <cellStyle name="Normal 19 7 11 3 7" xfId="5911" xr:uid="{C2E6CEC4-544D-478A-9596-8F6B36623D50}"/>
    <cellStyle name="Normal 19 7 11 3 8" xfId="5912" xr:uid="{64FA46C4-FA99-4843-8A66-DDA52CC571D8}"/>
    <cellStyle name="Normal 19 7 11 4" xfId="5913" xr:uid="{AB437E17-D9A7-4040-9F04-CF6E398A94B9}"/>
    <cellStyle name="Normal 19 7 11 4 2" xfId="5914" xr:uid="{B25281AC-A638-4F46-BE44-6D6669609515}"/>
    <cellStyle name="Normal 19 7 11 4 3" xfId="5915" xr:uid="{6BF1567D-5482-472D-B0C5-0EA48FB73E37}"/>
    <cellStyle name="Normal 19 7 11 4 4" xfId="5916" xr:uid="{59E0BDE9-586A-42D1-929A-5182774CF88F}"/>
    <cellStyle name="Normal 19 7 11 4 5" xfId="5917" xr:uid="{A95D5DD8-6100-491D-90B3-EA57FB2CAEA5}"/>
    <cellStyle name="Normal 19 7 11 4 6" xfId="5918" xr:uid="{18267658-A388-4310-9084-8A3717A6799F}"/>
    <cellStyle name="Normal 19 7 11 4 7" xfId="5919" xr:uid="{332ADAE9-E58C-405B-9ECC-4604DB04EA35}"/>
    <cellStyle name="Normal 19 7 11 5" xfId="5920" xr:uid="{F729EB90-DF8B-4EA7-83B9-A86F42360DE7}"/>
    <cellStyle name="Normal 19 7 11 6" xfId="5921" xr:uid="{06BCF3A8-8E91-4018-B20E-FE64659EA8DF}"/>
    <cellStyle name="Normal 19 7 11 7" xfId="5922" xr:uid="{4A60D625-E2F5-4499-9C8B-3E499361C4FE}"/>
    <cellStyle name="Normal 19 7 11 8" xfId="5923" xr:uid="{BA114589-7CB6-4804-A100-AA45F682F274}"/>
    <cellStyle name="Normal 19 7 11 9" xfId="5924" xr:uid="{E44F3D57-C850-479E-BDB9-AC0706B7ECAD}"/>
    <cellStyle name="Normal 19 7 12" xfId="5925" xr:uid="{A6D39867-CDB0-4F09-A123-1C3D82917247}"/>
    <cellStyle name="Normal 19 7 12 10" xfId="5926" xr:uid="{D90AA2B0-B068-43CB-9147-D302A07CFD11}"/>
    <cellStyle name="Normal 19 7 12 2" xfId="5927" xr:uid="{81FFB6D8-9340-4208-ABAF-313B8E7187F6}"/>
    <cellStyle name="Normal 19 7 12 2 2" xfId="5928" xr:uid="{FF1659C0-B5FC-4BA8-B35E-CAF3DDBF866B}"/>
    <cellStyle name="Normal 19 7 12 2 3" xfId="5929" xr:uid="{B827F1DF-4DC8-4A3A-8EC1-AFADB4817DF8}"/>
    <cellStyle name="Normal 19 7 12 2 4" xfId="5930" xr:uid="{4EF90496-0DD1-4959-A9D5-D1926F128C2B}"/>
    <cellStyle name="Normal 19 7 12 2 5" xfId="5931" xr:uid="{7B4DF118-71E2-4A7E-BAB4-14754A869711}"/>
    <cellStyle name="Normal 19 7 12 2 6" xfId="5932" xr:uid="{37CECFE4-BC38-4468-BDD7-669FB21F0AC8}"/>
    <cellStyle name="Normal 19 7 12 2 7" xfId="5933" xr:uid="{3005DF80-AF13-4202-9B6D-7746E78AFF87}"/>
    <cellStyle name="Normal 19 7 12 2 8" xfId="5934" xr:uid="{C1012043-8BE1-42D0-B36C-58920E75CC2F}"/>
    <cellStyle name="Normal 19 7 12 3" xfId="5935" xr:uid="{785CE8F1-4193-4AEB-8FF2-CE52973B9495}"/>
    <cellStyle name="Normal 19 7 12 3 2" xfId="5936" xr:uid="{3B5E528A-8A9D-41E7-A96D-FBC9440445EA}"/>
    <cellStyle name="Normal 19 7 12 3 3" xfId="5937" xr:uid="{54F75DF8-ECE0-43F6-8C81-918EAA33B879}"/>
    <cellStyle name="Normal 19 7 12 3 4" xfId="5938" xr:uid="{68D76F41-4470-476F-A57B-BF62A7FEA21C}"/>
    <cellStyle name="Normal 19 7 12 3 5" xfId="5939" xr:uid="{A64C6EAB-7F1A-4F58-8944-F8265405B487}"/>
    <cellStyle name="Normal 19 7 12 3 6" xfId="5940" xr:uid="{34E603D3-9F23-4066-8EE9-420A94C36B1C}"/>
    <cellStyle name="Normal 19 7 12 3 7" xfId="5941" xr:uid="{72B7CB8E-906B-4073-A5A0-0A3D3BC0DCA1}"/>
    <cellStyle name="Normal 19 7 12 4" xfId="5942" xr:uid="{FDBCB3A8-EDC3-4333-9F15-E464D31A0119}"/>
    <cellStyle name="Normal 19 7 12 5" xfId="5943" xr:uid="{AA9432E9-F760-47D0-AF14-D74EB4206E65}"/>
    <cellStyle name="Normal 19 7 12 6" xfId="5944" xr:uid="{7D3B7785-2774-4BBB-83C0-006717C00727}"/>
    <cellStyle name="Normal 19 7 12 7" xfId="5945" xr:uid="{138FFEDC-C7E8-49B9-885E-392A7769CBF2}"/>
    <cellStyle name="Normal 19 7 12 8" xfId="5946" xr:uid="{464231D2-0FC6-4C30-A543-29AFEE174C22}"/>
    <cellStyle name="Normal 19 7 12 9" xfId="5947" xr:uid="{F8C46555-D65B-4F19-8AF7-E75B81E14B24}"/>
    <cellStyle name="Normal 19 7 13" xfId="5948" xr:uid="{C1E82A3D-C9C2-4142-8A58-7F09853C985A}"/>
    <cellStyle name="Normal 19 7 13 2" xfId="5949" xr:uid="{325F516E-5E9D-4A76-93C8-1D3BBD893251}"/>
    <cellStyle name="Normal 19 7 13 3" xfId="5950" xr:uid="{FB08BE03-1193-4F21-ADA5-24CCB9907FFF}"/>
    <cellStyle name="Normal 19 7 13 4" xfId="5951" xr:uid="{1ED062EF-788D-45D5-80A2-0A473DCFDC7D}"/>
    <cellStyle name="Normal 19 7 13 5" xfId="5952" xr:uid="{E6CF8052-C310-43CB-AC32-0112566C9D16}"/>
    <cellStyle name="Normal 19 7 13 6" xfId="5953" xr:uid="{A0749B03-2340-4656-9941-0D1D2474D0A4}"/>
    <cellStyle name="Normal 19 7 13 7" xfId="5954" xr:uid="{8D79410F-2B8F-41D7-8A26-F09B87C38072}"/>
    <cellStyle name="Normal 19 7 13 8" xfId="5955" xr:uid="{7931E22D-8649-4E67-9423-C020EFDF8134}"/>
    <cellStyle name="Normal 19 7 14" xfId="5956" xr:uid="{63B62FF2-8E87-4E78-ABBE-31D5A63B4B56}"/>
    <cellStyle name="Normal 19 7 14 2" xfId="5957" xr:uid="{BCE3BF35-E42B-4D31-A55C-E0190F460FBC}"/>
    <cellStyle name="Normal 19 7 14 3" xfId="5958" xr:uid="{97C6CB0A-CB5F-4945-8ECE-93842F913EB9}"/>
    <cellStyle name="Normal 19 7 14 4" xfId="5959" xr:uid="{387AEAB8-ECB6-4AFB-BCD3-397509AEDA56}"/>
    <cellStyle name="Normal 19 7 14 5" xfId="5960" xr:uid="{05647E1B-916E-4D49-9922-F5FE254308E9}"/>
    <cellStyle name="Normal 19 7 14 6" xfId="5961" xr:uid="{8F9EEF70-760D-494B-9405-25EF9B25ECE6}"/>
    <cellStyle name="Normal 19 7 14 7" xfId="5962" xr:uid="{A00C0AD1-026A-40FD-9E27-1BA38F491255}"/>
    <cellStyle name="Normal 19 7 14 8" xfId="5963" xr:uid="{A264F509-2B69-48B5-9994-160124AE352F}"/>
    <cellStyle name="Normal 19 7 15" xfId="5964" xr:uid="{4A5FB884-19D9-46CC-AFE4-7C41D73E1043}"/>
    <cellStyle name="Normal 19 7 15 2" xfId="5965" xr:uid="{6B86D880-606D-4B77-99BB-98D45B0828BC}"/>
    <cellStyle name="Normal 19 7 15 3" xfId="5966" xr:uid="{A0377E09-3ED9-4724-8503-0BB134CBAB0C}"/>
    <cellStyle name="Normal 19 7 15 4" xfId="5967" xr:uid="{CAD9FF47-F7D1-4FE4-A313-C99ACC0E142B}"/>
    <cellStyle name="Normal 19 7 15 5" xfId="5968" xr:uid="{0C3F5C55-AEC0-4C38-A328-6896F3D80738}"/>
    <cellStyle name="Normal 19 7 15 6" xfId="5969" xr:uid="{6FFA736F-8ECD-45C4-ACC7-0F572C5E96CF}"/>
    <cellStyle name="Normal 19 7 15 7" xfId="5970" xr:uid="{BD86602D-C083-44F1-BFC6-DA2DF3245837}"/>
    <cellStyle name="Normal 19 7 16" xfId="5971" xr:uid="{E4203CA4-6C88-4916-B227-BA6D854DCC7C}"/>
    <cellStyle name="Normal 19 7 17" xfId="5972" xr:uid="{9BB5A28D-DCFF-464C-BF24-51C4376DC79B}"/>
    <cellStyle name="Normal 19 7 18" xfId="5973" xr:uid="{F9357217-CC68-4108-9CAA-2C128E3BBD9D}"/>
    <cellStyle name="Normal 19 7 19" xfId="5974" xr:uid="{6250CEE3-C36C-4CA0-9272-EA1D0901A5D8}"/>
    <cellStyle name="Normal 19 7 2" xfId="5975" xr:uid="{45E3A165-92DA-4FB8-A2F8-004C86B446C8}"/>
    <cellStyle name="Normal 19 7 2 10" xfId="5976" xr:uid="{6E6478A8-02B1-484B-9BDC-70F2F1CC9F42}"/>
    <cellStyle name="Normal 19 7 2 11" xfId="5977" xr:uid="{8EBC9984-2720-46B3-9BA5-B9DB3AD8F02A}"/>
    <cellStyle name="Normal 19 7 2 2" xfId="5978" xr:uid="{0E18A17D-52B1-4402-921B-E9FCC6E70656}"/>
    <cellStyle name="Normal 19 7 2 2 2" xfId="5979" xr:uid="{CFC71CAE-3BBD-4B7D-A5E4-8CA2DB221272}"/>
    <cellStyle name="Normal 19 7 2 2 3" xfId="5980" xr:uid="{029FAC8F-4159-4C14-81A7-E6569D46B91F}"/>
    <cellStyle name="Normal 19 7 2 2 4" xfId="5981" xr:uid="{E87C059F-0B93-4BDA-BA52-A527BBDECDB5}"/>
    <cellStyle name="Normal 19 7 2 2 5" xfId="5982" xr:uid="{2A1E9343-F4E3-43A7-B0BB-E0009527B524}"/>
    <cellStyle name="Normal 19 7 2 2 6" xfId="5983" xr:uid="{99C7512B-9B9F-4A44-8D10-BDA96899AA71}"/>
    <cellStyle name="Normal 19 7 2 2 7" xfId="5984" xr:uid="{CE6A478D-B386-4FDB-8E3B-539ED07A1BC1}"/>
    <cellStyle name="Normal 19 7 2 2 8" xfId="5985" xr:uid="{36F066E3-C1DE-450E-92FF-CB144B7A1FB8}"/>
    <cellStyle name="Normal 19 7 2 3" xfId="5986" xr:uid="{BC6AEB25-8167-4CC5-A1A0-B7605FE839DE}"/>
    <cellStyle name="Normal 19 7 2 3 2" xfId="5987" xr:uid="{DCD51C16-1E73-489F-9FA3-52F93C6F9A4A}"/>
    <cellStyle name="Normal 19 7 2 3 3" xfId="5988" xr:uid="{59CA791A-2F34-4EE3-892B-80C4E4B1D44B}"/>
    <cellStyle name="Normal 19 7 2 3 4" xfId="5989" xr:uid="{A86DB213-5422-4DBA-A005-9DA809BC708B}"/>
    <cellStyle name="Normal 19 7 2 3 5" xfId="5990" xr:uid="{6FAB6D2A-618D-42C0-800B-4EEF9B85BD26}"/>
    <cellStyle name="Normal 19 7 2 3 6" xfId="5991" xr:uid="{0DC32A5D-3927-4367-BEE5-A1829C74EA87}"/>
    <cellStyle name="Normal 19 7 2 3 7" xfId="5992" xr:uid="{354DEBB4-E2F7-4D64-979F-900A055CDB61}"/>
    <cellStyle name="Normal 19 7 2 3 8" xfId="5993" xr:uid="{61828E2E-8CE6-42A8-A0F0-0986CF1BD65E}"/>
    <cellStyle name="Normal 19 7 2 4" xfId="5994" xr:uid="{E6F12A25-D6A9-4F32-BA2E-FCDA354A4C3E}"/>
    <cellStyle name="Normal 19 7 2 4 2" xfId="5995" xr:uid="{A49923F6-F733-4D78-96C3-3D8D122B6A73}"/>
    <cellStyle name="Normal 19 7 2 4 3" xfId="5996" xr:uid="{EE7CE223-8F70-4232-8DA7-32781753140A}"/>
    <cellStyle name="Normal 19 7 2 4 4" xfId="5997" xr:uid="{CB878344-C833-4CF7-911A-5C98020BCB98}"/>
    <cellStyle name="Normal 19 7 2 4 5" xfId="5998" xr:uid="{362DB6BF-76E7-428D-83B6-699AA2674A85}"/>
    <cellStyle name="Normal 19 7 2 4 6" xfId="5999" xr:uid="{D5DF3425-CF72-4FC5-9C26-7F21565CF4D6}"/>
    <cellStyle name="Normal 19 7 2 4 7" xfId="6000" xr:uid="{D63F7DF1-FE9F-4AE1-95C3-747C9CD40834}"/>
    <cellStyle name="Normal 19 7 2 5" xfId="6001" xr:uid="{E0BA3875-D266-4C42-88B3-509E6384D1D3}"/>
    <cellStyle name="Normal 19 7 2 6" xfId="6002" xr:uid="{D0DAB346-6076-44AE-A831-5CA103A084AB}"/>
    <cellStyle name="Normal 19 7 2 7" xfId="6003" xr:uid="{3D607F47-9D95-414C-8D51-541708F95317}"/>
    <cellStyle name="Normal 19 7 2 8" xfId="6004" xr:uid="{8413938C-DC96-41BA-A6EC-6E60BC745884}"/>
    <cellStyle name="Normal 19 7 2 9" xfId="6005" xr:uid="{5E81AF4F-AC45-4AF3-B94D-0C82381BA0EE}"/>
    <cellStyle name="Normal 19 7 20" xfId="6006" xr:uid="{242FDAB0-418E-4257-84BF-F851A00E49C5}"/>
    <cellStyle name="Normal 19 7 21" xfId="6007" xr:uid="{B0518D95-7DED-4A2F-9899-30C6C7876D33}"/>
    <cellStyle name="Normal 19 7 22" xfId="6008" xr:uid="{6E74E693-2A7C-4606-AB1F-E91B5BD2E068}"/>
    <cellStyle name="Normal 19 7 23" xfId="6009" xr:uid="{6E316889-2B6D-434E-9DE0-F1DF0BA8ED96}"/>
    <cellStyle name="Normal 19 7 3" xfId="6010" xr:uid="{C4E6DCE3-AD91-456E-87B3-37B6C524BD1B}"/>
    <cellStyle name="Normal 19 7 3 10" xfId="6011" xr:uid="{F03C601C-FA0E-4940-8022-208F1B485FFA}"/>
    <cellStyle name="Normal 19 7 3 11" xfId="6012" xr:uid="{546D9C8D-DFAE-4A80-8AA4-A4E6026A18BE}"/>
    <cellStyle name="Normal 19 7 3 2" xfId="6013" xr:uid="{9D8D9434-06B7-4AF3-9011-159F7C2EA8EE}"/>
    <cellStyle name="Normal 19 7 3 2 2" xfId="6014" xr:uid="{42DF8271-7331-4DA0-92CF-DDA7E9204321}"/>
    <cellStyle name="Normal 19 7 3 2 3" xfId="6015" xr:uid="{812CFB07-3D25-4F71-923B-AF76B254CAFC}"/>
    <cellStyle name="Normal 19 7 3 2 4" xfId="6016" xr:uid="{24B071A8-ED1D-4640-B7E9-37C9C0DF656E}"/>
    <cellStyle name="Normal 19 7 3 2 5" xfId="6017" xr:uid="{8CCC1D6E-244C-4DE1-B7EB-92661DB16A23}"/>
    <cellStyle name="Normal 19 7 3 2 6" xfId="6018" xr:uid="{CFBBE849-75EF-4EB4-A290-F40C04F848F2}"/>
    <cellStyle name="Normal 19 7 3 2 7" xfId="6019" xr:uid="{C9E31AAD-BB64-4986-BFEE-16AE6FFABF26}"/>
    <cellStyle name="Normal 19 7 3 2 8" xfId="6020" xr:uid="{C2BF6AEE-6A09-49B6-B57D-6AEA1B0E3B96}"/>
    <cellStyle name="Normal 19 7 3 3" xfId="6021" xr:uid="{90835F9F-4F2F-4834-894D-02F22EC7B757}"/>
    <cellStyle name="Normal 19 7 3 3 2" xfId="6022" xr:uid="{22E8345A-5CF8-4CC5-8D87-3A6214CFE050}"/>
    <cellStyle name="Normal 19 7 3 3 3" xfId="6023" xr:uid="{5C9CE4A9-CB9D-4FE0-9A57-D1947B5A161D}"/>
    <cellStyle name="Normal 19 7 3 3 4" xfId="6024" xr:uid="{819C6D02-317C-4ECD-9D72-1D18D24E4E01}"/>
    <cellStyle name="Normal 19 7 3 3 5" xfId="6025" xr:uid="{EF55E269-B9CD-489A-A301-761221740E4C}"/>
    <cellStyle name="Normal 19 7 3 3 6" xfId="6026" xr:uid="{C222BA4E-2AC9-421F-B46C-073F08A07BAD}"/>
    <cellStyle name="Normal 19 7 3 3 7" xfId="6027" xr:uid="{030834E7-547C-493B-A7B4-62F9FFB4A653}"/>
    <cellStyle name="Normal 19 7 3 3 8" xfId="6028" xr:uid="{EAF547DA-1CC1-4DBB-8FF1-1249CA4DD3F5}"/>
    <cellStyle name="Normal 19 7 3 4" xfId="6029" xr:uid="{2C168BB8-7715-462B-8F50-303FEC02A3BC}"/>
    <cellStyle name="Normal 19 7 3 4 2" xfId="6030" xr:uid="{7ACA121B-222F-49C8-8911-FF8C39C9512E}"/>
    <cellStyle name="Normal 19 7 3 4 3" xfId="6031" xr:uid="{30106391-EB2D-417B-B179-C6B304C74A1E}"/>
    <cellStyle name="Normal 19 7 3 4 4" xfId="6032" xr:uid="{2A272F90-C3C0-4CF9-9CAB-4B18DC1A01BD}"/>
    <cellStyle name="Normal 19 7 3 4 5" xfId="6033" xr:uid="{6C77A2F3-DF95-4B3E-B464-4D54492A0C7E}"/>
    <cellStyle name="Normal 19 7 3 4 6" xfId="6034" xr:uid="{15A43541-EE58-433B-A2E4-30F771ED19D6}"/>
    <cellStyle name="Normal 19 7 3 4 7" xfId="6035" xr:uid="{5E4364A6-0833-4CAB-8FAF-776B7C1FEAF4}"/>
    <cellStyle name="Normal 19 7 3 5" xfId="6036" xr:uid="{C64C5A27-94DF-4E88-89F4-94065A30D81E}"/>
    <cellStyle name="Normal 19 7 3 6" xfId="6037" xr:uid="{2E037622-4C05-46D6-96AF-F5588ACDF68E}"/>
    <cellStyle name="Normal 19 7 3 7" xfId="6038" xr:uid="{07742BC1-C7E8-4E9A-99CA-650B26B4C017}"/>
    <cellStyle name="Normal 19 7 3 8" xfId="6039" xr:uid="{CAFB8CD5-410F-41CD-B5FF-04324D0CF230}"/>
    <cellStyle name="Normal 19 7 3 9" xfId="6040" xr:uid="{6FFB8AE4-A839-47FC-AE6C-742C2DA2CCAD}"/>
    <cellStyle name="Normal 19 7 4" xfId="6041" xr:uid="{97BA1207-B255-4893-B7F8-8EF0E0A4CE53}"/>
    <cellStyle name="Normal 19 7 4 10" xfId="6042" xr:uid="{3BDF5B4F-CEBE-4376-A541-1B3F1A5F27DC}"/>
    <cellStyle name="Normal 19 7 4 11" xfId="6043" xr:uid="{4BCAA3BF-BB3B-4753-94F2-45ABCBE817A4}"/>
    <cellStyle name="Normal 19 7 4 2" xfId="6044" xr:uid="{FBDDBDAC-B42B-499D-92BF-65788D022763}"/>
    <cellStyle name="Normal 19 7 4 2 2" xfId="6045" xr:uid="{41618C2F-883D-4B47-9293-0DCEB2F38EF8}"/>
    <cellStyle name="Normal 19 7 4 2 3" xfId="6046" xr:uid="{FE160393-5448-46C6-8225-CADC778C2E9C}"/>
    <cellStyle name="Normal 19 7 4 2 4" xfId="6047" xr:uid="{0A8986C8-6552-4F4E-AEB3-6693F38030FC}"/>
    <cellStyle name="Normal 19 7 4 2 5" xfId="6048" xr:uid="{8F741597-14CC-4BCB-8AAA-43D80D4F0C00}"/>
    <cellStyle name="Normal 19 7 4 2 6" xfId="6049" xr:uid="{9D0F33AA-41F4-48FA-A806-D8EB56672429}"/>
    <cellStyle name="Normal 19 7 4 2 7" xfId="6050" xr:uid="{F75369DE-0669-40E4-B5DC-D81FC397C840}"/>
    <cellStyle name="Normal 19 7 4 2 8" xfId="6051" xr:uid="{AF0678DC-EE89-4891-9130-DAF0CBF4F03C}"/>
    <cellStyle name="Normal 19 7 4 3" xfId="6052" xr:uid="{94D5655B-2F71-4121-A92D-5A0C505C4F9B}"/>
    <cellStyle name="Normal 19 7 4 3 2" xfId="6053" xr:uid="{EC945253-61D3-44E1-9810-BDEDDC345C28}"/>
    <cellStyle name="Normal 19 7 4 3 3" xfId="6054" xr:uid="{B1B0577D-AFD0-4749-9ECD-484377784BCA}"/>
    <cellStyle name="Normal 19 7 4 3 4" xfId="6055" xr:uid="{89C8E2BE-2488-402A-9CAF-485D2FD7B0BF}"/>
    <cellStyle name="Normal 19 7 4 3 5" xfId="6056" xr:uid="{D0FF9375-8E3C-4702-9BE3-4991941FA39E}"/>
    <cellStyle name="Normal 19 7 4 3 6" xfId="6057" xr:uid="{361F74C9-C29C-4615-AD06-3D58041A14F8}"/>
    <cellStyle name="Normal 19 7 4 3 7" xfId="6058" xr:uid="{3D81C4E3-E150-41E2-B5F0-E7294EE00EB4}"/>
    <cellStyle name="Normal 19 7 4 3 8" xfId="6059" xr:uid="{C7565CEA-D010-498F-8442-18B0FF9C90A5}"/>
    <cellStyle name="Normal 19 7 4 4" xfId="6060" xr:uid="{821D2DDE-8991-4E5F-A8B9-AFBAB32B03DB}"/>
    <cellStyle name="Normal 19 7 4 4 2" xfId="6061" xr:uid="{635E0524-7661-48F1-8E72-BDA3A2CB4587}"/>
    <cellStyle name="Normal 19 7 4 4 3" xfId="6062" xr:uid="{B466A5F8-9CE3-48D4-A9F7-1BD16596A39E}"/>
    <cellStyle name="Normal 19 7 4 4 4" xfId="6063" xr:uid="{561A0E74-2678-4F7B-8C4C-D02464487FE3}"/>
    <cellStyle name="Normal 19 7 4 4 5" xfId="6064" xr:uid="{82FEBFB7-CD12-4DB4-A670-3BEBF8D841ED}"/>
    <cellStyle name="Normal 19 7 4 4 6" xfId="6065" xr:uid="{8645786D-014B-4E4B-91D7-5BBBA1B76782}"/>
    <cellStyle name="Normal 19 7 4 4 7" xfId="6066" xr:uid="{E51ED23F-9122-4F9F-A2FA-255D30A4F507}"/>
    <cellStyle name="Normal 19 7 4 5" xfId="6067" xr:uid="{6812C9D9-6AB7-4343-93AB-ED7958C3BDBB}"/>
    <cellStyle name="Normal 19 7 4 6" xfId="6068" xr:uid="{4020E655-16F3-4C84-A66C-18E3069850E0}"/>
    <cellStyle name="Normal 19 7 4 7" xfId="6069" xr:uid="{2F14398C-BF47-4868-9350-AB62B38B6451}"/>
    <cellStyle name="Normal 19 7 4 8" xfId="6070" xr:uid="{902E84D7-95EC-447E-941C-F6B68AC03FA2}"/>
    <cellStyle name="Normal 19 7 4 9" xfId="6071" xr:uid="{1D59BCFF-2B0B-4890-8DF8-306869021922}"/>
    <cellStyle name="Normal 19 7 5" xfId="6072" xr:uid="{1D44CF6C-5925-4912-B2E5-1DC71D49508A}"/>
    <cellStyle name="Normal 19 7 5 10" xfId="6073" xr:uid="{27028FA1-D883-4C6D-966E-AC65F90A945E}"/>
    <cellStyle name="Normal 19 7 5 11" xfId="6074" xr:uid="{2D823362-ABDA-4E1A-AFEE-053BE0E4BF7C}"/>
    <cellStyle name="Normal 19 7 5 2" xfId="6075" xr:uid="{DD87A01D-E574-4EC8-B167-B47575FEE9E8}"/>
    <cellStyle name="Normal 19 7 5 2 2" xfId="6076" xr:uid="{FF95EF8F-942C-4811-9A24-C2C476F523D5}"/>
    <cellStyle name="Normal 19 7 5 2 3" xfId="6077" xr:uid="{887ADAA9-EC61-4F81-988E-EBA2666EF191}"/>
    <cellStyle name="Normal 19 7 5 2 4" xfId="6078" xr:uid="{54900871-E421-44CC-AFA9-0C9A13DB32E2}"/>
    <cellStyle name="Normal 19 7 5 2 5" xfId="6079" xr:uid="{E7A665E0-1709-4B67-94DD-44F2A72B0AE0}"/>
    <cellStyle name="Normal 19 7 5 2 6" xfId="6080" xr:uid="{B42A5B6E-E82F-4458-90BB-2F797AD0C567}"/>
    <cellStyle name="Normal 19 7 5 2 7" xfId="6081" xr:uid="{A1992B10-23D9-4A1B-894B-ED0CF19C2166}"/>
    <cellStyle name="Normal 19 7 5 2 8" xfId="6082" xr:uid="{AFD5BD52-E5C1-4BC2-83D0-A987B1CD24D8}"/>
    <cellStyle name="Normal 19 7 5 3" xfId="6083" xr:uid="{DA2ADC3B-26ED-4533-9D6C-A1C393CC3039}"/>
    <cellStyle name="Normal 19 7 5 3 2" xfId="6084" xr:uid="{5AC9BA61-57C1-4B96-B88A-89DADDA28FDF}"/>
    <cellStyle name="Normal 19 7 5 3 3" xfId="6085" xr:uid="{482C221E-88D3-4A71-9782-91DF0299F1A2}"/>
    <cellStyle name="Normal 19 7 5 3 4" xfId="6086" xr:uid="{E93429A2-B4C5-41A6-B824-FF642888EE58}"/>
    <cellStyle name="Normal 19 7 5 3 5" xfId="6087" xr:uid="{1614F587-7764-4D46-A925-ACFAE57F4ED2}"/>
    <cellStyle name="Normal 19 7 5 3 6" xfId="6088" xr:uid="{3D1E38CB-CDE2-45BB-B325-A9B452C1D8E8}"/>
    <cellStyle name="Normal 19 7 5 3 7" xfId="6089" xr:uid="{CDA164D5-74D9-4435-AA5C-265D3E1F47FB}"/>
    <cellStyle name="Normal 19 7 5 3 8" xfId="6090" xr:uid="{B92B0350-0576-4C91-ACB8-93F0D9BEB834}"/>
    <cellStyle name="Normal 19 7 5 4" xfId="6091" xr:uid="{3EE0AE4C-97F6-4902-8569-71107DD2E806}"/>
    <cellStyle name="Normal 19 7 5 4 2" xfId="6092" xr:uid="{23C614EF-4C84-4F5B-BBF7-4402957D7FC2}"/>
    <cellStyle name="Normal 19 7 5 4 3" xfId="6093" xr:uid="{CD75185D-846F-453C-9580-487DE19E60D3}"/>
    <cellStyle name="Normal 19 7 5 4 4" xfId="6094" xr:uid="{531F6301-FC9D-4451-809F-5D383CBC9543}"/>
    <cellStyle name="Normal 19 7 5 4 5" xfId="6095" xr:uid="{B1FA35AA-DCC2-44B9-9D3A-C8D68F377998}"/>
    <cellStyle name="Normal 19 7 5 4 6" xfId="6096" xr:uid="{AAAE9BC8-9BE9-457E-8D8B-00DFCDB4E828}"/>
    <cellStyle name="Normal 19 7 5 4 7" xfId="6097" xr:uid="{4CB6909F-CABD-4A7E-9C6B-229B44E29325}"/>
    <cellStyle name="Normal 19 7 5 5" xfId="6098" xr:uid="{12F7565F-030D-44E1-AAE8-3E387E9063BD}"/>
    <cellStyle name="Normal 19 7 5 6" xfId="6099" xr:uid="{4C29E048-DCEB-40CF-B756-72D398F15E86}"/>
    <cellStyle name="Normal 19 7 5 7" xfId="6100" xr:uid="{F78AE631-6F7F-4466-A746-E9D9BF307F25}"/>
    <cellStyle name="Normal 19 7 5 8" xfId="6101" xr:uid="{D87F3EC1-66A9-422C-9298-6F117389E067}"/>
    <cellStyle name="Normal 19 7 5 9" xfId="6102" xr:uid="{8EC0C9BB-BFC5-4724-8296-2D017B39850C}"/>
    <cellStyle name="Normal 19 7 6" xfId="6103" xr:uid="{FB8BAB56-46C2-4CDF-B334-7ED6F391FD96}"/>
    <cellStyle name="Normal 19 7 6 10" xfId="6104" xr:uid="{6DCB9FD5-0534-4302-889B-E3EF125F01AC}"/>
    <cellStyle name="Normal 19 7 6 11" xfId="6105" xr:uid="{2CBA426D-CE65-4590-BC52-611780595C4F}"/>
    <cellStyle name="Normal 19 7 6 2" xfId="6106" xr:uid="{60BAD3EE-985E-46E3-BA96-1E3D09786899}"/>
    <cellStyle name="Normal 19 7 6 2 2" xfId="6107" xr:uid="{D1D2A314-463F-405E-83B5-4D9F787BE0D5}"/>
    <cellStyle name="Normal 19 7 6 2 3" xfId="6108" xr:uid="{670A8442-5653-4742-BC93-B28D34F74339}"/>
    <cellStyle name="Normal 19 7 6 2 4" xfId="6109" xr:uid="{5972E1BF-7D25-46D4-B531-03A8E17A52BC}"/>
    <cellStyle name="Normal 19 7 6 2 5" xfId="6110" xr:uid="{0306F1F8-D7B0-4395-87DE-7819CDFC3685}"/>
    <cellStyle name="Normal 19 7 6 2 6" xfId="6111" xr:uid="{9C115D0E-9957-48D1-BE70-4D68D8FE99D3}"/>
    <cellStyle name="Normal 19 7 6 2 7" xfId="6112" xr:uid="{7D05C58B-358C-4732-9006-E4A159E61DCE}"/>
    <cellStyle name="Normal 19 7 6 2 8" xfId="6113" xr:uid="{9589F3FB-35C7-4281-AAF8-7658FFE625A5}"/>
    <cellStyle name="Normal 19 7 6 3" xfId="6114" xr:uid="{DBFDFB5A-D8A4-45ED-B97E-F9DA53296BCC}"/>
    <cellStyle name="Normal 19 7 6 3 2" xfId="6115" xr:uid="{B463392D-801C-475B-A941-8DFA06FEB05B}"/>
    <cellStyle name="Normal 19 7 6 3 3" xfId="6116" xr:uid="{04ACDE85-933F-4597-B669-90E8C2250C03}"/>
    <cellStyle name="Normal 19 7 6 3 4" xfId="6117" xr:uid="{D23AC654-E377-40C2-A0AB-A1531D1CEA9B}"/>
    <cellStyle name="Normal 19 7 6 3 5" xfId="6118" xr:uid="{29E7C9B4-A4A4-4483-9357-481D9D77CD85}"/>
    <cellStyle name="Normal 19 7 6 3 6" xfId="6119" xr:uid="{2A76ACCF-77F7-4E71-A52B-135983E1D519}"/>
    <cellStyle name="Normal 19 7 6 3 7" xfId="6120" xr:uid="{E6A57B48-6C5B-4771-B7A9-F45B8E0ECB75}"/>
    <cellStyle name="Normal 19 7 6 3 8" xfId="6121" xr:uid="{FC2F84CB-7023-43C1-81A0-9E604D4F364A}"/>
    <cellStyle name="Normal 19 7 6 4" xfId="6122" xr:uid="{6999FE6A-4CEC-4EBE-8059-6BD8444DA431}"/>
    <cellStyle name="Normal 19 7 6 4 2" xfId="6123" xr:uid="{45A706A5-8B3F-4A29-93E7-0E9C8FDEB802}"/>
    <cellStyle name="Normal 19 7 6 4 3" xfId="6124" xr:uid="{23291DC6-1E5C-40E3-A4E3-0F8236759E09}"/>
    <cellStyle name="Normal 19 7 6 4 4" xfId="6125" xr:uid="{58BB51F2-2C3B-4F16-BE52-7DA440BE9E7B}"/>
    <cellStyle name="Normal 19 7 6 4 5" xfId="6126" xr:uid="{41465E90-23C9-4798-8392-92B3CD4A1804}"/>
    <cellStyle name="Normal 19 7 6 4 6" xfId="6127" xr:uid="{3A994BDE-1047-4535-A49B-24D77FD062ED}"/>
    <cellStyle name="Normal 19 7 6 4 7" xfId="6128" xr:uid="{18D6BA5E-6F4E-440F-8CB7-36E08ECEB68D}"/>
    <cellStyle name="Normal 19 7 6 5" xfId="6129" xr:uid="{3558318B-9B56-4A41-BEDE-C83E7AF0ADFE}"/>
    <cellStyle name="Normal 19 7 6 6" xfId="6130" xr:uid="{419260EA-3734-4DCB-906C-0A46C542BD6F}"/>
    <cellStyle name="Normal 19 7 6 7" xfId="6131" xr:uid="{C1E5A376-4B8E-4060-80EC-5FF9683896A5}"/>
    <cellStyle name="Normal 19 7 6 8" xfId="6132" xr:uid="{47C4FDC7-99DB-4158-90B9-58D68247414B}"/>
    <cellStyle name="Normal 19 7 6 9" xfId="6133" xr:uid="{61075CFD-1362-4F96-ACC4-B0B1840FBCF9}"/>
    <cellStyle name="Normal 19 7 7" xfId="6134" xr:uid="{48193587-8D79-45E5-B5A9-955275802250}"/>
    <cellStyle name="Normal 19 7 7 10" xfId="6135" xr:uid="{7852647A-CEDD-4C6D-B94A-52D57ACAB165}"/>
    <cellStyle name="Normal 19 7 7 11" xfId="6136" xr:uid="{B8C3AF99-B330-4132-98B3-C85F0A8D2C13}"/>
    <cellStyle name="Normal 19 7 7 2" xfId="6137" xr:uid="{6463AEF5-5AF0-4A05-B2F8-C461707435E4}"/>
    <cellStyle name="Normal 19 7 7 2 2" xfId="6138" xr:uid="{73B7CACA-573C-4B8D-BECD-65A565E14C8E}"/>
    <cellStyle name="Normal 19 7 7 2 3" xfId="6139" xr:uid="{A0022875-22C9-47E8-BB32-1465965603A0}"/>
    <cellStyle name="Normal 19 7 7 2 4" xfId="6140" xr:uid="{4417CB80-58F4-442C-8835-DCB59533B021}"/>
    <cellStyle name="Normal 19 7 7 2 5" xfId="6141" xr:uid="{C5C7D408-3194-4430-94EE-A6DE4EF82606}"/>
    <cellStyle name="Normal 19 7 7 2 6" xfId="6142" xr:uid="{53A5931E-0D1A-4142-84B9-0949D66E8251}"/>
    <cellStyle name="Normal 19 7 7 2 7" xfId="6143" xr:uid="{28E77277-4B71-471D-B24B-29C60D0DAE50}"/>
    <cellStyle name="Normal 19 7 7 2 8" xfId="6144" xr:uid="{0F117F7F-BD67-4153-82CF-B8D2271AB2E0}"/>
    <cellStyle name="Normal 19 7 7 3" xfId="6145" xr:uid="{FA61B281-EBDA-4F1E-8681-D61804FD5DD9}"/>
    <cellStyle name="Normal 19 7 7 3 2" xfId="6146" xr:uid="{FCD9041A-92BF-4F73-BD67-9941AD60B2F5}"/>
    <cellStyle name="Normal 19 7 7 3 3" xfId="6147" xr:uid="{11E09058-8880-4C98-B2E4-59F69E5486B2}"/>
    <cellStyle name="Normal 19 7 7 3 4" xfId="6148" xr:uid="{53B42F18-2A48-4FD4-80C1-DBDA59D87373}"/>
    <cellStyle name="Normal 19 7 7 3 5" xfId="6149" xr:uid="{CAAA461B-0FC7-41DB-9ABC-81FA33B8AAEB}"/>
    <cellStyle name="Normal 19 7 7 3 6" xfId="6150" xr:uid="{E3202DD1-3E45-4B5F-932E-FBAC8CED65E7}"/>
    <cellStyle name="Normal 19 7 7 3 7" xfId="6151" xr:uid="{B094A638-BAF7-4F74-937A-EE663484EE05}"/>
    <cellStyle name="Normal 19 7 7 3 8" xfId="6152" xr:uid="{BD55D075-CB74-453B-898C-3385CEED0457}"/>
    <cellStyle name="Normal 19 7 7 4" xfId="6153" xr:uid="{5949E7FE-B5E7-4B5D-AED6-A03486B153EB}"/>
    <cellStyle name="Normal 19 7 7 4 2" xfId="6154" xr:uid="{FFE73F21-4BB3-48AA-8800-AE5A4C0C1685}"/>
    <cellStyle name="Normal 19 7 7 4 3" xfId="6155" xr:uid="{62B5243D-1230-4610-BBEB-CBCDF6178A33}"/>
    <cellStyle name="Normal 19 7 7 4 4" xfId="6156" xr:uid="{D14D37A7-9FA4-4BE0-8BDA-47B9826DCB5E}"/>
    <cellStyle name="Normal 19 7 7 4 5" xfId="6157" xr:uid="{4FB460B8-7CE8-476B-B591-C112064A3E3E}"/>
    <cellStyle name="Normal 19 7 7 4 6" xfId="6158" xr:uid="{B5537DDF-D21B-4E7C-8A02-601701AE5CFC}"/>
    <cellStyle name="Normal 19 7 7 4 7" xfId="6159" xr:uid="{F1F0E0FF-63F7-4699-B8DE-4C45AF1023D8}"/>
    <cellStyle name="Normal 19 7 7 5" xfId="6160" xr:uid="{6456F387-A42C-49B5-BB7E-BC0DDBC48B73}"/>
    <cellStyle name="Normal 19 7 7 6" xfId="6161" xr:uid="{62130E56-1F12-43DE-8247-55B333DFBD34}"/>
    <cellStyle name="Normal 19 7 7 7" xfId="6162" xr:uid="{7B611C03-3009-4D8F-9145-27F9411343AC}"/>
    <cellStyle name="Normal 19 7 7 8" xfId="6163" xr:uid="{E989CCB1-43C8-4717-92BA-001CFBFD5DEE}"/>
    <cellStyle name="Normal 19 7 7 9" xfId="6164" xr:uid="{7D7D537A-A606-4BE5-A2B3-8960D4743442}"/>
    <cellStyle name="Normal 19 7 8" xfId="6165" xr:uid="{75BE0A0C-FEF3-498C-864D-AA43DE61486E}"/>
    <cellStyle name="Normal 19 7 8 10" xfId="6166" xr:uid="{8BB27E53-7CAE-4903-92BA-E38A09F5B02F}"/>
    <cellStyle name="Normal 19 7 8 11" xfId="6167" xr:uid="{08314C9A-2B08-437C-B978-1917E9DA3179}"/>
    <cellStyle name="Normal 19 7 8 2" xfId="6168" xr:uid="{863BD71E-C6B9-4E53-A567-01C4E5F7C551}"/>
    <cellStyle name="Normal 19 7 8 2 2" xfId="6169" xr:uid="{B6AAEBEC-9BB7-4DFB-B58E-D76AEB29ED6F}"/>
    <cellStyle name="Normal 19 7 8 2 3" xfId="6170" xr:uid="{C4366571-CC98-4BF5-82B6-0DD844CED623}"/>
    <cellStyle name="Normal 19 7 8 2 4" xfId="6171" xr:uid="{BA5D3CFF-E999-4B44-BB52-A96B9EB53165}"/>
    <cellStyle name="Normal 19 7 8 2 5" xfId="6172" xr:uid="{6A7ECE0B-528E-40F9-8779-5C23D2FDFB2A}"/>
    <cellStyle name="Normal 19 7 8 2 6" xfId="6173" xr:uid="{0A5AF3F6-A2FA-428F-A07C-E9532BC57447}"/>
    <cellStyle name="Normal 19 7 8 2 7" xfId="6174" xr:uid="{89CF8AE6-0D1A-44CE-8688-FF3552486481}"/>
    <cellStyle name="Normal 19 7 8 2 8" xfId="6175" xr:uid="{12BB3941-363A-4F65-A451-46CEC7A99234}"/>
    <cellStyle name="Normal 19 7 8 3" xfId="6176" xr:uid="{7EE905F6-F5E1-44C3-A1CA-7CFF1C55F388}"/>
    <cellStyle name="Normal 19 7 8 3 2" xfId="6177" xr:uid="{C48BFBC4-4CC2-453B-9FE2-0D4CBE1669A7}"/>
    <cellStyle name="Normal 19 7 8 3 3" xfId="6178" xr:uid="{72E57224-274B-4199-AB6A-B41837DE1DBC}"/>
    <cellStyle name="Normal 19 7 8 3 4" xfId="6179" xr:uid="{D9AE8B31-D89D-48AB-B22E-0FBD1D442271}"/>
    <cellStyle name="Normal 19 7 8 3 5" xfId="6180" xr:uid="{3560BC1A-7168-47C0-A6E4-433446B2DE25}"/>
    <cellStyle name="Normal 19 7 8 3 6" xfId="6181" xr:uid="{0502CE86-DF1D-47DD-821A-3B712D76B89A}"/>
    <cellStyle name="Normal 19 7 8 3 7" xfId="6182" xr:uid="{D638F311-20C3-4630-8AD2-EEEB195DAFB4}"/>
    <cellStyle name="Normal 19 7 8 3 8" xfId="6183" xr:uid="{2014F826-8838-4376-831E-A520B55D8DBC}"/>
    <cellStyle name="Normal 19 7 8 4" xfId="6184" xr:uid="{F610F0E5-0B77-40FE-A1C9-2ADB8C80D063}"/>
    <cellStyle name="Normal 19 7 8 4 2" xfId="6185" xr:uid="{B31CFF77-03BF-4703-A561-07CA2412C53E}"/>
    <cellStyle name="Normal 19 7 8 4 3" xfId="6186" xr:uid="{1C90ABBB-B17E-4BF1-9B4D-D758F58996CB}"/>
    <cellStyle name="Normal 19 7 8 4 4" xfId="6187" xr:uid="{3C3104C0-2100-4B08-8C24-F1D2C08024D7}"/>
    <cellStyle name="Normal 19 7 8 4 5" xfId="6188" xr:uid="{4B511194-6569-479E-8C18-3A30719C9BD0}"/>
    <cellStyle name="Normal 19 7 8 4 6" xfId="6189" xr:uid="{77AF3237-ED9F-498F-9CB7-6523D56A8A7A}"/>
    <cellStyle name="Normal 19 7 8 4 7" xfId="6190" xr:uid="{B712C95F-213C-4A81-8C50-24EA765CA34B}"/>
    <cellStyle name="Normal 19 7 8 5" xfId="6191" xr:uid="{25A7F869-F54D-4190-83EE-09D48FE293C6}"/>
    <cellStyle name="Normal 19 7 8 6" xfId="6192" xr:uid="{33FA8CEB-E5F2-435D-BE53-1F06F3B45F66}"/>
    <cellStyle name="Normal 19 7 8 7" xfId="6193" xr:uid="{63D827F8-68CA-4218-BFEB-A49F69314B92}"/>
    <cellStyle name="Normal 19 7 8 8" xfId="6194" xr:uid="{0C6C41AE-202E-437C-A39F-E98E9B5BD7D2}"/>
    <cellStyle name="Normal 19 7 8 9" xfId="6195" xr:uid="{2E9E17B3-94CA-4707-B591-8E0F9B631A09}"/>
    <cellStyle name="Normal 19 7 9" xfId="6196" xr:uid="{DB22FE1A-D3B8-4A30-A189-6EC1E2013675}"/>
    <cellStyle name="Normal 19 7 9 10" xfId="6197" xr:uid="{9ECAEF0A-714F-409B-81F5-3343D8A958C0}"/>
    <cellStyle name="Normal 19 7 9 11" xfId="6198" xr:uid="{34F88AB9-0C72-40FD-8728-68F91365AAB8}"/>
    <cellStyle name="Normal 19 7 9 2" xfId="6199" xr:uid="{2A9544BE-C469-4B92-98F3-0D00922F4AA1}"/>
    <cellStyle name="Normal 19 7 9 2 2" xfId="6200" xr:uid="{D3BB3791-278E-4761-9BFC-6A286B79F7B3}"/>
    <cellStyle name="Normal 19 7 9 2 3" xfId="6201" xr:uid="{8241DC14-8F4D-43EE-9E86-C52031532C3A}"/>
    <cellStyle name="Normal 19 7 9 2 4" xfId="6202" xr:uid="{459E469A-F568-48E9-A4E4-59A678C8DE6F}"/>
    <cellStyle name="Normal 19 7 9 2 5" xfId="6203" xr:uid="{589347AA-5F23-41C0-B325-953F791283B7}"/>
    <cellStyle name="Normal 19 7 9 2 6" xfId="6204" xr:uid="{D89BD99B-DBBB-49E4-9FBD-2EED162F0C45}"/>
    <cellStyle name="Normal 19 7 9 2 7" xfId="6205" xr:uid="{8B8C9C96-9456-43D3-9C66-A54269B244A1}"/>
    <cellStyle name="Normal 19 7 9 2 8" xfId="6206" xr:uid="{61718E6A-A34F-4A35-8623-7F1FCAEEE573}"/>
    <cellStyle name="Normal 19 7 9 3" xfId="6207" xr:uid="{98794229-5DD4-4E86-AF87-790825FC2E98}"/>
    <cellStyle name="Normal 19 7 9 3 2" xfId="6208" xr:uid="{276363DF-ABB9-490A-BDD8-A6EC61921CFC}"/>
    <cellStyle name="Normal 19 7 9 3 3" xfId="6209" xr:uid="{83EC3F04-9478-474A-B81D-F5BEFA829DFF}"/>
    <cellStyle name="Normal 19 7 9 3 4" xfId="6210" xr:uid="{45360009-746A-4633-8A67-F5E935C02250}"/>
    <cellStyle name="Normal 19 7 9 3 5" xfId="6211" xr:uid="{D8B47B67-8C40-4358-BC88-C1039AA9B875}"/>
    <cellStyle name="Normal 19 7 9 3 6" xfId="6212" xr:uid="{F16F9FDB-60BF-4E0E-B798-395E84942087}"/>
    <cellStyle name="Normal 19 7 9 3 7" xfId="6213" xr:uid="{9638B16F-42A5-4CC3-A3A4-78231C5F67C5}"/>
    <cellStyle name="Normal 19 7 9 3 8" xfId="6214" xr:uid="{EA00096F-F7BB-40FA-9E2E-37432922DEA9}"/>
    <cellStyle name="Normal 19 7 9 4" xfId="6215" xr:uid="{566E9C6C-AE41-4D9E-8D0F-86A178D467D1}"/>
    <cellStyle name="Normal 19 7 9 4 2" xfId="6216" xr:uid="{6F5E11BC-FE91-4696-AAF2-3E7F42EA3A5D}"/>
    <cellStyle name="Normal 19 7 9 4 3" xfId="6217" xr:uid="{39AB0A70-244B-4608-AD04-C71783F6C280}"/>
    <cellStyle name="Normal 19 7 9 4 4" xfId="6218" xr:uid="{1C0E33C8-5042-44EC-B5A9-A201171931F7}"/>
    <cellStyle name="Normal 19 7 9 4 5" xfId="6219" xr:uid="{1490AF45-31F4-41DF-AD9C-9D7A781181B5}"/>
    <cellStyle name="Normal 19 7 9 4 6" xfId="6220" xr:uid="{7CEB1EFE-8AD0-4088-B21A-AABF7A1A7187}"/>
    <cellStyle name="Normal 19 7 9 4 7" xfId="6221" xr:uid="{557B3304-3D50-4932-A155-9E62B3E895C9}"/>
    <cellStyle name="Normal 19 7 9 5" xfId="6222" xr:uid="{260F7B54-E691-4356-BEDC-E874E7CD1774}"/>
    <cellStyle name="Normal 19 7 9 6" xfId="6223" xr:uid="{F6E5AE25-94EC-49FF-82BA-242AC1CBBD72}"/>
    <cellStyle name="Normal 19 7 9 7" xfId="6224" xr:uid="{3934EE50-85D3-4E2B-AC71-0F60416294B0}"/>
    <cellStyle name="Normal 19 7 9 8" xfId="6225" xr:uid="{FB163E4F-07A6-4F2F-BFBD-638A397DF95A}"/>
    <cellStyle name="Normal 19 7 9 9" xfId="6226" xr:uid="{438255CB-670A-402B-A427-4FC7567A193D}"/>
    <cellStyle name="Normal 19 8" xfId="6227" xr:uid="{2ADE0DB7-DD13-4B5B-BF46-6E042E5B429E}"/>
    <cellStyle name="Normal 19 8 10" xfId="6228" xr:uid="{8710160B-6F74-45DD-BAA1-AA875296D135}"/>
    <cellStyle name="Normal 19 8 11" xfId="6229" xr:uid="{308585B9-5863-4E2C-8063-61E157DADAF9}"/>
    <cellStyle name="Normal 19 8 2" xfId="6230" xr:uid="{80A8A825-4A17-49AE-99FC-F09AE4119378}"/>
    <cellStyle name="Normal 19 8 2 2" xfId="6231" xr:uid="{D62929DB-B901-456D-A44A-6C400501BC23}"/>
    <cellStyle name="Normal 19 8 2 3" xfId="6232" xr:uid="{6506FEC1-5939-4A4A-9872-9DD1D3A08165}"/>
    <cellStyle name="Normal 19 8 2 4" xfId="6233" xr:uid="{113C1FA0-E4A5-4A0C-A267-F3E6E4EA7361}"/>
    <cellStyle name="Normal 19 8 2 5" xfId="6234" xr:uid="{17C44981-F1BF-4FBB-BF27-ABC2A1AE42A9}"/>
    <cellStyle name="Normal 19 8 2 6" xfId="6235" xr:uid="{65CAF432-15A1-4BD8-B133-AC8B19AAA75B}"/>
    <cellStyle name="Normal 19 8 2 7" xfId="6236" xr:uid="{93DD985B-681E-4DFA-A437-1E0B06AE9683}"/>
    <cellStyle name="Normal 19 8 2 8" xfId="6237" xr:uid="{8AB97B64-7531-4D70-B36B-E575FB13C90A}"/>
    <cellStyle name="Normal 19 8 3" xfId="6238" xr:uid="{2197D849-800A-4F03-9224-3BDE6355C26C}"/>
    <cellStyle name="Normal 19 8 3 2" xfId="6239" xr:uid="{301BAF49-956B-44F7-985C-89CE5003625C}"/>
    <cellStyle name="Normal 19 8 3 3" xfId="6240" xr:uid="{D004B614-B1E9-4059-8C38-96DCF93C3801}"/>
    <cellStyle name="Normal 19 8 3 4" xfId="6241" xr:uid="{8E1D9B22-A57C-4316-9CD0-507E380CE184}"/>
    <cellStyle name="Normal 19 8 3 5" xfId="6242" xr:uid="{666A7CC8-60A8-4090-B1D3-37A6E6F7365A}"/>
    <cellStyle name="Normal 19 8 3 6" xfId="6243" xr:uid="{5E9EB338-63C8-469A-94AA-E25F6E296488}"/>
    <cellStyle name="Normal 19 8 3 7" xfId="6244" xr:uid="{19FDF87E-A02B-4D08-A0FC-8AD63AFA28D7}"/>
    <cellStyle name="Normal 19 8 3 8" xfId="6245" xr:uid="{2CD68001-64E2-45BD-8D82-8E642C739C4E}"/>
    <cellStyle name="Normal 19 8 4" xfId="6246" xr:uid="{FBD983D8-E6E4-447E-920E-FC5EDD878125}"/>
    <cellStyle name="Normal 19 8 4 2" xfId="6247" xr:uid="{B8852A2A-C80D-4FF4-BBA2-952A439032D4}"/>
    <cellStyle name="Normal 19 8 4 3" xfId="6248" xr:uid="{3DE873D1-4786-4227-AD6F-291BE7D472BE}"/>
    <cellStyle name="Normal 19 8 4 4" xfId="6249" xr:uid="{1BCBAFAE-1E6C-4EE6-80B1-6A9EDA203BD7}"/>
    <cellStyle name="Normal 19 8 4 5" xfId="6250" xr:uid="{A6753CB7-B506-49FE-9714-57C5DF8CDF4A}"/>
    <cellStyle name="Normal 19 8 4 6" xfId="6251" xr:uid="{A713B056-FB16-46FC-9DA9-3A245D7BA497}"/>
    <cellStyle name="Normal 19 8 4 7" xfId="6252" xr:uid="{EACBBAC4-3547-4977-9EA8-B6E6B32A4CE6}"/>
    <cellStyle name="Normal 19 8 5" xfId="6253" xr:uid="{F92BE076-D1BD-4ABE-81A4-989A8AA612BF}"/>
    <cellStyle name="Normal 19 8 6" xfId="6254" xr:uid="{692472DE-4970-45F7-9E21-87AE9212F736}"/>
    <cellStyle name="Normal 19 8 7" xfId="6255" xr:uid="{87EF7427-26D9-47D3-883E-F89BCEA10319}"/>
    <cellStyle name="Normal 19 8 8" xfId="6256" xr:uid="{F9346A04-A5DF-4468-BC7D-C839AB215AEC}"/>
    <cellStyle name="Normal 19 8 9" xfId="6257" xr:uid="{96020156-C9A8-4092-9D5D-EAF5C7492009}"/>
    <cellStyle name="Normal 19 9" xfId="6258" xr:uid="{21C83110-62F0-468D-A197-11367C4091C9}"/>
    <cellStyle name="Normal 19 9 10" xfId="6259" xr:uid="{61B3B0E0-2907-4422-A90B-89CFB73ECC9B}"/>
    <cellStyle name="Normal 19 9 11" xfId="6260" xr:uid="{1EE3F705-C96B-4681-896C-33AA04D9DE4C}"/>
    <cellStyle name="Normal 19 9 2" xfId="6261" xr:uid="{F63869C0-BEBB-4BC7-B830-C8076313FACC}"/>
    <cellStyle name="Normal 19 9 2 2" xfId="6262" xr:uid="{4643D1AB-EEEC-4AD7-AF3C-98611B5A0B6D}"/>
    <cellStyle name="Normal 19 9 2 3" xfId="6263" xr:uid="{B5B270DC-1233-446B-811F-C2043E2DC30C}"/>
    <cellStyle name="Normal 19 9 2 4" xfId="6264" xr:uid="{67B9C8BB-3BDD-4B09-B7AE-EB2B43AF3B9F}"/>
    <cellStyle name="Normal 19 9 2 5" xfId="6265" xr:uid="{9C4280FE-9DC6-41B5-BBBF-CA530932851C}"/>
    <cellStyle name="Normal 19 9 2 6" xfId="6266" xr:uid="{E6E4970F-E60A-40C9-A37B-C48C7AB8747D}"/>
    <cellStyle name="Normal 19 9 2 7" xfId="6267" xr:uid="{9EED7474-A290-4F45-BD93-80D547B935B0}"/>
    <cellStyle name="Normal 19 9 2 8" xfId="6268" xr:uid="{CABC266A-83E0-4428-B27D-FE08ABC2834E}"/>
    <cellStyle name="Normal 19 9 3" xfId="6269" xr:uid="{0911E4EA-B233-4A01-BA7B-B5D475AD073C}"/>
    <cellStyle name="Normal 19 9 3 2" xfId="6270" xr:uid="{FF28018B-03F7-4AFC-BBC5-B913BBFF8280}"/>
    <cellStyle name="Normal 19 9 3 3" xfId="6271" xr:uid="{25D7B8FC-9AC3-48EF-B42B-78CBB58658F2}"/>
    <cellStyle name="Normal 19 9 3 4" xfId="6272" xr:uid="{79C0D9C9-3C62-4C82-8309-B9E02FB01325}"/>
    <cellStyle name="Normal 19 9 3 5" xfId="6273" xr:uid="{3FEA7BDD-F5D6-413E-8DB5-7E9B016C47DD}"/>
    <cellStyle name="Normal 19 9 3 6" xfId="6274" xr:uid="{F95E0833-CC01-48F9-AB0A-F4F184E8579C}"/>
    <cellStyle name="Normal 19 9 3 7" xfId="6275" xr:uid="{5E52CA52-07AC-4488-9AA9-DA5566D4E2B1}"/>
    <cellStyle name="Normal 19 9 3 8" xfId="6276" xr:uid="{480AC0E3-3E06-40B4-8E49-326B9AF18319}"/>
    <cellStyle name="Normal 19 9 4" xfId="6277" xr:uid="{1F01D5EC-7C08-4F43-9468-6A4386B7E6A9}"/>
    <cellStyle name="Normal 19 9 4 2" xfId="6278" xr:uid="{A6DF6127-DBE3-46ED-926D-E7BFADCD150F}"/>
    <cellStyle name="Normal 19 9 4 3" xfId="6279" xr:uid="{1A595945-EEEC-43B0-98E8-0786482BE15E}"/>
    <cellStyle name="Normal 19 9 4 4" xfId="6280" xr:uid="{2445A71E-452B-4555-A979-BBED3BE499F7}"/>
    <cellStyle name="Normal 19 9 4 5" xfId="6281" xr:uid="{1DE993D7-EC3F-49BC-B3E7-0BE6D40A1DF9}"/>
    <cellStyle name="Normal 19 9 4 6" xfId="6282" xr:uid="{26661C64-90D2-4269-9D21-24A0A11B4EFB}"/>
    <cellStyle name="Normal 19 9 4 7" xfId="6283" xr:uid="{AB54AFE4-C39F-4A3F-9A83-4CD7A4C12B89}"/>
    <cellStyle name="Normal 19 9 5" xfId="6284" xr:uid="{9F28F43E-5251-41DD-BAA2-5250DC95492C}"/>
    <cellStyle name="Normal 19 9 6" xfId="6285" xr:uid="{178F4CDE-B876-4BB8-9DE6-AC0C081103F9}"/>
    <cellStyle name="Normal 19 9 7" xfId="6286" xr:uid="{9F4B61BC-53EA-47B1-906C-F21586E9ADDF}"/>
    <cellStyle name="Normal 19 9 8" xfId="6287" xr:uid="{54FC4846-F3B4-4274-991C-E55CC6B491DC}"/>
    <cellStyle name="Normal 19 9 9" xfId="6288" xr:uid="{24965A71-B33C-41C8-813B-401250F29B64}"/>
    <cellStyle name="Normal 190" xfId="6289" xr:uid="{08A7A87C-8BD8-4C2D-B1D1-06A77E523781}"/>
    <cellStyle name="Normal 190 2" xfId="6290" xr:uid="{B42A0D15-26E3-4464-A777-E6F8BC0AEB18}"/>
    <cellStyle name="Normal 191" xfId="6291" xr:uid="{B40BCF1A-14CA-4778-8FCA-2F432D04125C}"/>
    <cellStyle name="Normal 191 2" xfId="6292" xr:uid="{72C1E0E9-FD87-46E0-8CAF-7B36A169A161}"/>
    <cellStyle name="Normal 192" xfId="6293" xr:uid="{98D45A79-D07C-43CE-B1F4-90E503617338}"/>
    <cellStyle name="Normal 192 2" xfId="6294" xr:uid="{51372744-B81D-4622-8CFC-1F1FD1C40787}"/>
    <cellStyle name="Normal 193" xfId="6295" xr:uid="{33773CEC-F6C3-443B-B736-7B527C4BB3D6}"/>
    <cellStyle name="Normal 193 2" xfId="6296" xr:uid="{E95BFB21-F553-44F6-B97F-DB1F55EB6F59}"/>
    <cellStyle name="Normal 194" xfId="6297" xr:uid="{1139250E-9B21-4D1A-96A9-CB7964BBCAFD}"/>
    <cellStyle name="Normal 194 2" xfId="6298" xr:uid="{EA5E0490-678B-4343-ADAA-C36A9537A2B3}"/>
    <cellStyle name="Normal 195" xfId="6299" xr:uid="{518BB2E8-1756-4CF7-B8B0-095B18729564}"/>
    <cellStyle name="Normal 195 2" xfId="6300" xr:uid="{68A6906F-4AAE-4B16-8249-FEB95C06EC23}"/>
    <cellStyle name="Normal 196" xfId="6301" xr:uid="{BA1F4FB5-6A88-436A-869A-0CE6BAEBA62F}"/>
    <cellStyle name="Normal 196 2" xfId="6302" xr:uid="{5A742A8E-0190-4CAB-B0F5-BA645C8DFC65}"/>
    <cellStyle name="Normal 197" xfId="6303" xr:uid="{890CADF4-7969-47B8-A1B0-8C9E0BE75223}"/>
    <cellStyle name="Normal 197 2" xfId="6304" xr:uid="{16DC84AE-A1C5-4C34-AF0E-0BF986921AAD}"/>
    <cellStyle name="Normal 198" xfId="6305" xr:uid="{5C5708C9-B0C7-4BE3-B653-5A74037C8917}"/>
    <cellStyle name="Normal 198 2" xfId="6306" xr:uid="{3A06E317-3C7D-433D-90EB-48FE0B8BAF8B}"/>
    <cellStyle name="Normal 199" xfId="6307" xr:uid="{A20DB7D9-DEA4-4D3D-82AC-5CC2F414951B}"/>
    <cellStyle name="Normal 199 2" xfId="6308" xr:uid="{E3D5F75D-3C3A-45F2-A712-C0ACE2C455E8}"/>
    <cellStyle name="Normal 2" xfId="1" xr:uid="{00000000-0005-0000-0000-00001E000000}"/>
    <cellStyle name="Normal 2 10" xfId="6309" xr:uid="{2117DBBB-5612-4228-B32D-089F681EA410}"/>
    <cellStyle name="Normal 2 11" xfId="6310" xr:uid="{A16EB760-5E99-45CC-BF31-D6E2BEEB12B6}"/>
    <cellStyle name="Normal 2 12" xfId="6311" xr:uid="{CD77C2BE-4764-4C9F-A3A2-01BCB432217F}"/>
    <cellStyle name="Normal 2 13" xfId="6312" xr:uid="{0F743A80-DBB8-428D-BBA3-64C83F0657D1}"/>
    <cellStyle name="Normal 2 14" xfId="6313" xr:uid="{3ABE82BA-5417-48E1-9AE8-A915193580F0}"/>
    <cellStyle name="Normal 2 15" xfId="6314" xr:uid="{95C69447-4A49-4D4E-9C04-41134B30A653}"/>
    <cellStyle name="Normal 2 16" xfId="6315" xr:uid="{11F86F7D-6BD3-4DB6-93C6-FC21B58FAD79}"/>
    <cellStyle name="Normal 2 17" xfId="9505" xr:uid="{95EE1E02-6A68-4DD5-AC67-29B6436AE87A}"/>
    <cellStyle name="Normal 2 2" xfId="6" xr:uid="{00000000-0005-0000-0000-00001F000000}"/>
    <cellStyle name="Normal 2 2 2" xfId="26" xr:uid="{00000000-0005-0000-0000-000020000000}"/>
    <cellStyle name="Normal 2 2 2 2" xfId="6317" xr:uid="{E83AF7E7-3710-4431-956C-4A9ECB2E7AF1}"/>
    <cellStyle name="Normal 2 2 2 3" xfId="6316" xr:uid="{4E0B9B46-B3D1-44C5-8608-C3CE50BF5D7A}"/>
    <cellStyle name="Normal 2 2 3" xfId="6318" xr:uid="{141594F9-96EB-4308-8136-FD57CA6EC624}"/>
    <cellStyle name="Normal 2 2 3 2" xfId="6319" xr:uid="{A30F4927-6257-4077-A9CE-C6BF4A09B738}"/>
    <cellStyle name="Normal 2 2 3 3" xfId="6320" xr:uid="{5A4EAE6A-0837-4DCE-AD9C-C19E9211E03B}"/>
    <cellStyle name="Normal 2 2 4" xfId="6321" xr:uid="{798377D8-4438-4C7A-9E03-B78CCDD8A4BF}"/>
    <cellStyle name="Normal 2 2 4 2" xfId="6322" xr:uid="{729313DD-D438-4A35-A3C6-3A062D767A6E}"/>
    <cellStyle name="Normal 2 2 5" xfId="6323" xr:uid="{4BC93F5A-223B-4527-8CAF-C3471D2432F6}"/>
    <cellStyle name="Normal 2 2 6" xfId="6324" xr:uid="{8B87E17A-9303-45C2-B48F-1B3DD011F3BF}"/>
    <cellStyle name="Normal 2 2_C.1" xfId="78" xr:uid="{00000000-0005-0000-0000-000021000000}"/>
    <cellStyle name="Normal 2 3" xfId="75" xr:uid="{00000000-0005-0000-0000-000022000000}"/>
    <cellStyle name="Normal 2 3 2" xfId="6326" xr:uid="{CB47F0FD-8950-4EB7-8C1D-66EB94A83281}"/>
    <cellStyle name="Normal 2 3 2 2" xfId="6327" xr:uid="{F16F62DE-F64E-492D-8FB1-EB968158C0D0}"/>
    <cellStyle name="Normal 2 3 2 3" xfId="6328" xr:uid="{93857C57-AEBC-45B2-AC86-7553A3A29290}"/>
    <cellStyle name="Normal 2 3 3" xfId="6329" xr:uid="{A0414650-8EE7-4530-96CE-E6BC8F4B6108}"/>
    <cellStyle name="Normal 2 3 4" xfId="6330" xr:uid="{4E711DEF-AE3F-4438-A958-2BA908518E9F}"/>
    <cellStyle name="Normal 2 3 5" xfId="6325" xr:uid="{38277A6A-8DE7-4412-B600-7BE3F4B3A862}"/>
    <cellStyle name="Normal 2 4" xfId="224" xr:uid="{218D32A9-EF47-44A1-9EB9-DAB967E9234A}"/>
    <cellStyle name="Normal 2 4 2" xfId="6332" xr:uid="{7D38D086-EF28-4C84-96AC-7DF62E5B5044}"/>
    <cellStyle name="Normal 2 4 2 2" xfId="6333" xr:uid="{74C58F8D-8304-49CD-B773-7360C5995868}"/>
    <cellStyle name="Normal 2 4 3" xfId="6334" xr:uid="{C4CA56B7-FB1D-49CC-8CA2-54B9493745DC}"/>
    <cellStyle name="Normal 2 4 4" xfId="6335" xr:uid="{5E124202-CC75-4D6B-9734-37DAB4A42A5A}"/>
    <cellStyle name="Normal 2 4 5" xfId="6331" xr:uid="{1CE86D97-702D-4C80-BF81-4D693C551438}"/>
    <cellStyle name="Normal 2 5" xfId="228" xr:uid="{63142744-66E8-42DF-B206-004C2618BC61}"/>
    <cellStyle name="Normal 2 5 2" xfId="6337" xr:uid="{7D2302A7-3493-4AF1-91B7-4D2F3C22732B}"/>
    <cellStyle name="Normal 2 5 3" xfId="6338" xr:uid="{B5E8AB54-74E6-4B29-9C5D-458869E41A0E}"/>
    <cellStyle name="Normal 2 5 4" xfId="6336" xr:uid="{4D7C9064-02C7-43BC-85F3-FC88DFB645A0}"/>
    <cellStyle name="Normal 2 6" xfId="230" xr:uid="{77D3217C-1699-4007-8D28-99BF3F750984}"/>
    <cellStyle name="Normal 2 6 2" xfId="6340" xr:uid="{3D6F16DC-0902-4543-B080-531DFEE1298A}"/>
    <cellStyle name="Normal 2 6 2 2" xfId="6341" xr:uid="{FA00DA66-9F89-471C-9866-E12C7D239A16}"/>
    <cellStyle name="Normal 2 6 3" xfId="6342" xr:uid="{EC23AD70-BED4-4A42-A9AE-88DA0348DAD7}"/>
    <cellStyle name="Normal 2 6 4" xfId="6339" xr:uid="{8691650C-5BA8-429B-864B-5B98A27E2767}"/>
    <cellStyle name="Normal 2 7" xfId="215" xr:uid="{09433826-E84E-49CD-B667-7C4C246DC5CC}"/>
    <cellStyle name="Normal 2 7 2" xfId="6343" xr:uid="{5B8012D9-1738-4549-93C9-02DB18268B60}"/>
    <cellStyle name="Normal 2 8" xfId="231" xr:uid="{4E69C29A-2447-427A-BE11-280B32AD8E9C}"/>
    <cellStyle name="Normal 2 8 2" xfId="6344" xr:uid="{4B7A7F77-714F-463F-B0F6-EE496CED6BE1}"/>
    <cellStyle name="Normal 2 9" xfId="6345" xr:uid="{97354200-48A1-44DA-8ECC-64BEB7B00C54}"/>
    <cellStyle name="Normal 2_2012-10 CO Reasonableness" xfId="154" xr:uid="{C1C17BF7-D68D-4D83-9711-F5D68E0C45A5}"/>
    <cellStyle name="Normal 20" xfId="6346" xr:uid="{75D4E37F-E279-44C3-82EB-D4CC1756CFEB}"/>
    <cellStyle name="Normal 20 2" xfId="6347" xr:uid="{555638C6-FE67-4E9A-B654-C739B16F3FF9}"/>
    <cellStyle name="Normal 20 2 2" xfId="6348" xr:uid="{BAB0E481-82F8-4D91-9F47-B68A06F32B97}"/>
    <cellStyle name="Normal 20 2 2 2" xfId="6349" xr:uid="{69D6C153-6964-4E7A-BFFC-A1258FD03588}"/>
    <cellStyle name="Normal 20 2 2 2 2" xfId="6350" xr:uid="{61E69FC4-8BC6-4D81-AA27-45A573686604}"/>
    <cellStyle name="Normal 20 2 2 2 2 2" xfId="6351" xr:uid="{3A0EE094-204C-4681-846B-9753DDBF1E64}"/>
    <cellStyle name="Normal 20 2 2 2 2 2 2" xfId="6352" xr:uid="{F27C9027-F699-4741-93BF-8AACB5A68C70}"/>
    <cellStyle name="Normal 20 2 2 2 2 3" xfId="6353" xr:uid="{9E6E1172-BDC6-4938-B5FB-AB0A5E95A72D}"/>
    <cellStyle name="Normal 20 2 2 2 3" xfId="6354" xr:uid="{A5ECA5FB-EBC5-4C93-922D-0F618DC88E80}"/>
    <cellStyle name="Normal 20 2 2 2 3 2" xfId="6355" xr:uid="{F270986C-14CF-409A-AB40-89A6772BD44C}"/>
    <cellStyle name="Normal 20 2 2 2 4" xfId="6356" xr:uid="{011BD5F5-7CF1-4F79-98EB-4F8D0DFB3974}"/>
    <cellStyle name="Normal 20 2 2 3" xfId="6357" xr:uid="{B9132071-8661-4133-BE41-7E5AD5745ECF}"/>
    <cellStyle name="Normal 20 2 2 3 2" xfId="6358" xr:uid="{B0296927-78D7-4FE4-BAC1-820816F92196}"/>
    <cellStyle name="Normal 20 2 2 3 2 2" xfId="6359" xr:uid="{23DFBF47-5949-4D29-896C-E35158FE9DF5}"/>
    <cellStyle name="Normal 20 2 2 3 3" xfId="6360" xr:uid="{9387C1CC-7C6F-45E3-A72E-41E0E190A78F}"/>
    <cellStyle name="Normal 20 2 2 4" xfId="6361" xr:uid="{4375B7BB-1FA1-44D5-B114-DB93ADFD4BCE}"/>
    <cellStyle name="Normal 20 2 2 4 2" xfId="6362" xr:uid="{E0862746-76EB-4581-AA0D-6B761B288E4F}"/>
    <cellStyle name="Normal 20 2 2 5" xfId="6363" xr:uid="{3AA366FF-D9A1-49DD-807A-6D1FE80FD676}"/>
    <cellStyle name="Normal 20 2 3" xfId="6364" xr:uid="{F08F5E59-7AAA-4AAE-A7F4-396A607E1AF9}"/>
    <cellStyle name="Normal 20 2 3 2" xfId="6365" xr:uid="{F74F7F23-6098-4CBC-9F2B-946A89DF8124}"/>
    <cellStyle name="Normal 20 2 3 2 2" xfId="6366" xr:uid="{31362B21-A32D-4313-BA6A-E50058175F49}"/>
    <cellStyle name="Normal 20 2 3 2 2 2" xfId="6367" xr:uid="{93A91335-A1EA-475C-A059-4CFF4BE54AE7}"/>
    <cellStyle name="Normal 20 2 3 2 3" xfId="6368" xr:uid="{014229F8-A2BB-4F4E-9836-542CA5721BAF}"/>
    <cellStyle name="Normal 20 2 3 3" xfId="6369" xr:uid="{50F5B5CB-CCE4-43FC-ABFD-D072A9965D69}"/>
    <cellStyle name="Normal 20 2 3 3 2" xfId="6370" xr:uid="{6E67FFB9-902A-49A7-AC13-67341B6DF774}"/>
    <cellStyle name="Normal 20 2 3 4" xfId="6371" xr:uid="{E0C8B2B5-82F0-4198-9BD6-537D3C23E6A8}"/>
    <cellStyle name="Normal 20 2 4" xfId="6372" xr:uid="{0BC17A36-5E66-414D-AA32-5D53BEB46C4E}"/>
    <cellStyle name="Normal 20 2 4 2" xfId="6373" xr:uid="{968D4F5D-AE5B-44B1-B08E-7410087244B5}"/>
    <cellStyle name="Normal 20 2 4 2 2" xfId="6374" xr:uid="{17806968-CFA8-4957-BE93-6B5CA1EF0DE6}"/>
    <cellStyle name="Normal 20 2 4 3" xfId="6375" xr:uid="{7222991B-4493-47C0-A981-D914EB73EC64}"/>
    <cellStyle name="Normal 20 2 4 4" xfId="6376" xr:uid="{89EA603C-27FE-4B73-9E10-1E562351005E}"/>
    <cellStyle name="Normal 20 2 5" xfId="6377" xr:uid="{27D223E6-4AA9-4530-B477-A59162A107D7}"/>
    <cellStyle name="Normal 20 2 5 2" xfId="6378" xr:uid="{D513D0C7-7A85-45F9-90F4-368F1DEBDD2D}"/>
    <cellStyle name="Normal 20 2 6" xfId="6379" xr:uid="{887F4148-0552-4DAB-9755-98E124EE0B25}"/>
    <cellStyle name="Normal 20 2 7" xfId="6380" xr:uid="{9D802032-496F-473C-B4E6-C89B4820038F}"/>
    <cellStyle name="Normal 20 3" xfId="6381" xr:uid="{E682D343-9E10-4079-B42F-30F81DDFC972}"/>
    <cellStyle name="Normal 20 3 2" xfId="6382" xr:uid="{B5DFB6E3-B02D-4979-A1FA-DB0408BE91B6}"/>
    <cellStyle name="Normal 20 3 2 2" xfId="6383" xr:uid="{617D396B-AF10-4F40-B9F2-D03BA5EC073A}"/>
    <cellStyle name="Normal 20 3 2 2 2" xfId="6384" xr:uid="{18A643FA-FAB4-4C5A-9C7B-4799DE3CF211}"/>
    <cellStyle name="Normal 20 3 2 2 2 2" xfId="6385" xr:uid="{C476513C-EF6A-4A5C-8F65-28DEFE6FE952}"/>
    <cellStyle name="Normal 20 3 2 2 3" xfId="6386" xr:uid="{95E5864C-04AD-4EB4-9F57-EBE2C8AA277F}"/>
    <cellStyle name="Normal 20 3 2 3" xfId="6387" xr:uid="{E4EAF553-09AD-48BC-9108-418C33D78012}"/>
    <cellStyle name="Normal 20 3 2 3 2" xfId="6388" xr:uid="{ABE4A842-4289-48F2-867B-B42A937D2D1D}"/>
    <cellStyle name="Normal 20 3 2 4" xfId="6389" xr:uid="{1768A7EE-3623-41A7-A8FF-2FBF78760815}"/>
    <cellStyle name="Normal 20 3 2 5" xfId="6390" xr:uid="{3404BF7F-F652-40A5-B9C2-5041806F5CD3}"/>
    <cellStyle name="Normal 20 3 3" xfId="6391" xr:uid="{84B6E799-AE60-4762-AB61-C29F7A32CDB1}"/>
    <cellStyle name="Normal 20 3 3 2" xfId="6392" xr:uid="{9A5DFAF0-7B13-4FD4-84B3-4035D1059D7E}"/>
    <cellStyle name="Normal 20 3 3 2 2" xfId="6393" xr:uid="{44C9E68B-A5EC-4238-B885-A9C621CE930A}"/>
    <cellStyle name="Normal 20 3 3 3" xfId="6394" xr:uid="{61D7174A-5119-4E72-8DDF-D9292A7BBA0E}"/>
    <cellStyle name="Normal 20 3 3 4" xfId="6395" xr:uid="{6722EB96-A995-4B9B-94B5-A5D9E2EEE5A6}"/>
    <cellStyle name="Normal 20 3 4" xfId="6396" xr:uid="{BBD7910D-2165-4B61-8304-9D46F2BB4169}"/>
    <cellStyle name="Normal 20 3 4 2" xfId="6397" xr:uid="{76E37DF4-6780-4288-A3C5-BA38112498A2}"/>
    <cellStyle name="Normal 20 3 5" xfId="6398" xr:uid="{434333E8-8728-4ABF-83F5-A89BBDBE0BD3}"/>
    <cellStyle name="Normal 20 3 6" xfId="6399" xr:uid="{AA315329-8AD3-4813-96E6-0E4E39EF9F02}"/>
    <cellStyle name="Normal 20 4" xfId="6400" xr:uid="{01D5CB89-A4A7-42E3-9104-37C7B169618A}"/>
    <cellStyle name="Normal 20 4 2" xfId="6401" xr:uid="{5A523892-B58C-4E18-8D58-6671A1D3E7D2}"/>
    <cellStyle name="Normal 20 4 2 2" xfId="6402" xr:uid="{ABBA8647-2B4B-4972-9C81-E23BA014C26C}"/>
    <cellStyle name="Normal 20 4 2 2 2" xfId="6403" xr:uid="{58177A96-E1A5-4969-ADB9-2DA1B433F6EF}"/>
    <cellStyle name="Normal 20 4 2 3" xfId="6404" xr:uid="{6D2D4FFC-0729-47D6-8FBD-F3C8102F18B7}"/>
    <cellStyle name="Normal 20 4 3" xfId="6405" xr:uid="{B8101074-C0CC-4B33-8871-DD928A40B824}"/>
    <cellStyle name="Normal 20 4 3 2" xfId="6406" xr:uid="{5DC5B0DB-8F7C-4382-9508-D3B3F5FF431F}"/>
    <cellStyle name="Normal 20 4 4" xfId="6407" xr:uid="{80F5A191-C4A6-4048-9097-58E54B47E3DF}"/>
    <cellStyle name="Normal 20 5" xfId="6408" xr:uid="{19E79AA2-075B-4A38-82F6-1AE276F15A29}"/>
    <cellStyle name="Normal 20 5 2" xfId="6409" xr:uid="{2246BBC5-B03B-4F9E-B239-F98D2EEC828D}"/>
    <cellStyle name="Normal 20 5 2 2" xfId="6410" xr:uid="{B088B6B6-61CA-4759-8C48-E8F4CED05320}"/>
    <cellStyle name="Normal 20 5 3" xfId="6411" xr:uid="{D9C57145-17AF-47E1-A35B-281120A4B9FF}"/>
    <cellStyle name="Normal 20 6" xfId="6412" xr:uid="{7ACBD046-F283-4490-B3F1-356FAE211FDE}"/>
    <cellStyle name="Normal 20 6 2" xfId="6413" xr:uid="{95B153F9-D29B-421B-A1E6-28817A1710D2}"/>
    <cellStyle name="Normal 20 7" xfId="6414" xr:uid="{EE1FDBBF-2421-4F68-BDC7-F72ECD35F7A4}"/>
    <cellStyle name="Normal 20 8" xfId="6415" xr:uid="{BCDD4488-1202-4955-A64F-1064C0FBDD19}"/>
    <cellStyle name="Normal 200" xfId="6416" xr:uid="{7251F16E-7E26-41AC-85FA-BC05428EB05D}"/>
    <cellStyle name="Normal 200 2" xfId="6417" xr:uid="{CB2C63B0-88EE-41CC-BFA2-8F1339601A5F}"/>
    <cellStyle name="Normal 201" xfId="6418" xr:uid="{D38C84DA-6514-4B86-AC8E-3F4EF4836BDB}"/>
    <cellStyle name="Normal 201 2" xfId="6419" xr:uid="{D9AF8C68-04CB-4C93-ACE2-BD5B0764B3EB}"/>
    <cellStyle name="Normal 202" xfId="6420" xr:uid="{3FB65A00-9811-4007-83A5-DBBC0EF3EAE1}"/>
    <cellStyle name="Normal 202 2" xfId="6421" xr:uid="{92387041-CC28-4F05-8022-ACA00FCF1448}"/>
    <cellStyle name="Normal 203" xfId="6422" xr:uid="{CE553943-25A3-4E2B-89DF-4148D403A1F4}"/>
    <cellStyle name="Normal 203 2" xfId="6423" xr:uid="{8DB11D18-F159-47A5-BBC5-7C5761480B2D}"/>
    <cellStyle name="Normal 204" xfId="6424" xr:uid="{873EE0A0-A5BC-40B5-9670-B485AF08FC4E}"/>
    <cellStyle name="Normal 204 2" xfId="6425" xr:uid="{6800BB98-B4A9-4112-AFE6-629B1CF975B8}"/>
    <cellStyle name="Normal 205" xfId="6426" xr:uid="{9A4B07C3-21BB-44F9-8512-7C5C133424D6}"/>
    <cellStyle name="Normal 205 2" xfId="6427" xr:uid="{1D43E19C-AC1F-4DBA-97AD-312045032414}"/>
    <cellStyle name="Normal 206" xfId="6428" xr:uid="{5138B7D9-281F-410C-8EB5-DB869337164B}"/>
    <cellStyle name="Normal 206 2" xfId="6429" xr:uid="{F4870F89-325B-4AAD-81ED-A9A19ACFCDFB}"/>
    <cellStyle name="Normal 207" xfId="6430" xr:uid="{22B8E078-89FA-4EA5-914F-16FB1A22A865}"/>
    <cellStyle name="Normal 207 2" xfId="6431" xr:uid="{6FAF9F86-61B3-4F70-9C7F-839213579D56}"/>
    <cellStyle name="Normal 208" xfId="6432" xr:uid="{D08FE631-0C17-4E83-A2C2-9879529B6E8C}"/>
    <cellStyle name="Normal 208 2" xfId="6433" xr:uid="{59D0FD4F-CAA3-406C-A152-EAB2AC971E2E}"/>
    <cellStyle name="Normal 209" xfId="6434" xr:uid="{5477FA95-0653-4C1F-BFCC-B6F0EA0F8FDF}"/>
    <cellStyle name="Normal 209 2" xfId="6435" xr:uid="{CA7C038D-F9A1-4578-BA93-03213D9DD778}"/>
    <cellStyle name="Normal 21" xfId="6436" xr:uid="{B1BC98FF-0831-4446-B254-A11351F38D12}"/>
    <cellStyle name="Normal 21 2" xfId="6437" xr:uid="{372D03E5-F740-441A-933B-C46C010FE344}"/>
    <cellStyle name="Normal 21 2 2" xfId="6438" xr:uid="{6627ACCF-A13A-40AE-92B5-ABF6B9135340}"/>
    <cellStyle name="Normal 21 2 2 2" xfId="6439" xr:uid="{91AC4BA0-A211-4C01-82A2-8F5E09F5480D}"/>
    <cellStyle name="Normal 21 2 2 2 2" xfId="6440" xr:uid="{DC46F265-737F-4549-AC8E-73C2830CCE8A}"/>
    <cellStyle name="Normal 21 2 2 2 2 2" xfId="6441" xr:uid="{ECEE8F50-0F72-433A-9107-2FC01D30B685}"/>
    <cellStyle name="Normal 21 2 2 2 2 2 2" xfId="6442" xr:uid="{69992926-4E51-44F1-A05F-FB49D4B13E98}"/>
    <cellStyle name="Normal 21 2 2 2 2 3" xfId="6443" xr:uid="{B1B59FAA-09E7-4C43-BD15-0E72C58C7A8B}"/>
    <cellStyle name="Normal 21 2 2 2 3" xfId="6444" xr:uid="{D967D87B-CEC1-4927-BE02-9902566666AF}"/>
    <cellStyle name="Normal 21 2 2 2 3 2" xfId="6445" xr:uid="{ADFFDAB7-0F3C-49DF-B95E-C4C435106484}"/>
    <cellStyle name="Normal 21 2 2 2 4" xfId="6446" xr:uid="{0AB17A67-457E-411D-B612-F645148A729F}"/>
    <cellStyle name="Normal 21 2 2 3" xfId="6447" xr:uid="{50D64CE8-F3D9-48D3-B68D-B33E8A3DDFA6}"/>
    <cellStyle name="Normal 21 2 2 3 2" xfId="6448" xr:uid="{7A2A55DF-644C-4468-AA54-D269D051CE3C}"/>
    <cellStyle name="Normal 21 2 2 3 2 2" xfId="6449" xr:uid="{D852B94D-C313-4DD2-A4B7-FC517075CDF1}"/>
    <cellStyle name="Normal 21 2 2 3 3" xfId="6450" xr:uid="{0A523760-326B-4E97-A72E-5B004A99AC74}"/>
    <cellStyle name="Normal 21 2 2 4" xfId="6451" xr:uid="{924F17A6-0A77-4763-8FED-F6790B221862}"/>
    <cellStyle name="Normal 21 2 2 4 2" xfId="6452" xr:uid="{248E25DA-07A1-4944-9551-049BE11AF61C}"/>
    <cellStyle name="Normal 21 2 2 5" xfId="6453" xr:uid="{B61281C8-A3B0-4667-BA03-98D25212E930}"/>
    <cellStyle name="Normal 21 2 3" xfId="6454" xr:uid="{4C43088F-5464-4DAB-B8EE-E1A65EE0C6FA}"/>
    <cellStyle name="Normal 21 2 3 2" xfId="6455" xr:uid="{70751D14-A301-40AB-B1C4-C14007F9789B}"/>
    <cellStyle name="Normal 21 2 3 2 2" xfId="6456" xr:uid="{A2738A00-FD17-4696-A629-FD5038718D2B}"/>
    <cellStyle name="Normal 21 2 3 2 2 2" xfId="6457" xr:uid="{90B69F6B-5B58-4EEA-BE02-9594FBE23800}"/>
    <cellStyle name="Normal 21 2 3 2 3" xfId="6458" xr:uid="{15182507-FB6E-4F9F-8D53-E6FC50D59E3F}"/>
    <cellStyle name="Normal 21 2 3 3" xfId="6459" xr:uid="{D0A2B862-6D0C-4CB8-AE5F-58A1F9E2096A}"/>
    <cellStyle name="Normal 21 2 3 3 2" xfId="6460" xr:uid="{B97E9380-371D-4969-A0C2-0E89D00C1ABC}"/>
    <cellStyle name="Normal 21 2 3 4" xfId="6461" xr:uid="{6B9EA54E-84FA-4351-AAA4-E5132FC0F04B}"/>
    <cellStyle name="Normal 21 2 4" xfId="6462" xr:uid="{A425C7ED-182E-4D76-A117-39E8A264A8E3}"/>
    <cellStyle name="Normal 21 2 4 2" xfId="6463" xr:uid="{36D2A611-AA49-4927-98B8-BF186CEBBC34}"/>
    <cellStyle name="Normal 21 2 4 2 2" xfId="6464" xr:uid="{B56BE959-FB0A-4F3B-A9D7-ACE327C87858}"/>
    <cellStyle name="Normal 21 2 4 3" xfId="6465" xr:uid="{FE51DCBF-5D7A-426B-9AD4-50097552D519}"/>
    <cellStyle name="Normal 21 2 5" xfId="6466" xr:uid="{E33D106A-80FF-4E74-B311-B8005EBE307F}"/>
    <cellStyle name="Normal 21 2 5 2" xfId="6467" xr:uid="{3A033F30-533B-4734-A49D-068409CF95E2}"/>
    <cellStyle name="Normal 21 2 6" xfId="6468" xr:uid="{CEC57744-3772-4308-A1AD-5D9A6F763CCE}"/>
    <cellStyle name="Normal 21 2 7" xfId="6469" xr:uid="{EA15F153-4D55-4782-B726-AC574D3A10E5}"/>
    <cellStyle name="Normal 21 3" xfId="6470" xr:uid="{ABDB161F-004B-402A-8973-A3589FE56E7C}"/>
    <cellStyle name="Normal 21 3 2" xfId="6471" xr:uid="{41D8AB5D-3A4F-4E06-9220-9F8D388918C2}"/>
    <cellStyle name="Normal 21 3 2 2" xfId="6472" xr:uid="{4DBC88F0-76CA-4531-BFE0-682C932867F7}"/>
    <cellStyle name="Normal 21 3 2 2 2" xfId="6473" xr:uid="{F6F83E08-8A82-4962-8334-FA21EB560C2B}"/>
    <cellStyle name="Normal 21 3 2 2 2 2" xfId="6474" xr:uid="{97185B00-5D81-42B2-916B-8CFD96559155}"/>
    <cellStyle name="Normal 21 3 2 2 3" xfId="6475" xr:uid="{B282EC6F-B677-46A8-9898-17459A726A14}"/>
    <cellStyle name="Normal 21 3 2 3" xfId="6476" xr:uid="{1FE1686B-5F92-4226-90FF-37E28610DC96}"/>
    <cellStyle name="Normal 21 3 2 3 2" xfId="6477" xr:uid="{83E168BD-2599-4944-831A-48A1EB483569}"/>
    <cellStyle name="Normal 21 3 2 4" xfId="6478" xr:uid="{9EF6D1E7-2C28-4206-8749-2C47591ED1AF}"/>
    <cellStyle name="Normal 21 3 2 5" xfId="6479" xr:uid="{680FA636-98F0-44A2-ADBC-C8E90E75B5F0}"/>
    <cellStyle name="Normal 21 3 3" xfId="6480" xr:uid="{B2636BD2-5A1F-47EC-8A4A-1A5DD9834756}"/>
    <cellStyle name="Normal 21 3 3 2" xfId="6481" xr:uid="{09D93E11-4AD1-449C-A902-D98CA718E5DF}"/>
    <cellStyle name="Normal 21 3 3 2 2" xfId="6482" xr:uid="{8A329BE1-3BB8-4D68-9E68-B7680B3C93ED}"/>
    <cellStyle name="Normal 21 3 3 3" xfId="6483" xr:uid="{449C0F12-35F9-44F6-AF34-A1395951A500}"/>
    <cellStyle name="Normal 21 3 4" xfId="6484" xr:uid="{01A973DA-4F67-4050-9958-9A99B1C38AF2}"/>
    <cellStyle name="Normal 21 3 4 2" xfId="6485" xr:uid="{7C72493D-4AC6-45A7-93BB-7978C9101A2B}"/>
    <cellStyle name="Normal 21 3 5" xfId="6486" xr:uid="{4A2D7769-1638-44FD-B9D5-DBD8C499B2E4}"/>
    <cellStyle name="Normal 21 3 6" xfId="6487" xr:uid="{64E40054-FE2A-41DD-B777-0C11B61BAFF0}"/>
    <cellStyle name="Normal 21 4" xfId="6488" xr:uid="{69B7B648-C078-400C-A09A-99C66C17B59E}"/>
    <cellStyle name="Normal 21 4 2" xfId="6489" xr:uid="{26738706-EF96-4392-87B3-548E8CE614B5}"/>
    <cellStyle name="Normal 21 4 2 2" xfId="6490" xr:uid="{35A850A0-A895-455E-BC89-F592E7A96AF7}"/>
    <cellStyle name="Normal 21 4 2 2 2" xfId="6491" xr:uid="{9DED24CC-3673-4466-A738-6DFD2FE6E060}"/>
    <cellStyle name="Normal 21 4 2 3" xfId="6492" xr:uid="{3BE19C63-E1E2-4C95-942F-EE91D92953F8}"/>
    <cellStyle name="Normal 21 4 3" xfId="6493" xr:uid="{73D22E65-99A0-4E5C-AF9D-C68F70155397}"/>
    <cellStyle name="Normal 21 4 3 2" xfId="6494" xr:uid="{47B81F92-2A5E-4253-ACF1-975E7919B4B7}"/>
    <cellStyle name="Normal 21 4 4" xfId="6495" xr:uid="{5CB7C827-433A-4197-B166-D0E2D80632F9}"/>
    <cellStyle name="Normal 21 5" xfId="6496" xr:uid="{4915EB0B-90F5-4FD7-AC09-5D926629DCA5}"/>
    <cellStyle name="Normal 21 5 2" xfId="6497" xr:uid="{58548ABF-3FB5-4FD4-A9EE-1810F7AA8ACD}"/>
    <cellStyle name="Normal 21 5 2 2" xfId="6498" xr:uid="{BC0B50B5-F1E6-46B4-BF68-E5C1AA4950AE}"/>
    <cellStyle name="Normal 21 5 3" xfId="6499" xr:uid="{F027E1CA-C452-454B-A2D8-A55ECF4A2229}"/>
    <cellStyle name="Normal 21 6" xfId="6500" xr:uid="{5A4AFD6E-EF81-4C30-9566-2195C8C7B50A}"/>
    <cellStyle name="Normal 21 6 2" xfId="6501" xr:uid="{4C068D5E-20CA-4505-B339-72595CD663FE}"/>
    <cellStyle name="Normal 21 7" xfId="6502" xr:uid="{9357F6B2-347E-4BFC-9A7E-D3504D731D72}"/>
    <cellStyle name="Normal 21 8" xfId="6503" xr:uid="{8D859EF6-80E4-47DE-880E-FC79569EA3D3}"/>
    <cellStyle name="Normal 21 9" xfId="6504" xr:uid="{1813AD83-AFC2-4698-BB6A-8AEBF320D4CC}"/>
    <cellStyle name="Normal 210" xfId="6505" xr:uid="{789B8AF2-AB21-4770-80A4-C5B351A3126E}"/>
    <cellStyle name="Normal 210 2" xfId="6506" xr:uid="{25B43286-C1BB-4A6A-988D-A99353740D2E}"/>
    <cellStyle name="Normal 211" xfId="6507" xr:uid="{EBB63672-9EB7-4D16-9CE8-135F690E416F}"/>
    <cellStyle name="Normal 211 2" xfId="6508" xr:uid="{8DBF4378-A30B-4C64-967E-FDEB79EB6DF4}"/>
    <cellStyle name="Normal 212" xfId="6509" xr:uid="{F612A839-ECD9-47E2-8390-45F7B6AAE64F}"/>
    <cellStyle name="Normal 212 2" xfId="6510" xr:uid="{5DE3862B-1940-472D-8B4B-08083E16158D}"/>
    <cellStyle name="Normal 213" xfId="6511" xr:uid="{7D18D0DC-56C9-4528-B86B-358A64F802AB}"/>
    <cellStyle name="Normal 213 2" xfId="6512" xr:uid="{ABF49655-E95B-43F3-8245-20738DCB33E6}"/>
    <cellStyle name="Normal 214" xfId="6513" xr:uid="{20B39128-2D2A-4B96-812F-8BE7913228C8}"/>
    <cellStyle name="Normal 214 2" xfId="6514" xr:uid="{75FEE392-3943-45C0-B479-B8D2FBD2DA48}"/>
    <cellStyle name="Normal 215" xfId="6515" xr:uid="{9924BDC0-77C0-43BF-B410-8C3090244829}"/>
    <cellStyle name="Normal 215 2" xfId="6516" xr:uid="{7A9591D6-4FB9-4397-A6BE-A24C4A8680C9}"/>
    <cellStyle name="Normal 216" xfId="6517" xr:uid="{24EA293B-AB7C-4F5D-A6A0-B9B9FBBBEEA1}"/>
    <cellStyle name="Normal 216 2" xfId="6518" xr:uid="{FEF948D1-BC02-4F69-BE3A-3F3DDC042E70}"/>
    <cellStyle name="Normal 217" xfId="6519" xr:uid="{3F8D8717-B025-44C6-A5CD-AFD07BE7E47E}"/>
    <cellStyle name="Normal 217 2" xfId="6520" xr:uid="{D5760921-BB5F-4916-B717-2854972688CD}"/>
    <cellStyle name="Normal 218" xfId="6521" xr:uid="{05371C94-A277-42A2-B831-57E2FA35D941}"/>
    <cellStyle name="Normal 218 2" xfId="6522" xr:uid="{286F5086-43EC-4409-9D23-C05C3158734C}"/>
    <cellStyle name="Normal 219" xfId="6523" xr:uid="{C98C3AE5-7A2F-4E5A-8F37-4FD3A3ECFF9C}"/>
    <cellStyle name="Normal 219 2" xfId="6524" xr:uid="{4152DB23-9144-4E02-A1C8-B4BFCB99B6F7}"/>
    <cellStyle name="Normal 22" xfId="6525" xr:uid="{4F472D59-0469-4CE4-9CD6-5FBBB8FE1269}"/>
    <cellStyle name="Normal 22 2" xfId="6526" xr:uid="{3BF2C5E4-9CC3-43AA-A6D7-3B50BC3937D0}"/>
    <cellStyle name="Normal 22 2 2" xfId="6527" xr:uid="{04A2D4F8-13A9-4C06-89F3-2FF828A0A1FA}"/>
    <cellStyle name="Normal 22 2 2 2" xfId="6528" xr:uid="{622D2DA3-173F-47C0-B56B-F788B82F8C11}"/>
    <cellStyle name="Normal 22 2 2 2 2" xfId="6529" xr:uid="{03902EE7-C193-4431-B1C7-99774951F70F}"/>
    <cellStyle name="Normal 22 2 2 2 2 2" xfId="6530" xr:uid="{6B881809-3285-405F-A6A8-A04C3868AC10}"/>
    <cellStyle name="Normal 22 2 2 2 2 2 2" xfId="6531" xr:uid="{A2F7F543-419E-4797-805B-F3D5A8996016}"/>
    <cellStyle name="Normal 22 2 2 2 2 3" xfId="6532" xr:uid="{44DD64D5-D37D-4019-B3D8-B2D80376F1D0}"/>
    <cellStyle name="Normal 22 2 2 2 3" xfId="6533" xr:uid="{D5C236B3-648C-45F0-BF81-733D77BA0A5E}"/>
    <cellStyle name="Normal 22 2 2 2 3 2" xfId="6534" xr:uid="{42D9FBCB-C34B-49BD-9E25-3F0E698A7EEB}"/>
    <cellStyle name="Normal 22 2 2 2 4" xfId="6535" xr:uid="{CE495910-17BE-4AA2-932D-559F6B04D901}"/>
    <cellStyle name="Normal 22 2 2 3" xfId="6536" xr:uid="{D79D4C16-DD21-46B2-B688-34537CB5458A}"/>
    <cellStyle name="Normal 22 2 2 3 2" xfId="6537" xr:uid="{902857C7-98A4-432D-BBE8-761F4CEA4E10}"/>
    <cellStyle name="Normal 22 2 2 3 2 2" xfId="6538" xr:uid="{1DCC76D2-E986-46EA-8117-E474D670F99A}"/>
    <cellStyle name="Normal 22 2 2 3 3" xfId="6539" xr:uid="{F956B860-CBAF-4FCB-AC4D-FE7CB1C24C8F}"/>
    <cellStyle name="Normal 22 2 2 4" xfId="6540" xr:uid="{2F3E29C7-6D91-4D69-A8DD-E1D8C2384A54}"/>
    <cellStyle name="Normal 22 2 2 4 2" xfId="6541" xr:uid="{799CD5CC-1CD5-4C70-B5F8-FF4D88C278EF}"/>
    <cellStyle name="Normal 22 2 2 5" xfId="6542" xr:uid="{ADC1BEB7-06C0-4EAD-B0A9-32369ED92A62}"/>
    <cellStyle name="Normal 22 2 3" xfId="6543" xr:uid="{030F930D-9A2B-44AE-88BA-E616C9AF7904}"/>
    <cellStyle name="Normal 22 2 3 2" xfId="6544" xr:uid="{DB19A9D9-87DB-4C1B-BA05-736AAEA7A997}"/>
    <cellStyle name="Normal 22 2 3 2 2" xfId="6545" xr:uid="{161EBB19-CA05-4F4F-A5BC-90A5BD0D2F5A}"/>
    <cellStyle name="Normal 22 2 3 2 2 2" xfId="6546" xr:uid="{3516E757-18FE-4EA7-A25E-53DC52A702CD}"/>
    <cellStyle name="Normal 22 2 3 2 3" xfId="6547" xr:uid="{5097FBE3-BEC8-431F-AA04-CDAB849A47B8}"/>
    <cellStyle name="Normal 22 2 3 3" xfId="6548" xr:uid="{AB8E06EF-9FB7-49C1-81C3-8387493300C6}"/>
    <cellStyle name="Normal 22 2 3 3 2" xfId="6549" xr:uid="{1FFB89FE-EA22-4C1A-9BB5-4CE96341B32A}"/>
    <cellStyle name="Normal 22 2 3 4" xfId="6550" xr:uid="{CC95D168-D9F4-401C-9EDB-63EBAF1FA48C}"/>
    <cellStyle name="Normal 22 2 4" xfId="6551" xr:uid="{478B0380-EDBB-4454-8712-D0343EF64709}"/>
    <cellStyle name="Normal 22 2 4 2" xfId="6552" xr:uid="{B0D0DF4C-C2B0-4240-9DB1-B6419BE0A30D}"/>
    <cellStyle name="Normal 22 2 4 2 2" xfId="6553" xr:uid="{02F3FB0D-11DC-4BE6-8228-078702D53AE8}"/>
    <cellStyle name="Normal 22 2 4 3" xfId="6554" xr:uid="{86DE5C98-0FC7-41AD-85DE-ACF42F0AC334}"/>
    <cellStyle name="Normal 22 2 4 4" xfId="6555" xr:uid="{F374C2C7-90E8-4961-946F-CDEFC537C117}"/>
    <cellStyle name="Normal 22 2 5" xfId="6556" xr:uid="{58F53219-2F7B-442B-B749-4A0677375E0E}"/>
    <cellStyle name="Normal 22 2 5 2" xfId="6557" xr:uid="{17C1909F-4625-43A2-8129-79784C872097}"/>
    <cellStyle name="Normal 22 2 6" xfId="6558" xr:uid="{6A5C1054-F366-4BC0-9DAE-11746E82C867}"/>
    <cellStyle name="Normal 22 2 7" xfId="6559" xr:uid="{B609468A-7042-46F2-ACBC-97DD0981D3C8}"/>
    <cellStyle name="Normal 22 3" xfId="6560" xr:uid="{97011F2A-4908-4C08-ACCC-496C38C431CF}"/>
    <cellStyle name="Normal 22 3 2" xfId="6561" xr:uid="{E91D0B7D-8B25-43B9-AFD1-EEA6EACF42E8}"/>
    <cellStyle name="Normal 22 3 2 2" xfId="6562" xr:uid="{BCBCC0F3-56A3-49D0-99A3-AF2346FF0DDA}"/>
    <cellStyle name="Normal 22 3 2 2 2" xfId="6563" xr:uid="{B586431A-054D-4E5C-91CB-8760BE244CBA}"/>
    <cellStyle name="Normal 22 3 2 2 2 2" xfId="6564" xr:uid="{81DCC124-BE2C-4F4B-A343-4F24285C7B1C}"/>
    <cellStyle name="Normal 22 3 2 2 3" xfId="6565" xr:uid="{36D6CDDF-B40B-4544-97A8-EC138AE1FCA8}"/>
    <cellStyle name="Normal 22 3 2 3" xfId="6566" xr:uid="{3FAAB5C8-9A5C-4D9D-AF68-28C9842C4F0A}"/>
    <cellStyle name="Normal 22 3 2 3 2" xfId="6567" xr:uid="{448D83FB-CBAC-43C3-A6DD-5A50DDA1CA80}"/>
    <cellStyle name="Normal 22 3 2 4" xfId="6568" xr:uid="{5892D256-2200-4973-B172-97FBA71DF340}"/>
    <cellStyle name="Normal 22 3 2 5" xfId="6569" xr:uid="{96803200-B493-4FB0-AFD6-37F756D8E935}"/>
    <cellStyle name="Normal 22 3 3" xfId="6570" xr:uid="{83DF4666-1891-43BF-8ECA-29B60AF6F02B}"/>
    <cellStyle name="Normal 22 3 3 2" xfId="6571" xr:uid="{C6C9CBC3-31B7-42A7-93BB-7099E96975EB}"/>
    <cellStyle name="Normal 22 3 3 2 2" xfId="6572" xr:uid="{A3818D04-D61A-4371-9909-E852E183A60A}"/>
    <cellStyle name="Normal 22 3 3 3" xfId="6573" xr:uid="{B55BB354-B666-44E9-8934-EA59905BB71A}"/>
    <cellStyle name="Normal 22 3 3 4" xfId="6574" xr:uid="{DDF1AF19-26D3-45E2-83D5-190A68BB1AF0}"/>
    <cellStyle name="Normal 22 3 4" xfId="6575" xr:uid="{3675D7F2-33C2-484F-B3AD-119E77FCB973}"/>
    <cellStyle name="Normal 22 3 4 2" xfId="6576" xr:uid="{B031312B-DA18-4140-83CA-857C1D657548}"/>
    <cellStyle name="Normal 22 3 5" xfId="6577" xr:uid="{3F390DA3-60E2-4683-AA3F-3842716B5ACA}"/>
    <cellStyle name="Normal 22 3 6" xfId="6578" xr:uid="{79E01235-82DF-4B82-8908-A5776BCA35A7}"/>
    <cellStyle name="Normal 22 4" xfId="6579" xr:uid="{E4C01866-6985-40E0-B107-3059A6C2C58E}"/>
    <cellStyle name="Normal 22 4 2" xfId="6580" xr:uid="{B7C9A552-6948-40CD-9D87-70B8DF817800}"/>
    <cellStyle name="Normal 22 4 2 2" xfId="6581" xr:uid="{9700629E-4D7D-4642-9EA7-C167A4A53F6C}"/>
    <cellStyle name="Normal 22 4 2 2 2" xfId="6582" xr:uid="{DF2824F6-328D-49AE-B3C0-88F0A68B90DB}"/>
    <cellStyle name="Normal 22 4 2 3" xfId="6583" xr:uid="{DEFCC7EC-D89C-45F2-AF6B-1331CCAFD28A}"/>
    <cellStyle name="Normal 22 4 3" xfId="6584" xr:uid="{5F29EEEC-7028-4C49-B2FB-B60EBA352E24}"/>
    <cellStyle name="Normal 22 4 3 2" xfId="6585" xr:uid="{FF04C851-C9AA-4904-BB0D-07CA2C6AC17F}"/>
    <cellStyle name="Normal 22 4 4" xfId="6586" xr:uid="{9BE4940F-AA34-48AF-9F30-308CC1B2FB32}"/>
    <cellStyle name="Normal 22 4 5" xfId="6587" xr:uid="{D9334617-BEEA-4CA4-A96E-B4A38AFCD0AB}"/>
    <cellStyle name="Normal 22 5" xfId="6588" xr:uid="{9A61951F-E95F-4F2C-9213-11222E4CC825}"/>
    <cellStyle name="Normal 22 5 2" xfId="6589" xr:uid="{2AF588C3-EB11-4D33-A101-E281E672C481}"/>
    <cellStyle name="Normal 22 5 2 2" xfId="6590" xr:uid="{632B0AA9-4DDC-4B22-96E9-2CF9D94215C2}"/>
    <cellStyle name="Normal 22 5 3" xfId="6591" xr:uid="{BF0BFA31-EE74-4CD8-AC43-7A78A04D5AED}"/>
    <cellStyle name="Normal 22 5 4" xfId="6592" xr:uid="{C50CA17B-4A37-4AD2-A13D-896D6F365344}"/>
    <cellStyle name="Normal 22 6" xfId="6593" xr:uid="{DFA0563F-DB6E-4DC1-AA59-243EF913ACE0}"/>
    <cellStyle name="Normal 22 6 2" xfId="6594" xr:uid="{79867858-CC24-43B3-9CB1-C1D9352A8976}"/>
    <cellStyle name="Normal 22 7" xfId="6595" xr:uid="{C49BB70B-A78C-4FD1-BA38-038B10E1C793}"/>
    <cellStyle name="Normal 22 8" xfId="6596" xr:uid="{16981BC1-0339-4233-9C47-AF9097D18707}"/>
    <cellStyle name="Normal 22 9" xfId="6597" xr:uid="{C15A2240-2EE4-40D3-8EE1-BF52308F2DAC}"/>
    <cellStyle name="Normal 220" xfId="6598" xr:uid="{E44CEEAA-1A61-4B39-9808-2BCAF22333AD}"/>
    <cellStyle name="Normal 220 2" xfId="6599" xr:uid="{2988A2BA-1A34-4D1B-B419-D437FCC9CC66}"/>
    <cellStyle name="Normal 221" xfId="6600" xr:uid="{157D3F67-42CF-4EDA-B337-65871F971FCF}"/>
    <cellStyle name="Normal 221 2" xfId="6601" xr:uid="{CA0D1120-A1C5-40D0-9772-F0358328092F}"/>
    <cellStyle name="Normal 222" xfId="6602" xr:uid="{77942AD4-21C2-4CBB-B8B4-0392AC20446B}"/>
    <cellStyle name="Normal 222 2" xfId="6603" xr:uid="{E0E34C5D-5FC3-4B9B-92A3-1F4A426923F2}"/>
    <cellStyle name="Normal 223" xfId="6604" xr:uid="{E0D3D798-23E7-47D6-B7AD-F52A431012CD}"/>
    <cellStyle name="Normal 223 2" xfId="6605" xr:uid="{DBFCBB92-E1F5-405F-AF91-EC433F179A20}"/>
    <cellStyle name="Normal 224" xfId="6606" xr:uid="{9CDABBF6-C03F-46E5-B21E-776E67D5BAC2}"/>
    <cellStyle name="Normal 224 2" xfId="6607" xr:uid="{56565018-89D5-496F-BB17-834E7F1512C5}"/>
    <cellStyle name="Normal 225" xfId="6608" xr:uid="{33DFA397-2F10-40EB-9231-093D9645E673}"/>
    <cellStyle name="Normal 225 2" xfId="6609" xr:uid="{F46471E5-EB84-4706-B0DB-8E3CE99C5E93}"/>
    <cellStyle name="Normal 226" xfId="6610" xr:uid="{39247D39-4464-4E4A-A5C4-8D5BA3174029}"/>
    <cellStyle name="Normal 226 2" xfId="6611" xr:uid="{49DF345A-233C-421C-A9FC-F73920C7C2C3}"/>
    <cellStyle name="Normal 227" xfId="6612" xr:uid="{FCAD459A-FB36-4168-95AF-22B9728C9E8D}"/>
    <cellStyle name="Normal 227 2" xfId="6613" xr:uid="{D32596F7-3454-4727-B892-FECFF65275EC}"/>
    <cellStyle name="Normal 228" xfId="6614" xr:uid="{442DCA57-47D7-4E27-9DAD-CF3B9A9EF0EC}"/>
    <cellStyle name="Normal 228 2" xfId="6615" xr:uid="{A7A07ECC-B053-4E1F-BAC4-68CD76F0B5E4}"/>
    <cellStyle name="Normal 229" xfId="6616" xr:uid="{D7D30E08-C62A-4FDF-AB6F-528257ADF700}"/>
    <cellStyle name="Normal 229 2" xfId="6617" xr:uid="{499D849F-6378-421F-927D-4029DB6E08E1}"/>
    <cellStyle name="Normal 23" xfId="6618" xr:uid="{B590C2D1-96D4-49FF-A6F5-06863CDBC36D}"/>
    <cellStyle name="Normal 23 2" xfId="6619" xr:uid="{CB2B454D-7B1C-48CF-A7AD-5C2ED472B06C}"/>
    <cellStyle name="Normal 23 2 2" xfId="6620" xr:uid="{B88A4809-F52B-4805-9D0D-6DABC8D81E7B}"/>
    <cellStyle name="Normal 23 3" xfId="6621" xr:uid="{6FD94D7B-F17D-4235-9EA9-A14F0E5E918E}"/>
    <cellStyle name="Normal 23 3 2" xfId="6622" xr:uid="{FB213832-4269-4581-8B1A-68BF0B8A238A}"/>
    <cellStyle name="Normal 23 3 2 2" xfId="6623" xr:uid="{4B2CF3C9-58AC-4209-BB81-49802D0E94D1}"/>
    <cellStyle name="Normal 23 3 3" xfId="6624" xr:uid="{0B39C897-1232-4451-974D-B2FDC64697D1}"/>
    <cellStyle name="Normal 23 4" xfId="6625" xr:uid="{2619988A-F9EA-4B20-82E7-B920677B0580}"/>
    <cellStyle name="Normal 23 4 2" xfId="6626" xr:uid="{59E3868B-7709-4416-BAC4-C14F1CBD9926}"/>
    <cellStyle name="Normal 23 5" xfId="6627" xr:uid="{24FEB78C-7B96-407F-BAAF-4DA5096F15D6}"/>
    <cellStyle name="Normal 23 6" xfId="6628" xr:uid="{B1C65802-98FA-460D-872B-F6547138B071}"/>
    <cellStyle name="Normal 23 7" xfId="6629" xr:uid="{5BBEFFB7-38AE-4473-A90F-B8786F30E576}"/>
    <cellStyle name="Normal 230" xfId="6630" xr:uid="{385689BE-49FF-4D0D-A861-358B6C879C52}"/>
    <cellStyle name="Normal 230 2" xfId="6631" xr:uid="{C8B62207-3BD0-4E91-A521-AF304A9751EF}"/>
    <cellStyle name="Normal 231" xfId="6632" xr:uid="{A9B1A842-913F-423C-AF76-DA3BCE587FCC}"/>
    <cellStyle name="Normal 231 2" xfId="6633" xr:uid="{DB13595B-9569-4776-82A2-8C1087363EEE}"/>
    <cellStyle name="Normal 232" xfId="6634" xr:uid="{C091C3F2-0EF9-4E14-B29D-3AE09E679424}"/>
    <cellStyle name="Normal 232 2" xfId="6635" xr:uid="{6851B925-1C96-44D4-823E-D2320D6E2ABD}"/>
    <cellStyle name="Normal 233" xfId="6636" xr:uid="{B39A8C57-D217-47C1-92F7-E2BDB544E94F}"/>
    <cellStyle name="Normal 233 2" xfId="6637" xr:uid="{ACD4D89D-8255-4FF9-868E-4698B5DCEDC4}"/>
    <cellStyle name="Normal 234" xfId="6638" xr:uid="{7AC43961-36AF-4A20-8327-9885A1E84044}"/>
    <cellStyle name="Normal 234 2" xfId="6639" xr:uid="{367D9A66-8B1D-4ADD-A516-9FC6F41437EB}"/>
    <cellStyle name="Normal 235" xfId="6640" xr:uid="{31488AC8-FFB3-47B3-BCFC-6D434E640B0F}"/>
    <cellStyle name="Normal 235 2" xfId="6641" xr:uid="{F25B4F52-F1F1-4D70-86F6-EC47003536D5}"/>
    <cellStyle name="Normal 236" xfId="6642" xr:uid="{6A8094DA-B276-4148-BA94-25F888B694E1}"/>
    <cellStyle name="Normal 236 2" xfId="6643" xr:uid="{BAAF032C-311A-48AA-B035-51BEB99B325E}"/>
    <cellStyle name="Normal 237" xfId="6644" xr:uid="{CF01A665-C06C-4CDF-8632-83B781AE003A}"/>
    <cellStyle name="Normal 237 2" xfId="6645" xr:uid="{F03404F7-8062-4C30-9BF6-1FDC101E5B57}"/>
    <cellStyle name="Normal 238" xfId="6646" xr:uid="{7A488649-20A8-497D-A3B5-4414A37E8AE5}"/>
    <cellStyle name="Normal 238 2" xfId="6647" xr:uid="{0A6AB998-0AF6-4049-9D88-F58B1A1890D1}"/>
    <cellStyle name="Normal 239" xfId="6648" xr:uid="{32201514-FA16-472B-9D41-2BAE8D746A49}"/>
    <cellStyle name="Normal 239 2" xfId="6649" xr:uid="{A57B5761-75BB-4242-9485-38F822C5F437}"/>
    <cellStyle name="Normal 24" xfId="6650" xr:uid="{D2457F19-149A-4D95-9E28-405EBDA71592}"/>
    <cellStyle name="Normal 24 2" xfId="6651" xr:uid="{F647F4F8-5E88-44BD-A68B-22847D1B29AA}"/>
    <cellStyle name="Normal 24 2 2" xfId="6652" xr:uid="{1AB82883-1AB0-4783-B4EB-044CA7D19AE9}"/>
    <cellStyle name="Normal 24 2 2 2" xfId="6653" xr:uid="{18BB24D3-5682-446E-86D7-95C6B27A6F2E}"/>
    <cellStyle name="Normal 24 2 3" xfId="6654" xr:uid="{8235B026-C6A2-4A40-92A9-960EBFE0BF7D}"/>
    <cellStyle name="Normal 24 3" xfId="6655" xr:uid="{C14DD5C3-BBD1-4D4C-8D5E-F0D3DFDC495B}"/>
    <cellStyle name="Normal 24 4" xfId="6656" xr:uid="{C91FFC93-6701-43C7-A74E-242FC15F7C5D}"/>
    <cellStyle name="Normal 24 4 2" xfId="6657" xr:uid="{1CB189C4-5EA1-4D46-8BDA-0BA503845425}"/>
    <cellStyle name="Normal 24 5" xfId="6658" xr:uid="{0B93DBBB-1157-4DDC-9E2D-713897C29F52}"/>
    <cellStyle name="Normal 24 6" xfId="6659" xr:uid="{8D249797-A0DE-4EE9-A40B-991C10CC74EB}"/>
    <cellStyle name="Normal 240" xfId="6660" xr:uid="{FB2241EA-36A5-4A6F-9213-750B04B6FC88}"/>
    <cellStyle name="Normal 240 2" xfId="6661" xr:uid="{B9D2DDF9-BF0C-42A7-85DC-290596BC5697}"/>
    <cellStyle name="Normal 241" xfId="6662" xr:uid="{863F46CE-BBA5-4EED-BCE0-574B187F33AF}"/>
    <cellStyle name="Normal 241 2" xfId="6663" xr:uid="{A15F9B73-0188-4A9A-BDD3-DE75EE5252F0}"/>
    <cellStyle name="Normal 242" xfId="6664" xr:uid="{F1A88B48-B982-4C85-AB45-DA98A5D7B543}"/>
    <cellStyle name="Normal 242 2" xfId="6665" xr:uid="{DC9E99AC-7474-40DF-A08B-3481195A9114}"/>
    <cellStyle name="Normal 243" xfId="6666" xr:uid="{E6D77D3F-ABBE-4E85-9452-846FEB07DF43}"/>
    <cellStyle name="Normal 243 2" xfId="6667" xr:uid="{0CBF1F7D-7D44-43C1-93EC-72C797EE0406}"/>
    <cellStyle name="Normal 244" xfId="6668" xr:uid="{F8A7DFA4-A3A5-42CE-B734-21FDF8DF7E80}"/>
    <cellStyle name="Normal 244 2" xfId="6669" xr:uid="{CBD8A8DD-118F-42C7-89E6-90854F996446}"/>
    <cellStyle name="Normal 245" xfId="6670" xr:uid="{5EA0FEAB-2E17-4133-A1F8-E92DF161DC6B}"/>
    <cellStyle name="Normal 245 2" xfId="6671" xr:uid="{9FB46AFF-10F3-444B-8171-33FF4765F507}"/>
    <cellStyle name="Normal 246" xfId="6672" xr:uid="{56E73DDA-80F4-4676-BFE6-1BF555BCC7A9}"/>
    <cellStyle name="Normal 246 2" xfId="6673" xr:uid="{40898DC2-44D5-4D5F-AB96-A44FAD020091}"/>
    <cellStyle name="Normal 247" xfId="6674" xr:uid="{8D99A216-E426-4756-AC27-40ED2F3698C5}"/>
    <cellStyle name="Normal 247 2" xfId="6675" xr:uid="{27E745C1-EE1C-44B9-9F32-9F4BF2A103D8}"/>
    <cellStyle name="Normal 248" xfId="6676" xr:uid="{1BCAA703-630D-4815-8FB1-77B9AA7FCA93}"/>
    <cellStyle name="Normal 248 2" xfId="6677" xr:uid="{EBBA721B-288D-4DAB-B703-70F8127FAD4D}"/>
    <cellStyle name="Normal 249" xfId="6678" xr:uid="{145D9533-9704-473C-A1F5-791E01667F76}"/>
    <cellStyle name="Normal 249 2" xfId="6679" xr:uid="{9F198177-5822-4A2B-9EAE-CA7F9CA02EE5}"/>
    <cellStyle name="Normal 25" xfId="6680" xr:uid="{A89F22B1-4FDB-40E3-A9C0-902B9139D1AD}"/>
    <cellStyle name="Normal 25 2" xfId="6681" xr:uid="{202B8FAD-224F-4A69-95F6-A6FC6EE9289E}"/>
    <cellStyle name="Normal 25 2 2" xfId="6682" xr:uid="{2D6BCB63-F9E1-4D31-8521-A80018CE26E8}"/>
    <cellStyle name="Normal 25 2 3" xfId="6683" xr:uid="{192BA90E-8BB1-40F4-9378-C65CDEA40FB9}"/>
    <cellStyle name="Normal 25 2 4" xfId="6684" xr:uid="{043F1685-1351-4D5B-9EE2-1216F71647EB}"/>
    <cellStyle name="Normal 25 3" xfId="6685" xr:uid="{CA251BCC-02D3-4313-A8D1-144FC90835C5}"/>
    <cellStyle name="Normal 25 4" xfId="6686" xr:uid="{C692FEBB-715E-4333-8DCB-17A55D40CDC5}"/>
    <cellStyle name="Normal 25 5" xfId="6687" xr:uid="{E2B7F39C-9A42-4FB1-8854-CD03E47D08BB}"/>
    <cellStyle name="Normal 25 6" xfId="6688" xr:uid="{2850899E-32A4-4E9B-9815-9C87137AFCA0}"/>
    <cellStyle name="Normal 25 7" xfId="6689" xr:uid="{13CD9844-981C-47AD-8773-19025DD86039}"/>
    <cellStyle name="Normal 250" xfId="6690" xr:uid="{FCF5E480-D8B3-4CAD-8BF5-FE964EAB37F6}"/>
    <cellStyle name="Normal 250 2" xfId="6691" xr:uid="{9525ABAE-A62F-4532-8A58-C59F6CD57B0F}"/>
    <cellStyle name="Normal 251" xfId="6692" xr:uid="{FFECD0E7-F4CF-480A-BED9-883FC1910781}"/>
    <cellStyle name="Normal 251 2" xfId="6693" xr:uid="{4E79A39A-A33C-4023-B52B-7445654A485F}"/>
    <cellStyle name="Normal 252" xfId="6694" xr:uid="{EC6AAFED-3570-4AC2-AC60-25430986B5A5}"/>
    <cellStyle name="Normal 252 2" xfId="6695" xr:uid="{420C0A83-B173-4AB0-83D8-7469930B50B2}"/>
    <cellStyle name="Normal 253" xfId="6696" xr:uid="{9DABFE03-1110-4FE7-9C47-8CA525299AA8}"/>
    <cellStyle name="Normal 253 2" xfId="6697" xr:uid="{FD62EFFA-198D-402E-AEF9-4C2246F52B75}"/>
    <cellStyle name="Normal 254" xfId="6698" xr:uid="{77AE7BC6-65E5-4056-A7F0-D89E9F5961C1}"/>
    <cellStyle name="Normal 254 2" xfId="6699" xr:uid="{9BF074B8-8D31-450E-86CF-432D39027EF0}"/>
    <cellStyle name="Normal 255" xfId="6700" xr:uid="{5F4F321D-7C43-4309-B7C8-6CFE791E63FD}"/>
    <cellStyle name="Normal 255 2" xfId="6701" xr:uid="{9C21714B-8216-43D1-8545-FC58D19BBB60}"/>
    <cellStyle name="Normal 256" xfId="6702" xr:uid="{773BF38D-0FEB-4DF4-8FBB-A8D0C14B7FE4}"/>
    <cellStyle name="Normal 256 2" xfId="6703" xr:uid="{BF2F8ED6-B1B2-4783-B3CF-B9F6ECE311EC}"/>
    <cellStyle name="Normal 257" xfId="6704" xr:uid="{37000D6B-C4B4-4318-9157-C6F97BE0C407}"/>
    <cellStyle name="Normal 257 2" xfId="6705" xr:uid="{0E19C382-EAF5-429E-A174-7444F0B5CE78}"/>
    <cellStyle name="Normal 258" xfId="6706" xr:uid="{B6382679-9FC7-4950-8942-EB709185786E}"/>
    <cellStyle name="Normal 258 2" xfId="6707" xr:uid="{A4E0124F-7E6C-445B-87AC-36391EE727C8}"/>
    <cellStyle name="Normal 259" xfId="6708" xr:uid="{075675FB-18AE-4F58-AE49-B58FF6720679}"/>
    <cellStyle name="Normal 259 2" xfId="6709" xr:uid="{EAA4D6DE-4EC5-4ACF-A8FA-8257BCE660A6}"/>
    <cellStyle name="Normal 26" xfId="6710" xr:uid="{01F2F2C8-7EFE-4838-B564-8D18952E17FF}"/>
    <cellStyle name="Normal 26 2" xfId="6711" xr:uid="{F8A0D7DB-680A-46C3-823E-2E7116D79F33}"/>
    <cellStyle name="Normal 26 2 2" xfId="6712" xr:uid="{8BFF3583-3C98-45DD-836E-B5AC76F02EC6}"/>
    <cellStyle name="Normal 26 2 3" xfId="6713" xr:uid="{0BDFAFB8-0607-46D4-ACF5-D24A5A18DAFC}"/>
    <cellStyle name="Normal 26 3" xfId="6714" xr:uid="{ABAA0B5A-3AF2-45C4-BE90-86973B07AAD8}"/>
    <cellStyle name="Normal 26 3 2" xfId="6715" xr:uid="{24695C95-6383-4B5B-8144-8F6572666060}"/>
    <cellStyle name="Normal 26 3 3" xfId="6716" xr:uid="{47162AAF-C667-470D-B6A3-5BF677F65D3F}"/>
    <cellStyle name="Normal 26 4" xfId="6717" xr:uid="{7B49A5F6-3A81-48D4-82AF-7E1E52E5CBB7}"/>
    <cellStyle name="Normal 26 5" xfId="6718" xr:uid="{DC0924B6-B5BD-4A5F-A9E8-79E5FB8BB18A}"/>
    <cellStyle name="Normal 260" xfId="6719" xr:uid="{C79562A6-488F-4175-A02F-CCB7A52409AD}"/>
    <cellStyle name="Normal 260 2" xfId="6720" xr:uid="{3E898DE1-8512-4BFB-9571-2698C5686F97}"/>
    <cellStyle name="Normal 261" xfId="6721" xr:uid="{AAA59E71-6412-4845-9345-44F506996098}"/>
    <cellStyle name="Normal 261 2" xfId="6722" xr:uid="{33380EAA-F0D8-4C70-AF9A-F9FBC3A2F709}"/>
    <cellStyle name="Normal 262" xfId="6723" xr:uid="{3490401F-E347-4CC9-9970-61A4CA1803D8}"/>
    <cellStyle name="Normal 262 2" xfId="6724" xr:uid="{62FA85B3-46AE-46BC-B5B3-1494C6753657}"/>
    <cellStyle name="Normal 263" xfId="6725" xr:uid="{D1DC94DC-B4B2-4D66-A606-6366242AE18D}"/>
    <cellStyle name="Normal 263 2" xfId="6726" xr:uid="{036F3A5C-492A-4303-BA99-53CA19CC8A8D}"/>
    <cellStyle name="Normal 264" xfId="6727" xr:uid="{C4DF8AF9-A8B9-4446-A7FA-E54EFE1B4498}"/>
    <cellStyle name="Normal 264 2" xfId="6728" xr:uid="{0E629B16-B83C-4AB9-B816-5C61CEDA26AB}"/>
    <cellStyle name="Normal 265" xfId="6729" xr:uid="{8D7C08DC-85E6-4467-8E50-2796505492D9}"/>
    <cellStyle name="Normal 265 2" xfId="6730" xr:uid="{6D405894-E15C-4872-8D1A-8EC3DFAF6BCE}"/>
    <cellStyle name="Normal 266" xfId="6731" xr:uid="{80D48152-B6C8-4EB7-BBDB-9597C3A74EC5}"/>
    <cellStyle name="Normal 266 2" xfId="6732" xr:uid="{508EF7C0-CAB4-4F78-BA4A-5F58F58222B1}"/>
    <cellStyle name="Normal 267" xfId="6733" xr:uid="{83071F0C-21B3-41F2-9997-07FFEB701FB0}"/>
    <cellStyle name="Normal 267 2" xfId="6734" xr:uid="{BA29C144-228C-47ED-B409-F0891FC42556}"/>
    <cellStyle name="Normal 268" xfId="6735" xr:uid="{5A34065C-25EC-4CE6-94EF-A7F0F8AE464D}"/>
    <cellStyle name="Normal 268 2" xfId="6736" xr:uid="{50EC668D-8F84-4A06-9C79-14BDAD53184F}"/>
    <cellStyle name="Normal 269" xfId="6737" xr:uid="{490351FB-D442-4737-8D57-6A2801B93140}"/>
    <cellStyle name="Normal 269 2" xfId="6738" xr:uid="{8545E2E7-8C0E-462A-A3FC-FE98644F96BB}"/>
    <cellStyle name="Normal 27" xfId="6739" xr:uid="{BF3F030B-BA3D-4D0D-9FEE-553C2BDD68EF}"/>
    <cellStyle name="Normal 27 2" xfId="6740" xr:uid="{897F5EF7-7F7D-4EFA-AFD0-59EF391D4BED}"/>
    <cellStyle name="Normal 27 2 2" xfId="6741" xr:uid="{3EF17E42-DC84-4EFF-BDD6-611253B37F98}"/>
    <cellStyle name="Normal 27 2 2 2" xfId="6742" xr:uid="{08D9DF70-E0AF-486A-BAA9-BE753434C6EC}"/>
    <cellStyle name="Normal 27 2 2 2 2" xfId="6743" xr:uid="{1D8C9C72-DCD9-4FCE-9A5C-7FDA20FE0F2F}"/>
    <cellStyle name="Normal 27 2 2 2 2 2" xfId="6744" xr:uid="{CDE8F15F-0C29-41D2-813F-561BD9EF896A}"/>
    <cellStyle name="Normal 27 2 2 2 3" xfId="6745" xr:uid="{D02DA35D-C2C3-495B-B1BA-EDB19854C2FB}"/>
    <cellStyle name="Normal 27 2 2 3" xfId="6746" xr:uid="{FA3D9DA4-C432-41BC-A9AD-D8E670027BFF}"/>
    <cellStyle name="Normal 27 2 2 3 2" xfId="6747" xr:uid="{A86F4C8C-123D-4C6B-9138-8CC55ADE64C1}"/>
    <cellStyle name="Normal 27 2 2 4" xfId="6748" xr:uid="{A1C024B2-9634-4D25-9C77-74960CD38D71}"/>
    <cellStyle name="Normal 27 2 3" xfId="6749" xr:uid="{4851A0CC-0BD9-4B51-9402-C5AA3DACA71D}"/>
    <cellStyle name="Normal 27 2 3 2" xfId="6750" xr:uid="{406BBA7A-CC24-4DAC-9B83-E02DD47B87D7}"/>
    <cellStyle name="Normal 27 2 3 2 2" xfId="6751" xr:uid="{4F706A56-3223-4A5E-ADB2-70F50B2C9A02}"/>
    <cellStyle name="Normal 27 2 3 3" xfId="6752" xr:uid="{7DFFC673-CB90-46D9-8133-752911C9CDE1}"/>
    <cellStyle name="Normal 27 2 4" xfId="6753" xr:uid="{273C4BF8-E7C4-43B6-807E-CD8C494F9F6E}"/>
    <cellStyle name="Normal 27 2 4 2" xfId="6754" xr:uid="{ECF32678-C33F-4EDD-8CFA-B3DCF8C62866}"/>
    <cellStyle name="Normal 27 2 5" xfId="6755" xr:uid="{FF254C09-CD77-46E8-AD75-1F91D4419B3F}"/>
    <cellStyle name="Normal 27 2 6" xfId="6756" xr:uid="{4B0C220F-DE22-4B04-92BD-F6B57A00C3DB}"/>
    <cellStyle name="Normal 27 3" xfId="6757" xr:uid="{340DF958-CFEF-48BC-94D5-1093DD09E8ED}"/>
    <cellStyle name="Normal 27 3 2" xfId="6758" xr:uid="{B51A96D9-4C60-4FD7-BF52-2224DFBC170F}"/>
    <cellStyle name="Normal 27 3 2 2" xfId="6759" xr:uid="{1A9B3533-54EA-40CF-BB03-7A13F462D9AD}"/>
    <cellStyle name="Normal 27 3 2 2 2" xfId="6760" xr:uid="{38011D18-77F6-46E4-A36F-2BC7BA269992}"/>
    <cellStyle name="Normal 27 3 2 3" xfId="6761" xr:uid="{A11087EC-2F92-4156-8FE9-034CF4840190}"/>
    <cellStyle name="Normal 27 3 2 4" xfId="6762" xr:uid="{1C02674D-1919-442A-A5AF-5AF19A8E7004}"/>
    <cellStyle name="Normal 27 3 3" xfId="6763" xr:uid="{19F2B89A-2BAA-4F9A-9731-901779D31E6C}"/>
    <cellStyle name="Normal 27 3 3 2" xfId="6764" xr:uid="{E6B71DA2-F532-49AF-9D96-0B8760FEBFF1}"/>
    <cellStyle name="Normal 27 3 4" xfId="6765" xr:uid="{F7EB52FF-BA26-4D4C-AEBA-CD8D4BA8707E}"/>
    <cellStyle name="Normal 27 3 5" xfId="6766" xr:uid="{9A2D3890-0D6C-43A7-85BA-C2BE6CB57904}"/>
    <cellStyle name="Normal 27 4" xfId="6767" xr:uid="{108EA838-61FC-4260-9274-A1EEC74BF5DC}"/>
    <cellStyle name="Normal 27 4 2" xfId="6768" xr:uid="{C9090962-F42A-41F7-9DD8-DF3212359992}"/>
    <cellStyle name="Normal 27 4 2 2" xfId="6769" xr:uid="{4F4F0831-9B9D-42E8-B048-89749F5912A6}"/>
    <cellStyle name="Normal 27 4 3" xfId="6770" xr:uid="{CEF80762-9760-4861-9724-840CAFEA5CA8}"/>
    <cellStyle name="Normal 27 4 4" xfId="6771" xr:uid="{DE5A9DAC-3218-45EF-8495-35A7EE374FE7}"/>
    <cellStyle name="Normal 27 5" xfId="6772" xr:uid="{6EA68F07-88FD-45F7-8758-F5A2F12FDA95}"/>
    <cellStyle name="Normal 27 5 2" xfId="6773" xr:uid="{E5CD54AA-718C-4BE5-AA3E-665DFAA1E318}"/>
    <cellStyle name="Normal 27 6" xfId="6774" xr:uid="{EF376AFF-525D-4A6A-B65F-F445625A0C49}"/>
    <cellStyle name="Normal 27 7" xfId="6775" xr:uid="{01BE8184-DECC-4B6B-8C60-E45451F3A764}"/>
    <cellStyle name="Normal 27 8" xfId="6776" xr:uid="{6C0C1720-3AC5-4B49-AD72-5C44BD46429F}"/>
    <cellStyle name="Normal 27 9" xfId="6777" xr:uid="{3617FF44-F499-4FCF-93CB-36BC58CB23C3}"/>
    <cellStyle name="Normal 270" xfId="6778" xr:uid="{225F5BBB-8138-465C-8A2E-38F959D0D9B7}"/>
    <cellStyle name="Normal 270 2" xfId="6779" xr:uid="{13571222-B3C4-48E0-90BC-D0519242BD53}"/>
    <cellStyle name="Normal 271" xfId="6780" xr:uid="{E0058FAE-F2B3-4765-BF04-D497DAA7837D}"/>
    <cellStyle name="Normal 271 2" xfId="6781" xr:uid="{E72DC8FC-314E-40F3-8EC0-44EE6FA132E4}"/>
    <cellStyle name="Normal 272" xfId="6782" xr:uid="{49D74AD7-D45E-46EA-BC1B-70F8ED99062F}"/>
    <cellStyle name="Normal 272 2" xfId="6783" xr:uid="{5250173D-87DC-4CCE-AC54-42AA8BFF3785}"/>
    <cellStyle name="Normal 273" xfId="6784" xr:uid="{08FEA02E-93B7-4B54-9A3D-5E871E7185A6}"/>
    <cellStyle name="Normal 273 2" xfId="6785" xr:uid="{4243BEE7-ACBA-46EA-A3C4-46E1F351B479}"/>
    <cellStyle name="Normal 274" xfId="6786" xr:uid="{2C11355C-8944-4ECF-9F15-9069DC2EF931}"/>
    <cellStyle name="Normal 274 2" xfId="6787" xr:uid="{70FB827E-A070-4DBF-B266-FDA312F9C600}"/>
    <cellStyle name="Normal 275" xfId="6788" xr:uid="{C0856817-986F-4910-B9CA-483E37E0F4DA}"/>
    <cellStyle name="Normal 275 2" xfId="6789" xr:uid="{528ED0C8-F939-4181-813F-2E4981D75788}"/>
    <cellStyle name="Normal 276" xfId="6790" xr:uid="{65D8828C-C68F-47B3-AA81-73946563BD16}"/>
    <cellStyle name="Normal 276 2" xfId="6791" xr:uid="{0004DCAA-7025-4E29-A3B8-742E2E65CFCD}"/>
    <cellStyle name="Normal 277" xfId="6792" xr:uid="{B5216497-050B-409C-A1AB-C88765774520}"/>
    <cellStyle name="Normal 277 2" xfId="6793" xr:uid="{A8ACC2FB-39DA-4F12-A2E5-3DFBC8662671}"/>
    <cellStyle name="Normal 278" xfId="6794" xr:uid="{48DBFEB9-674A-4C18-85F9-0A53CFA78984}"/>
    <cellStyle name="Normal 278 2" xfId="6795" xr:uid="{633AC7B1-9C1E-4573-BCB4-52BC7577E792}"/>
    <cellStyle name="Normal 279" xfId="6796" xr:uid="{96AC31EC-6FA3-4E9B-A059-4E2156D154DC}"/>
    <cellStyle name="Normal 279 2" xfId="6797" xr:uid="{C75D95EF-8315-4CDB-9939-7148DBE8E241}"/>
    <cellStyle name="Normal 28" xfId="6798" xr:uid="{34A915FF-4139-4851-BC0E-6AD0B65244AB}"/>
    <cellStyle name="Normal 28 10" xfId="6799" xr:uid="{2D272ABF-EB5C-4901-815C-5A8013657D6B}"/>
    <cellStyle name="Normal 28 10 10" xfId="6800" xr:uid="{BC6F49B3-E512-4F01-91E2-840D4E0AF066}"/>
    <cellStyle name="Normal 28 10 11" xfId="6801" xr:uid="{DA2018B8-A406-4ACC-B1D3-6FAADA458165}"/>
    <cellStyle name="Normal 28 10 2" xfId="6802" xr:uid="{3B2BD985-E8ED-46B9-947E-DE3C7BFC6382}"/>
    <cellStyle name="Normal 28 10 2 2" xfId="6803" xr:uid="{BEE7778A-3CF3-4606-A795-97C8C6EEBF62}"/>
    <cellStyle name="Normal 28 10 2 3" xfId="6804" xr:uid="{AF8C2F7E-95A0-49BD-8B2A-1454EE826809}"/>
    <cellStyle name="Normal 28 10 2 4" xfId="6805" xr:uid="{69C737F6-55DD-4F74-98EC-75891551F47A}"/>
    <cellStyle name="Normal 28 10 2 5" xfId="6806" xr:uid="{00ED19A8-1261-4C6B-A2C9-5AF440E94595}"/>
    <cellStyle name="Normal 28 10 2 6" xfId="6807" xr:uid="{04105EF3-4A89-4F4E-BFDF-BB83F5DF623C}"/>
    <cellStyle name="Normal 28 10 2 7" xfId="6808" xr:uid="{88B02F76-06AD-4197-B285-836EA61E2E36}"/>
    <cellStyle name="Normal 28 10 2 8" xfId="6809" xr:uid="{6FADF9F1-ACA3-4ECA-9B72-B3A92A2259E3}"/>
    <cellStyle name="Normal 28 10 3" xfId="6810" xr:uid="{B3FAEF61-7A4D-4EDD-8803-4899793178DC}"/>
    <cellStyle name="Normal 28 10 3 2" xfId="6811" xr:uid="{227D82BC-857B-4D67-BC99-8D645BC82C69}"/>
    <cellStyle name="Normal 28 10 3 3" xfId="6812" xr:uid="{2318ADFA-AF3A-42D6-88C7-78CD86899C22}"/>
    <cellStyle name="Normal 28 10 3 4" xfId="6813" xr:uid="{81D05C62-E61E-4DFD-9848-A46135FF2D9A}"/>
    <cellStyle name="Normal 28 10 3 5" xfId="6814" xr:uid="{94A71397-399D-45AF-9733-597AC0789774}"/>
    <cellStyle name="Normal 28 10 3 6" xfId="6815" xr:uid="{3C1E37B3-3F1F-42D6-835E-02C69AD57860}"/>
    <cellStyle name="Normal 28 10 3 7" xfId="6816" xr:uid="{E8CA5485-941B-482A-BB14-B0C96D334156}"/>
    <cellStyle name="Normal 28 10 3 8" xfId="6817" xr:uid="{49A9F18D-808B-494C-B447-F487232DF0E4}"/>
    <cellStyle name="Normal 28 10 4" xfId="6818" xr:uid="{60D9FC8D-C34F-428A-8BDF-78B71FFE0555}"/>
    <cellStyle name="Normal 28 10 4 2" xfId="6819" xr:uid="{E07E2D24-6F8A-49EF-8115-299D53851000}"/>
    <cellStyle name="Normal 28 10 4 3" xfId="6820" xr:uid="{10D2DB1B-007C-4D65-9883-D855085BBA06}"/>
    <cellStyle name="Normal 28 10 4 4" xfId="6821" xr:uid="{AD03D9D3-A637-4716-8DD4-F0B5600C63BA}"/>
    <cellStyle name="Normal 28 10 4 5" xfId="6822" xr:uid="{60B00559-5B6A-483D-B083-4253CB09F579}"/>
    <cellStyle name="Normal 28 10 4 6" xfId="6823" xr:uid="{0946C973-8A2A-4663-A076-74FBED22C998}"/>
    <cellStyle name="Normal 28 10 4 7" xfId="6824" xr:uid="{7D17121F-6B7C-44D0-851F-008238628344}"/>
    <cellStyle name="Normal 28 10 5" xfId="6825" xr:uid="{83B50667-6F3B-4CD0-8D95-9A241BA94D55}"/>
    <cellStyle name="Normal 28 10 6" xfId="6826" xr:uid="{A70B634B-489F-4B28-91DE-7E903669B7A1}"/>
    <cellStyle name="Normal 28 10 7" xfId="6827" xr:uid="{03154452-5D28-4903-B270-39DF91CEB6F5}"/>
    <cellStyle name="Normal 28 10 8" xfId="6828" xr:uid="{AE6712AF-AB43-4921-96B1-DBED5D96630A}"/>
    <cellStyle name="Normal 28 10 9" xfId="6829" xr:uid="{0C5E934C-0C45-4383-941A-A72756B3AF48}"/>
    <cellStyle name="Normal 28 11" xfId="6830" xr:uid="{E3034EE5-10A2-4E91-8C11-76EBB090A794}"/>
    <cellStyle name="Normal 28 11 10" xfId="6831" xr:uid="{CDB4CE1A-B95E-41D9-AF0E-B224EE8C9387}"/>
    <cellStyle name="Normal 28 11 11" xfId="6832" xr:uid="{0B4CFA7B-DAD7-466D-8531-F433A253848C}"/>
    <cellStyle name="Normal 28 11 2" xfId="6833" xr:uid="{5D7C9A51-5603-4970-8535-65F44C8138D5}"/>
    <cellStyle name="Normal 28 11 2 2" xfId="6834" xr:uid="{F26BB889-3F27-4CB5-9E45-EB1972A47F7E}"/>
    <cellStyle name="Normal 28 11 2 3" xfId="6835" xr:uid="{070B7FC9-FF7E-4182-A332-77BB15416FC0}"/>
    <cellStyle name="Normal 28 11 2 4" xfId="6836" xr:uid="{28F2C469-9C39-4C32-91D3-D2D4270D34FE}"/>
    <cellStyle name="Normal 28 11 2 5" xfId="6837" xr:uid="{18ED19F9-81D7-4B8E-A1A0-68E1EEBC13DF}"/>
    <cellStyle name="Normal 28 11 2 6" xfId="6838" xr:uid="{41909960-F43B-458D-999B-7EDB5D413999}"/>
    <cellStyle name="Normal 28 11 2 7" xfId="6839" xr:uid="{92742BCB-E3FB-40CB-86A4-9652DEF8CEE3}"/>
    <cellStyle name="Normal 28 11 2 8" xfId="6840" xr:uid="{259E2237-BEFF-4C01-BC4E-F67F09BD5F67}"/>
    <cellStyle name="Normal 28 11 3" xfId="6841" xr:uid="{83B5D01A-0D5A-439B-9FAA-DBDAFBDC27C9}"/>
    <cellStyle name="Normal 28 11 3 2" xfId="6842" xr:uid="{4B4C6189-14C9-4EAC-BA3C-CAE95299F7B8}"/>
    <cellStyle name="Normal 28 11 3 3" xfId="6843" xr:uid="{3E3ED0DB-F2FE-4664-8706-F056BF910E5E}"/>
    <cellStyle name="Normal 28 11 3 4" xfId="6844" xr:uid="{03E11F61-7DF7-4E8C-947B-5DAC51011A5F}"/>
    <cellStyle name="Normal 28 11 3 5" xfId="6845" xr:uid="{B9CC2300-92B6-41C2-8C3B-4C87125952DE}"/>
    <cellStyle name="Normal 28 11 3 6" xfId="6846" xr:uid="{86598DCB-CCBD-4B4D-B51A-54D36AE4FFB9}"/>
    <cellStyle name="Normal 28 11 3 7" xfId="6847" xr:uid="{5CB70786-5144-4208-8DD3-5A6E467D259D}"/>
    <cellStyle name="Normal 28 11 3 8" xfId="6848" xr:uid="{EDF4DB0B-1134-42A2-9BD2-FA2ECED347B4}"/>
    <cellStyle name="Normal 28 11 4" xfId="6849" xr:uid="{E24A8C30-591D-48DE-9127-ADA99E4B8868}"/>
    <cellStyle name="Normal 28 11 4 2" xfId="6850" xr:uid="{3679AAAD-2E7F-4F8D-9943-D5C783648BD7}"/>
    <cellStyle name="Normal 28 11 4 3" xfId="6851" xr:uid="{8A4A6A6A-FC0A-42FE-824D-9E186B8DAB5E}"/>
    <cellStyle name="Normal 28 11 4 4" xfId="6852" xr:uid="{F26DF905-B116-4455-9C4C-7538F3D7CE62}"/>
    <cellStyle name="Normal 28 11 4 5" xfId="6853" xr:uid="{08BAA7F3-DDE7-475D-B38E-80E7D50C5B63}"/>
    <cellStyle name="Normal 28 11 4 6" xfId="6854" xr:uid="{FB556E4D-7B74-4042-82CA-F390874314EB}"/>
    <cellStyle name="Normal 28 11 4 7" xfId="6855" xr:uid="{E9D2BC17-A9FF-4A24-AD8F-BBE92D0440DC}"/>
    <cellStyle name="Normal 28 11 5" xfId="6856" xr:uid="{4D3DC779-1D8B-44AB-B619-D4F3648D6F6A}"/>
    <cellStyle name="Normal 28 11 6" xfId="6857" xr:uid="{583873CF-567B-4630-BDF2-664994C3E4E5}"/>
    <cellStyle name="Normal 28 11 7" xfId="6858" xr:uid="{29757470-F143-489C-BEB8-DD2569626669}"/>
    <cellStyle name="Normal 28 11 8" xfId="6859" xr:uid="{A4409AD8-D4D3-4F03-8EFD-30C168D39A70}"/>
    <cellStyle name="Normal 28 11 9" xfId="6860" xr:uid="{BEC11170-15C0-4E4B-BDBA-3115E91BD4EF}"/>
    <cellStyle name="Normal 28 12" xfId="6861" xr:uid="{D419BFB9-1C5C-4BCC-AA94-F5138D74A32B}"/>
    <cellStyle name="Normal 28 12 10" xfId="6862" xr:uid="{4F15C2E4-9F65-4B3B-9DBD-CD81499DDAF6}"/>
    <cellStyle name="Normal 28 12 11" xfId="6863" xr:uid="{1CE8FB36-8403-4E55-9573-F764A3124E48}"/>
    <cellStyle name="Normal 28 12 2" xfId="6864" xr:uid="{815A76E6-7016-49EC-95A9-808C92348DCC}"/>
    <cellStyle name="Normal 28 12 2 2" xfId="6865" xr:uid="{B0A4F439-9A19-474A-A0FB-FBE965490D03}"/>
    <cellStyle name="Normal 28 12 2 3" xfId="6866" xr:uid="{283CAE69-DACB-4E8B-A799-F8C49A84A724}"/>
    <cellStyle name="Normal 28 12 2 4" xfId="6867" xr:uid="{EACB7BFC-0702-47FC-BF69-85D6DF453636}"/>
    <cellStyle name="Normal 28 12 2 5" xfId="6868" xr:uid="{A9839AC3-9EBD-4F0C-8DE3-E5B3E631AEE1}"/>
    <cellStyle name="Normal 28 12 2 6" xfId="6869" xr:uid="{4DF1348F-42A7-4FBF-8A5C-F6C4AC20C37B}"/>
    <cellStyle name="Normal 28 12 2 7" xfId="6870" xr:uid="{17D1845E-F3EC-45F1-AFAD-BC8046F97893}"/>
    <cellStyle name="Normal 28 12 2 8" xfId="6871" xr:uid="{DCA4017A-DCD4-4F5B-9054-B1CB2554910A}"/>
    <cellStyle name="Normal 28 12 3" xfId="6872" xr:uid="{53E34C61-EF87-43CB-A692-A46D522CB145}"/>
    <cellStyle name="Normal 28 12 3 2" xfId="6873" xr:uid="{F8D81BA8-BA35-452B-9AE9-3DB312E3EEF6}"/>
    <cellStyle name="Normal 28 12 3 3" xfId="6874" xr:uid="{18990D2C-7C48-497F-BC10-29FBB91E289A}"/>
    <cellStyle name="Normal 28 12 3 4" xfId="6875" xr:uid="{11BF5F8B-2D77-49C9-9357-AD2DA3A6C917}"/>
    <cellStyle name="Normal 28 12 3 5" xfId="6876" xr:uid="{6289CA65-D1D7-4D28-B8C5-7F8476A82E00}"/>
    <cellStyle name="Normal 28 12 3 6" xfId="6877" xr:uid="{A34FD659-5389-461D-B976-766355E81AAD}"/>
    <cellStyle name="Normal 28 12 3 7" xfId="6878" xr:uid="{5D48CFDC-5357-4CD8-9959-D2A35484F8D6}"/>
    <cellStyle name="Normal 28 12 3 8" xfId="6879" xr:uid="{5C692356-49C0-45BA-9884-D2E8CD689A12}"/>
    <cellStyle name="Normal 28 12 4" xfId="6880" xr:uid="{6AEA45BF-AE46-499D-BA65-CD6AB748F473}"/>
    <cellStyle name="Normal 28 12 4 2" xfId="6881" xr:uid="{5210F860-61D9-4116-B34E-98EC01F7AC2F}"/>
    <cellStyle name="Normal 28 12 4 3" xfId="6882" xr:uid="{039C7908-8C9A-41CF-9AC8-3F87FAC0C008}"/>
    <cellStyle name="Normal 28 12 4 4" xfId="6883" xr:uid="{64A5AFED-6DAC-4553-BBAA-3128D75BCBAC}"/>
    <cellStyle name="Normal 28 12 4 5" xfId="6884" xr:uid="{5210F4FE-365E-45DE-B67D-25D33C571243}"/>
    <cellStyle name="Normal 28 12 4 6" xfId="6885" xr:uid="{3CF1CEDE-779C-40A2-8FB0-847D5ACE42A7}"/>
    <cellStyle name="Normal 28 12 4 7" xfId="6886" xr:uid="{7FF0BAF4-48E4-445A-96B7-80F459A5808F}"/>
    <cellStyle name="Normal 28 12 5" xfId="6887" xr:uid="{7B050A39-427A-47D3-892F-C679BF5E7FFD}"/>
    <cellStyle name="Normal 28 12 6" xfId="6888" xr:uid="{2D4EF486-3EE4-451C-8D13-ECA466678B13}"/>
    <cellStyle name="Normal 28 12 7" xfId="6889" xr:uid="{2EBBC819-FBC5-4F4F-8486-81E070669AFA}"/>
    <cellStyle name="Normal 28 12 8" xfId="6890" xr:uid="{DC262E99-01E2-48BF-A5DF-E81E9B021430}"/>
    <cellStyle name="Normal 28 12 9" xfId="6891" xr:uid="{9D809581-99BA-4909-89F7-796508464808}"/>
    <cellStyle name="Normal 28 13" xfId="6892" xr:uid="{993EAFA8-461F-4301-858D-5206E36E0600}"/>
    <cellStyle name="Normal 28 13 10" xfId="6893" xr:uid="{A0FBB509-8D5C-4F55-9805-EB54467DDE25}"/>
    <cellStyle name="Normal 28 13 11" xfId="6894" xr:uid="{99931E18-26AE-45F9-892B-28C6EF02051E}"/>
    <cellStyle name="Normal 28 13 2" xfId="6895" xr:uid="{E75D7F0F-FC77-464B-BD3B-7A31BAF96A2D}"/>
    <cellStyle name="Normal 28 13 2 2" xfId="6896" xr:uid="{65332C48-DB05-4189-AFB4-D78F26BC40F1}"/>
    <cellStyle name="Normal 28 13 2 3" xfId="6897" xr:uid="{BC39C8A2-D025-4F65-967E-3B6A61632FCB}"/>
    <cellStyle name="Normal 28 13 2 4" xfId="6898" xr:uid="{C1F62157-FF7D-47A9-937F-D8F34832FEED}"/>
    <cellStyle name="Normal 28 13 2 5" xfId="6899" xr:uid="{0CFAB1DD-5D30-4BB1-BB62-7404B306690C}"/>
    <cellStyle name="Normal 28 13 2 6" xfId="6900" xr:uid="{F2C44757-EDFF-4DED-A55F-0475D62E0249}"/>
    <cellStyle name="Normal 28 13 2 7" xfId="6901" xr:uid="{EDF24A6E-B5BE-45DF-B1D2-C5C6439D2DD8}"/>
    <cellStyle name="Normal 28 13 2 8" xfId="6902" xr:uid="{E358F025-5343-46A9-A424-B505AE8EE85A}"/>
    <cellStyle name="Normal 28 13 3" xfId="6903" xr:uid="{C4731418-5360-4411-B08F-47CC9C433887}"/>
    <cellStyle name="Normal 28 13 3 2" xfId="6904" xr:uid="{0F0E6B62-0ED7-453D-9E18-5F999DC064CC}"/>
    <cellStyle name="Normal 28 13 3 3" xfId="6905" xr:uid="{32D46008-16D7-4E94-B0AF-D34154925B9A}"/>
    <cellStyle name="Normal 28 13 3 4" xfId="6906" xr:uid="{56B11FE3-0CB0-43C9-ADA8-F9213922C18D}"/>
    <cellStyle name="Normal 28 13 3 5" xfId="6907" xr:uid="{675ADE51-3613-40F9-945A-987ABCBC625B}"/>
    <cellStyle name="Normal 28 13 3 6" xfId="6908" xr:uid="{71A831F5-0867-4F76-9713-F24AD6BF11EB}"/>
    <cellStyle name="Normal 28 13 3 7" xfId="6909" xr:uid="{348262C4-3D1C-49CD-B771-A177C8290E44}"/>
    <cellStyle name="Normal 28 13 3 8" xfId="6910" xr:uid="{1A129E13-ED6E-4EC4-8D30-4713B1FF84C6}"/>
    <cellStyle name="Normal 28 13 4" xfId="6911" xr:uid="{E1A46B06-F4DD-4FAF-9DE8-6BA8E7265BB9}"/>
    <cellStyle name="Normal 28 13 4 2" xfId="6912" xr:uid="{9AFBADA5-7422-4CD8-A9FA-9B04F4CB958D}"/>
    <cellStyle name="Normal 28 13 4 3" xfId="6913" xr:uid="{C58A6B4D-9DDE-4747-A65B-359DCDD0523E}"/>
    <cellStyle name="Normal 28 13 4 4" xfId="6914" xr:uid="{9E779C10-806F-4524-B8F5-CF2AD3AFC461}"/>
    <cellStyle name="Normal 28 13 4 5" xfId="6915" xr:uid="{2098AD8A-A57B-4D56-94C6-A5604F124AB8}"/>
    <cellStyle name="Normal 28 13 4 6" xfId="6916" xr:uid="{1082EC38-9196-4B2D-99E6-9BC9A6FD0F81}"/>
    <cellStyle name="Normal 28 13 4 7" xfId="6917" xr:uid="{73E1555E-6BFC-45B2-936D-DA6A0DFCCD9E}"/>
    <cellStyle name="Normal 28 13 5" xfId="6918" xr:uid="{B4B7F255-575B-4698-8296-1E3EE440DBFC}"/>
    <cellStyle name="Normal 28 13 6" xfId="6919" xr:uid="{ECE41BF6-7FC1-472F-A2E7-4141DE3FF7E4}"/>
    <cellStyle name="Normal 28 13 7" xfId="6920" xr:uid="{98DDE53F-7F94-4F8E-BB80-5173750B7CC4}"/>
    <cellStyle name="Normal 28 13 8" xfId="6921" xr:uid="{F08E6980-357C-489D-84A5-72815D28A6FD}"/>
    <cellStyle name="Normal 28 13 9" xfId="6922" xr:uid="{484A2397-75F9-4B82-A172-A33A96937545}"/>
    <cellStyle name="Normal 28 14" xfId="6923" xr:uid="{D6633ECD-5E0B-49D0-A8A3-F7050B65D049}"/>
    <cellStyle name="Normal 28 14 10" xfId="6924" xr:uid="{D6F59ABF-237B-4974-B166-35112DFB5F87}"/>
    <cellStyle name="Normal 28 14 11" xfId="6925" xr:uid="{0F7FCCDD-FA8D-4E8B-A3EA-8260B1D01AED}"/>
    <cellStyle name="Normal 28 14 2" xfId="6926" xr:uid="{253F88FA-94E7-41B6-AF85-FC59F9E33DBD}"/>
    <cellStyle name="Normal 28 14 2 2" xfId="6927" xr:uid="{7F7C4ACD-FDD5-4303-857D-347890BE9F7B}"/>
    <cellStyle name="Normal 28 14 2 3" xfId="6928" xr:uid="{762D5885-F88F-41F7-A858-EF71AEDB9710}"/>
    <cellStyle name="Normal 28 14 2 4" xfId="6929" xr:uid="{0281F221-1A0E-4D6D-B16A-302FCA03DE91}"/>
    <cellStyle name="Normal 28 14 2 5" xfId="6930" xr:uid="{B9A1C2C7-B835-4E50-BAEC-7733CC790036}"/>
    <cellStyle name="Normal 28 14 2 6" xfId="6931" xr:uid="{27C01469-A421-46BB-AC14-3E909FACF357}"/>
    <cellStyle name="Normal 28 14 2 7" xfId="6932" xr:uid="{D08862D3-9558-456E-93F5-1117C15B6452}"/>
    <cellStyle name="Normal 28 14 2 8" xfId="6933" xr:uid="{A9A417AF-EE94-4D1A-AEE1-B8FCB1660D62}"/>
    <cellStyle name="Normal 28 14 3" xfId="6934" xr:uid="{4E0E94D1-8578-4CC8-BFDB-327E4D59A426}"/>
    <cellStyle name="Normal 28 14 3 2" xfId="6935" xr:uid="{7856A698-B600-448D-8700-8E091D054D5F}"/>
    <cellStyle name="Normal 28 14 3 3" xfId="6936" xr:uid="{83683657-B9FD-4C11-AE71-5BC8104FDB72}"/>
    <cellStyle name="Normal 28 14 3 4" xfId="6937" xr:uid="{AA5E21BF-F148-450D-A19F-36BAD02C449B}"/>
    <cellStyle name="Normal 28 14 3 5" xfId="6938" xr:uid="{C1950BAE-A8E0-4C63-995A-68DDDE5E19A6}"/>
    <cellStyle name="Normal 28 14 3 6" xfId="6939" xr:uid="{D0AC187B-529D-4535-A8D0-CCB82204BC10}"/>
    <cellStyle name="Normal 28 14 3 7" xfId="6940" xr:uid="{86D50306-D2FB-476C-B0BA-B3B6CBE4EB15}"/>
    <cellStyle name="Normal 28 14 3 8" xfId="6941" xr:uid="{D4D8F072-575B-4E5F-AD16-EB49FC7C9332}"/>
    <cellStyle name="Normal 28 14 4" xfId="6942" xr:uid="{B37BB30E-56B3-4018-BC25-DBA372239443}"/>
    <cellStyle name="Normal 28 14 4 2" xfId="6943" xr:uid="{F8F535A2-32DD-4116-8690-98ECBB35ACCA}"/>
    <cellStyle name="Normal 28 14 4 3" xfId="6944" xr:uid="{0EB8D2DD-6142-49B9-A536-B22843E4E4FD}"/>
    <cellStyle name="Normal 28 14 4 4" xfId="6945" xr:uid="{2AB01606-FA97-48FA-A58A-101C213102F5}"/>
    <cellStyle name="Normal 28 14 4 5" xfId="6946" xr:uid="{E94470AC-7257-4609-AD42-3FD9FA3A1501}"/>
    <cellStyle name="Normal 28 14 4 6" xfId="6947" xr:uid="{0FA24C48-EF00-41FF-8B99-C0A7091B99E5}"/>
    <cellStyle name="Normal 28 14 4 7" xfId="6948" xr:uid="{EAD19A1D-2A7D-43C1-BD3E-BEE293CA1C19}"/>
    <cellStyle name="Normal 28 14 5" xfId="6949" xr:uid="{36157CAA-4E9C-4486-9A4C-EC84EC831A2F}"/>
    <cellStyle name="Normal 28 14 6" xfId="6950" xr:uid="{79775042-7B9C-4C33-BCE0-72B305F2E7AF}"/>
    <cellStyle name="Normal 28 14 7" xfId="6951" xr:uid="{9BA93620-7E45-4C54-816D-83A590B6B6D7}"/>
    <cellStyle name="Normal 28 14 8" xfId="6952" xr:uid="{88CA615A-070F-4685-9F20-E4B74AFC6E74}"/>
    <cellStyle name="Normal 28 14 9" xfId="6953" xr:uid="{1656907A-5FC3-4CF0-9FE2-B3DE270C6534}"/>
    <cellStyle name="Normal 28 15" xfId="6954" xr:uid="{410947E0-94C7-4F4E-8AD7-998DD55F4755}"/>
    <cellStyle name="Normal 28 15 10" xfId="6955" xr:uid="{116E542F-C195-42EA-A1C2-166BEC11E260}"/>
    <cellStyle name="Normal 28 15 11" xfId="6956" xr:uid="{BC0CAA80-AEA5-4663-93B2-46168F097874}"/>
    <cellStyle name="Normal 28 15 2" xfId="6957" xr:uid="{05FD9A66-1ABD-4CB9-98C5-ECFDDDC55BF8}"/>
    <cellStyle name="Normal 28 15 2 2" xfId="6958" xr:uid="{074A47E1-8BEB-46D2-B609-D42844CF4F5A}"/>
    <cellStyle name="Normal 28 15 2 3" xfId="6959" xr:uid="{0C1F516E-227C-4CD6-B0CF-BEF21347577A}"/>
    <cellStyle name="Normal 28 15 2 4" xfId="6960" xr:uid="{CAEDD012-9639-49FD-8537-4E60303AC9E9}"/>
    <cellStyle name="Normal 28 15 2 5" xfId="6961" xr:uid="{6D24D247-2642-4B56-9080-D6A308A16458}"/>
    <cellStyle name="Normal 28 15 2 6" xfId="6962" xr:uid="{C703C25F-728D-45AC-93FB-8E6A895C1DAE}"/>
    <cellStyle name="Normal 28 15 2 7" xfId="6963" xr:uid="{AA776ED1-B13B-4ABE-86A6-0825BD6D9268}"/>
    <cellStyle name="Normal 28 15 2 8" xfId="6964" xr:uid="{B5417C9D-7DEC-414C-A9B1-F0952D08E39F}"/>
    <cellStyle name="Normal 28 15 3" xfId="6965" xr:uid="{389CB771-B84F-4952-97FD-54D90B5F97FA}"/>
    <cellStyle name="Normal 28 15 3 2" xfId="6966" xr:uid="{4C242DEC-CECE-4133-BD03-57A941D64796}"/>
    <cellStyle name="Normal 28 15 3 3" xfId="6967" xr:uid="{3288A02F-5BD4-432F-8B30-097629010AA2}"/>
    <cellStyle name="Normal 28 15 3 4" xfId="6968" xr:uid="{A88672AC-CB7C-42F8-8FE7-9F0715AFEE7F}"/>
    <cellStyle name="Normal 28 15 3 5" xfId="6969" xr:uid="{AD0490AE-5886-44EF-BC1F-8897EAA0B6A3}"/>
    <cellStyle name="Normal 28 15 3 6" xfId="6970" xr:uid="{88C8963E-EDF7-46A2-B968-AD34DA4CFEB0}"/>
    <cellStyle name="Normal 28 15 3 7" xfId="6971" xr:uid="{1751E745-7506-421B-AF0A-2D97406B0EE2}"/>
    <cellStyle name="Normal 28 15 3 8" xfId="6972" xr:uid="{9C59B9D1-752A-4F6C-BCB3-B5A0C7579B31}"/>
    <cellStyle name="Normal 28 15 4" xfId="6973" xr:uid="{1EC5C259-19F0-4734-8A5B-E393CEC320FD}"/>
    <cellStyle name="Normal 28 15 4 2" xfId="6974" xr:uid="{F687F91E-B13F-4D03-AD68-06FC7C7CDC30}"/>
    <cellStyle name="Normal 28 15 4 3" xfId="6975" xr:uid="{B5AEB675-5F2E-4FF0-8EC5-42E5F2C75635}"/>
    <cellStyle name="Normal 28 15 4 4" xfId="6976" xr:uid="{8F19F1AE-881D-46FE-A24F-A3764E705D55}"/>
    <cellStyle name="Normal 28 15 4 5" xfId="6977" xr:uid="{F38F0858-0F5E-446A-ABB1-DE9BC859FCD3}"/>
    <cellStyle name="Normal 28 15 4 6" xfId="6978" xr:uid="{FE546ABF-076D-4C15-B771-2A93CF842BE6}"/>
    <cellStyle name="Normal 28 15 4 7" xfId="6979" xr:uid="{9FFF67C4-4699-4647-B7FB-8CFB660FF40E}"/>
    <cellStyle name="Normal 28 15 5" xfId="6980" xr:uid="{A07B66C6-6B14-47C9-B837-562E06F5989C}"/>
    <cellStyle name="Normal 28 15 6" xfId="6981" xr:uid="{7867A34F-B7A2-434D-AA6E-C942CA891B62}"/>
    <cellStyle name="Normal 28 15 7" xfId="6982" xr:uid="{655E30DF-88A9-4F7D-9763-DE010EB2CCE6}"/>
    <cellStyle name="Normal 28 15 8" xfId="6983" xr:uid="{EDC07050-164E-4C50-A173-C7ED4486B25F}"/>
    <cellStyle name="Normal 28 15 9" xfId="6984" xr:uid="{767832B6-D63F-4063-ADB7-5ADFE5BA8AB5}"/>
    <cellStyle name="Normal 28 16" xfId="6985" xr:uid="{71ABEF0E-2428-4FA0-94C7-439EE2A2F9CF}"/>
    <cellStyle name="Normal 28 16 10" xfId="6986" xr:uid="{C7710595-6AA4-4F7F-93CA-104BBFC97BA1}"/>
    <cellStyle name="Normal 28 16 11" xfId="6987" xr:uid="{540C6A98-A768-4EF3-9DDF-0B6D1056B648}"/>
    <cellStyle name="Normal 28 16 2" xfId="6988" xr:uid="{1AB9DC5B-384B-4390-9E05-BE21BCBC462B}"/>
    <cellStyle name="Normal 28 16 2 2" xfId="6989" xr:uid="{4836AEA5-282B-43ED-9405-2EA5675EDE14}"/>
    <cellStyle name="Normal 28 16 2 3" xfId="6990" xr:uid="{65060F97-16D7-4F0D-8363-51C9471F2A40}"/>
    <cellStyle name="Normal 28 16 2 4" xfId="6991" xr:uid="{18869F0E-5BDD-4CBB-9C2A-B113E0682F32}"/>
    <cellStyle name="Normal 28 16 2 5" xfId="6992" xr:uid="{8CA9398D-57E4-4965-868B-CE7DDF7DAE3A}"/>
    <cellStyle name="Normal 28 16 2 6" xfId="6993" xr:uid="{022F4FA3-31D8-4E08-8AB9-FDC53FD340F6}"/>
    <cellStyle name="Normal 28 16 2 7" xfId="6994" xr:uid="{3219CA92-0550-43DB-9C6E-876815F21404}"/>
    <cellStyle name="Normal 28 16 2 8" xfId="6995" xr:uid="{4AF69D69-11E4-4048-9215-EFAC70D4DEFA}"/>
    <cellStyle name="Normal 28 16 3" xfId="6996" xr:uid="{8BC6CC90-B31F-456C-BF26-A1ECEA9141E0}"/>
    <cellStyle name="Normal 28 16 3 2" xfId="6997" xr:uid="{FF6906E6-1D88-4C07-99B7-9D8DD807651C}"/>
    <cellStyle name="Normal 28 16 3 3" xfId="6998" xr:uid="{6C301501-646E-4BFF-BCCE-516747D51AA1}"/>
    <cellStyle name="Normal 28 16 3 4" xfId="6999" xr:uid="{AD3ACA74-96FC-49CB-9C2C-89D169943C49}"/>
    <cellStyle name="Normal 28 16 3 5" xfId="7000" xr:uid="{CE67CDE0-7D59-497F-8F96-C3583952D36D}"/>
    <cellStyle name="Normal 28 16 3 6" xfId="7001" xr:uid="{E9EBB250-668F-48CD-BE07-E58FB868952D}"/>
    <cellStyle name="Normal 28 16 3 7" xfId="7002" xr:uid="{DF03CBA4-DB27-4989-BD6A-9A83CDCAF92A}"/>
    <cellStyle name="Normal 28 16 3 8" xfId="7003" xr:uid="{18574218-3021-41BD-BB0C-7823A5545A5F}"/>
    <cellStyle name="Normal 28 16 4" xfId="7004" xr:uid="{5CA2A4A3-4139-4575-99A0-6BAEB76D0539}"/>
    <cellStyle name="Normal 28 16 4 2" xfId="7005" xr:uid="{C3BB929C-A286-427F-8B47-6183E8BA46CC}"/>
    <cellStyle name="Normal 28 16 4 3" xfId="7006" xr:uid="{7A9F9316-4338-4B64-8951-CC47FF239473}"/>
    <cellStyle name="Normal 28 16 4 4" xfId="7007" xr:uid="{976AD6B1-8210-43BF-9E98-528DA05AE4BE}"/>
    <cellStyle name="Normal 28 16 4 5" xfId="7008" xr:uid="{92FAF076-3119-4B3A-8685-0B2CE3D0E8BB}"/>
    <cellStyle name="Normal 28 16 4 6" xfId="7009" xr:uid="{68D7DCE1-B6DC-496D-AEC8-1B2F6EDCD33A}"/>
    <cellStyle name="Normal 28 16 4 7" xfId="7010" xr:uid="{A23C7BD8-E4AF-495B-91C4-A1B86655F5F0}"/>
    <cellStyle name="Normal 28 16 5" xfId="7011" xr:uid="{F624B561-80D8-41D3-BB99-C4D32990785E}"/>
    <cellStyle name="Normal 28 16 6" xfId="7012" xr:uid="{46ACB207-5185-44C4-AAA5-F0772A5F6AA7}"/>
    <cellStyle name="Normal 28 16 7" xfId="7013" xr:uid="{C1CB9674-1975-40F7-AE32-4025AF11DAC3}"/>
    <cellStyle name="Normal 28 16 8" xfId="7014" xr:uid="{9BECF78F-6F9C-49E2-8F7D-EBDC4480E3EC}"/>
    <cellStyle name="Normal 28 16 9" xfId="7015" xr:uid="{04C9ADF5-DC2C-403D-BF98-35AD34F6A301}"/>
    <cellStyle name="Normal 28 17" xfId="7016" xr:uid="{224E69BD-6458-4CE7-A75B-9774CF8455CA}"/>
    <cellStyle name="Normal 28 17 10" xfId="7017" xr:uid="{02E0F163-ED07-4582-86B2-66B2ADABE099}"/>
    <cellStyle name="Normal 28 17 2" xfId="7018" xr:uid="{35EA8779-99B3-492E-9ECA-CE6A0FD570A0}"/>
    <cellStyle name="Normal 28 17 2 2" xfId="7019" xr:uid="{3AA38883-A96D-48D3-B99F-35A9DB3C981B}"/>
    <cellStyle name="Normal 28 17 2 3" xfId="7020" xr:uid="{6276F178-E56F-4FDE-9896-E2CFA0E5C380}"/>
    <cellStyle name="Normal 28 17 2 4" xfId="7021" xr:uid="{0126BAED-9DDE-4201-85A8-ADBB3E3C80C5}"/>
    <cellStyle name="Normal 28 17 2 5" xfId="7022" xr:uid="{67585030-EAD5-4B97-9CEF-0C888A2883F5}"/>
    <cellStyle name="Normal 28 17 2 6" xfId="7023" xr:uid="{D393C2C2-69BA-4E16-87E4-471A4A5DBE31}"/>
    <cellStyle name="Normal 28 17 2 7" xfId="7024" xr:uid="{C40D937D-07F1-4450-8CE6-8D060770D266}"/>
    <cellStyle name="Normal 28 17 2 8" xfId="7025" xr:uid="{4B5BFD46-DDB1-4BD0-82A2-82A17E5764F3}"/>
    <cellStyle name="Normal 28 17 3" xfId="7026" xr:uid="{9800656A-33B8-4D7C-A211-3B059F561910}"/>
    <cellStyle name="Normal 28 17 3 2" xfId="7027" xr:uid="{45FB7F58-5DA8-49E3-B0DC-232506F62EC8}"/>
    <cellStyle name="Normal 28 17 3 3" xfId="7028" xr:uid="{0F45CB97-826E-4157-BB1D-2D36DDCE579D}"/>
    <cellStyle name="Normal 28 17 3 4" xfId="7029" xr:uid="{1555D2BA-0F41-4126-8DB0-86640614B22F}"/>
    <cellStyle name="Normal 28 17 3 5" xfId="7030" xr:uid="{DA4FB9A5-2EDA-4EB9-ABC0-FCF790237406}"/>
    <cellStyle name="Normal 28 17 3 6" xfId="7031" xr:uid="{F098C521-5E8E-47FA-84FE-E0DBD7BD9937}"/>
    <cellStyle name="Normal 28 17 3 7" xfId="7032" xr:uid="{32D49A18-D343-4D3E-843B-17F5E61882E7}"/>
    <cellStyle name="Normal 28 17 4" xfId="7033" xr:uid="{B5307142-A72F-4D35-B99E-95E9549CAFBA}"/>
    <cellStyle name="Normal 28 17 5" xfId="7034" xr:uid="{6EB2AC15-CC26-4A59-BB83-29AB84EB7630}"/>
    <cellStyle name="Normal 28 17 6" xfId="7035" xr:uid="{03A36C79-0B04-4742-B362-FB39BB06874D}"/>
    <cellStyle name="Normal 28 17 7" xfId="7036" xr:uid="{9FFF9F6D-897C-4E27-B528-541389734A2E}"/>
    <cellStyle name="Normal 28 17 8" xfId="7037" xr:uid="{D52C204F-240E-4DD6-921B-4AA0EE0D12A2}"/>
    <cellStyle name="Normal 28 17 9" xfId="7038" xr:uid="{4C0FCDB8-6AB5-44E1-8C80-12DE8A72FC87}"/>
    <cellStyle name="Normal 28 18" xfId="7039" xr:uid="{04C74A33-BE84-4260-93D1-8867EFDE8E35}"/>
    <cellStyle name="Normal 28 18 2" xfId="7040" xr:uid="{E3B4A1A5-489C-4F08-8E7F-70786BCF2B70}"/>
    <cellStyle name="Normal 28 18 3" xfId="7041" xr:uid="{87D9BE34-445C-4EFD-9600-347B9527E6F7}"/>
    <cellStyle name="Normal 28 18 4" xfId="7042" xr:uid="{4E1079F0-B33C-4A02-B923-56B673166388}"/>
    <cellStyle name="Normal 28 18 5" xfId="7043" xr:uid="{D1EA6E1F-7315-41A1-8D51-F1D793AEBCB0}"/>
    <cellStyle name="Normal 28 18 6" xfId="7044" xr:uid="{5E38ABE7-25BC-49CF-9010-D7A253F718AF}"/>
    <cellStyle name="Normal 28 18 7" xfId="7045" xr:uid="{BAD137DD-91EA-4E35-8797-61B2A641FE54}"/>
    <cellStyle name="Normal 28 18 8" xfId="7046" xr:uid="{DD84DC7E-4C82-4771-850B-B6852D662AB8}"/>
    <cellStyle name="Normal 28 19" xfId="7047" xr:uid="{C4D7074C-4181-42E0-9030-4401087B9D89}"/>
    <cellStyle name="Normal 28 19 2" xfId="7048" xr:uid="{837F5D19-8518-4AFE-8748-F386478BB90A}"/>
    <cellStyle name="Normal 28 19 3" xfId="7049" xr:uid="{B64A7B80-CCF5-428A-9BF8-346EF4C2A4C0}"/>
    <cellStyle name="Normal 28 19 4" xfId="7050" xr:uid="{F6DFB1BB-A663-4B3D-9B8C-5E2CC9430AA8}"/>
    <cellStyle name="Normal 28 19 5" xfId="7051" xr:uid="{39DB0AA1-CB06-46D6-870C-2AB514404ACB}"/>
    <cellStyle name="Normal 28 19 6" xfId="7052" xr:uid="{8433B423-01E7-4EBD-A0B7-837316DBC667}"/>
    <cellStyle name="Normal 28 19 7" xfId="7053" xr:uid="{AB1A7DCE-3E84-46A9-B6EA-F5810CF006BC}"/>
    <cellStyle name="Normal 28 19 8" xfId="7054" xr:uid="{8AF603F5-3254-43A6-AB78-2546B093F093}"/>
    <cellStyle name="Normal 28 2" xfId="7055" xr:uid="{53DE44FA-6C30-4734-B858-E571ACA1DE99}"/>
    <cellStyle name="Normal 28 2 10" xfId="7056" xr:uid="{BBD925F9-5ADA-4FFC-B5E0-E7F52FE9DF46}"/>
    <cellStyle name="Normal 28 2 11" xfId="7057" xr:uid="{7A6A11BA-6EA9-4A75-98C0-E91791EDBC29}"/>
    <cellStyle name="Normal 28 2 12" xfId="7058" xr:uid="{1B601FF7-1A0D-4996-B5EE-779528D81212}"/>
    <cellStyle name="Normal 28 2 13" xfId="7059" xr:uid="{0B3E706A-187E-49A8-BCB4-06E643AE9C80}"/>
    <cellStyle name="Normal 28 2 2" xfId="7060" xr:uid="{97EC34DF-7E36-4985-B55A-81E6EB3F33C1}"/>
    <cellStyle name="Normal 28 2 2 2" xfId="7061" xr:uid="{7F0967C2-84A8-4EF4-804D-58EB0E2B54FC}"/>
    <cellStyle name="Normal 28 2 2 2 2" xfId="7062" xr:uid="{0D53B8C4-2198-446B-A96D-8797C60B4D86}"/>
    <cellStyle name="Normal 28 2 2 2 2 2" xfId="7063" xr:uid="{4ED09DA1-4C2F-4E6C-9F3D-2F6A57B098D5}"/>
    <cellStyle name="Normal 28 2 2 2 3" xfId="7064" xr:uid="{A66E98D9-93E0-4C11-A372-CDC5F4B89C09}"/>
    <cellStyle name="Normal 28 2 2 2 4" xfId="7065" xr:uid="{AE88EBF3-A73C-4140-86EB-4143F7DDC529}"/>
    <cellStyle name="Normal 28 2 2 3" xfId="7066" xr:uid="{DB5EECF0-F91D-4AD1-84DC-0D33FC5D0857}"/>
    <cellStyle name="Normal 28 2 2 3 2" xfId="7067" xr:uid="{466E5715-3A4A-461D-8450-D4180C4CB6D2}"/>
    <cellStyle name="Normal 28 2 2 3 3" xfId="7068" xr:uid="{E2D01F00-9FDA-4D16-9125-978983E424E8}"/>
    <cellStyle name="Normal 28 2 2 4" xfId="7069" xr:uid="{E8C890F1-BEE4-41DA-AEB3-B2D67D1F6F18}"/>
    <cellStyle name="Normal 28 2 2 4 2" xfId="7070" xr:uid="{3DE8A0D9-C6FF-44CB-8F78-2B0B73DF4902}"/>
    <cellStyle name="Normal 28 2 2 5" xfId="7071" xr:uid="{7C639EFE-EB2F-4488-945F-EB990B3B919A}"/>
    <cellStyle name="Normal 28 2 2 6" xfId="7072" xr:uid="{180FA5C8-5DE9-4DAF-AB33-2519D7DB8C55}"/>
    <cellStyle name="Normal 28 2 2 7" xfId="7073" xr:uid="{EF0BC165-BDE6-43D0-B759-49A299B5DA63}"/>
    <cellStyle name="Normal 28 2 2 8" xfId="7074" xr:uid="{9A9963A3-A38C-4950-858B-08B01C22D3D3}"/>
    <cellStyle name="Normal 28 2 2 9" xfId="7075" xr:uid="{E7558153-0083-49C5-9ACC-6B5F52240F5B}"/>
    <cellStyle name="Normal 28 2 3" xfId="7076" xr:uid="{0C65499C-85D9-4DBE-983A-5FEB89368847}"/>
    <cellStyle name="Normal 28 2 3 2" xfId="7077" xr:uid="{BAE92DDD-9012-4D6D-964E-AF9C25D99C9C}"/>
    <cellStyle name="Normal 28 2 3 2 2" xfId="7078" xr:uid="{84868599-FFBD-40FB-AFBA-00AB48B4B8B4}"/>
    <cellStyle name="Normal 28 2 3 2 3" xfId="7079" xr:uid="{8695A35D-FDAE-4468-BED1-D95960EC4DC6}"/>
    <cellStyle name="Normal 28 2 3 3" xfId="7080" xr:uid="{04D5FFBF-CC0E-4E33-B86A-F7BF21D1DE0C}"/>
    <cellStyle name="Normal 28 2 3 3 2" xfId="7081" xr:uid="{84AE7844-A0AB-4D62-8510-413C8765B14F}"/>
    <cellStyle name="Normal 28 2 3 4" xfId="7082" xr:uid="{C4AE741C-CB02-4F71-B9B6-DE0F4699E337}"/>
    <cellStyle name="Normal 28 2 3 5" xfId="7083" xr:uid="{384B8DC1-CD33-4694-B093-DC7D9029EA06}"/>
    <cellStyle name="Normal 28 2 3 6" xfId="7084" xr:uid="{1072D1ED-BCC7-44F7-B107-0EDD3EA0DF30}"/>
    <cellStyle name="Normal 28 2 3 7" xfId="7085" xr:uid="{15ACB4B3-5D12-47A6-9482-C0A2BDE19E60}"/>
    <cellStyle name="Normal 28 2 3 8" xfId="7086" xr:uid="{6E718FEC-5C8B-468B-8AFA-6F1656512902}"/>
    <cellStyle name="Normal 28 2 3 9" xfId="7087" xr:uid="{D69C38FA-8B25-4A59-9CFE-4485FD1EE194}"/>
    <cellStyle name="Normal 28 2 4" xfId="7088" xr:uid="{BD1EE7B7-7735-48AE-8E19-FDC743C16AAA}"/>
    <cellStyle name="Normal 28 2 4 2" xfId="7089" xr:uid="{023B5013-A6CB-4108-A580-37130BA1DE18}"/>
    <cellStyle name="Normal 28 2 4 2 2" xfId="7090" xr:uid="{A82AED0F-A044-41E6-A2C9-8C0ED9B0C0F1}"/>
    <cellStyle name="Normal 28 2 4 3" xfId="7091" xr:uid="{73EEA373-09BE-4573-A3F9-FA1721A774A1}"/>
    <cellStyle name="Normal 28 2 4 4" xfId="7092" xr:uid="{FC0E1A71-60D3-4905-B09F-B1065CFE11A7}"/>
    <cellStyle name="Normal 28 2 4 5" xfId="7093" xr:uid="{A9522C3E-D78D-4EFA-A012-05AE6D8D36AD}"/>
    <cellStyle name="Normal 28 2 4 6" xfId="7094" xr:uid="{69355BB8-23CF-4112-8AC3-937DFA45619C}"/>
    <cellStyle name="Normal 28 2 4 7" xfId="7095" xr:uid="{083DFD20-763B-4734-866C-2ACE51FE3410}"/>
    <cellStyle name="Normal 28 2 4 8" xfId="7096" xr:uid="{12151EDD-496A-4E1D-A41A-829314F86065}"/>
    <cellStyle name="Normal 28 2 5" xfId="7097" xr:uid="{6429ED14-782F-430A-B7A2-318F4663456B}"/>
    <cellStyle name="Normal 28 2 5 2" xfId="7098" xr:uid="{39FD5905-E5FB-4180-BE23-69A57108A053}"/>
    <cellStyle name="Normal 28 2 6" xfId="7099" xr:uid="{195F8510-1977-4F2C-B273-B5D32F87B879}"/>
    <cellStyle name="Normal 28 2 7" xfId="7100" xr:uid="{BB2D0DF0-4A50-4195-9F83-72105FA665DB}"/>
    <cellStyle name="Normal 28 2 8" xfId="7101" xr:uid="{86D42D69-58C5-4025-B61E-BBDD9CB5D0B6}"/>
    <cellStyle name="Normal 28 2 9" xfId="7102" xr:uid="{E5D625E8-0CBB-4C75-B583-72EC0799BFF3}"/>
    <cellStyle name="Normal 28 20" xfId="7103" xr:uid="{67FD642F-48F5-4F52-B75C-A54880CC0FB5}"/>
    <cellStyle name="Normal 28 20 2" xfId="7104" xr:uid="{3DB378E0-5B47-47B3-AA6B-F40A8687E623}"/>
    <cellStyle name="Normal 28 20 3" xfId="7105" xr:uid="{144C7683-CDDF-4453-B6DB-1343EC07AC03}"/>
    <cellStyle name="Normal 28 20 4" xfId="7106" xr:uid="{EB59B36F-E8B3-4B08-8008-5FB803A42F73}"/>
    <cellStyle name="Normal 28 20 5" xfId="7107" xr:uid="{E5918BE9-7FF6-4C28-88A8-E19F792F35D7}"/>
    <cellStyle name="Normal 28 20 6" xfId="7108" xr:uid="{AE61277C-8AD5-4295-B281-E5D8B2212BD0}"/>
    <cellStyle name="Normal 28 20 7" xfId="7109" xr:uid="{4BE42F5F-FDA5-450D-8C22-7741F793D9DB}"/>
    <cellStyle name="Normal 28 21" xfId="7110" xr:uid="{B0947A5A-FBC5-41A6-AD9B-FE307771C7AA}"/>
    <cellStyle name="Normal 28 22" xfId="7111" xr:uid="{FE3315F3-7A50-4B47-B5BF-7049859A6B2C}"/>
    <cellStyle name="Normal 28 23" xfId="7112" xr:uid="{92B00315-57B4-44C6-9874-2E3A52AB3B78}"/>
    <cellStyle name="Normal 28 24" xfId="7113" xr:uid="{226B9C1C-4EB0-4794-94FA-E7A9FBD1CF2A}"/>
    <cellStyle name="Normal 28 25" xfId="7114" xr:uid="{7F80243B-C61F-46C2-8994-14E05952547F}"/>
    <cellStyle name="Normal 28 26" xfId="7115" xr:uid="{68ECA272-2C38-40DF-9173-E026FBF332B0}"/>
    <cellStyle name="Normal 28 27" xfId="7116" xr:uid="{C7258AC0-881B-402E-B8BE-176584379D1B}"/>
    <cellStyle name="Normal 28 28" xfId="7117" xr:uid="{3BAA0F25-FFC7-4929-A04F-F6673E7683FE}"/>
    <cellStyle name="Normal 28 29" xfId="7118" xr:uid="{AF8CE36D-5D7D-4709-A8F4-DE81DF55D5FB}"/>
    <cellStyle name="Normal 28 3" xfId="7119" xr:uid="{8253A931-B273-46A3-B9B2-A767176A4861}"/>
    <cellStyle name="Normal 28 3 10" xfId="7120" xr:uid="{6E0E5B63-364A-4A6D-A249-60DB924F0D1F}"/>
    <cellStyle name="Normal 28 3 11" xfId="7121" xr:uid="{E31B4B52-90D7-48C3-93AB-913F07675D76}"/>
    <cellStyle name="Normal 28 3 12" xfId="7122" xr:uid="{FA0DD94E-7A3B-4740-B793-0CC5A8ADB574}"/>
    <cellStyle name="Normal 28 3 13" xfId="7123" xr:uid="{5B8C7721-126A-4111-A520-5D2CCD8514A7}"/>
    <cellStyle name="Normal 28 3 2" xfId="7124" xr:uid="{F1907378-055F-45C0-8484-C54F255ABA22}"/>
    <cellStyle name="Normal 28 3 2 10" xfId="7125" xr:uid="{6A9F3D29-6614-4FD8-B351-3D6EC798FFEF}"/>
    <cellStyle name="Normal 28 3 2 2" xfId="7126" xr:uid="{B134F427-3014-43FE-9A27-12C3E33F3CA2}"/>
    <cellStyle name="Normal 28 3 2 2 2" xfId="7127" xr:uid="{CAFEDA3E-8C6B-45D9-9EA2-29A330A8ECCC}"/>
    <cellStyle name="Normal 28 3 2 2 3" xfId="7128" xr:uid="{1AF9C7BF-739A-468F-868F-691C2DFF5D80}"/>
    <cellStyle name="Normal 28 3 2 3" xfId="7129" xr:uid="{5822699A-B76E-4E6F-A1E7-F7650FCC30F8}"/>
    <cellStyle name="Normal 28 3 2 3 2" xfId="7130" xr:uid="{E12B7FC2-5281-41C1-8045-9DD0F92E45E1}"/>
    <cellStyle name="Normal 28 3 2 4" xfId="7131" xr:uid="{7533ED4E-0E4A-48BB-8D05-1FB4287492B8}"/>
    <cellStyle name="Normal 28 3 2 5" xfId="7132" xr:uid="{8A5021B0-8238-4E21-8E37-C20E78FA078D}"/>
    <cellStyle name="Normal 28 3 2 6" xfId="7133" xr:uid="{EB40F05F-F2F2-431C-8688-AC332CB24290}"/>
    <cellStyle name="Normal 28 3 2 7" xfId="7134" xr:uid="{20F7423B-706D-4E33-B80D-92743B709274}"/>
    <cellStyle name="Normal 28 3 2 8" xfId="7135" xr:uid="{75058EBE-EFFC-4BE4-A617-B34B1CAFC3FC}"/>
    <cellStyle name="Normal 28 3 2 9" xfId="7136" xr:uid="{7AA07280-674C-4111-BD03-630244CA17FF}"/>
    <cellStyle name="Normal 28 3 3" xfId="7137" xr:uid="{FEA801B6-D508-460C-B3AC-5ED1857040F3}"/>
    <cellStyle name="Normal 28 3 3 2" xfId="7138" xr:uid="{220D63FF-BA18-4F5D-8115-6FB02ED2E3F0}"/>
    <cellStyle name="Normal 28 3 3 2 2" xfId="7139" xr:uid="{E8BEAEED-9E4D-49FB-AB9C-67C3EC3E16E9}"/>
    <cellStyle name="Normal 28 3 3 3" xfId="7140" xr:uid="{AD4CB1D5-972B-4AD5-AD9A-6923C13E3B2D}"/>
    <cellStyle name="Normal 28 3 3 4" xfId="7141" xr:uid="{AEABC2EE-F9BB-4C9E-B69C-D56D819DB8F7}"/>
    <cellStyle name="Normal 28 3 3 5" xfId="7142" xr:uid="{0125F90A-01E3-4A18-ABDB-41CB0FAC8B43}"/>
    <cellStyle name="Normal 28 3 3 6" xfId="7143" xr:uid="{02E0AE6D-366B-4A2D-AA4C-2FDD9B82771C}"/>
    <cellStyle name="Normal 28 3 3 7" xfId="7144" xr:uid="{DD36C07E-ED8A-410E-ABB6-DBBABF82451E}"/>
    <cellStyle name="Normal 28 3 3 8" xfId="7145" xr:uid="{911C2DE9-8265-4993-BA9A-F8BE67CAE8E5}"/>
    <cellStyle name="Normal 28 3 3 9" xfId="7146" xr:uid="{CC43ADA4-1EC5-4053-8BBE-495A808891C2}"/>
    <cellStyle name="Normal 28 3 4" xfId="7147" xr:uid="{1BCE0A5B-5614-40D4-83A0-F5E0491BA33A}"/>
    <cellStyle name="Normal 28 3 4 2" xfId="7148" xr:uid="{4A372B28-1501-4D88-8F3D-86F11A29A62D}"/>
    <cellStyle name="Normal 28 3 4 3" xfId="7149" xr:uid="{F4FC705F-F52F-42EC-957D-99099017E5C3}"/>
    <cellStyle name="Normal 28 3 4 4" xfId="7150" xr:uid="{BC6C724C-C074-41F3-A8A5-8753E22B5DCF}"/>
    <cellStyle name="Normal 28 3 4 5" xfId="7151" xr:uid="{D0DB47C8-00B2-405B-9EA6-5D28ABF5E3E4}"/>
    <cellStyle name="Normal 28 3 4 6" xfId="7152" xr:uid="{1B6C04FA-1501-4087-8F3E-544D60EF15FD}"/>
    <cellStyle name="Normal 28 3 4 7" xfId="7153" xr:uid="{7A22FBE4-AA0C-491E-A8A6-19517FC3C868}"/>
    <cellStyle name="Normal 28 3 4 8" xfId="7154" xr:uid="{E3FDA1DE-C92D-42E2-BD48-B7DD8734879D}"/>
    <cellStyle name="Normal 28 3 5" xfId="7155" xr:uid="{222B203A-D086-42A7-A472-E00B436DDC98}"/>
    <cellStyle name="Normal 28 3 6" xfId="7156" xr:uid="{D949590D-E06B-4008-9158-3DA881168A58}"/>
    <cellStyle name="Normal 28 3 7" xfId="7157" xr:uid="{F3766FA3-38B4-4330-BD97-16BCBB5D0189}"/>
    <cellStyle name="Normal 28 3 8" xfId="7158" xr:uid="{A14AADD8-C897-4DD0-9143-31F8AB1E0EC5}"/>
    <cellStyle name="Normal 28 3 9" xfId="7159" xr:uid="{70B7D44A-E73E-4490-A842-B024B7D0922B}"/>
    <cellStyle name="Normal 28 30" xfId="7160" xr:uid="{6D0FAC99-F06D-4287-924A-CEC9AA1FCE85}"/>
    <cellStyle name="Normal 28 4" xfId="7161" xr:uid="{AE8BC5D1-4ABA-443F-967C-48E425D89B33}"/>
    <cellStyle name="Normal 28 4 10" xfId="7162" xr:uid="{E2013F2B-8CCE-4359-AAA9-F8F57E967D00}"/>
    <cellStyle name="Normal 28 4 11" xfId="7163" xr:uid="{054CC055-4A7A-4555-99A6-055CE27F0486}"/>
    <cellStyle name="Normal 28 4 12" xfId="7164" xr:uid="{BE54B84A-334D-4C84-B7B9-6267C7640F77}"/>
    <cellStyle name="Normal 28 4 13" xfId="7165" xr:uid="{84E5DD36-9F40-4E82-A484-D697ABFC875D}"/>
    <cellStyle name="Normal 28 4 2" xfId="7166" xr:uid="{73F6C004-47ED-4C01-9644-3739B198EAF9}"/>
    <cellStyle name="Normal 28 4 2 2" xfId="7167" xr:uid="{5BC01377-30FD-45C2-87A0-EAF2731F9678}"/>
    <cellStyle name="Normal 28 4 2 2 2" xfId="7168" xr:uid="{B2D4D5A6-0E6C-407A-B09D-84C593EC466E}"/>
    <cellStyle name="Normal 28 4 2 3" xfId="7169" xr:uid="{BF65E664-5579-4AB4-A2FB-1E392205C520}"/>
    <cellStyle name="Normal 28 4 2 4" xfId="7170" xr:uid="{F150B980-3B50-4925-957C-CDAE32225261}"/>
    <cellStyle name="Normal 28 4 2 5" xfId="7171" xr:uid="{10CA50D1-A3BE-4601-BA85-547E7036A97A}"/>
    <cellStyle name="Normal 28 4 2 6" xfId="7172" xr:uid="{0FEADD8D-2002-41C4-8C36-B58B48B25D1B}"/>
    <cellStyle name="Normal 28 4 2 7" xfId="7173" xr:uid="{5C9C2E00-8067-4AE0-8DDF-5DF55A48336F}"/>
    <cellStyle name="Normal 28 4 2 8" xfId="7174" xr:uid="{A1958204-21A2-4EE5-A0DB-EC3198481202}"/>
    <cellStyle name="Normal 28 4 2 9" xfId="7175" xr:uid="{A39E0D3B-9C80-43F3-9327-14C321BCDE9A}"/>
    <cellStyle name="Normal 28 4 3" xfId="7176" xr:uid="{B6D20505-DC9C-4A77-8493-BA23832884EA}"/>
    <cellStyle name="Normal 28 4 3 2" xfId="7177" xr:uid="{0DF0ED83-B7D1-4754-B5F0-3D150736B711}"/>
    <cellStyle name="Normal 28 4 3 3" xfId="7178" xr:uid="{85DF5B49-2795-47BB-8D9C-94E71B7A4177}"/>
    <cellStyle name="Normal 28 4 3 4" xfId="7179" xr:uid="{5C1EB7B4-C014-4114-A5F6-227D540F7DAE}"/>
    <cellStyle name="Normal 28 4 3 5" xfId="7180" xr:uid="{907D0433-57FD-4A44-BE09-5368C0F7E349}"/>
    <cellStyle name="Normal 28 4 3 6" xfId="7181" xr:uid="{6E7F92FC-0FF0-40AD-A806-52485866EF28}"/>
    <cellStyle name="Normal 28 4 3 7" xfId="7182" xr:uid="{B05661EE-8860-4434-9BD2-75B6CCBBC0E5}"/>
    <cellStyle name="Normal 28 4 3 8" xfId="7183" xr:uid="{F0CD9192-3362-4D04-86EC-4BDF3CC47987}"/>
    <cellStyle name="Normal 28 4 3 9" xfId="7184" xr:uid="{F8AE7FF1-05F5-4FA2-919C-EA38EB126C32}"/>
    <cellStyle name="Normal 28 4 4" xfId="7185" xr:uid="{9B55B256-988A-400A-BBB7-D02F34931813}"/>
    <cellStyle name="Normal 28 4 4 2" xfId="7186" xr:uid="{B7C32932-5DB0-4C81-B3E0-6448E9BAEBCD}"/>
    <cellStyle name="Normal 28 4 4 3" xfId="7187" xr:uid="{A2457CD7-F27A-408A-B294-7FDFB51EC65A}"/>
    <cellStyle name="Normal 28 4 4 4" xfId="7188" xr:uid="{F70008C0-EB27-490C-9F13-A1B5D8445B4E}"/>
    <cellStyle name="Normal 28 4 4 5" xfId="7189" xr:uid="{5033016A-27D9-44D3-AF88-022E44424084}"/>
    <cellStyle name="Normal 28 4 4 6" xfId="7190" xr:uid="{9BB65994-BDBA-4590-A73C-69CF19B728C8}"/>
    <cellStyle name="Normal 28 4 4 7" xfId="7191" xr:uid="{551C915D-28A7-4627-AB90-A5F71E048241}"/>
    <cellStyle name="Normal 28 4 5" xfId="7192" xr:uid="{23C5BF81-49C3-4327-82C1-2B3A6FF4CF2F}"/>
    <cellStyle name="Normal 28 4 6" xfId="7193" xr:uid="{F4C60766-0AE9-4CAF-84E9-0ABD6CF5493F}"/>
    <cellStyle name="Normal 28 4 7" xfId="7194" xr:uid="{C2DF9147-5686-45B6-B365-4AE8A382AC72}"/>
    <cellStyle name="Normal 28 4 8" xfId="7195" xr:uid="{2B34554D-360B-468F-A461-A3FF0AAA7A77}"/>
    <cellStyle name="Normal 28 4 9" xfId="7196" xr:uid="{8A31B001-53FB-4E84-9EDC-38DABA57B326}"/>
    <cellStyle name="Normal 28 5" xfId="7197" xr:uid="{2BE06049-A626-4ACD-8FC7-0F6EF6CAADFA}"/>
    <cellStyle name="Normal 28 5 10" xfId="7198" xr:uid="{160FA8A2-E9AC-4DD2-9AB2-68A85749C3E1}"/>
    <cellStyle name="Normal 28 5 11" xfId="7199" xr:uid="{2719E353-EEB4-4CFB-8FBB-2A9B0C76ED87}"/>
    <cellStyle name="Normal 28 5 12" xfId="7200" xr:uid="{7B1673AE-0315-4E7E-A400-0700EE96858F}"/>
    <cellStyle name="Normal 28 5 2" xfId="7201" xr:uid="{99ED04EA-4F47-4D5B-9AE1-35BAA58B015A}"/>
    <cellStyle name="Normal 28 5 2 2" xfId="7202" xr:uid="{FE8812F4-8940-4EC3-95DF-0D90C5255E55}"/>
    <cellStyle name="Normal 28 5 2 3" xfId="7203" xr:uid="{26E6C596-EC7B-437E-A523-EA383409A1BB}"/>
    <cellStyle name="Normal 28 5 2 4" xfId="7204" xr:uid="{5FC3E633-4BCB-499E-8CF2-7ADF763FBD96}"/>
    <cellStyle name="Normal 28 5 2 5" xfId="7205" xr:uid="{1D5FFAD3-9646-420D-B875-47F7B0245D2A}"/>
    <cellStyle name="Normal 28 5 2 6" xfId="7206" xr:uid="{83DB4DE6-E826-4A12-B972-E785AB14E7ED}"/>
    <cellStyle name="Normal 28 5 2 7" xfId="7207" xr:uid="{FADF252D-CEF5-44DC-9DCF-CCA9EA32D1F9}"/>
    <cellStyle name="Normal 28 5 2 8" xfId="7208" xr:uid="{E737ABA7-65A7-4563-9686-E29E52B187A3}"/>
    <cellStyle name="Normal 28 5 2 9" xfId="7209" xr:uid="{000D13A4-48A4-4161-95DD-C24DDBBE4EEB}"/>
    <cellStyle name="Normal 28 5 3" xfId="7210" xr:uid="{9DAD6C57-A219-4DA9-A82D-7920D2268E7A}"/>
    <cellStyle name="Normal 28 5 3 2" xfId="7211" xr:uid="{C36F9B7F-ECB2-40B8-BD74-72F40458F10F}"/>
    <cellStyle name="Normal 28 5 3 3" xfId="7212" xr:uid="{E8D78364-2D33-498C-A9D9-C07DA97D7C77}"/>
    <cellStyle name="Normal 28 5 3 4" xfId="7213" xr:uid="{B2C9398F-E9B5-40B0-AD8E-B6AF0397EACD}"/>
    <cellStyle name="Normal 28 5 3 5" xfId="7214" xr:uid="{77C67AFE-E5F9-4531-9F73-85FEBFC5114C}"/>
    <cellStyle name="Normal 28 5 3 6" xfId="7215" xr:uid="{79B4F902-BB41-4ABA-8E34-55260199B9CD}"/>
    <cellStyle name="Normal 28 5 3 7" xfId="7216" xr:uid="{1D6A1F58-AD74-43EC-8800-53D3CD1585DE}"/>
    <cellStyle name="Normal 28 5 3 8" xfId="7217" xr:uid="{4CB2DDFF-F53E-4F53-9B2F-126BE09FD0E6}"/>
    <cellStyle name="Normal 28 5 4" xfId="7218" xr:uid="{9755BF99-E32D-4F63-9332-851E1466F005}"/>
    <cellStyle name="Normal 28 5 4 2" xfId="7219" xr:uid="{F98880F8-030B-4B6A-8042-D1229A7CA092}"/>
    <cellStyle name="Normal 28 5 4 3" xfId="7220" xr:uid="{C4DB6BB9-5E5F-4885-8FA9-34E4540CA144}"/>
    <cellStyle name="Normal 28 5 4 4" xfId="7221" xr:uid="{59675AE3-7476-47BE-BD63-C1737EB03605}"/>
    <cellStyle name="Normal 28 5 4 5" xfId="7222" xr:uid="{D795433C-7FB7-4E2C-9FF8-062F5F958F6C}"/>
    <cellStyle name="Normal 28 5 4 6" xfId="7223" xr:uid="{8765235F-A870-4419-9AE3-1E6A28CE3A76}"/>
    <cellStyle name="Normal 28 5 4 7" xfId="7224" xr:uid="{6A91BBAF-1A6B-42EE-9BAA-410C876933D5}"/>
    <cellStyle name="Normal 28 5 5" xfId="7225" xr:uid="{3A50708E-4BF2-4A9F-9783-30E52B027EF1}"/>
    <cellStyle name="Normal 28 5 6" xfId="7226" xr:uid="{177E851E-6A88-4A30-9F0C-6142CC3C185A}"/>
    <cellStyle name="Normal 28 5 7" xfId="7227" xr:uid="{39BE2F48-60B6-4254-9D59-6B3D479EB158}"/>
    <cellStyle name="Normal 28 5 8" xfId="7228" xr:uid="{1863458F-4D65-4FE8-97B2-3D668A83A8B2}"/>
    <cellStyle name="Normal 28 5 9" xfId="7229" xr:uid="{2ABFAE2D-981F-4959-A79F-666FDAEC4D30}"/>
    <cellStyle name="Normal 28 6" xfId="7230" xr:uid="{F06DA664-0AB1-4A86-A00D-FF601F1B8DC7}"/>
    <cellStyle name="Normal 28 6 10" xfId="7231" xr:uid="{AE1F7CF0-9ECC-488E-86C5-52C6F113D2DA}"/>
    <cellStyle name="Normal 28 6 11" xfId="7232" xr:uid="{74B1D539-B712-4081-AE17-4BA08B5767A0}"/>
    <cellStyle name="Normal 28 6 12" xfId="7233" xr:uid="{ED2BCD28-4D44-48D2-A50C-D5B2B1C8A3EE}"/>
    <cellStyle name="Normal 28 6 2" xfId="7234" xr:uid="{4045F80A-7C5B-4C52-A5BC-D32A6FA42B43}"/>
    <cellStyle name="Normal 28 6 2 2" xfId="7235" xr:uid="{5282CB8F-B3A7-48E3-8AF3-2DE01E44CD9D}"/>
    <cellStyle name="Normal 28 6 2 3" xfId="7236" xr:uid="{2D9655CA-132A-4BC2-860F-57B863FC5C84}"/>
    <cellStyle name="Normal 28 6 2 4" xfId="7237" xr:uid="{25C7EFC6-B301-4862-96A2-3669464CD060}"/>
    <cellStyle name="Normal 28 6 2 5" xfId="7238" xr:uid="{727BCE9C-C387-4628-AE98-0B0C2D755532}"/>
    <cellStyle name="Normal 28 6 2 6" xfId="7239" xr:uid="{738744E6-E342-4CF5-9A9C-F759A8A1035C}"/>
    <cellStyle name="Normal 28 6 2 7" xfId="7240" xr:uid="{A5C386F3-395D-4875-9C93-7AC73AFF63EB}"/>
    <cellStyle name="Normal 28 6 2 8" xfId="7241" xr:uid="{D64CEAB1-6CCB-4DA3-A192-5981BEC182E1}"/>
    <cellStyle name="Normal 28 6 3" xfId="7242" xr:uid="{7371278A-3236-4E62-A9C6-A54A0C8809A8}"/>
    <cellStyle name="Normal 28 6 3 2" xfId="7243" xr:uid="{F78C6570-EC9E-491A-B8AC-4474533BA0D5}"/>
    <cellStyle name="Normal 28 6 3 3" xfId="7244" xr:uid="{E5AC2930-EB93-48DC-A14E-0AE757049AD4}"/>
    <cellStyle name="Normal 28 6 3 4" xfId="7245" xr:uid="{BB634D57-E5B8-423C-BE7B-E89D7D0F3AC0}"/>
    <cellStyle name="Normal 28 6 3 5" xfId="7246" xr:uid="{A439DA67-749E-4A49-99CF-063E3029060B}"/>
    <cellStyle name="Normal 28 6 3 6" xfId="7247" xr:uid="{8CF6FC9A-6942-4DE6-B043-A72ADD4648AC}"/>
    <cellStyle name="Normal 28 6 3 7" xfId="7248" xr:uid="{335DBC72-55F5-47B3-807B-0EDED96A344B}"/>
    <cellStyle name="Normal 28 6 3 8" xfId="7249" xr:uid="{69F046C5-9C63-4975-8F49-D5C074237E4C}"/>
    <cellStyle name="Normal 28 6 4" xfId="7250" xr:uid="{CCF19F3E-E37F-43F0-A2EE-4F4527FB3D60}"/>
    <cellStyle name="Normal 28 6 4 2" xfId="7251" xr:uid="{18CF3860-D612-46F7-A2C1-84C5D9AF54B7}"/>
    <cellStyle name="Normal 28 6 4 3" xfId="7252" xr:uid="{5CBF4530-28BE-4C56-A773-77B6863A1E63}"/>
    <cellStyle name="Normal 28 6 4 4" xfId="7253" xr:uid="{DF98AD2B-BF98-4C2A-A599-1BE78D41C56D}"/>
    <cellStyle name="Normal 28 6 4 5" xfId="7254" xr:uid="{B314BA5B-4B69-46FA-9E7D-C552970ED1A8}"/>
    <cellStyle name="Normal 28 6 4 6" xfId="7255" xr:uid="{21E6E841-D3D1-43D9-B5F8-B495B79317A7}"/>
    <cellStyle name="Normal 28 6 4 7" xfId="7256" xr:uid="{0D444CC0-597F-4ABA-B7FD-A608AAB5722D}"/>
    <cellStyle name="Normal 28 6 5" xfId="7257" xr:uid="{60750814-60F6-49EE-9B75-9AC0719FFBE3}"/>
    <cellStyle name="Normal 28 6 6" xfId="7258" xr:uid="{A95658C3-168D-44D8-94A3-04205890C92F}"/>
    <cellStyle name="Normal 28 6 7" xfId="7259" xr:uid="{0A59BB5F-F656-49B6-8103-AB0A50E64726}"/>
    <cellStyle name="Normal 28 6 8" xfId="7260" xr:uid="{AD892EF5-8F7F-4D83-A114-D0EF04CC8EC2}"/>
    <cellStyle name="Normal 28 6 9" xfId="7261" xr:uid="{7F8E9E12-CB4A-445F-A2E5-9C769796DE1B}"/>
    <cellStyle name="Normal 28 7" xfId="7262" xr:uid="{2A48EB63-6381-4F42-8C5C-AE0BB94850C9}"/>
    <cellStyle name="Normal 28 7 10" xfId="7263" xr:uid="{76B84578-F9D3-4534-AFDC-BE44AC69953A}"/>
    <cellStyle name="Normal 28 7 11" xfId="7264" xr:uid="{8234BD30-1E2F-4D1A-AA62-BA6E17B32EBF}"/>
    <cellStyle name="Normal 28 7 12" xfId="7265" xr:uid="{1E0EC0F6-4D53-4E81-81DD-FFC82ACA5881}"/>
    <cellStyle name="Normal 28 7 2" xfId="7266" xr:uid="{614CE73B-6E8F-453E-B818-D0BD7CC2DA36}"/>
    <cellStyle name="Normal 28 7 2 2" xfId="7267" xr:uid="{FE27344A-8353-45B8-BDF4-F0B3D22EBAAC}"/>
    <cellStyle name="Normal 28 7 2 3" xfId="7268" xr:uid="{762ACBD1-973B-4761-A5F0-59FDA9E744D7}"/>
    <cellStyle name="Normal 28 7 2 4" xfId="7269" xr:uid="{D5814D54-2C41-4523-8AE0-006ABF434061}"/>
    <cellStyle name="Normal 28 7 2 5" xfId="7270" xr:uid="{BBE71F5D-D7D3-4A5B-B58F-7B77C2EBF6A3}"/>
    <cellStyle name="Normal 28 7 2 6" xfId="7271" xr:uid="{CFF6DAF1-61F3-4299-8245-FA779452F2C2}"/>
    <cellStyle name="Normal 28 7 2 7" xfId="7272" xr:uid="{3FE57611-852B-4AC8-8738-016CC9EF4620}"/>
    <cellStyle name="Normal 28 7 2 8" xfId="7273" xr:uid="{CBA4C00A-5221-44AE-B4D9-0E1B0AD76B34}"/>
    <cellStyle name="Normal 28 7 3" xfId="7274" xr:uid="{C892335F-1883-4849-B855-1E1FB7CE4998}"/>
    <cellStyle name="Normal 28 7 3 2" xfId="7275" xr:uid="{D6AF334C-D3C3-4099-8921-D77111372442}"/>
    <cellStyle name="Normal 28 7 3 3" xfId="7276" xr:uid="{E01B4B04-9649-41E2-A2AC-CCEB89FCDC4F}"/>
    <cellStyle name="Normal 28 7 3 4" xfId="7277" xr:uid="{A7E141E0-1331-44F7-8CF0-E5065CA88AFD}"/>
    <cellStyle name="Normal 28 7 3 5" xfId="7278" xr:uid="{77C1A49E-7867-4B5A-90E1-23D96A860271}"/>
    <cellStyle name="Normal 28 7 3 6" xfId="7279" xr:uid="{6AE14803-4B27-4B9A-8B8E-319C169AE12F}"/>
    <cellStyle name="Normal 28 7 3 7" xfId="7280" xr:uid="{6E09665A-A3D4-4CEB-BC50-EAB730297142}"/>
    <cellStyle name="Normal 28 7 3 8" xfId="7281" xr:uid="{D87EEA93-2047-4835-BD78-AE584815008E}"/>
    <cellStyle name="Normal 28 7 4" xfId="7282" xr:uid="{93D123B8-DC5C-416E-9567-0911B0F06720}"/>
    <cellStyle name="Normal 28 7 4 2" xfId="7283" xr:uid="{5A0485A7-7354-444C-950C-E586E2359145}"/>
    <cellStyle name="Normal 28 7 4 3" xfId="7284" xr:uid="{37B1BB4F-FE90-4A28-979F-66F05369A259}"/>
    <cellStyle name="Normal 28 7 4 4" xfId="7285" xr:uid="{D459981C-E548-48CD-9AC8-142A62592172}"/>
    <cellStyle name="Normal 28 7 4 5" xfId="7286" xr:uid="{F7B8EF66-83E8-469C-B296-1D4B1F2A132B}"/>
    <cellStyle name="Normal 28 7 4 6" xfId="7287" xr:uid="{5DC4A346-A547-44E8-B7B9-55642B98C0F2}"/>
    <cellStyle name="Normal 28 7 4 7" xfId="7288" xr:uid="{3E993C36-102B-4A77-B39C-8087919AD836}"/>
    <cellStyle name="Normal 28 7 5" xfId="7289" xr:uid="{A8B49529-443C-4B63-AD9E-70D6DB173BB1}"/>
    <cellStyle name="Normal 28 7 6" xfId="7290" xr:uid="{0C50B919-2A86-4D83-AD71-A4AE69A3209D}"/>
    <cellStyle name="Normal 28 7 7" xfId="7291" xr:uid="{5314C6DE-9309-416E-893D-A5C21187415F}"/>
    <cellStyle name="Normal 28 7 8" xfId="7292" xr:uid="{63830082-7261-4AE2-8E3E-EBDA6D9E6BB5}"/>
    <cellStyle name="Normal 28 7 9" xfId="7293" xr:uid="{B15FF000-1DEF-418F-A09D-41E9DE473CC1}"/>
    <cellStyle name="Normal 28 8" xfId="7294" xr:uid="{23756F2F-D696-4F2C-8490-BABC95FCE16E}"/>
    <cellStyle name="Normal 28 8 10" xfId="7295" xr:uid="{123721F6-0DB1-4773-9A30-2A2CBD8F5DB3}"/>
    <cellStyle name="Normal 28 8 11" xfId="7296" xr:uid="{7201027E-B2E4-484C-9FD4-4E3C4A452479}"/>
    <cellStyle name="Normal 28 8 2" xfId="7297" xr:uid="{01F6B76F-1A63-4FF6-A294-F178CA83FC83}"/>
    <cellStyle name="Normal 28 8 2 2" xfId="7298" xr:uid="{5E785112-4B23-439E-8721-B3066232DC57}"/>
    <cellStyle name="Normal 28 8 2 3" xfId="7299" xr:uid="{68FAD026-281D-4C43-997B-DC2E25EBD361}"/>
    <cellStyle name="Normal 28 8 2 4" xfId="7300" xr:uid="{F28BB642-0671-4ECB-B067-325166697C08}"/>
    <cellStyle name="Normal 28 8 2 5" xfId="7301" xr:uid="{D6AF54DE-1229-4E5C-AC7E-A974A8AC5EDA}"/>
    <cellStyle name="Normal 28 8 2 6" xfId="7302" xr:uid="{B0978D1F-7ED2-40D1-A645-E487331C7A39}"/>
    <cellStyle name="Normal 28 8 2 7" xfId="7303" xr:uid="{E7F7B7F5-20FA-4D04-8C10-44D96455293A}"/>
    <cellStyle name="Normal 28 8 2 8" xfId="7304" xr:uid="{DA80586B-C2C6-4F12-B4EC-7D4762B2F549}"/>
    <cellStyle name="Normal 28 8 3" xfId="7305" xr:uid="{68AA48BB-8849-499E-B12F-B9435A95019B}"/>
    <cellStyle name="Normal 28 8 3 2" xfId="7306" xr:uid="{DFF700D2-D728-4ADE-B0C1-8E9F6D8FB1D6}"/>
    <cellStyle name="Normal 28 8 3 3" xfId="7307" xr:uid="{E5322086-BB03-4E94-945B-0FFD6504C060}"/>
    <cellStyle name="Normal 28 8 3 4" xfId="7308" xr:uid="{E0F60F36-A1BC-4E68-8642-64A07E716ABC}"/>
    <cellStyle name="Normal 28 8 3 5" xfId="7309" xr:uid="{0DDF28C6-E2C9-4FDC-A579-44C58625439F}"/>
    <cellStyle name="Normal 28 8 3 6" xfId="7310" xr:uid="{B8AA8993-C289-48EE-AA3A-7161D36828E4}"/>
    <cellStyle name="Normal 28 8 3 7" xfId="7311" xr:uid="{488258D8-EA7A-4FFA-A2DD-C4F4DB65E553}"/>
    <cellStyle name="Normal 28 8 3 8" xfId="7312" xr:uid="{EAEDDC38-EB97-4E11-9432-894336D4EABB}"/>
    <cellStyle name="Normal 28 8 4" xfId="7313" xr:uid="{03728406-1860-4CBE-A3F7-4B536D0690DC}"/>
    <cellStyle name="Normal 28 8 4 2" xfId="7314" xr:uid="{85FFFF4A-6301-474E-BDC4-40AC13030691}"/>
    <cellStyle name="Normal 28 8 4 3" xfId="7315" xr:uid="{9D954E72-414E-4B2B-819D-80EFE3DA6A20}"/>
    <cellStyle name="Normal 28 8 4 4" xfId="7316" xr:uid="{D328FD4A-7E43-4958-A399-0579E7EDB90A}"/>
    <cellStyle name="Normal 28 8 4 5" xfId="7317" xr:uid="{CB2418A6-CAF7-4158-818F-6F563B25B901}"/>
    <cellStyle name="Normal 28 8 4 6" xfId="7318" xr:uid="{2784EBBC-9024-477A-B28A-41F69272E616}"/>
    <cellStyle name="Normal 28 8 4 7" xfId="7319" xr:uid="{A2CEC103-71E9-4457-A5D2-7DCC72889D54}"/>
    <cellStyle name="Normal 28 8 5" xfId="7320" xr:uid="{58771FB3-71AD-42A7-96A4-A852F95127B6}"/>
    <cellStyle name="Normal 28 8 6" xfId="7321" xr:uid="{353EB15C-493A-4777-A1B2-60822C3EC6E7}"/>
    <cellStyle name="Normal 28 8 7" xfId="7322" xr:uid="{FE3FA05B-6CE1-439A-8D8C-44DEB057D981}"/>
    <cellStyle name="Normal 28 8 8" xfId="7323" xr:uid="{0017E4FD-9C70-425E-9D85-AF2130B774D5}"/>
    <cellStyle name="Normal 28 8 9" xfId="7324" xr:uid="{A3F866A1-B789-41F9-88BA-3DC0286B2B8F}"/>
    <cellStyle name="Normal 28 9" xfId="7325" xr:uid="{66691412-4279-4A6E-9097-4EC10151C3E3}"/>
    <cellStyle name="Normal 28 9 10" xfId="7326" xr:uid="{F0105B9E-7F32-4C6A-AA08-8D2FE3532966}"/>
    <cellStyle name="Normal 28 9 11" xfId="7327" xr:uid="{8ECDA5FC-9EE4-4A06-87FA-EADDC47EF960}"/>
    <cellStyle name="Normal 28 9 2" xfId="7328" xr:uid="{AB4C30F9-1261-4691-B2A2-0BE6B2DC50C1}"/>
    <cellStyle name="Normal 28 9 2 2" xfId="7329" xr:uid="{C8932419-F074-4A36-A5C8-C5D955E483CC}"/>
    <cellStyle name="Normal 28 9 2 3" xfId="7330" xr:uid="{3719F587-8F25-494D-B2EB-A6F7C5FB97C4}"/>
    <cellStyle name="Normal 28 9 2 4" xfId="7331" xr:uid="{7EC6C066-FBDA-42C9-A39B-FF84C2324587}"/>
    <cellStyle name="Normal 28 9 2 5" xfId="7332" xr:uid="{6534B780-2808-44C2-9503-601F346C6A60}"/>
    <cellStyle name="Normal 28 9 2 6" xfId="7333" xr:uid="{C26EF8D8-A792-4FBF-84F8-6E8211B35FA6}"/>
    <cellStyle name="Normal 28 9 2 7" xfId="7334" xr:uid="{C94FDBBA-992E-4C21-A011-663AB18C65F9}"/>
    <cellStyle name="Normal 28 9 2 8" xfId="7335" xr:uid="{C05C566E-C3F1-46C2-978E-BF5A3D44B81B}"/>
    <cellStyle name="Normal 28 9 3" xfId="7336" xr:uid="{D3E92B41-3C43-4B06-A713-BB40AAAB7DB7}"/>
    <cellStyle name="Normal 28 9 3 2" xfId="7337" xr:uid="{2CD22732-471A-4A5B-B81C-F0E821637407}"/>
    <cellStyle name="Normal 28 9 3 3" xfId="7338" xr:uid="{9BC480CA-74BE-4B37-9FB8-A9E469E1741D}"/>
    <cellStyle name="Normal 28 9 3 4" xfId="7339" xr:uid="{6AEC4ADB-A4B0-44DC-B839-BB55E6E96526}"/>
    <cellStyle name="Normal 28 9 3 5" xfId="7340" xr:uid="{FBC621F0-E8C7-40F5-9091-84FF18B367A5}"/>
    <cellStyle name="Normal 28 9 3 6" xfId="7341" xr:uid="{BC449228-1BEA-4E61-BB5B-9AADD47A7DB3}"/>
    <cellStyle name="Normal 28 9 3 7" xfId="7342" xr:uid="{1F1EC26C-45EF-49D2-896A-2B06B66CAC41}"/>
    <cellStyle name="Normal 28 9 3 8" xfId="7343" xr:uid="{DB5BD61B-69AA-4B0A-8FB6-4AFB194575FD}"/>
    <cellStyle name="Normal 28 9 4" xfId="7344" xr:uid="{D861697C-8A60-4A8E-88A9-66F3B48D0DA6}"/>
    <cellStyle name="Normal 28 9 4 2" xfId="7345" xr:uid="{A6A6AFF4-1C0C-4226-A132-019D69809AC8}"/>
    <cellStyle name="Normal 28 9 4 3" xfId="7346" xr:uid="{EFA7A6BE-D340-4B2D-86A9-C2B3FC4074DC}"/>
    <cellStyle name="Normal 28 9 4 4" xfId="7347" xr:uid="{B440DBB0-DE8E-41B4-874E-F9CF5ED7E4F4}"/>
    <cellStyle name="Normal 28 9 4 5" xfId="7348" xr:uid="{2978CFC0-BC32-4FFB-BB83-3D092F7268C8}"/>
    <cellStyle name="Normal 28 9 4 6" xfId="7349" xr:uid="{8AF9386C-2A8F-442A-B462-6BC2763FCF74}"/>
    <cellStyle name="Normal 28 9 4 7" xfId="7350" xr:uid="{40A9D2C1-9AA3-4878-AA34-5CBDAB692905}"/>
    <cellStyle name="Normal 28 9 5" xfId="7351" xr:uid="{AAF3EAA1-DD11-487D-B1EF-57F6B72930BB}"/>
    <cellStyle name="Normal 28 9 6" xfId="7352" xr:uid="{6FDD7FD2-C93E-4782-8B51-49BE0E663CF6}"/>
    <cellStyle name="Normal 28 9 7" xfId="7353" xr:uid="{C52A8424-D1AC-4472-B0A9-42F2062B01E2}"/>
    <cellStyle name="Normal 28 9 8" xfId="7354" xr:uid="{EC303C62-4475-4268-A516-ADB4C08432C2}"/>
    <cellStyle name="Normal 28 9 9" xfId="7355" xr:uid="{D274712D-2C4E-463C-84EC-E310B9A3C515}"/>
    <cellStyle name="Normal 280" xfId="7356" xr:uid="{CBDE19E8-D659-4074-A21F-546464D6388D}"/>
    <cellStyle name="Normal 280 2" xfId="7357" xr:uid="{F1BE6684-B036-44F3-A1E3-2879244E0083}"/>
    <cellStyle name="Normal 281" xfId="7358" xr:uid="{29822BF3-8FD3-4381-BF09-816BE59EE452}"/>
    <cellStyle name="Normal 281 2" xfId="7359" xr:uid="{89D763F4-253C-4AB5-A1EC-32DD012BF738}"/>
    <cellStyle name="Normal 282" xfId="7360" xr:uid="{8D0995B5-97C1-46A9-B303-5E4F85196652}"/>
    <cellStyle name="Normal 282 2" xfId="7361" xr:uid="{0D3F6AEC-EFF9-439C-B4AE-9466065E9D30}"/>
    <cellStyle name="Normal 283" xfId="7362" xr:uid="{0E14729D-90E8-45A3-ADB5-D1C7B6CA1479}"/>
    <cellStyle name="Normal 283 2" xfId="7363" xr:uid="{AC75A0D0-6E09-4305-824A-AEDB9E87C88A}"/>
    <cellStyle name="Normal 284" xfId="7364" xr:uid="{95DA93A1-DC44-40EC-B63F-9D1E0BE1F774}"/>
    <cellStyle name="Normal 284 2" xfId="7365" xr:uid="{A99DA0E5-B20D-4E92-975C-777741869AFB}"/>
    <cellStyle name="Normal 285" xfId="7366" xr:uid="{69CBF24E-32DA-4990-8ECB-4652DC87EBD9}"/>
    <cellStyle name="Normal 285 2" xfId="7367" xr:uid="{FE4E87DF-1330-4536-9AC5-C2AA6C8BD9B9}"/>
    <cellStyle name="Normal 286" xfId="7368" xr:uid="{D12A8475-0F11-456C-BFB8-36AE47063B3D}"/>
    <cellStyle name="Normal 286 2" xfId="7369" xr:uid="{80C59CFC-73A7-416A-B759-BD8EED0800A7}"/>
    <cellStyle name="Normal 287" xfId="7370" xr:uid="{2DC4F704-9372-49CD-935B-BD0E32AB5212}"/>
    <cellStyle name="Normal 287 2" xfId="7371" xr:uid="{430E438D-38FF-47E7-9143-F1E394226BF1}"/>
    <cellStyle name="Normal 288" xfId="7372" xr:uid="{233CDD17-B318-4C61-AF24-AB31E7E53B22}"/>
    <cellStyle name="Normal 288 2" xfId="7373" xr:uid="{D8DEEB84-1B53-4D32-AAA1-5ECBD08AA425}"/>
    <cellStyle name="Normal 289" xfId="7374" xr:uid="{9DC48D37-B5E5-41B7-877B-D2EDD82A3D7A}"/>
    <cellStyle name="Normal 289 2" xfId="7375" xr:uid="{885461E4-5BD7-40C8-8EC7-BF81D7C7413B}"/>
    <cellStyle name="Normal 29" xfId="7376" xr:uid="{F07C6D5B-F30F-49D6-A06C-549B5A18832E}"/>
    <cellStyle name="Normal 29 2" xfId="7377" xr:uid="{D061147D-BA24-46CA-BE0F-77012A4A51E6}"/>
    <cellStyle name="Normal 29 2 2" xfId="7378" xr:uid="{83B14E07-4F86-4A86-9892-556CEA437E99}"/>
    <cellStyle name="Normal 29 2 2 2" xfId="7379" xr:uid="{5EC0F8B3-F84C-4BD8-81D0-D85E64225BA6}"/>
    <cellStyle name="Normal 29 2 2 2 2" xfId="7380" xr:uid="{940E04FE-4F37-46B4-B2C2-9C99DC877AA2}"/>
    <cellStyle name="Normal 29 2 2 2 2 2" xfId="7381" xr:uid="{44FFBCF1-7E8F-48FF-8C0C-B9AFDB79C811}"/>
    <cellStyle name="Normal 29 2 2 2 3" xfId="7382" xr:uid="{43A1C331-3A3E-433C-B1F0-8361582EC05D}"/>
    <cellStyle name="Normal 29 2 2 3" xfId="7383" xr:uid="{2B840731-9037-4A3F-9CE3-1D5781619EF4}"/>
    <cellStyle name="Normal 29 2 2 3 2" xfId="7384" xr:uid="{9D07B1C5-A6F3-433F-99B2-1B2A62A0FFE0}"/>
    <cellStyle name="Normal 29 2 2 4" xfId="7385" xr:uid="{86A32D68-4903-4F51-ABFE-04D0DD3BD379}"/>
    <cellStyle name="Normal 29 2 3" xfId="7386" xr:uid="{E26C24A4-671E-4D1F-B1B0-C3061A1C7285}"/>
    <cellStyle name="Normal 29 2 3 2" xfId="7387" xr:uid="{CF265864-A900-406A-91F7-06329B07534C}"/>
    <cellStyle name="Normal 29 2 3 2 2" xfId="7388" xr:uid="{337DC265-C328-4B8C-B5FA-8C93A05EB178}"/>
    <cellStyle name="Normal 29 2 3 3" xfId="7389" xr:uid="{B5F69EC6-33F4-4906-B1A0-AD06FE0A7264}"/>
    <cellStyle name="Normal 29 2 4" xfId="7390" xr:uid="{3606D86E-CF71-403D-AC22-DE66D2D867B4}"/>
    <cellStyle name="Normal 29 2 4 2" xfId="7391" xr:uid="{34083B3D-D380-4856-8707-1454220CBEEB}"/>
    <cellStyle name="Normal 29 2 5" xfId="7392" xr:uid="{79D6CFA9-1415-42E2-A19C-29D46810F0B8}"/>
    <cellStyle name="Normal 29 2 6" xfId="7393" xr:uid="{0F43E910-DD03-424A-83C3-344AC77FB849}"/>
    <cellStyle name="Normal 29 3" xfId="7394" xr:uid="{B277769D-8F05-4B83-85A4-B4AC13EE59F1}"/>
    <cellStyle name="Normal 29 3 2" xfId="7395" xr:uid="{064A5530-82FD-4702-848B-87C932DC8067}"/>
    <cellStyle name="Normal 29 3 2 2" xfId="7396" xr:uid="{5880F934-B57F-4BD7-B322-70D431499BD8}"/>
    <cellStyle name="Normal 29 3 2 2 2" xfId="7397" xr:uid="{2B5D8F88-6342-4FE7-AE6D-0AC25BF3A0B8}"/>
    <cellStyle name="Normal 29 3 2 3" xfId="7398" xr:uid="{F04C5E2C-9F6F-4FF7-8AE9-3F5D43CA3D95}"/>
    <cellStyle name="Normal 29 3 2 4" xfId="7399" xr:uid="{953EDED4-534E-4261-B5CE-1EA63C012167}"/>
    <cellStyle name="Normal 29 3 3" xfId="7400" xr:uid="{53E899F8-98E6-45A9-A198-F9A1AF326C09}"/>
    <cellStyle name="Normal 29 3 3 2" xfId="7401" xr:uid="{C8416AAA-62E0-409E-92FA-38805A336D64}"/>
    <cellStyle name="Normal 29 3 4" xfId="7402" xr:uid="{77D766F3-4B4D-45B3-BCC6-B5C4263F086E}"/>
    <cellStyle name="Normal 29 3 5" xfId="7403" xr:uid="{9A1CABB7-A2CB-40C0-BB3E-72DA18EEA43B}"/>
    <cellStyle name="Normal 29 4" xfId="7404" xr:uid="{4849046C-3004-491E-89E7-59B316CD3F99}"/>
    <cellStyle name="Normal 29 4 2" xfId="7405" xr:uid="{7EBCD860-F77F-415C-A313-A0C5DE350323}"/>
    <cellStyle name="Normal 29 4 2 2" xfId="7406" xr:uid="{EAC3BD41-110D-476E-BFCE-78016648E0A2}"/>
    <cellStyle name="Normal 29 4 3" xfId="7407" xr:uid="{05C7CA51-CAA1-4678-845F-0D75A15E64D7}"/>
    <cellStyle name="Normal 29 5" xfId="7408" xr:uid="{5BC690BB-A11C-4EF9-ABFE-401B35977489}"/>
    <cellStyle name="Normal 29 5 2" xfId="7409" xr:uid="{483E8EC2-3B17-4F12-B0E9-65AE3E5E3445}"/>
    <cellStyle name="Normal 29 6" xfId="7410" xr:uid="{E2D1450E-290B-4B37-B0FD-C1023DBC78B8}"/>
    <cellStyle name="Normal 29 7" xfId="7411" xr:uid="{77CAA224-5163-47CF-BF50-9238BDDF9F95}"/>
    <cellStyle name="Normal 29 8" xfId="7412" xr:uid="{95672248-37A5-4AD9-81C1-7190A97A7F3D}"/>
    <cellStyle name="Normal 29 9" xfId="7413" xr:uid="{B7B77EB3-AEC6-4BE4-9B59-EE195D76F1B5}"/>
    <cellStyle name="Normal 290" xfId="7414" xr:uid="{E77FB088-8620-4D3B-A36E-CD9F007A727C}"/>
    <cellStyle name="Normal 290 2" xfId="7415" xr:uid="{37042AE1-E445-4870-B4B1-015AC8E6210A}"/>
    <cellStyle name="Normal 291" xfId="7416" xr:uid="{7F02ABDE-73B4-4448-9396-CE0D0AD8D944}"/>
    <cellStyle name="Normal 291 2" xfId="7417" xr:uid="{24D06914-CE30-4981-AC72-F6E192B471E5}"/>
    <cellStyle name="Normal 292" xfId="7418" xr:uid="{280F86B3-31ED-43F9-B71E-4098041BA1EB}"/>
    <cellStyle name="Normal 292 2" xfId="7419" xr:uid="{314ADE6F-780C-43DF-AE7A-1179ECD869E8}"/>
    <cellStyle name="Normal 293" xfId="7420" xr:uid="{143E7677-2D8F-480D-B27B-27E6EB7340C8}"/>
    <cellStyle name="Normal 293 2" xfId="7421" xr:uid="{BA0C9C64-D1F3-45DF-9AA6-0B1CB5BEBCA8}"/>
    <cellStyle name="Normal 294" xfId="7422" xr:uid="{65990246-3DE2-4D19-AC18-4B704AE6473A}"/>
    <cellStyle name="Normal 294 2" xfId="7423" xr:uid="{4F043242-09F7-4338-945F-29D02093CB5D}"/>
    <cellStyle name="Normal 295" xfId="7424" xr:uid="{93D140A9-30CB-4846-BAB8-E27111D9395C}"/>
    <cellStyle name="Normal 295 2" xfId="7425" xr:uid="{FD1ADE4B-202C-4FD8-800B-BA5435857901}"/>
    <cellStyle name="Normal 296" xfId="7426" xr:uid="{61FEE144-B825-47C4-B411-560C0F3E61B7}"/>
    <cellStyle name="Normal 296 2" xfId="7427" xr:uid="{F7BFFD65-4B95-4158-8ED3-685652130C95}"/>
    <cellStyle name="Normal 297" xfId="7428" xr:uid="{CCB94234-F969-4E73-905B-33265B78B459}"/>
    <cellStyle name="Normal 297 2" xfId="7429" xr:uid="{B2CDFB4B-F9FC-4DF7-806B-2E54A1578F84}"/>
    <cellStyle name="Normal 298" xfId="7430" xr:uid="{C0EAD1DC-D7BE-42E1-9442-59382DD79D54}"/>
    <cellStyle name="Normal 298 2" xfId="7431" xr:uid="{3E43D1B9-4EE2-4603-860C-368919D13A2B}"/>
    <cellStyle name="Normal 299" xfId="7432" xr:uid="{EE7E6D26-CF33-4E2B-9C66-4F945FE2CBA7}"/>
    <cellStyle name="Normal 299 2" xfId="7433" xr:uid="{21072F08-463E-4854-8C8E-8A690088D7BE}"/>
    <cellStyle name="Normal 3" xfId="8" xr:uid="{00000000-0005-0000-0000-000023000000}"/>
    <cellStyle name="Normal 3 10" xfId="7435" xr:uid="{08F9F37A-D95C-4C87-8ED5-9BB2654C4A9A}"/>
    <cellStyle name="Normal 3 10 2" xfId="7436" xr:uid="{69A6FB70-BE7E-456E-9430-A0853B907C32}"/>
    <cellStyle name="Normal 3 10 3" xfId="7437" xr:uid="{D6AC51E5-0A0A-4435-9FB7-11786D2A9B78}"/>
    <cellStyle name="Normal 3 11" xfId="7438" xr:uid="{5EE94381-FAC7-4678-8293-6605843976F1}"/>
    <cellStyle name="Normal 3 11 2" xfId="7439" xr:uid="{84523AF6-8978-432D-A17B-EBA7866FD9D0}"/>
    <cellStyle name="Normal 3 11 3" xfId="7440" xr:uid="{D4284171-DC25-49A3-B027-7A1CAF1BEF29}"/>
    <cellStyle name="Normal 3 12" xfId="7441" xr:uid="{88155C29-5F7D-40F6-BBB7-77A14EE48E81}"/>
    <cellStyle name="Normal 3 13" xfId="7442" xr:uid="{123C5990-41B2-4C5B-90EE-E4EA1E40753D}"/>
    <cellStyle name="Normal 3 14" xfId="7443" xr:uid="{5B679C5C-7322-4253-8180-A2B2FE179228}"/>
    <cellStyle name="Normal 3 15" xfId="7444" xr:uid="{1210AEB5-8B83-4F91-A5DE-E2084C2E7E6B}"/>
    <cellStyle name="Normal 3 16" xfId="7445" xr:uid="{62707DE0-1269-4EEF-8C51-9809AF814C9B}"/>
    <cellStyle name="Normal 3 17" xfId="7434" xr:uid="{37922B7B-3EE2-4C53-8F01-1F7190A47647}"/>
    <cellStyle name="Normal 3 2" xfId="45" xr:uid="{00000000-0005-0000-0000-000024000000}"/>
    <cellStyle name="Normal 3 2 2" xfId="7447" xr:uid="{2D280F31-DDF3-47D8-9BB1-35395AB431CD}"/>
    <cellStyle name="Normal 3 2 2 2" xfId="7448" xr:uid="{42B943F9-B510-4EE3-AA53-7606860CEFE5}"/>
    <cellStyle name="Normal 3 2 2 2 2" xfId="7449" xr:uid="{7158CA63-BDE6-4B08-8C2C-682D6F380C84}"/>
    <cellStyle name="Normal 3 2 2 3" xfId="7450" xr:uid="{C21E82F0-6B66-4CF7-B291-D649125ACAF0}"/>
    <cellStyle name="Normal 3 2 2 4" xfId="7451" xr:uid="{041D8864-74E4-478B-8122-DA073387FE78}"/>
    <cellStyle name="Normal 3 2 3" xfId="7452" xr:uid="{525AB81B-1BDE-4389-9FDC-49AE6CC24DCC}"/>
    <cellStyle name="Normal 3 2 3 2" xfId="7453" xr:uid="{7072E8B3-7FF0-4A6C-A50C-63754DC93D29}"/>
    <cellStyle name="Normal 3 2 3 3" xfId="7454" xr:uid="{87A77251-A1DB-4F78-9D20-4D567F551B06}"/>
    <cellStyle name="Normal 3 2 3 3 2" xfId="7455" xr:uid="{50BE731C-A6C7-430F-A9DC-C7FD3B6C3BDA}"/>
    <cellStyle name="Normal 3 2 3 3 3" xfId="7456" xr:uid="{477C5E77-CFC1-42B7-A958-F98C4887C1AB}"/>
    <cellStyle name="Normal 3 2 3 4" xfId="7457" xr:uid="{6AB4CA10-9D75-49A7-98E5-0E22ECA95EF2}"/>
    <cellStyle name="Normal 3 2 3 5" xfId="7458" xr:uid="{A1DD128C-EF57-4225-B7F3-54F176F8596D}"/>
    <cellStyle name="Normal 3 2 3 6" xfId="7459" xr:uid="{D8788C99-2BED-41A6-9BFC-18FAF69E372D}"/>
    <cellStyle name="Normal 3 2 4" xfId="7460" xr:uid="{71DB1608-CF4A-4906-A5A6-FAF34B5E8420}"/>
    <cellStyle name="Normal 3 2 4 2" xfId="7461" xr:uid="{200F86A2-EEFA-422F-8147-B31CB2583D03}"/>
    <cellStyle name="Normal 3 2 5" xfId="7462" xr:uid="{0F0B81D2-BA55-49B4-984A-754430B65829}"/>
    <cellStyle name="Normal 3 2 5 2" xfId="7463" xr:uid="{86C7A0F0-3995-4259-8BC4-42F3781368FF}"/>
    <cellStyle name="Normal 3 2 6" xfId="7464" xr:uid="{F722FC7F-1583-43E9-9951-B331CCB13AC3}"/>
    <cellStyle name="Normal 3 2 7" xfId="7465" xr:uid="{EF03AD4B-0904-4930-9F25-1B0038874F11}"/>
    <cellStyle name="Normal 3 2 8" xfId="7446" xr:uid="{87CC45C3-EFF6-4063-8160-915CF1119D61}"/>
    <cellStyle name="Normal 3 3" xfId="7466" xr:uid="{B53E92AA-E2AC-45B5-AC45-880D68BA7610}"/>
    <cellStyle name="Normal 3 3 2" xfId="7467" xr:uid="{4732730F-FC68-4B98-8D5C-80179263E501}"/>
    <cellStyle name="Normal 3 3 2 2" xfId="7468" xr:uid="{3FA80C43-CE22-4615-99CE-5AA4F1CCE89B}"/>
    <cellStyle name="Normal 3 3 2 3" xfId="7469" xr:uid="{350B2E53-21BF-417D-9699-8C922453898A}"/>
    <cellStyle name="Normal 3 3 3" xfId="7470" xr:uid="{408899ED-6FE0-4057-AEB4-A611E80166A5}"/>
    <cellStyle name="Normal 3 3 4" xfId="7471" xr:uid="{7EC8172C-33F5-4999-8411-82C6EC69DE02}"/>
    <cellStyle name="Normal 3 4" xfId="7472" xr:uid="{0471EB85-D10C-41EE-BAD6-1F22E35EE33B}"/>
    <cellStyle name="Normal 3 4 2" xfId="7473" xr:uid="{5CCF9598-58CC-41FE-AE54-8CCED4D02F00}"/>
    <cellStyle name="Normal 3 4 3" xfId="7474" xr:uid="{0C84F8FF-2D09-4884-850A-D430F4E044D9}"/>
    <cellStyle name="Normal 3 5" xfId="7475" xr:uid="{C179C52B-C448-4009-86B0-E4BD5B47722C}"/>
    <cellStyle name="Normal 3 5 2" xfId="7476" xr:uid="{CE37A7A5-2759-4E87-9E9A-5E8765EDD993}"/>
    <cellStyle name="Normal 3 5 3" xfId="7477" xr:uid="{7EE79032-47A0-4B68-9367-9A0E10DA5538}"/>
    <cellStyle name="Normal 3 6" xfId="7478" xr:uid="{A06D126F-819B-45D4-9884-38DD74A1997E}"/>
    <cellStyle name="Normal 3 6 2" xfId="7479" xr:uid="{520A2763-C42A-4D20-9BA0-851DE8919AC9}"/>
    <cellStyle name="Normal 3 7" xfId="7480" xr:uid="{16D05692-21A9-4929-B07C-3CC258704924}"/>
    <cellStyle name="Normal 3 7 2" xfId="7481" xr:uid="{5433FE29-91C7-45BF-974A-0039CCB87A0D}"/>
    <cellStyle name="Normal 3 8" xfId="7482" xr:uid="{2CF39C55-B26B-46E0-872A-51ADF06A44B5}"/>
    <cellStyle name="Normal 3 8 2" xfId="7483" xr:uid="{3D604618-F251-4E8C-87A1-83C56B192928}"/>
    <cellStyle name="Normal 3 8 3" xfId="7484" xr:uid="{040A80AF-844B-4B70-A882-A8FEDF53C783}"/>
    <cellStyle name="Normal 3 9" xfId="7485" xr:uid="{E05F6942-CC4F-417A-AD9C-64F83240F417}"/>
    <cellStyle name="Normal 3 9 2" xfId="7486" xr:uid="{4D3054A3-5524-4A61-AFA7-CF0DB00DD1FB}"/>
    <cellStyle name="Normal 3 9 3" xfId="7487" xr:uid="{37D3370F-B107-4E8E-8C14-AB925389E3A6}"/>
    <cellStyle name="Normal 3_D.6" xfId="155" xr:uid="{465DAEDC-27C8-4F6E-A61D-9CE415F4CF7F}"/>
    <cellStyle name="Normal 30" xfId="7488" xr:uid="{05B57402-C4DC-4BF1-AE5B-ED98FFE850D2}"/>
    <cellStyle name="Normal 30 2" xfId="7489" xr:uid="{D6B9EFA4-3A6D-4716-BE9A-173C3EE3238E}"/>
    <cellStyle name="Normal 30 2 2" xfId="7490" xr:uid="{CC06F59C-EAEB-40C6-A88B-BF3553903F00}"/>
    <cellStyle name="Normal 30 2 2 2" xfId="7491" xr:uid="{EAA0B6D0-04E2-4A29-8567-58336F12209B}"/>
    <cellStyle name="Normal 30 2 2 2 2" xfId="7492" xr:uid="{359D0499-D33D-4259-BFB1-B14A364E2072}"/>
    <cellStyle name="Normal 30 2 2 2 2 2" xfId="7493" xr:uid="{76B50D4B-7788-451C-AACB-2F163255C824}"/>
    <cellStyle name="Normal 30 2 2 2 3" xfId="7494" xr:uid="{1283C634-9723-4ABA-B49E-37D4B270DB21}"/>
    <cellStyle name="Normal 30 2 2 3" xfId="7495" xr:uid="{99DA5599-1638-4730-9CE6-3D3CC70151DB}"/>
    <cellStyle name="Normal 30 2 2 3 2" xfId="7496" xr:uid="{21C5BE9A-5F20-4255-8FBB-D322862E52EF}"/>
    <cellStyle name="Normal 30 2 2 4" xfId="7497" xr:uid="{DF734DF6-77A5-4021-BF46-2CE34867C47D}"/>
    <cellStyle name="Normal 30 2 3" xfId="7498" xr:uid="{B2A69C19-8045-40C7-8B76-DF1A8883A782}"/>
    <cellStyle name="Normal 30 2 3 2" xfId="7499" xr:uid="{3DCDE6C1-7DFB-4E44-BC56-A4B5CDB9C8F5}"/>
    <cellStyle name="Normal 30 2 3 2 2" xfId="7500" xr:uid="{22482668-97D3-4DCF-A45D-D051483497BF}"/>
    <cellStyle name="Normal 30 2 3 3" xfId="7501" xr:uid="{879D74F7-EF35-4E4C-B5A1-C5D12A70D6CC}"/>
    <cellStyle name="Normal 30 2 4" xfId="7502" xr:uid="{77F7D177-6431-4684-B18A-09B66D42C20C}"/>
    <cellStyle name="Normal 30 2 4 2" xfId="7503" xr:uid="{D301F719-EA28-4C18-A3A2-B421FCA5B1E1}"/>
    <cellStyle name="Normal 30 2 5" xfId="7504" xr:uid="{4963B6E3-5643-4490-81A8-BB8F9E26B629}"/>
    <cellStyle name="Normal 30 2 6" xfId="7505" xr:uid="{95C5F9AD-FB06-46E3-9B93-844B6C9F60B7}"/>
    <cellStyle name="Normal 30 3" xfId="7506" xr:uid="{DA6A1634-2B88-43C6-9BDA-94458C5CDF1A}"/>
    <cellStyle name="Normal 30 3 2" xfId="7507" xr:uid="{ED85AEB7-627D-44A4-B644-B7B9E91B8C17}"/>
    <cellStyle name="Normal 30 3 2 2" xfId="7508" xr:uid="{DE1A8955-5A81-4394-8A15-3290A19C18C4}"/>
    <cellStyle name="Normal 30 3 2 2 2" xfId="7509" xr:uid="{9F306F63-63BE-44BD-A205-7A81E730E2EF}"/>
    <cellStyle name="Normal 30 3 2 3" xfId="7510" xr:uid="{2E857174-28D1-4118-B241-80F15EE499F1}"/>
    <cellStyle name="Normal 30 3 2 4" xfId="7511" xr:uid="{8771A5A3-7653-481D-9ACC-67D7C2FDCD13}"/>
    <cellStyle name="Normal 30 3 3" xfId="7512" xr:uid="{76FCEE20-767A-4BA2-9C9C-9045FA56F378}"/>
    <cellStyle name="Normal 30 3 3 2" xfId="7513" xr:uid="{339D43FA-2970-41F3-9EA0-22F00E92C710}"/>
    <cellStyle name="Normal 30 3 4" xfId="7514" xr:uid="{A87AD6E5-105E-48AB-BB39-5DF060D4932D}"/>
    <cellStyle name="Normal 30 3 5" xfId="7515" xr:uid="{1218412F-946E-45C5-9C65-6EAFA3403045}"/>
    <cellStyle name="Normal 30 4" xfId="7516" xr:uid="{CF955684-5C89-48D7-ACAE-571F7CD951C7}"/>
    <cellStyle name="Normal 30 4 2" xfId="7517" xr:uid="{201CA13C-50AF-456D-95F4-992CE3EF61EA}"/>
    <cellStyle name="Normal 30 4 2 2" xfId="7518" xr:uid="{140C6817-C9C4-4981-9DFE-A6D526A747D6}"/>
    <cellStyle name="Normal 30 4 3" xfId="7519" xr:uid="{3C44A520-CEBC-405E-A445-4BBE345BCED7}"/>
    <cellStyle name="Normal 30 5" xfId="7520" xr:uid="{BECF84A6-D2EC-48D4-BB8C-BCB4E4125BF3}"/>
    <cellStyle name="Normal 30 5 2" xfId="7521" xr:uid="{843414B5-9378-478A-8D8D-44746AAA5607}"/>
    <cellStyle name="Normal 30 6" xfId="7522" xr:uid="{3296359C-FE70-405B-8766-9FDC4E08E7B1}"/>
    <cellStyle name="Normal 30 7" xfId="7523" xr:uid="{E33AF67E-E6C6-4794-A3F3-E9CC3D88285F}"/>
    <cellStyle name="Normal 30 8" xfId="7524" xr:uid="{64A972F1-3096-4AF2-8B86-2398F44C947F}"/>
    <cellStyle name="Normal 30 9" xfId="7525" xr:uid="{9C17CD70-BE7B-4C81-B8E4-B4084D3D3AFE}"/>
    <cellStyle name="Normal 300" xfId="7526" xr:uid="{DAFBF93F-38EB-44CE-A57A-EA56BC6B0FEC}"/>
    <cellStyle name="Normal 300 2" xfId="7527" xr:uid="{CE40E4E6-7EBE-4E68-B0AD-913407B724FD}"/>
    <cellStyle name="Normal 301" xfId="7528" xr:uid="{E1C04E48-9C60-4F00-B01C-0D7FD97A1FF7}"/>
    <cellStyle name="Normal 301 2" xfId="7529" xr:uid="{DBE07814-8B49-45D2-8543-6D416C36503F}"/>
    <cellStyle name="Normal 302" xfId="7530" xr:uid="{811557EF-E6E0-46C6-A6D0-BF8873EF864A}"/>
    <cellStyle name="Normal 302 2" xfId="7531" xr:uid="{CAAE6DCE-1A23-454D-97AB-5CC90B37F3B6}"/>
    <cellStyle name="Normal 303" xfId="7532" xr:uid="{6A5D41D2-18F3-4FC7-B285-C4376317A83C}"/>
    <cellStyle name="Normal 303 2" xfId="7533" xr:uid="{1D94B612-2C0E-4AA0-94E4-6062DDA7A9FB}"/>
    <cellStyle name="Normal 304" xfId="7534" xr:uid="{F9EF9A02-FBB5-46F9-A6E9-316BC4C79A22}"/>
    <cellStyle name="Normal 304 2" xfId="7535" xr:uid="{5879FF4A-D6F6-46E5-A155-E100B2281B3B}"/>
    <cellStyle name="Normal 305" xfId="7536" xr:uid="{F117347E-88C2-4DCB-BB9C-590A4DEB2206}"/>
    <cellStyle name="Normal 305 2" xfId="7537" xr:uid="{8233F4A5-373D-465D-90EB-1EA82348AEA3}"/>
    <cellStyle name="Normal 306" xfId="7538" xr:uid="{08EABB1C-BBD1-4CDA-A231-C54815EC572F}"/>
    <cellStyle name="Normal 306 2" xfId="7539" xr:uid="{D8F4BB8E-9E56-41BF-8E04-C9CBA51798C8}"/>
    <cellStyle name="Normal 307" xfId="7540" xr:uid="{D7BC120E-5948-427B-BD4E-E0E416E7921A}"/>
    <cellStyle name="Normal 307 2" xfId="7541" xr:uid="{F670D450-D1BA-491E-AE85-6D650CE4D336}"/>
    <cellStyle name="Normal 308" xfId="7542" xr:uid="{B2D2D4E9-060C-4D86-B8BE-9C5EB06694F1}"/>
    <cellStyle name="Normal 308 2" xfId="7543" xr:uid="{4E13C6C9-E8C8-4687-9C8D-7916CF2B2AEE}"/>
    <cellStyle name="Normal 308 3" xfId="7544" xr:uid="{3A8EE85B-6ACE-4B18-A3BE-68554E057EC5}"/>
    <cellStyle name="Normal 309" xfId="7545" xr:uid="{D444EE47-952C-4F12-9098-4E2EBC1D223D}"/>
    <cellStyle name="Normal 309 2" xfId="7546" xr:uid="{F8213219-ECE4-4358-97AA-98C405AC1AAA}"/>
    <cellStyle name="Normal 309 3" xfId="7547" xr:uid="{8B15145D-D3C9-4421-A044-C92ACCE6AC51}"/>
    <cellStyle name="Normal 31" xfId="7548" xr:uid="{71D59429-6468-44E7-9A5D-55784241578F}"/>
    <cellStyle name="Normal 31 2" xfId="7549" xr:uid="{7AD00AF8-0F60-42B3-8D45-3F697A2B5EFA}"/>
    <cellStyle name="Normal 31 2 2" xfId="7550" xr:uid="{64CFC9B6-DE22-45D8-AC62-6CA10FD6D38E}"/>
    <cellStyle name="Normal 31 2 2 2" xfId="7551" xr:uid="{47825560-C383-4A75-BF92-BD0ACE4934B3}"/>
    <cellStyle name="Normal 31 2 2 2 2" xfId="7552" xr:uid="{5A478447-FE3F-4DB3-A0FB-BD87432FF6BA}"/>
    <cellStyle name="Normal 31 2 2 2 2 2" xfId="7553" xr:uid="{F35AD587-46CB-4816-86C9-92D30E92E2A6}"/>
    <cellStyle name="Normal 31 2 2 2 3" xfId="7554" xr:uid="{CBDAB341-AE02-49A0-A5E0-78856743819C}"/>
    <cellStyle name="Normal 31 2 2 3" xfId="7555" xr:uid="{08628D52-96AB-435D-B42B-9BF7ADC9AA2E}"/>
    <cellStyle name="Normal 31 2 2 3 2" xfId="7556" xr:uid="{8C6321A3-25F3-49E9-9F79-E6A948853CB2}"/>
    <cellStyle name="Normal 31 2 2 4" xfId="7557" xr:uid="{BFCB9EFD-72C1-4CD7-8CAC-1E917F8E4F81}"/>
    <cellStyle name="Normal 31 2 3" xfId="7558" xr:uid="{1F03DF24-E100-4A5B-99EF-55896F538473}"/>
    <cellStyle name="Normal 31 2 3 2" xfId="7559" xr:uid="{9074666E-72B4-4DCA-8489-287CBD12B379}"/>
    <cellStyle name="Normal 31 2 3 2 2" xfId="7560" xr:uid="{DBA963ED-96CD-44C3-9C9C-AFAF58EB4DE0}"/>
    <cellStyle name="Normal 31 2 3 3" xfId="7561" xr:uid="{93BD067F-208A-4F17-88CE-5B8E12955392}"/>
    <cellStyle name="Normal 31 2 4" xfId="7562" xr:uid="{DF2033B3-FECA-4FDB-9C23-3F70348B1BB2}"/>
    <cellStyle name="Normal 31 2 4 2" xfId="7563" xr:uid="{A5D2C380-9396-471B-A063-08AACAE16841}"/>
    <cellStyle name="Normal 31 2 5" xfId="7564" xr:uid="{1A62AC3C-9585-4B10-A3BA-BE9C060FA696}"/>
    <cellStyle name="Normal 31 2 6" xfId="7565" xr:uid="{583E8BC0-5017-4925-A213-CC13799E65F9}"/>
    <cellStyle name="Normal 31 3" xfId="7566" xr:uid="{09ECBFFD-930D-4482-814C-18D6E4B0AF28}"/>
    <cellStyle name="Normal 31 3 2" xfId="7567" xr:uid="{D040546F-F0D4-41DA-A1D4-7E3F46566562}"/>
    <cellStyle name="Normal 31 3 2 2" xfId="7568" xr:uid="{4497B141-4109-4481-8302-062815B8BEF2}"/>
    <cellStyle name="Normal 31 3 2 2 2" xfId="7569" xr:uid="{453A772C-456D-41F7-BFF0-2F2B6FB80719}"/>
    <cellStyle name="Normal 31 3 2 3" xfId="7570" xr:uid="{3DB9FAB8-E84F-4DFF-856F-ABD76297C612}"/>
    <cellStyle name="Normal 31 3 2 4" xfId="7571" xr:uid="{58037E16-DF12-499F-8BB6-BB128F9D1709}"/>
    <cellStyle name="Normal 31 3 3" xfId="7572" xr:uid="{A66A0272-6213-478D-9073-60C86D527D4F}"/>
    <cellStyle name="Normal 31 3 3 2" xfId="7573" xr:uid="{1CDBEF94-FF5D-44CC-ADA7-75535EF20AEC}"/>
    <cellStyle name="Normal 31 3 4" xfId="7574" xr:uid="{29A71CED-230F-4781-BC98-37F5A4DDD724}"/>
    <cellStyle name="Normal 31 3 5" xfId="7575" xr:uid="{859191D1-36DE-4A20-8454-9B85AAD88064}"/>
    <cellStyle name="Normal 31 4" xfId="7576" xr:uid="{2DDEDCEB-5576-40D9-A4D2-71A2F92F6145}"/>
    <cellStyle name="Normal 31 4 2" xfId="7577" xr:uid="{3A3D0EEF-14D0-490A-87A1-781D143FDA34}"/>
    <cellStyle name="Normal 31 4 2 2" xfId="7578" xr:uid="{273BDCCB-74BC-461D-AE01-8071E74446CD}"/>
    <cellStyle name="Normal 31 4 2 3" xfId="7579" xr:uid="{AD9AB501-F6B4-4E30-AA96-195AF3FC345B}"/>
    <cellStyle name="Normal 31 4 3" xfId="7580" xr:uid="{435BD77B-50E7-4EE3-B8DE-1FE019C471F7}"/>
    <cellStyle name="Normal 31 4 3 2" xfId="7581" xr:uid="{06473509-FAE9-4F8C-82D2-78532E759113}"/>
    <cellStyle name="Normal 31 4 4" xfId="7582" xr:uid="{FF9D906E-6D14-44C9-A9E3-19EF042278B5}"/>
    <cellStyle name="Normal 31 5" xfId="7583" xr:uid="{36027B27-7933-4354-9DA6-376A97AAA55D}"/>
    <cellStyle name="Normal 31 5 2" xfId="7584" xr:uid="{86B165F0-9C0E-48BE-9D71-21EA8C55D9E2}"/>
    <cellStyle name="Normal 31 5 3" xfId="7585" xr:uid="{8C543902-4591-45C7-8016-735EDEF78D89}"/>
    <cellStyle name="Normal 31 6" xfId="7586" xr:uid="{BABDA38A-2A03-4D43-AD82-56E0F8F6C1D2}"/>
    <cellStyle name="Normal 31 6 2" xfId="7587" xr:uid="{CCED4875-78ED-4F34-BA0E-03E55D554A77}"/>
    <cellStyle name="Normal 31 7" xfId="7588" xr:uid="{2E4F5ECE-0D51-4B13-9089-5576A3152F2B}"/>
    <cellStyle name="Normal 31 7 2" xfId="7589" xr:uid="{953B357A-8F49-456A-819F-CCF1C6549946}"/>
    <cellStyle name="Normal 31 8" xfId="7590" xr:uid="{149518AD-0DAE-4A12-ABB3-BDECE10D10FF}"/>
    <cellStyle name="Normal 310" xfId="7591" xr:uid="{136D3FB7-6A22-406E-A01B-5F7C594B3983}"/>
    <cellStyle name="Normal 310 2" xfId="7592" xr:uid="{7F51B305-6A62-4F0C-8F62-53F35B4183D7}"/>
    <cellStyle name="Normal 310 3" xfId="7593" xr:uid="{46402019-5564-46ED-BD61-25AECF653A4D}"/>
    <cellStyle name="Normal 311" xfId="7594" xr:uid="{261ED68A-EAC9-4E2E-BC14-CC85DB85EFA3}"/>
    <cellStyle name="Normal 311 2" xfId="7595" xr:uid="{4DDFC8E1-CE7B-4CCA-8B05-29CF5BA9B0B2}"/>
    <cellStyle name="Normal 312" xfId="7596" xr:uid="{AE5A7251-E126-4500-B399-39C4652CEA09}"/>
    <cellStyle name="Normal 312 2" xfId="7597" xr:uid="{9CA75195-0506-4D42-AFF0-50C100D283F4}"/>
    <cellStyle name="Normal 313" xfId="7598" xr:uid="{3837C050-660F-4EAC-BEF4-9E8D92CC0912}"/>
    <cellStyle name="Normal 313 2" xfId="7599" xr:uid="{E4260E16-2C03-44C5-B9C7-74994EDA275F}"/>
    <cellStyle name="Normal 314" xfId="7600" xr:uid="{736F63E9-B40E-4E4E-97CE-EA6E8886293E}"/>
    <cellStyle name="Normal 314 2" xfId="7601" xr:uid="{38B8517A-7EBE-4890-BC34-852481991084}"/>
    <cellStyle name="Normal 315" xfId="7602" xr:uid="{756A0ED1-3341-48FD-9212-8C412334F49A}"/>
    <cellStyle name="Normal 315 2" xfId="7603" xr:uid="{EC393BC6-6454-4CD7-AC1A-08F94F39C2C9}"/>
    <cellStyle name="Normal 316" xfId="7604" xr:uid="{944B3C26-465F-4FD1-AE65-6AB8B8CFD7A7}"/>
    <cellStyle name="Normal 316 2" xfId="7605" xr:uid="{A07889AE-7421-4661-B3B2-338189CE892B}"/>
    <cellStyle name="Normal 317" xfId="7606" xr:uid="{458FE9A8-3C98-4C58-AA43-FD1B70123F7B}"/>
    <cellStyle name="Normal 317 2" xfId="7607" xr:uid="{FFBCE6C1-766D-4092-AC39-FB0E96B9E3D2}"/>
    <cellStyle name="Normal 318" xfId="7608" xr:uid="{A16BB908-67A2-439F-B1D5-A172173F1156}"/>
    <cellStyle name="Normal 318 2" xfId="7609" xr:uid="{AAA66B5A-9983-444F-AF9C-4E89DD17AD98}"/>
    <cellStyle name="Normal 319" xfId="7610" xr:uid="{2F14578F-CA7C-49E3-A37B-0A89528A3BDB}"/>
    <cellStyle name="Normal 319 2" xfId="7611" xr:uid="{A9B0ADEB-F317-463D-B640-0DE67645B1C8}"/>
    <cellStyle name="Normal 32" xfId="7612" xr:uid="{117DF912-8EC4-418C-B95E-97E494EDA517}"/>
    <cellStyle name="Normal 32 2" xfId="7613" xr:uid="{BE23CA36-EE8C-4C99-9D4E-2E7EE8F96273}"/>
    <cellStyle name="Normal 32 2 2" xfId="7614" xr:uid="{8A7A9212-B015-4778-85AA-EDC58FD5B030}"/>
    <cellStyle name="Normal 32 2 2 2" xfId="7615" xr:uid="{B4AC3040-F164-46C0-9C62-C22F44F012D4}"/>
    <cellStyle name="Normal 32 2 2 2 2" xfId="7616" xr:uid="{7C38FA43-83E1-4C05-9191-045B841306E2}"/>
    <cellStyle name="Normal 32 2 2 2 2 2" xfId="7617" xr:uid="{C0281677-F1D8-46C5-AC5F-F9540ABBACA7}"/>
    <cellStyle name="Normal 32 2 2 2 3" xfId="7618" xr:uid="{3C907F4E-E140-4430-A6B3-21F1A516EB1C}"/>
    <cellStyle name="Normal 32 2 2 3" xfId="7619" xr:uid="{57836D1F-B385-4B75-AB9C-05A802B16C5E}"/>
    <cellStyle name="Normal 32 2 2 3 2" xfId="7620" xr:uid="{2F55AF8F-483B-47D8-B441-B9B838B79132}"/>
    <cellStyle name="Normal 32 2 2 4" xfId="7621" xr:uid="{B75DC91E-E07C-4C7A-A1D0-1EF4C387E404}"/>
    <cellStyle name="Normal 32 2 3" xfId="7622" xr:uid="{CD78E67B-BB22-424B-B615-214FC3E0C3B0}"/>
    <cellStyle name="Normal 32 2 3 2" xfId="7623" xr:uid="{7EC1CC6D-6F01-4501-BBD4-E61085F55E14}"/>
    <cellStyle name="Normal 32 2 3 2 2" xfId="7624" xr:uid="{2D90D6C3-5975-4359-82B1-BB5B9791253C}"/>
    <cellStyle name="Normal 32 2 3 3" xfId="7625" xr:uid="{E9C01444-23B3-46A9-BFF3-4E51FA2C92A5}"/>
    <cellStyle name="Normal 32 2 4" xfId="7626" xr:uid="{E18B98C5-1CCC-460B-9F32-DAEE394EA25F}"/>
    <cellStyle name="Normal 32 2 4 2" xfId="7627" xr:uid="{ADAF9C97-D61D-48D1-AE56-2E501377FBD2}"/>
    <cellStyle name="Normal 32 2 5" xfId="7628" xr:uid="{35C340C6-4B91-4A66-8080-647D0CEA75D3}"/>
    <cellStyle name="Normal 32 2 6" xfId="7629" xr:uid="{B9554FEB-A9D7-417D-9D1B-DCDF427A3798}"/>
    <cellStyle name="Normal 32 3" xfId="7630" xr:uid="{7B50D671-A51B-4E3A-951E-4799A15CC9FF}"/>
    <cellStyle name="Normal 32 3 2" xfId="7631" xr:uid="{60D53306-2A64-47F3-B0F1-F20B39D5A587}"/>
    <cellStyle name="Normal 32 3 2 2" xfId="7632" xr:uid="{2578610C-5E3D-45E6-93D2-F54C8F747D66}"/>
    <cellStyle name="Normal 32 3 2 2 2" xfId="7633" xr:uid="{C9339576-92AD-4519-8286-ABC291615252}"/>
    <cellStyle name="Normal 32 3 2 3" xfId="7634" xr:uid="{7C588A58-462A-46A0-AD0E-BCD987DD356B}"/>
    <cellStyle name="Normal 32 3 2 4" xfId="7635" xr:uid="{43374C43-DA7D-4EF3-B6B0-5A72A0B76832}"/>
    <cellStyle name="Normal 32 3 3" xfId="7636" xr:uid="{B7005286-155B-4F1E-A803-971CC28BB368}"/>
    <cellStyle name="Normal 32 3 3 2" xfId="7637" xr:uid="{DBC88596-DF40-4523-897D-E9220ADB743C}"/>
    <cellStyle name="Normal 32 3 4" xfId="7638" xr:uid="{56DFB542-3811-42C3-9257-F3E8DC68D011}"/>
    <cellStyle name="Normal 32 3 5" xfId="7639" xr:uid="{9D6EE901-9B39-4A05-A750-FB23D6CF7167}"/>
    <cellStyle name="Normal 32 4" xfId="7640" xr:uid="{91BBEEA8-725C-4B05-934D-80F694A5BA9C}"/>
    <cellStyle name="Normal 32 4 2" xfId="7641" xr:uid="{67C75006-1FED-490C-99D1-25428890B888}"/>
    <cellStyle name="Normal 32 4 2 2" xfId="7642" xr:uid="{D61A572B-D0B2-42FE-BB04-6F4FD5095CAB}"/>
    <cellStyle name="Normal 32 4 2 3" xfId="7643" xr:uid="{880E8A11-8BE1-4E29-9E2A-8ED71F77B6D5}"/>
    <cellStyle name="Normal 32 4 3" xfId="7644" xr:uid="{12110D0A-69CC-4E9A-A5A1-3A1855852B3F}"/>
    <cellStyle name="Normal 32 4 3 2" xfId="7645" xr:uid="{80861BCB-D7C5-4161-9F17-56154A0F643B}"/>
    <cellStyle name="Normal 32 4 4" xfId="7646" xr:uid="{CD51D54F-C46E-41A8-A3C6-D1615A19CAC3}"/>
    <cellStyle name="Normal 32 5" xfId="7647" xr:uid="{7D1CA38E-8BA0-4405-AC11-9E95E5195552}"/>
    <cellStyle name="Normal 32 5 2" xfId="7648" xr:uid="{8AB461C9-EB7C-4D6E-A1D2-1C615546DEA9}"/>
    <cellStyle name="Normal 32 5 3" xfId="7649" xr:uid="{2A9BF6B1-89EB-4B8C-BDF8-E44DA2F9CA1D}"/>
    <cellStyle name="Normal 32 6" xfId="7650" xr:uid="{AE327720-157A-4A7C-9926-A595E9748CF6}"/>
    <cellStyle name="Normal 32 6 2" xfId="7651" xr:uid="{9B5045C8-6D54-4A87-96E0-DC0E053D3E78}"/>
    <cellStyle name="Normal 32 7" xfId="7652" xr:uid="{73DA4D91-F318-4DF8-9A21-03A51CE87F8C}"/>
    <cellStyle name="Normal 32 7 2" xfId="7653" xr:uid="{2FF1B412-6986-4A77-A120-1476B67E646F}"/>
    <cellStyle name="Normal 32 8" xfId="7654" xr:uid="{DA6C5DAC-9497-4B31-B65C-85F75045C2AD}"/>
    <cellStyle name="Normal 320" xfId="7655" xr:uid="{2FF223D5-9EF3-4892-BBDE-F3B9EF4FFCBD}"/>
    <cellStyle name="Normal 320 2" xfId="7656" xr:uid="{06541E52-06AE-4008-8AA3-12A07CF51B7F}"/>
    <cellStyle name="Normal 321" xfId="7657" xr:uid="{4849D288-DCA6-4D1A-83B9-8460EDCBD7FF}"/>
    <cellStyle name="Normal 322" xfId="7658" xr:uid="{DC082C7A-DC28-4DAA-9FF8-44F4FE9A5B3D}"/>
    <cellStyle name="Normal 323" xfId="7659" xr:uid="{3629DD2A-3B78-461D-AB4B-FF66CA84E08C}"/>
    <cellStyle name="Normal 324" xfId="7660" xr:uid="{8797C498-DC55-4510-AF9F-D4A649AC393C}"/>
    <cellStyle name="Normal 325" xfId="7661" xr:uid="{458EA40E-B5F7-4793-9F02-2A31CB0A5DCA}"/>
    <cellStyle name="Normal 326" xfId="7662" xr:uid="{9E550A0E-394E-4D01-8AFE-920CC175825D}"/>
    <cellStyle name="Normal 327" xfId="7663" xr:uid="{934DCCC9-1332-4EA1-883E-20DA14A8708D}"/>
    <cellStyle name="Normal 328" xfId="7664" xr:uid="{E219C045-9519-45C5-B647-D5DAAC2E6CBB}"/>
    <cellStyle name="Normal 329" xfId="7665" xr:uid="{C313217E-04FE-4926-A348-8B78B100D075}"/>
    <cellStyle name="Normal 33" xfId="7666" xr:uid="{B1C8AF89-CA85-42E4-8A84-8B4EF424CAE6}"/>
    <cellStyle name="Normal 33 2" xfId="7667" xr:uid="{DC5B3DD4-48BF-4F97-A15A-2D5BA78873EC}"/>
    <cellStyle name="Normal 33 2 2" xfId="7668" xr:uid="{598E344E-096A-4801-AFAC-B0BED5F9A5FA}"/>
    <cellStyle name="Normal 33 2 2 2" xfId="7669" xr:uid="{4B31CC63-53DE-4956-B24B-052C4D77F610}"/>
    <cellStyle name="Normal 33 2 2 2 2" xfId="7670" xr:uid="{D0AE06C9-7346-458C-AAD4-B47AFED1DA21}"/>
    <cellStyle name="Normal 33 2 2 2 2 2" xfId="7671" xr:uid="{C7179A6B-6F5F-4E47-8E4A-B9A02D2985E2}"/>
    <cellStyle name="Normal 33 2 2 2 3" xfId="7672" xr:uid="{42736E49-2E1B-4BF8-BBEB-58AC6F9BEFF0}"/>
    <cellStyle name="Normal 33 2 2 3" xfId="7673" xr:uid="{EB939D16-74DB-410D-84CF-30D3893C9FA3}"/>
    <cellStyle name="Normal 33 2 2 3 2" xfId="7674" xr:uid="{BE2DDA98-7D55-4722-8EA4-92ECF75C3BBD}"/>
    <cellStyle name="Normal 33 2 2 4" xfId="7675" xr:uid="{EDA7A17F-9D65-4C3D-8AE7-1F4E9897E47E}"/>
    <cellStyle name="Normal 33 2 3" xfId="7676" xr:uid="{B28F259C-A693-4D61-9931-9143EF979168}"/>
    <cellStyle name="Normal 33 2 3 2" xfId="7677" xr:uid="{0A12BD9E-6C77-4D05-A8A0-7F79B6FB84D4}"/>
    <cellStyle name="Normal 33 2 3 2 2" xfId="7678" xr:uid="{BAE1FCD1-3F1F-46D1-A1D2-F80A920F36A4}"/>
    <cellStyle name="Normal 33 2 3 3" xfId="7679" xr:uid="{481FC4A8-8C7A-420D-BDB1-9A8C0B9C382D}"/>
    <cellStyle name="Normal 33 2 4" xfId="7680" xr:uid="{EB6C9352-542D-417F-8719-CDD635F9EFEC}"/>
    <cellStyle name="Normal 33 2 4 2" xfId="7681" xr:uid="{FC5C1509-1533-4488-B724-DC8C92A715CE}"/>
    <cellStyle name="Normal 33 2 5" xfId="7682" xr:uid="{D22F2EE1-49E9-42F8-806E-383FEB401D2F}"/>
    <cellStyle name="Normal 33 2 6" xfId="7683" xr:uid="{C85DD90C-EC88-4C04-A82A-5B55ECA434EF}"/>
    <cellStyle name="Normal 33 2 7" xfId="7684" xr:uid="{C9BAB229-7881-46D8-8FC6-FEDAAB08BCFE}"/>
    <cellStyle name="Normal 33 3" xfId="7685" xr:uid="{AB5ACAA2-9DF1-4941-9DE6-0D211CE9B2F5}"/>
    <cellStyle name="Normal 33 3 2" xfId="7686" xr:uid="{EBB35D49-246B-4846-87DD-B9030DA91DC6}"/>
    <cellStyle name="Normal 33 3 2 2" xfId="7687" xr:uid="{1FAE63ED-6C4E-4601-A8AD-0E3E7100BCAA}"/>
    <cellStyle name="Normal 33 3 2 2 2" xfId="7688" xr:uid="{3582C914-FE68-40BC-A389-BB788B0854E4}"/>
    <cellStyle name="Normal 33 3 2 3" xfId="7689" xr:uid="{AEDD923C-FB12-4AFE-AF73-2C9077A357C6}"/>
    <cellStyle name="Normal 33 3 2 4" xfId="7690" xr:uid="{EB3B9007-AA79-45BF-8B4A-8F364D945D3A}"/>
    <cellStyle name="Normal 33 3 2 5" xfId="7691" xr:uid="{6746005B-828B-4B1B-8560-F8CA9DD3D413}"/>
    <cellStyle name="Normal 33 3 3" xfId="7692" xr:uid="{D3AFFDD3-EAF9-4856-BF7A-031C446C667A}"/>
    <cellStyle name="Normal 33 3 3 2" xfId="7693" xr:uid="{EF5C8F3C-FE1D-4E04-8E38-6764A0397290}"/>
    <cellStyle name="Normal 33 3 4" xfId="7694" xr:uid="{5A85E571-CFD3-4E90-B969-C49B29342FF2}"/>
    <cellStyle name="Normal 33 3 5" xfId="7695" xr:uid="{07AC3EF8-6592-40DB-80BE-FAB0DF90467C}"/>
    <cellStyle name="Normal 33 3 6" xfId="7696" xr:uid="{AEAE7116-A087-40E9-B7CC-24C3111D1D6E}"/>
    <cellStyle name="Normal 33 4" xfId="7697" xr:uid="{22464252-A62B-4A19-80EA-D1C0CC91A4ED}"/>
    <cellStyle name="Normal 33 4 2" xfId="7698" xr:uid="{CF45098C-1FD2-4F75-B0CC-C9170C629C85}"/>
    <cellStyle name="Normal 33 4 2 2" xfId="7699" xr:uid="{30FC7F16-E530-4044-88C6-590E52FBB41E}"/>
    <cellStyle name="Normal 33 4 2 3" xfId="7700" xr:uid="{B7A0EBAD-FB25-4FE3-BAC2-0176B3F24AEA}"/>
    <cellStyle name="Normal 33 4 3" xfId="7701" xr:uid="{A5FE8133-4A59-46FC-9CA6-C109F916D861}"/>
    <cellStyle name="Normal 33 4 3 2" xfId="7702" xr:uid="{F4B22758-2E92-4E2F-90B7-C47D74A487AC}"/>
    <cellStyle name="Normal 33 4 4" xfId="7703" xr:uid="{47C75411-99C4-49D9-A295-76F6541EE391}"/>
    <cellStyle name="Normal 33 5" xfId="7704" xr:uid="{C49106C9-06D8-4A10-99FC-CC7A8CF2C4D1}"/>
    <cellStyle name="Normal 33 5 2" xfId="7705" xr:uid="{03A4528A-6EEA-4D33-92B6-612A34D0F841}"/>
    <cellStyle name="Normal 33 5 3" xfId="7706" xr:uid="{81F6F2FA-4796-4435-8515-CBACA6B304D2}"/>
    <cellStyle name="Normal 33 6" xfId="7707" xr:uid="{6BF0F976-5CC7-4A5E-B8D4-2DEC29B215F7}"/>
    <cellStyle name="Normal 33 6 2" xfId="7708" xr:uid="{D67B1DCB-7000-4FB5-9BBD-E94BF9596F24}"/>
    <cellStyle name="Normal 33 7" xfId="7709" xr:uid="{63D19A60-3181-4915-8CD4-534A331FC37F}"/>
    <cellStyle name="Normal 33 7 2" xfId="7710" xr:uid="{2538EBCB-381B-4094-AAEB-A34A4FB10A02}"/>
    <cellStyle name="Normal 33 8" xfId="7711" xr:uid="{B95329F1-7B94-4989-8114-7BB58125C4B2}"/>
    <cellStyle name="Normal 330" xfId="7712" xr:uid="{CF76A3A3-98E6-4537-8DE8-9C8AEE6EA7EB}"/>
    <cellStyle name="Normal 331" xfId="7713" xr:uid="{929AB85E-44AB-49B5-8827-0438E817D19F}"/>
    <cellStyle name="Normal 332" xfId="7714" xr:uid="{9BB4E509-45BF-4AB5-B8FE-18AF6B44C805}"/>
    <cellStyle name="Normal 333" xfId="7715" xr:uid="{36F5C5B0-4150-47C8-9C51-36F6017608E4}"/>
    <cellStyle name="Normal 334" xfId="7716" xr:uid="{2BC99BD5-4E17-496C-A3B7-3686613D6332}"/>
    <cellStyle name="Normal 335" xfId="7717" xr:uid="{2443AAED-DAE6-495D-A0BE-FDF69AFA5D73}"/>
    <cellStyle name="Normal 336" xfId="7718" xr:uid="{D9079032-A426-4C91-BC8E-F6DCFC0E4B38}"/>
    <cellStyle name="Normal 337" xfId="7719" xr:uid="{55F51FEE-7C67-42E0-B0C5-4532B6CCB210}"/>
    <cellStyle name="Normal 338" xfId="7720" xr:uid="{2F09EA6C-CC9C-4E71-9D4D-5BDC9934FAAA}"/>
    <cellStyle name="Normal 339" xfId="7721" xr:uid="{D7AC0769-3FEE-4379-A342-CD4E326E9859}"/>
    <cellStyle name="Normal 34" xfId="7722" xr:uid="{2ACE0EE4-3F7B-4D9A-A7E2-C2C3C8225938}"/>
    <cellStyle name="Normal 34 2" xfId="7723" xr:uid="{F22C4635-5C41-45A1-983D-77C0E7BA1BBE}"/>
    <cellStyle name="Normal 34 2 2" xfId="7724" xr:uid="{93627B11-8ED1-480E-AD4E-14B10A640A70}"/>
    <cellStyle name="Normal 34 2 2 2" xfId="7725" xr:uid="{F285FDF5-89DA-40BD-8C81-D7C6217B017A}"/>
    <cellStyle name="Normal 34 2 2 2 2" xfId="7726" xr:uid="{75A09F51-DECB-4EB0-A315-B04BA152A988}"/>
    <cellStyle name="Normal 34 2 2 2 2 2" xfId="7727" xr:uid="{39A5176A-7D07-4F19-8655-D3CBD08F13D2}"/>
    <cellStyle name="Normal 34 2 2 2 3" xfId="7728" xr:uid="{FB9CEB6C-19AC-44BC-A17A-F6E5280931A0}"/>
    <cellStyle name="Normal 34 2 2 3" xfId="7729" xr:uid="{E433B607-B676-4250-AA17-0643A43C18C0}"/>
    <cellStyle name="Normal 34 2 2 3 2" xfId="7730" xr:uid="{33DBA973-BA0D-422B-9663-4F0B0BA04253}"/>
    <cellStyle name="Normal 34 2 2 4" xfId="7731" xr:uid="{7FA6F7D8-7E22-4B4E-A908-AB8B9F9C5FBD}"/>
    <cellStyle name="Normal 34 2 3" xfId="7732" xr:uid="{54C21E46-A67C-41CE-9DE4-31C91D07F239}"/>
    <cellStyle name="Normal 34 2 3 2" xfId="7733" xr:uid="{47F0C637-397E-45C4-A3EA-0416BD695452}"/>
    <cellStyle name="Normal 34 2 3 2 2" xfId="7734" xr:uid="{10AD7AC2-7125-4DBF-B0A3-7C69A2FFB393}"/>
    <cellStyle name="Normal 34 2 3 3" xfId="7735" xr:uid="{EFBC2F46-B5C4-4A22-B2B9-F7C6F7CCB3F7}"/>
    <cellStyle name="Normal 34 2 4" xfId="7736" xr:uid="{1C385D03-288B-4872-981A-799C8313C0DA}"/>
    <cellStyle name="Normal 34 2 4 2" xfId="7737" xr:uid="{75DD4AC2-8E99-4A56-88DB-09AE5334009E}"/>
    <cellStyle name="Normal 34 2 5" xfId="7738" xr:uid="{C7885845-B2DE-4B8C-A4DF-41C7A104B4DF}"/>
    <cellStyle name="Normal 34 2 6" xfId="7739" xr:uid="{F1536447-415B-411D-8CB5-E047D3CD79EB}"/>
    <cellStyle name="Normal 34 3" xfId="7740" xr:uid="{754A8DD5-7068-4D9A-AA2A-9F46A43BA868}"/>
    <cellStyle name="Normal 34 3 2" xfId="7741" xr:uid="{7CC4F1ED-2D02-4E4E-AF25-F59F7A3F8B63}"/>
    <cellStyle name="Normal 34 3 2 2" xfId="7742" xr:uid="{45E72D7D-E2DC-4758-ACE9-DED26C0551AD}"/>
    <cellStyle name="Normal 34 3 2 2 2" xfId="7743" xr:uid="{99A76871-39A5-48F0-A401-3E6FDAAA3FD2}"/>
    <cellStyle name="Normal 34 3 2 3" xfId="7744" xr:uid="{D04AEC13-47AF-48D2-8965-FE5AC0A98ACF}"/>
    <cellStyle name="Normal 34 3 2 4" xfId="7745" xr:uid="{CCD75EC1-E031-4D01-894D-ECA4755FA746}"/>
    <cellStyle name="Normal 34 3 3" xfId="7746" xr:uid="{DA6B7C5D-9F0D-4DB9-B349-60B1AC15FD9B}"/>
    <cellStyle name="Normal 34 3 3 2" xfId="7747" xr:uid="{C8DA3DED-FCEF-43EA-8BD8-6B9DC97E3BF4}"/>
    <cellStyle name="Normal 34 3 4" xfId="7748" xr:uid="{BE76D2BB-0FA8-4447-9754-E0B2A0AF7C29}"/>
    <cellStyle name="Normal 34 3 5" xfId="7749" xr:uid="{4EA59C83-918F-400A-A098-8AAC5ACA77D3}"/>
    <cellStyle name="Normal 34 4" xfId="7750" xr:uid="{119570F1-57D5-4825-82B3-960EB92F2C5B}"/>
    <cellStyle name="Normal 34 4 2" xfId="7751" xr:uid="{746B1BF5-2D85-4B27-A3B1-0A45E174A84C}"/>
    <cellStyle name="Normal 34 4 2 2" xfId="7752" xr:uid="{8B8F1F54-503B-45C9-A726-CFD92F775D3C}"/>
    <cellStyle name="Normal 34 4 2 3" xfId="7753" xr:uid="{1A30A5A0-9339-4A15-AFAF-3825DA27F189}"/>
    <cellStyle name="Normal 34 4 3" xfId="7754" xr:uid="{AEE3CD35-DBF8-45C1-B8DD-65ACDC17E8C6}"/>
    <cellStyle name="Normal 34 4 3 2" xfId="7755" xr:uid="{FD4EC960-BD9D-46AF-B903-21C20B56114F}"/>
    <cellStyle name="Normal 34 4 4" xfId="7756" xr:uid="{8492DFDA-030F-4B93-814C-2E3D5589416E}"/>
    <cellStyle name="Normal 34 5" xfId="7757" xr:uid="{9268E7DE-FD84-43AD-A88A-6518889B57A8}"/>
    <cellStyle name="Normal 34 5 2" xfId="7758" xr:uid="{F10DE6B8-BE08-4E75-8675-8A8A6F990ABB}"/>
    <cellStyle name="Normal 34 5 3" xfId="7759" xr:uid="{61D09256-7B26-42E2-9B1D-E062D8E34D2A}"/>
    <cellStyle name="Normal 34 6" xfId="7760" xr:uid="{4D279A1C-10CB-4669-9FDD-F9B30CAADABF}"/>
    <cellStyle name="Normal 34 6 2" xfId="7761" xr:uid="{E0141806-C5DC-4A50-826F-3AFE83325829}"/>
    <cellStyle name="Normal 34 7" xfId="7762" xr:uid="{B2A4C967-D4A5-42F5-83B0-536FED02DE53}"/>
    <cellStyle name="Normal 34 7 2" xfId="7763" xr:uid="{6EE7F07E-7D53-41F5-8EF6-8671FAC87521}"/>
    <cellStyle name="Normal 34 8" xfId="7764" xr:uid="{0987B39E-DA7C-4682-A82D-1DA978FD1F62}"/>
    <cellStyle name="Normal 340" xfId="7765" xr:uid="{E3280B27-C1CD-4612-9E01-3AFE3FD1D979}"/>
    <cellStyle name="Normal 341" xfId="7766" xr:uid="{DC4BE40B-170C-40C6-896A-515C36DC5C49}"/>
    <cellStyle name="Normal 342" xfId="7767" xr:uid="{D09B953E-7B17-40C2-944E-121BBD7DE41C}"/>
    <cellStyle name="Normal 343" xfId="7768" xr:uid="{02CDD2A9-2201-4065-97C7-7083ACE4673C}"/>
    <cellStyle name="Normal 344" xfId="7769" xr:uid="{81854D6F-9FD2-4373-A769-8925836623E3}"/>
    <cellStyle name="Normal 345" xfId="7770" xr:uid="{DEF64B4C-239F-4B84-94FA-8560CBC91611}"/>
    <cellStyle name="Normal 346" xfId="7771" xr:uid="{396CC45A-F796-4E32-991B-F4FB314EBE0E}"/>
    <cellStyle name="Normal 347" xfId="7772" xr:uid="{D3A1FF7C-8963-4ED6-B1D0-BA04CA6C863C}"/>
    <cellStyle name="Normal 348" xfId="7773" xr:uid="{553E6985-B7B6-4F2C-B9D9-3622B53082C5}"/>
    <cellStyle name="Normal 349" xfId="7774" xr:uid="{DB6A10E0-2810-4769-BA19-28708CCCCD60}"/>
    <cellStyle name="Normal 35" xfId="7775" xr:uid="{F2C5933C-275F-4BC3-82CF-2803E678018F}"/>
    <cellStyle name="Normal 35 2" xfId="7776" xr:uid="{B91A251D-AECD-4A67-9E2F-56B18E559134}"/>
    <cellStyle name="Normal 35 2 2" xfId="7777" xr:uid="{7B2545AE-7A82-4FC1-AC45-AB8EF9C7C5AD}"/>
    <cellStyle name="Normal 35 2 2 2" xfId="7778" xr:uid="{CA9DA026-351F-4F3B-9491-754F12BCD740}"/>
    <cellStyle name="Normal 35 2 2 2 2" xfId="7779" xr:uid="{E6DA8F29-E473-4A01-9001-8081EDBB8101}"/>
    <cellStyle name="Normal 35 2 2 2 2 2" xfId="7780" xr:uid="{9411BC72-0E2B-419B-817E-8804E31EDF61}"/>
    <cellStyle name="Normal 35 2 2 2 3" xfId="7781" xr:uid="{AC07EDBC-85E4-4DD6-8B89-97842EC6BB65}"/>
    <cellStyle name="Normal 35 2 2 3" xfId="7782" xr:uid="{E3132CD9-2779-4638-867A-2D2EBDB4AA22}"/>
    <cellStyle name="Normal 35 2 2 3 2" xfId="7783" xr:uid="{8871C901-7865-4B3E-9059-FF69B6AA16F2}"/>
    <cellStyle name="Normal 35 2 2 4" xfId="7784" xr:uid="{33C20CD2-1DFF-462B-9BE9-11A38457E8C6}"/>
    <cellStyle name="Normal 35 2 3" xfId="7785" xr:uid="{FD71AFF2-76C1-4ED0-97CD-E6332BF904BD}"/>
    <cellStyle name="Normal 35 2 3 2" xfId="7786" xr:uid="{6242B30B-9966-4CBF-B779-35E3894EF066}"/>
    <cellStyle name="Normal 35 2 3 2 2" xfId="7787" xr:uid="{EB6A9275-3C35-4B52-A6C1-6B1BAFBF9EE5}"/>
    <cellStyle name="Normal 35 2 3 3" xfId="7788" xr:uid="{68FBB567-2F3A-44C0-8804-AFAC8916FA0F}"/>
    <cellStyle name="Normal 35 2 4" xfId="7789" xr:uid="{7A2B1115-6AD1-4F08-B016-6762591F2B9A}"/>
    <cellStyle name="Normal 35 2 4 2" xfId="7790" xr:uid="{6C388ABE-6073-460D-8BD6-EF1995D8AB00}"/>
    <cellStyle name="Normal 35 2 5" xfId="7791" xr:uid="{2A263A62-7558-4DFF-A113-A2E2CA2E7088}"/>
    <cellStyle name="Normal 35 2 6" xfId="7792" xr:uid="{08CE6BCC-1398-4060-84F0-2B2B269A9FF2}"/>
    <cellStyle name="Normal 35 3" xfId="7793" xr:uid="{287FB3B0-CA4D-4DEA-8204-F5496496CFA7}"/>
    <cellStyle name="Normal 35 3 2" xfId="7794" xr:uid="{61EF608D-6725-495D-806D-82A6B41A60D4}"/>
    <cellStyle name="Normal 35 3 2 2" xfId="7795" xr:uid="{435F42D2-77FD-45F7-BD7B-BF8DE80F0592}"/>
    <cellStyle name="Normal 35 3 2 2 2" xfId="7796" xr:uid="{ADF25899-34D2-47B9-B43E-9A90B7AF65AA}"/>
    <cellStyle name="Normal 35 3 2 3" xfId="7797" xr:uid="{3D33A51B-23C7-4E15-A171-707CEDBFE45B}"/>
    <cellStyle name="Normal 35 3 2 4" xfId="7798" xr:uid="{FC8E605B-74C4-472A-9F21-1EE9FF3B3751}"/>
    <cellStyle name="Normal 35 3 3" xfId="7799" xr:uid="{6C118164-58A0-4588-BD69-334F3948150A}"/>
    <cellStyle name="Normal 35 3 3 2" xfId="7800" xr:uid="{CCF1B64E-B1B5-464A-B583-7728A5FE6A34}"/>
    <cellStyle name="Normal 35 3 4" xfId="7801" xr:uid="{1F893A2E-6E32-420F-8890-B37A57A44419}"/>
    <cellStyle name="Normal 35 3 5" xfId="7802" xr:uid="{1A9E3091-22A7-4D50-BCAA-A74C705CC7A3}"/>
    <cellStyle name="Normal 35 4" xfId="7803" xr:uid="{FAFD862C-19A6-43F7-B56F-E1A99B837157}"/>
    <cellStyle name="Normal 35 4 2" xfId="7804" xr:uid="{8822D337-BAEB-48E4-A3B7-C1D45907D065}"/>
    <cellStyle name="Normal 35 4 2 2" xfId="7805" xr:uid="{827FA97A-1FE9-45F1-AC13-90C6262FBD5F}"/>
    <cellStyle name="Normal 35 4 2 3" xfId="7806" xr:uid="{E670D8D7-76D4-4201-A8DB-C605089F1B60}"/>
    <cellStyle name="Normal 35 4 3" xfId="7807" xr:uid="{F23C8568-AB16-4759-86BF-97674AEFC796}"/>
    <cellStyle name="Normal 35 4 3 2" xfId="7808" xr:uid="{A661888E-EAC8-4D6C-80B5-C1132FDA00F7}"/>
    <cellStyle name="Normal 35 4 4" xfId="7809" xr:uid="{E121E0D8-5E3A-451D-AC3E-21D49AF059D9}"/>
    <cellStyle name="Normal 35 5" xfId="7810" xr:uid="{6348845C-3787-45DD-B965-A4F359E785BC}"/>
    <cellStyle name="Normal 35 5 2" xfId="7811" xr:uid="{81989DAC-887F-45EA-829F-662A67779F74}"/>
    <cellStyle name="Normal 35 5 3" xfId="7812" xr:uid="{8E52D99A-0C89-4DAB-A6D9-6F982F6602B1}"/>
    <cellStyle name="Normal 35 6" xfId="7813" xr:uid="{91D23DEA-2B34-4230-82FE-2FF2A9F88EB5}"/>
    <cellStyle name="Normal 35 6 2" xfId="7814" xr:uid="{4A9E9F77-F3E2-4E4B-9188-555A0E4BDA02}"/>
    <cellStyle name="Normal 35 7" xfId="7815" xr:uid="{EDE15D18-FE0C-4995-BB44-07939EC378FC}"/>
    <cellStyle name="Normal 35 7 2" xfId="7816" xr:uid="{4C5B39D9-103B-4FB4-8F3C-7CF7A7D0DF94}"/>
    <cellStyle name="Normal 35 8" xfId="7817" xr:uid="{F93E6D6B-092E-4EEE-8579-3631A1A89165}"/>
    <cellStyle name="Normal 350" xfId="7818" xr:uid="{B93919D5-190E-470B-BFD0-927E7A295A28}"/>
    <cellStyle name="Normal 351" xfId="7819" xr:uid="{DE657567-3252-4E1A-8BF1-C768C4F5CA45}"/>
    <cellStyle name="Normal 352" xfId="7820" xr:uid="{10767C35-34AE-4C01-9193-67CD422DF2B5}"/>
    <cellStyle name="Normal 353" xfId="7821" xr:uid="{05ED62DA-9151-4C18-A22A-EA5F62184BBB}"/>
    <cellStyle name="Normal 354" xfId="7822" xr:uid="{65964497-DF00-46DD-B73C-D1321411B954}"/>
    <cellStyle name="Normal 355" xfId="7823" xr:uid="{9F2EBC04-AFE1-4AB6-B880-E37BE05818DC}"/>
    <cellStyle name="Normal 356" xfId="7824" xr:uid="{957581D1-630B-47D6-8000-CCB568C0E2A6}"/>
    <cellStyle name="Normal 357" xfId="7825" xr:uid="{CD3A5CFC-7750-4856-B60C-2D19D005E13E}"/>
    <cellStyle name="Normal 358" xfId="7826" xr:uid="{2A7E641A-D402-4E0C-9ED6-948F81EC43F3}"/>
    <cellStyle name="Normal 359" xfId="7827" xr:uid="{C7777B55-3AEE-41D5-8FF2-08A14F2EE1CD}"/>
    <cellStyle name="Normal 36" xfId="7828" xr:uid="{FE5E39B4-FF3D-4EC8-83D0-11CDA3A47E5F}"/>
    <cellStyle name="Normal 36 2" xfId="7829" xr:uid="{9C1DD4E8-28C0-4BD0-83A0-276A59E1D0B2}"/>
    <cellStyle name="Normal 36 2 2" xfId="7830" xr:uid="{C57E558C-F731-46AB-96E2-0FDC51CC78A2}"/>
    <cellStyle name="Normal 36 2 2 2" xfId="7831" xr:uid="{63E01B59-0223-4397-8034-B148FF62F80A}"/>
    <cellStyle name="Normal 36 2 2 2 2" xfId="7832" xr:uid="{63877F63-41A7-4619-9907-6D62A4C91AB4}"/>
    <cellStyle name="Normal 36 2 2 2 2 2" xfId="7833" xr:uid="{A750C1CC-B50B-468C-91BF-E16151359FC0}"/>
    <cellStyle name="Normal 36 2 2 2 3" xfId="7834" xr:uid="{022F4AF7-8655-4B07-8AD7-056CD36A35AD}"/>
    <cellStyle name="Normal 36 2 2 3" xfId="7835" xr:uid="{0C077526-A89C-4CE5-8765-44AC9BFCA317}"/>
    <cellStyle name="Normal 36 2 2 3 2" xfId="7836" xr:uid="{CAC44DA7-3469-4603-9F19-6C2DA5382B70}"/>
    <cellStyle name="Normal 36 2 2 4" xfId="7837" xr:uid="{25EB13E2-00F3-443F-9219-A11E3B154A94}"/>
    <cellStyle name="Normal 36 2 2 5" xfId="7838" xr:uid="{0EB24978-639E-414B-BC7E-178D69F62F59}"/>
    <cellStyle name="Normal 36 2 3" xfId="7839" xr:uid="{D00E3038-8E91-4971-BA4F-491A40EC1637}"/>
    <cellStyle name="Normal 36 2 3 2" xfId="7840" xr:uid="{72718B2B-C4A4-4DD6-BE43-A0B04D8FD032}"/>
    <cellStyle name="Normal 36 2 3 2 2" xfId="7841" xr:uid="{FED6E65B-AFD9-432B-9F3D-5C3CC00B41C7}"/>
    <cellStyle name="Normal 36 2 3 3" xfId="7842" xr:uid="{2A9AA6CF-B5DB-4F5C-ACD5-DB49C145DBC6}"/>
    <cellStyle name="Normal 36 2 4" xfId="7843" xr:uid="{C4B6DDDD-BB7D-4C02-94DB-EEB25E83493F}"/>
    <cellStyle name="Normal 36 2 4 2" xfId="7844" xr:uid="{3AC93E90-ECDE-4A24-ACB8-76358D659E5C}"/>
    <cellStyle name="Normal 36 2 5" xfId="7845" xr:uid="{3B69DA7E-D263-47CB-8676-8651C5DB47C9}"/>
    <cellStyle name="Normal 36 2 6" xfId="7846" xr:uid="{D2D268EA-6563-41EE-8986-AE97AABEC124}"/>
    <cellStyle name="Normal 36 3" xfId="7847" xr:uid="{78AC4D6D-FAC9-46E8-B8BB-0DEE12DF2CF3}"/>
    <cellStyle name="Normal 36 3 2" xfId="7848" xr:uid="{02FA62E8-E0A4-4ABE-9809-3116091435D5}"/>
    <cellStyle name="Normal 36 3 2 2" xfId="7849" xr:uid="{F43137DC-16B7-4428-8745-B42429AD6F26}"/>
    <cellStyle name="Normal 36 3 2 2 2" xfId="7850" xr:uid="{A9C67A44-200E-4642-951B-76F465D536D5}"/>
    <cellStyle name="Normal 36 3 2 3" xfId="7851" xr:uid="{B67EE228-AB90-4E91-8DC8-EBB955BEEFE3}"/>
    <cellStyle name="Normal 36 3 2 4" xfId="7852" xr:uid="{2B9ED642-9E5F-499A-8AB9-5527C20CC1CB}"/>
    <cellStyle name="Normal 36 3 2 5" xfId="7853" xr:uid="{8170C210-3437-4DB1-B811-D5849082C375}"/>
    <cellStyle name="Normal 36 3 3" xfId="7854" xr:uid="{C3B409F1-10EF-4984-B29B-E3D080E29B60}"/>
    <cellStyle name="Normal 36 3 3 2" xfId="7855" xr:uid="{3561C46F-93E5-4AE8-AF60-3E7D3174E3D6}"/>
    <cellStyle name="Normal 36 3 4" xfId="7856" xr:uid="{81B75041-7B3A-4E05-936D-F1948CE3CB8D}"/>
    <cellStyle name="Normal 36 3 5" xfId="7857" xr:uid="{0348A8AF-87D1-423C-80F7-8085E8EB4D3F}"/>
    <cellStyle name="Normal 36 3 6" xfId="7858" xr:uid="{0B5C770C-83CD-4C80-AE90-5FD14F450394}"/>
    <cellStyle name="Normal 36 4" xfId="7859" xr:uid="{09ABA4DF-90B8-4E64-BAEB-1A20CCE961E2}"/>
    <cellStyle name="Normal 36 4 2" xfId="7860" xr:uid="{6192DD75-F5CF-4466-9EF6-53C1AD1A723A}"/>
    <cellStyle name="Normal 36 4 2 2" xfId="7861" xr:uid="{EFD47B1B-8A10-41B9-B610-1ED9FE87C2A6}"/>
    <cellStyle name="Normal 36 4 2 3" xfId="7862" xr:uid="{1C56558C-9DBB-4B39-B8AF-0EE845A48759}"/>
    <cellStyle name="Normal 36 4 3" xfId="7863" xr:uid="{7F65A3F9-B5FA-4D32-8314-52198673B63D}"/>
    <cellStyle name="Normal 36 4 3 2" xfId="7864" xr:uid="{F4AFA556-54F4-476F-8914-EE730BE39FEB}"/>
    <cellStyle name="Normal 36 4 4" xfId="7865" xr:uid="{B7B261AF-9558-4A34-A291-8FD75511D614}"/>
    <cellStyle name="Normal 36 5" xfId="7866" xr:uid="{A3EE3BD2-3E69-48B3-A56B-7AC9A0325C09}"/>
    <cellStyle name="Normal 36 5 2" xfId="7867" xr:uid="{11BBD284-9648-4C80-80A8-43312037F0FC}"/>
    <cellStyle name="Normal 36 5 3" xfId="7868" xr:uid="{7923BD44-1A72-4510-960B-1A6961F8FA1E}"/>
    <cellStyle name="Normal 36 6" xfId="7869" xr:uid="{C4CB877D-5E0D-440F-8C25-A565441A7F16}"/>
    <cellStyle name="Normal 36 7" xfId="7870" xr:uid="{2FECF5BC-668D-4E99-B09C-96488484A3AA}"/>
    <cellStyle name="Normal 36 8" xfId="7871" xr:uid="{7873F0AE-2D6E-4802-8C72-8D3DC3BE1789}"/>
    <cellStyle name="Normal 36 9" xfId="7872" xr:uid="{531A3B31-B0EC-40C1-A45C-20AE137EE1F7}"/>
    <cellStyle name="Normal 360" xfId="7873" xr:uid="{13C1759A-BA56-456B-AF59-BE7F21884CD2}"/>
    <cellStyle name="Normal 361" xfId="7874" xr:uid="{E13A7B5C-360C-4AB1-9533-BB485C660A4D}"/>
    <cellStyle name="Normal 362" xfId="7875" xr:uid="{20246BC5-18B1-4DA7-9773-5AA091A9D6F5}"/>
    <cellStyle name="Normal 363" xfId="7876" xr:uid="{FE0E0555-1117-48E7-8A8C-4FBF59417978}"/>
    <cellStyle name="Normal 364" xfId="7877" xr:uid="{84068E01-EDC6-44B4-8D6F-3287937367DB}"/>
    <cellStyle name="Normal 365" xfId="7878" xr:uid="{EED930CA-54C9-4B67-9F61-BD3A57F783A1}"/>
    <cellStyle name="Normal 366" xfId="7879" xr:uid="{6A9CD50C-5DED-44E1-AECD-C78E36CCE27F}"/>
    <cellStyle name="Normal 367" xfId="7880" xr:uid="{6838ADE1-5F91-4786-ADF1-248952D72718}"/>
    <cellStyle name="Normal 368" xfId="7881" xr:uid="{17C06F17-3A69-49EE-B44A-BC1FF5F55C5D}"/>
    <cellStyle name="Normal 369" xfId="7882" xr:uid="{C3866E6B-A910-46C1-8A9B-D39B211942CD}"/>
    <cellStyle name="Normal 37" xfId="7883" xr:uid="{BBAC7620-602C-404C-8851-07BDF2FA3226}"/>
    <cellStyle name="Normal 37 2" xfId="7884" xr:uid="{BD24880F-6A27-42A9-9A5F-C94284AF7AB3}"/>
    <cellStyle name="Normal 37 2 2" xfId="7885" xr:uid="{16F62D10-2706-4677-9339-8D6DA7B7B476}"/>
    <cellStyle name="Normal 37 2 3" xfId="7886" xr:uid="{9F1086DC-AB6E-4428-9712-88F9420BEFAA}"/>
    <cellStyle name="Normal 37 3" xfId="7887" xr:uid="{8628A3BA-AC70-4756-A736-1E1894E74CD8}"/>
    <cellStyle name="Normal 37 3 2" xfId="7888" xr:uid="{999E8E86-B809-4868-BB9F-9D937B08E452}"/>
    <cellStyle name="Normal 37 3 2 2" xfId="7889" xr:uid="{8C8AED8C-46D1-4E62-AEEE-0B97F8EA0A26}"/>
    <cellStyle name="Normal 37 3 3" xfId="7890" xr:uid="{AB686F31-34FA-4C84-B887-43F4434E740F}"/>
    <cellStyle name="Normal 37 3 4" xfId="7891" xr:uid="{5506D4A6-4F5A-4973-A7FA-8F5ED742530B}"/>
    <cellStyle name="Normal 37 4" xfId="7892" xr:uid="{7D04551E-972E-4313-B61A-DA0CE283772F}"/>
    <cellStyle name="Normal 37 5" xfId="7893" xr:uid="{07F87CE8-32EF-4837-84D1-1519D1431CDE}"/>
    <cellStyle name="Normal 37 6" xfId="7894" xr:uid="{4B0CFD31-52C3-43EA-A9A7-F1B9D1C7DC45}"/>
    <cellStyle name="Normal 37 7" xfId="7895" xr:uid="{F7B5EEBF-CF42-43E3-ABDA-DC822CFC0D32}"/>
    <cellStyle name="Normal 37 8" xfId="7896" xr:uid="{58DC3C14-93F4-43EB-9E7A-804F241C13F1}"/>
    <cellStyle name="Normal 370" xfId="7897" xr:uid="{605F54B1-9D6A-46D0-BD0D-6603095B24A7}"/>
    <cellStyle name="Normal 371" xfId="7898" xr:uid="{EAAF12B5-DC1E-4945-B798-51062E9E667F}"/>
    <cellStyle name="Normal 372" xfId="7899" xr:uid="{5C3EE93F-AA55-47F3-ACB1-CBF6B666D10A}"/>
    <cellStyle name="Normal 373" xfId="7900" xr:uid="{593D24A6-D2BD-460D-9AAA-09FA68F4D7B2}"/>
    <cellStyle name="Normal 374" xfId="7901" xr:uid="{D6C9F44C-1620-4E95-BA44-9FA6DA0B27AC}"/>
    <cellStyle name="Normal 375" xfId="7902" xr:uid="{B1E6D8A1-439E-4361-B2CA-18F8EC5EB842}"/>
    <cellStyle name="Normal 376" xfId="7903" xr:uid="{8717C25F-7454-4813-8E30-5A2DD2426424}"/>
    <cellStyle name="Normal 377" xfId="7904" xr:uid="{8ED921B5-82AC-44E0-9FDA-8B8F8405F16F}"/>
    <cellStyle name="Normal 378" xfId="7905" xr:uid="{9958471D-B63C-441C-81BD-56B591E6B323}"/>
    <cellStyle name="Normal 379" xfId="7906" xr:uid="{723DF395-3F6F-4341-8D0A-482AA37F5119}"/>
    <cellStyle name="Normal 38" xfId="7907" xr:uid="{CC67B994-528D-4BCB-A214-6AF034DE5257}"/>
    <cellStyle name="Normal 38 2" xfId="7908" xr:uid="{F67C8A12-6B66-441F-8BBB-2A1413A9DB6A}"/>
    <cellStyle name="Normal 38 2 2" xfId="7909" xr:uid="{9616A46C-017E-48D1-8D1C-C72D84D57911}"/>
    <cellStyle name="Normal 38 3" xfId="7910" xr:uid="{FC8516D7-9B6B-400C-AE37-C7266B0CF27C}"/>
    <cellStyle name="Normal 38 3 2" xfId="7911" xr:uid="{729BF691-F591-4C85-82A0-CE0285E459FB}"/>
    <cellStyle name="Normal 38 3 3" xfId="7912" xr:uid="{FC2131A5-A03C-4DAF-A515-281DB6FB5D6A}"/>
    <cellStyle name="Normal 38 4" xfId="7913" xr:uid="{B670A736-E088-4D2E-B5F1-CD909B2D38F5}"/>
    <cellStyle name="Normal 38 5" xfId="7914" xr:uid="{AACF5477-77DE-4B06-9D7E-EBC473ADECCE}"/>
    <cellStyle name="Normal 38 6" xfId="7915" xr:uid="{8B141E4E-783C-424B-A0C2-7679232FF066}"/>
    <cellStyle name="Normal 38 7" xfId="7916" xr:uid="{017A362E-521E-45FE-B2B5-1B92B9ADA7F2}"/>
    <cellStyle name="Normal 38 8" xfId="7917" xr:uid="{F821A1F4-6558-451F-9D68-7A804863E39C}"/>
    <cellStyle name="Normal 380" xfId="7918" xr:uid="{49C84908-886A-49CF-8BC6-8C1F9515D2A2}"/>
    <cellStyle name="Normal 381" xfId="7919" xr:uid="{3314269F-E063-4E58-B98B-33CD04764F58}"/>
    <cellStyle name="Normal 382" xfId="7920" xr:uid="{48BA42EB-2F45-4D4C-8C65-77E17FA23F01}"/>
    <cellStyle name="Normal 383" xfId="7921" xr:uid="{49EBC993-F79B-4B9F-A566-852FB884C71A}"/>
    <cellStyle name="Normal 384" xfId="7922" xr:uid="{BECA45FC-B279-41AA-9B8B-9C6B9A3E4C1A}"/>
    <cellStyle name="Normal 385" xfId="7923" xr:uid="{FACD3FDD-3727-4E7F-BE79-BD2A375C1C7F}"/>
    <cellStyle name="Normal 386" xfId="7924" xr:uid="{4C45B69E-C273-41A5-9067-F8BB1330E593}"/>
    <cellStyle name="Normal 387" xfId="7925" xr:uid="{2C4B4D2C-7DB7-4F01-9E61-BD3C65AC9A04}"/>
    <cellStyle name="Normal 388" xfId="7926" xr:uid="{8646EA10-1C2F-462B-8995-F1D6919E91FC}"/>
    <cellStyle name="Normal 389" xfId="7927" xr:uid="{38A21CC0-0091-480E-B36A-174B87461D1C}"/>
    <cellStyle name="Normal 39" xfId="7928" xr:uid="{D855B7D5-FC99-436D-98CA-38590DEC1E9C}"/>
    <cellStyle name="Normal 39 2" xfId="7929" xr:uid="{31695EBB-5AAB-4FDD-9DE8-D6157814374C}"/>
    <cellStyle name="Normal 39 2 2" xfId="7930" xr:uid="{9877519E-E802-42FA-8C5C-426CBBAD7962}"/>
    <cellStyle name="Normal 39 2 3" xfId="7931" xr:uid="{7A0E50DF-254C-4ADD-88FC-721CD4DB56D5}"/>
    <cellStyle name="Normal 39 2 4" xfId="7932" xr:uid="{416035F8-D8D9-4A1B-99BB-B1D43E5DF3B9}"/>
    <cellStyle name="Normal 39 3" xfId="7933" xr:uid="{76DC3F8E-DB1A-452B-A1B9-A8CBFD81F520}"/>
    <cellStyle name="Normal 39 3 2" xfId="7934" xr:uid="{D5754EC2-9D4F-4909-B3F4-11BD66DA2FA7}"/>
    <cellStyle name="Normal 39 3 2 2" xfId="7935" xr:uid="{4F32E1EF-71DA-4C51-B501-558F9FF5C3E8}"/>
    <cellStyle name="Normal 39 3 3" xfId="7936" xr:uid="{CCC26AA6-BA63-4893-B3AB-351E88D26B7B}"/>
    <cellStyle name="Normal 39 3 4" xfId="7937" xr:uid="{6514878D-AF61-4F78-8B7D-E86F444CD4BC}"/>
    <cellStyle name="Normal 39 4" xfId="7938" xr:uid="{60641859-64A6-4208-972B-43CB60D3A10B}"/>
    <cellStyle name="Normal 39 4 2" xfId="7939" xr:uid="{7663AD67-0B0C-4D1A-96EE-03772DD17A1E}"/>
    <cellStyle name="Normal 39 5" xfId="7940" xr:uid="{0F098214-3DEC-463C-A3D3-979A7B3BE6D5}"/>
    <cellStyle name="Normal 39 5 2" xfId="7941" xr:uid="{960A1333-03A7-4A6C-A546-39E8755ED64E}"/>
    <cellStyle name="Normal 39 6" xfId="7942" xr:uid="{5DCD94F1-8B84-4E78-9A49-6700A2B9980C}"/>
    <cellStyle name="Normal 39 6 2" xfId="7943" xr:uid="{4C04838D-E31B-475F-A3B7-6D8D02624B6E}"/>
    <cellStyle name="Normal 39 7" xfId="7944" xr:uid="{B4A0CF9C-6FB1-4E74-AD89-465586FC437F}"/>
    <cellStyle name="Normal 390" xfId="7945" xr:uid="{54E4E255-7C49-42BD-8988-A24504B58E4F}"/>
    <cellStyle name="Normal 391" xfId="7946" xr:uid="{BB1D40D5-A652-494B-8E1D-8B5E9AC6466A}"/>
    <cellStyle name="Normal 392" xfId="7947" xr:uid="{F18BC159-1650-4E15-BDD7-984EE775458F}"/>
    <cellStyle name="Normal 393" xfId="7948" xr:uid="{12CFC4C0-4B86-47A4-99A8-3AFD8AE9D4B2}"/>
    <cellStyle name="Normal 394" xfId="7949" xr:uid="{02E1A687-A7E0-4243-BCA5-B5AC72875F2A}"/>
    <cellStyle name="Normal 395" xfId="7950" xr:uid="{0AE2CFDE-BCB4-4A08-9F64-6BAD88B2C2E3}"/>
    <cellStyle name="Normal 396" xfId="7951" xr:uid="{45ADD3E7-ACF4-4C0F-A366-CF7E81015641}"/>
    <cellStyle name="Normal 397" xfId="7952" xr:uid="{04B1C236-065F-43F5-A5AA-8DD02A2035A6}"/>
    <cellStyle name="Normal 398" xfId="7953" xr:uid="{A383C546-0D43-495C-B925-AA9C6A5AB100}"/>
    <cellStyle name="Normal 399" xfId="7954" xr:uid="{5B2F0041-C51B-406D-83B1-B4D517E4A5C6}"/>
    <cellStyle name="Normal 4" xfId="15" xr:uid="{00000000-0005-0000-0000-000025000000}"/>
    <cellStyle name="Normal 4 10" xfId="7956" xr:uid="{09957C9B-F521-4FE7-B8FD-D84CC94F918F}"/>
    <cellStyle name="Normal 4 10 2" xfId="7957" xr:uid="{49DF3494-8F7D-4144-9595-0D152149641B}"/>
    <cellStyle name="Normal 4 11" xfId="7958" xr:uid="{0D81F274-F12F-46D5-BAAB-8CE8EEAFF48D}"/>
    <cellStyle name="Normal 4 12" xfId="7959" xr:uid="{F08B4EF0-F492-4BA1-892F-DAE9C1C982D2}"/>
    <cellStyle name="Normal 4 13" xfId="7960" xr:uid="{3F5B9CF1-6E43-4F9E-99D4-69A89189482A}"/>
    <cellStyle name="Normal 4 14" xfId="214" xr:uid="{971DC8C0-41C0-4730-9AFB-11178E9B231A}"/>
    <cellStyle name="Normal 4 15" xfId="7955" xr:uid="{D0409BEE-3AD6-47F1-B468-BB4EBF3FD89E}"/>
    <cellStyle name="Normal 4 2" xfId="74" xr:uid="{00000000-0005-0000-0000-000026000000}"/>
    <cellStyle name="Normal 4 2 2" xfId="7962" xr:uid="{424152E8-CEB3-47CB-80AB-6BC27427ADB4}"/>
    <cellStyle name="Normal 4 2 2 2" xfId="7963" xr:uid="{32778E97-2ED1-4F20-B05E-8713EE9CAE16}"/>
    <cellStyle name="Normal 4 2 2 3" xfId="7964" xr:uid="{A01926F9-8ACC-49B9-89E4-388F6072D6DE}"/>
    <cellStyle name="Normal 4 2 3" xfId="7965" xr:uid="{7A068517-18F5-420F-BFF2-C3B1E0DAAC3C}"/>
    <cellStyle name="Normal 4 2 3 2" xfId="7966" xr:uid="{836C20D7-2AAC-45FB-AD67-AE25B534DE45}"/>
    <cellStyle name="Normal 4 2 4" xfId="7967" xr:uid="{D43BA66D-B33A-4DF0-B65B-D22C4030ED6F}"/>
    <cellStyle name="Normal 4 2 5" xfId="7961" xr:uid="{5AA2F91A-05F4-4309-8849-FD1B46FB9B0B}"/>
    <cellStyle name="Normal 4 3" xfId="7968" xr:uid="{28C32F82-272C-4F37-8BA4-D06AC8090129}"/>
    <cellStyle name="Normal 4 3 2" xfId="7969" xr:uid="{D7EB07B7-B1E0-4442-A358-0AEEE83B3D72}"/>
    <cellStyle name="Normal 4 3 3" xfId="7970" xr:uid="{05CA16BE-938F-47EB-81A5-791DAA9554B8}"/>
    <cellStyle name="Normal 4 4" xfId="7971" xr:uid="{01F0FA92-9C00-4A7F-B403-C3DA8805318C}"/>
    <cellStyle name="Normal 4 4 2" xfId="7972" xr:uid="{B0756E44-28AF-45D2-BB0B-4034B283CE69}"/>
    <cellStyle name="Normal 4 4 3" xfId="7973" xr:uid="{BE4A771B-1C45-4FC4-AD9B-B006DC6CB558}"/>
    <cellStyle name="Normal 4 5" xfId="7974" xr:uid="{CF5EBC47-E613-49F2-9C7B-A9EA4DA6A828}"/>
    <cellStyle name="Normal 4 5 2" xfId="7975" xr:uid="{3AE673F4-F761-4900-A5C6-EF5DD3791C46}"/>
    <cellStyle name="Normal 4 6" xfId="7976" xr:uid="{E9442653-AE37-4D78-9185-284879C4A1B8}"/>
    <cellStyle name="Normal 4 6 2" xfId="7977" xr:uid="{8621DDAC-7C9B-4532-814E-A0559924A60E}"/>
    <cellStyle name="Normal 4 7" xfId="7978" xr:uid="{F6382C3B-B8C4-4797-9DB9-DC274BF0EEC3}"/>
    <cellStyle name="Normal 4 7 2" xfId="7979" xr:uid="{6951F98D-FF72-4301-8BB4-22CECCE4181B}"/>
    <cellStyle name="Normal 4 7 3" xfId="7980" xr:uid="{48057484-5590-4445-B4AE-02DE49E8D58B}"/>
    <cellStyle name="Normal 4 8" xfId="7981" xr:uid="{E4D1CD51-26F7-4123-A92F-A2B85D9AED8F}"/>
    <cellStyle name="Normal 4 8 2" xfId="7982" xr:uid="{5456A5EC-21E6-42F4-8804-5D3EA647CD03}"/>
    <cellStyle name="Normal 4 9" xfId="7983" xr:uid="{54A04A0D-41B7-4D55-AB61-B9486C28091A}"/>
    <cellStyle name="Normal 4 9 2" xfId="7984" xr:uid="{2D2482BB-603A-4556-B818-7204FDE8E700}"/>
    <cellStyle name="Normal 4_D.6" xfId="156" xr:uid="{A7F3384F-4882-491C-AFCB-F449E2FEFB06}"/>
    <cellStyle name="Normal 40" xfId="7985" xr:uid="{206F4710-9E60-438B-9638-120DAB3D0421}"/>
    <cellStyle name="Normal 40 2" xfId="7986" xr:uid="{CFAF3A43-541E-4482-9BF7-C21B5E2C7DEB}"/>
    <cellStyle name="Normal 40 2 2" xfId="7987" xr:uid="{A8A0A196-19FB-4DFD-83DD-D3510A197EE3}"/>
    <cellStyle name="Normal 40 2 3" xfId="7988" xr:uid="{2EAFA64C-0150-4FA0-BBC8-D07F4FBA619E}"/>
    <cellStyle name="Normal 40 2 4" xfId="7989" xr:uid="{02339E9F-6507-4F9A-9D4C-CDFC35787DB1}"/>
    <cellStyle name="Normal 40 3" xfId="7990" xr:uid="{EDD0595A-D3FC-451F-85CA-6053BF193130}"/>
    <cellStyle name="Normal 40 3 2" xfId="7991" xr:uid="{BAA48DFC-170A-4A06-A35D-A663FAFA1481}"/>
    <cellStyle name="Normal 40 3 2 2" xfId="7992" xr:uid="{9A5C9F4E-1139-4B95-B599-F036925E9F3F}"/>
    <cellStyle name="Normal 40 3 2 3" xfId="7993" xr:uid="{E754AA06-03BF-421E-92B8-77566663CC4C}"/>
    <cellStyle name="Normal 40 3 3" xfId="7994" xr:uid="{0AEE2D4B-42D0-4E1F-9E26-63F1EF9A307C}"/>
    <cellStyle name="Normal 40 3 4" xfId="7995" xr:uid="{D15C1748-5026-4C5F-976E-D19CAD771728}"/>
    <cellStyle name="Normal 40 3 5" xfId="7996" xr:uid="{508359BE-66C8-4698-AE3F-38B6E8F8E493}"/>
    <cellStyle name="Normal 40 4" xfId="7997" xr:uid="{73E7FA1B-6E50-4ABD-B7E0-3A0AAEBC9987}"/>
    <cellStyle name="Normal 40 4 2" xfId="7998" xr:uid="{D5125E99-3FD9-4067-B076-13B92FF3736B}"/>
    <cellStyle name="Normal 40 5" xfId="7999" xr:uid="{066D3748-FAD2-4FF0-A5AD-018150471C93}"/>
    <cellStyle name="Normal 40 5 2" xfId="8000" xr:uid="{DBEB3827-C98D-4DE6-9E7A-09DAF34B9511}"/>
    <cellStyle name="Normal 40 5 3" xfId="8001" xr:uid="{20BFDE9F-C0FF-4A92-BF7E-5C9671DDE995}"/>
    <cellStyle name="Normal 40 5 4" xfId="8002" xr:uid="{0A812183-85FC-40CA-97E1-3FB67C8EF258}"/>
    <cellStyle name="Normal 40 6" xfId="8003" xr:uid="{95DA4CD5-1026-400F-B6EA-500B0E05D9F8}"/>
    <cellStyle name="Normal 40 7" xfId="8004" xr:uid="{DE23E743-70C1-49B8-8ADB-253570EAA985}"/>
    <cellStyle name="Normal 400" xfId="8005" xr:uid="{5DE86712-EF21-4A34-900A-10BDCD6C0FE3}"/>
    <cellStyle name="Normal 401" xfId="8006" xr:uid="{F63D1A7E-6476-4136-9EEA-C494EF49A61B}"/>
    <cellStyle name="Normal 402" xfId="8007" xr:uid="{778EB6FF-0AEC-4C47-A82B-0831797C9279}"/>
    <cellStyle name="Normal 403" xfId="8008" xr:uid="{A7010F5A-8359-4503-8859-0F3AC1255472}"/>
    <cellStyle name="Normal 404" xfId="8009" xr:uid="{D16BB75D-2F1B-485A-8C00-A1B30652B5D5}"/>
    <cellStyle name="Normal 405" xfId="8010" xr:uid="{33AB16D6-E433-4901-A2E3-2BCF1C2BB795}"/>
    <cellStyle name="Normal 406" xfId="8011" xr:uid="{1AE13F23-8E11-46C6-AE70-0D6EAC79D9CC}"/>
    <cellStyle name="Normal 407" xfId="8012" xr:uid="{C9830415-A09C-4E78-830D-B41103AAC6B4}"/>
    <cellStyle name="Normal 408" xfId="8013" xr:uid="{341C5F2F-9B95-43F8-86EE-3CAC5CA8D11B}"/>
    <cellStyle name="Normal 409" xfId="8014" xr:uid="{937A370D-E8D4-43C8-8960-D3DFEC936E1B}"/>
    <cellStyle name="Normal 41" xfId="8015" xr:uid="{469EC85C-8FB2-4806-AF70-511963823511}"/>
    <cellStyle name="Normal 41 2" xfId="8016" xr:uid="{B87A625E-FB17-4F0A-92A8-97A5C7DE3A49}"/>
    <cellStyle name="Normal 41 2 2" xfId="8017" xr:uid="{0CDC93AF-D429-4A51-834B-3FD8F4DCB76F}"/>
    <cellStyle name="Normal 41 2 3" xfId="8018" xr:uid="{7CD8CF0A-625F-403E-8621-A3AE93F48A7C}"/>
    <cellStyle name="Normal 41 2 4" xfId="8019" xr:uid="{9E6EA3F0-E42D-4E8F-B6CF-6FFD758365A6}"/>
    <cellStyle name="Normal 41 2 5" xfId="8020" xr:uid="{CCDA8367-6FD9-411E-A665-E641C45C7B1D}"/>
    <cellStyle name="Normal 41 3" xfId="8021" xr:uid="{E749AA79-569A-4B3A-BE6B-35AA18B95432}"/>
    <cellStyle name="Normal 41 3 2" xfId="8022" xr:uid="{3B9F30B1-855F-4E0C-8142-223E82FD1247}"/>
    <cellStyle name="Normal 41 3 2 2" xfId="8023" xr:uid="{5EACA555-2982-4831-A289-DF373ACE4C11}"/>
    <cellStyle name="Normal 41 3 3" xfId="8024" xr:uid="{BEE99270-40AF-41F2-9C58-EFCF85920676}"/>
    <cellStyle name="Normal 41 3 4" xfId="8025" xr:uid="{C89B3ABD-61E7-4EF5-8FC0-59C687A5E18D}"/>
    <cellStyle name="Normal 41 4" xfId="8026" xr:uid="{842FE0B1-6DE7-4254-B42B-4663C507B499}"/>
    <cellStyle name="Normal 41 5" xfId="8027" xr:uid="{A5B3C2F4-9A51-462F-8C6F-3847207468C7}"/>
    <cellStyle name="Normal 41 6" xfId="8028" xr:uid="{2493C127-530C-495C-A9D2-3A934C68B820}"/>
    <cellStyle name="Normal 41 7" xfId="8029" xr:uid="{26BD34CF-7B88-4E74-B15A-3D51A7ED6C56}"/>
    <cellStyle name="Normal 410" xfId="8030" xr:uid="{7B04D0C3-87CE-4A50-B002-0EBB6C526E7C}"/>
    <cellStyle name="Normal 411" xfId="8031" xr:uid="{929B5938-09A6-4EB2-ADFB-0B5E1D3D549A}"/>
    <cellStyle name="Normal 412" xfId="8032" xr:uid="{511FF1EC-3C33-4700-A3A3-F8413B8B02AC}"/>
    <cellStyle name="Normal 413" xfId="8033" xr:uid="{87EF37E4-5BAC-41CF-943A-660CEAD08BF4}"/>
    <cellStyle name="Normal 414" xfId="8034" xr:uid="{E8E58142-E880-42E1-979D-F50975770555}"/>
    <cellStyle name="Normal 415" xfId="8035" xr:uid="{D5493E09-05F4-4118-B86F-891922F880F2}"/>
    <cellStyle name="Normal 416" xfId="8036" xr:uid="{6F2B2028-BF73-4C5E-B3C2-C0A83DC09B33}"/>
    <cellStyle name="Normal 417" xfId="8037" xr:uid="{8DF2F88A-0AEA-48EC-9700-B0848D71B345}"/>
    <cellStyle name="Normal 418" xfId="8038" xr:uid="{3740BB32-F0E6-4DBA-ACC8-391C755BEBB5}"/>
    <cellStyle name="Normal 419" xfId="8039" xr:uid="{9F90435E-AEF6-4F48-A3D1-D474B3AB8CEA}"/>
    <cellStyle name="Normal 42" xfId="8040" xr:uid="{335EB266-81CC-431A-B189-3FF963347794}"/>
    <cellStyle name="Normal 42 2" xfId="8041" xr:uid="{8C3E0FDC-8944-46A5-8440-AD638154D712}"/>
    <cellStyle name="Normal 42 2 2" xfId="8042" xr:uid="{06B2CA78-995A-480D-AD4F-9A97B14A6EC2}"/>
    <cellStyle name="Normal 42 2 2 2" xfId="8043" xr:uid="{A59CAA46-F896-4AC2-B434-76D2692FB27A}"/>
    <cellStyle name="Normal 42 2 3" xfId="8044" xr:uid="{69B47243-4DF0-470B-8A67-D53DA57B9062}"/>
    <cellStyle name="Normal 42 2 4" xfId="8045" xr:uid="{86BC48C2-2DC2-4C8D-BB82-91A33DD57221}"/>
    <cellStyle name="Normal 42 2 5" xfId="8046" xr:uid="{EF48E4EC-599C-4DD2-8E6F-EF9419F2A05D}"/>
    <cellStyle name="Normal 42 3" xfId="8047" xr:uid="{72F8267E-F521-4083-AEFB-401E4134C017}"/>
    <cellStyle name="Normal 42 3 2" xfId="8048" xr:uid="{8F94861E-994E-4469-B662-355257C3A291}"/>
    <cellStyle name="Normal 42 3 3" xfId="8049" xr:uid="{A350DED9-F1CB-43BD-80CE-71CFEC47B0CA}"/>
    <cellStyle name="Normal 42 3 4" xfId="8050" xr:uid="{0D405178-6B02-412F-A4C4-B21D16A1F942}"/>
    <cellStyle name="Normal 42 4" xfId="8051" xr:uid="{74D91DCC-20A8-4207-A19C-2D344131D669}"/>
    <cellStyle name="Normal 42 5" xfId="8052" xr:uid="{45BA153D-49B2-4BF0-AD55-F8E308A6A5A2}"/>
    <cellStyle name="Normal 42 6" xfId="8053" xr:uid="{FDEC94A6-8C78-458A-9EEF-E2AE65DEBF9F}"/>
    <cellStyle name="Normal 42 7" xfId="8054" xr:uid="{30906532-B022-42D6-802A-4071433B3ABE}"/>
    <cellStyle name="Normal 420" xfId="8055" xr:uid="{9C9BCC6F-1253-4A05-9EDE-5500DBDF06AC}"/>
    <cellStyle name="Normal 421" xfId="8056" xr:uid="{F1C19417-4FA5-49BE-9361-2D384E1F3A80}"/>
    <cellStyle name="Normal 422" xfId="8057" xr:uid="{1FCF6987-D5A9-4FE3-B3F6-58ABBE78DF3B}"/>
    <cellStyle name="Normal 423" xfId="8058" xr:uid="{2565557C-294C-46C7-8411-438B3B78D3DA}"/>
    <cellStyle name="Normal 424" xfId="8059" xr:uid="{5DEF744C-CCB3-47C1-AAF2-9A0A1B7E812F}"/>
    <cellStyle name="Normal 425" xfId="8060" xr:uid="{C150AC96-E64F-48F8-A670-00D606EC9E72}"/>
    <cellStyle name="Normal 426" xfId="8061" xr:uid="{0E132149-25D2-45DA-ACB9-4AD4D7132735}"/>
    <cellStyle name="Normal 427" xfId="8062" xr:uid="{3A6537F8-EF5D-4996-8907-D75E3345418C}"/>
    <cellStyle name="Normal 428" xfId="8063" xr:uid="{FF2E92FB-700F-42C2-8B3D-B814BDF87435}"/>
    <cellStyle name="Normal 429" xfId="8064" xr:uid="{B9B0CDC8-BA99-4730-AF3F-E23512DC4488}"/>
    <cellStyle name="Normal 43" xfId="8065" xr:uid="{EB2DF81D-209B-4C56-9F06-5DFE578C8C29}"/>
    <cellStyle name="Normal 43 2" xfId="8066" xr:uid="{D9254168-0814-4D16-903B-7BD5B609F2B9}"/>
    <cellStyle name="Normal 43 2 2" xfId="8067" xr:uid="{6A97D814-D7C0-448E-ACC1-698E47B9BCE1}"/>
    <cellStyle name="Normal 43 2 2 2" xfId="8068" xr:uid="{FC06BD7E-893B-479D-AF8E-958809BA351A}"/>
    <cellStyle name="Normal 43 2 3" xfId="8069" xr:uid="{A13037C7-A3F4-400A-B444-EA7092EE8FA3}"/>
    <cellStyle name="Normal 43 2 4" xfId="8070" xr:uid="{4D33C532-8E22-4235-88E2-87313F9D87FE}"/>
    <cellStyle name="Normal 43 2 5" xfId="8071" xr:uid="{34625DB2-DF41-4E7D-BED9-342B99B6BBCB}"/>
    <cellStyle name="Normal 43 3" xfId="8072" xr:uid="{94C7A88D-B273-4F69-A1FF-B72B45E6218C}"/>
    <cellStyle name="Normal 43 3 2" xfId="8073" xr:uid="{909CE666-F105-40E2-A688-F183EEE1B4C5}"/>
    <cellStyle name="Normal 43 3 3" xfId="8074" xr:uid="{821E3C85-A9C8-499D-B1C3-1A59B9A33F4F}"/>
    <cellStyle name="Normal 43 4" xfId="8075" xr:uid="{EF0A4A12-8B83-456C-8ABE-4EFAE9905A2A}"/>
    <cellStyle name="Normal 43 5" xfId="8076" xr:uid="{879084CD-E9F6-44DC-AF49-45EC104C902F}"/>
    <cellStyle name="Normal 43 6" xfId="8077" xr:uid="{CEDA552F-C008-46DC-9570-2C951C4CFD77}"/>
    <cellStyle name="Normal 43 7" xfId="8078" xr:uid="{272B5FBB-A3BF-43C4-93C1-C98FE8039E35}"/>
    <cellStyle name="Normal 430" xfId="8079" xr:uid="{C903BD0D-F65C-423E-B858-2CD7D6DFBB65}"/>
    <cellStyle name="Normal 431" xfId="8080" xr:uid="{C1ED6D5C-BB0D-48F7-B6A0-DFFF57FA6344}"/>
    <cellStyle name="Normal 432" xfId="8081" xr:uid="{B27578A7-1D4E-4E3C-A46A-4289D5529696}"/>
    <cellStyle name="Normal 433" xfId="8082" xr:uid="{54E46E0A-6FBB-4C97-B000-291268215BCA}"/>
    <cellStyle name="Normal 434" xfId="8083" xr:uid="{8130BB1B-4CF3-43B8-90DA-1A7E9B6B3087}"/>
    <cellStyle name="Normal 435" xfId="8084" xr:uid="{220FF55F-09B7-48F0-884D-D39908A7C62A}"/>
    <cellStyle name="Normal 436" xfId="8085" xr:uid="{3D3B8019-FC1A-4570-9683-30BACE11E2FA}"/>
    <cellStyle name="Normal 437" xfId="8086" xr:uid="{B1F4EA2B-0455-4137-9AEA-4721D9A6D7FE}"/>
    <cellStyle name="Normal 438" xfId="8087" xr:uid="{AEB533F8-1717-4F9B-BE61-6BA4771F6F25}"/>
    <cellStyle name="Normal 439" xfId="8088" xr:uid="{4F9C2088-7E1D-4629-98DF-1ABF23C8DBCC}"/>
    <cellStyle name="Normal 44" xfId="8089" xr:uid="{5C6A67C1-B963-44F6-ACD7-2F92843B8BC8}"/>
    <cellStyle name="Normal 44 2" xfId="8090" xr:uid="{D7F56CAC-F969-4073-BFFF-E652FC4F6177}"/>
    <cellStyle name="Normal 44 2 2" xfId="8091" xr:uid="{D6838975-3ABE-4D78-97EE-6EB7F2102AB2}"/>
    <cellStyle name="Normal 44 2 3" xfId="8092" xr:uid="{A84C8E7C-1A9E-41B2-BD39-A20B00CFFE75}"/>
    <cellStyle name="Normal 44 3" xfId="8093" xr:uid="{D2132637-657B-4E6F-94A5-1123185DB218}"/>
    <cellStyle name="Normal 44 3 2" xfId="8094" xr:uid="{FABF16DB-2C02-4A6C-8B02-B6CD304187C9}"/>
    <cellStyle name="Normal 44 3 3" xfId="8095" xr:uid="{FD59566A-71C9-484C-BDE0-A5488C9C0184}"/>
    <cellStyle name="Normal 44 4" xfId="8096" xr:uid="{1C11B62C-4D83-480B-8580-813362183419}"/>
    <cellStyle name="Normal 44 5" xfId="8097" xr:uid="{6E9FFADA-5D0F-4C6F-851D-C068F838A6F9}"/>
    <cellStyle name="Normal 44 6" xfId="8098" xr:uid="{CEAAC728-F4C1-46A1-867D-11BB7A50AE10}"/>
    <cellStyle name="Normal 44 7" xfId="8099" xr:uid="{A67BDA07-EB6B-442E-891C-3DF1BC3886BE}"/>
    <cellStyle name="Normal 440" xfId="8100" xr:uid="{5F367452-BE0E-4B11-AEAF-5588BF099C5E}"/>
    <cellStyle name="Normal 441" xfId="8101" xr:uid="{143D9B83-5975-40F4-8BD7-C78586418194}"/>
    <cellStyle name="Normal 442" xfId="8102" xr:uid="{63BE4629-01A3-4C3E-A66C-6E93FD754497}"/>
    <cellStyle name="Normal 443" xfId="8103" xr:uid="{DC428F41-1F9D-4C3B-B1E3-A497A524995E}"/>
    <cellStyle name="Normal 444" xfId="8104" xr:uid="{01D45A0B-3F67-44F7-ADD9-AFF1929FE679}"/>
    <cellStyle name="Normal 445" xfId="8105" xr:uid="{80D5819C-CDAA-461B-AF08-84B8DDFF50DE}"/>
    <cellStyle name="Normal 446" xfId="8106" xr:uid="{26159FCF-0006-4858-8C60-1CCB827D7619}"/>
    <cellStyle name="Normal 447" xfId="8107" xr:uid="{7490E71F-313E-461A-BB28-02C93CF3CE4B}"/>
    <cellStyle name="Normal 448" xfId="8108" xr:uid="{3D0A87D3-EDB1-4105-A23D-DF9DEDEF953A}"/>
    <cellStyle name="Normal 449" xfId="8109" xr:uid="{305C9351-A51C-4473-B1CB-30769CD65991}"/>
    <cellStyle name="Normal 45" xfId="8110" xr:uid="{4BC2D08A-B8B9-4C57-8A8D-79119ED84D90}"/>
    <cellStyle name="Normal 45 2" xfId="8111" xr:uid="{0302C459-33EF-4297-A8F7-26BD353D031C}"/>
    <cellStyle name="Normal 45 2 2" xfId="8112" xr:uid="{D0E4A932-35E4-428D-B9A5-1FC960A0BE14}"/>
    <cellStyle name="Normal 45 2 2 2" xfId="8113" xr:uid="{BCDC332C-EBD1-4B3A-8970-2EDBD1C12DDD}"/>
    <cellStyle name="Normal 45 2 3" xfId="8114" xr:uid="{2B37F6BA-E639-4AD8-AF20-8D5BEA338243}"/>
    <cellStyle name="Normal 45 2 4" xfId="8115" xr:uid="{69C51628-F331-4112-92BC-EE8B95FFCB3C}"/>
    <cellStyle name="Normal 45 3" xfId="8116" xr:uid="{5D096E6A-0FAA-43EF-A4B1-CE061703A980}"/>
    <cellStyle name="Normal 45 3 2" xfId="8117" xr:uid="{47A9F2D9-A001-42F9-948F-E9BD17547DA4}"/>
    <cellStyle name="Normal 45 3 3" xfId="8118" xr:uid="{4A664E10-B082-4155-884A-2F12E66FA7B0}"/>
    <cellStyle name="Normal 45 4" xfId="8119" xr:uid="{329C4677-A84C-49EC-9C19-62475D0D8CF6}"/>
    <cellStyle name="Normal 45 5" xfId="8120" xr:uid="{8758C20C-FAA5-4788-B68B-D4F6DF23CEB7}"/>
    <cellStyle name="Normal 450" xfId="8121" xr:uid="{684E58EE-F067-4CBB-8743-35A1F0533DD0}"/>
    <cellStyle name="Normal 451" xfId="8122" xr:uid="{67269864-63AD-41BE-A60D-A7A158FACFF5}"/>
    <cellStyle name="Normal 452" xfId="8123" xr:uid="{35C1861E-0A77-4D47-A964-155BE4066A80}"/>
    <cellStyle name="Normal 453" xfId="8124" xr:uid="{846477EE-F7DF-43C3-8854-54A3E5FB1E6B}"/>
    <cellStyle name="Normal 454" xfId="8125" xr:uid="{125CC084-FBFE-489B-AAEC-8662198CC08F}"/>
    <cellStyle name="Normal 455" xfId="8126" xr:uid="{5E12DDBC-3B3D-415A-8E85-499A56DC6969}"/>
    <cellStyle name="Normal 456" xfId="8127" xr:uid="{89718B3D-2C4C-470E-9BA3-5F079D8D32B7}"/>
    <cellStyle name="Normal 457" xfId="8128" xr:uid="{FC3781F6-7BC7-469F-A744-857080A56C56}"/>
    <cellStyle name="Normal 458" xfId="8129" xr:uid="{80E7E58D-80C9-4843-BF58-6FB415E5E207}"/>
    <cellStyle name="Normal 459" xfId="8130" xr:uid="{F588AC58-C42B-4E3B-B2B1-4B71EAC3BA1D}"/>
    <cellStyle name="Normal 46" xfId="8131" xr:uid="{12E2709B-354D-4367-98BE-E8769FA33799}"/>
    <cellStyle name="Normal 46 2" xfId="8132" xr:uid="{04A46DF9-FAF3-49F8-AA27-3A70A978B8B3}"/>
    <cellStyle name="Normal 46 2 2" xfId="8133" xr:uid="{0C1CDE9B-F31C-4C77-A944-4BDE3E360665}"/>
    <cellStyle name="Normal 46 2 2 2" xfId="8134" xr:uid="{AB4B6EB4-038D-436F-812D-6E9D439DE3DA}"/>
    <cellStyle name="Normal 46 2 3" xfId="8135" xr:uid="{19A75013-9E83-445C-B687-82B8A51F61BB}"/>
    <cellStyle name="Normal 46 2 4" xfId="8136" xr:uid="{19E900DB-1A76-4160-8646-8101AFAC74E0}"/>
    <cellStyle name="Normal 46 3" xfId="8137" xr:uid="{826DE19A-4814-4E7C-8A28-9392802FC87C}"/>
    <cellStyle name="Normal 46 3 2" xfId="8138" xr:uid="{64B4540D-EE02-4EEE-9E67-13B0E87A07B4}"/>
    <cellStyle name="Normal 46 3 3" xfId="8139" xr:uid="{134DE22E-60FC-4444-B846-366D1F058F06}"/>
    <cellStyle name="Normal 46 4" xfId="8140" xr:uid="{D991B1BD-2EA6-418E-8933-53729AD7573C}"/>
    <cellStyle name="Normal 46 5" xfId="8141" xr:uid="{43B815C2-D16A-4D60-B943-AA6B41B32234}"/>
    <cellStyle name="Normal 460" xfId="8142" xr:uid="{88B7966F-4E95-46A5-A16B-94BD2981CB96}"/>
    <cellStyle name="Normal 461" xfId="8143" xr:uid="{0D9773AF-830E-4BA8-99D7-8288BC07034E}"/>
    <cellStyle name="Normal 462" xfId="8144" xr:uid="{AC2E4BFE-9F77-477A-96ED-F1FF96039B12}"/>
    <cellStyle name="Normal 463" xfId="8145" xr:uid="{13B6ACA5-DC54-4210-BC5E-9FFEC567B582}"/>
    <cellStyle name="Normal 464" xfId="8146" xr:uid="{51992DD6-2468-4BB2-9AD0-96FA92FCB24F}"/>
    <cellStyle name="Normal 465" xfId="8147" xr:uid="{E40B8E20-DBD0-4F78-B994-72F8F127E56B}"/>
    <cellStyle name="Normal 466" xfId="8148" xr:uid="{52ABD005-C9CD-4A06-9DD4-ED725799D264}"/>
    <cellStyle name="Normal 467" xfId="8149" xr:uid="{E8DA7589-FEBD-49A6-BA38-80329983B7DB}"/>
    <cellStyle name="Normal 468" xfId="8150" xr:uid="{3AE73B64-742E-4F94-A443-CAF7A02A7550}"/>
    <cellStyle name="Normal 469" xfId="8151" xr:uid="{F925E9AC-E035-4533-8792-D8D98D60FE13}"/>
    <cellStyle name="Normal 47" xfId="8152" xr:uid="{EAE3A885-AFE3-4602-88EF-2C1ABB798E8C}"/>
    <cellStyle name="Normal 47 2" xfId="8153" xr:uid="{F1993252-E371-4E76-9827-622369F08353}"/>
    <cellStyle name="Normal 47 2 2" xfId="8154" xr:uid="{0B3DF299-A885-40AE-A6E6-6BA5C660B7E3}"/>
    <cellStyle name="Normal 47 2 3" xfId="8155" xr:uid="{3341D5F5-FCED-404C-922D-462F006B66AD}"/>
    <cellStyle name="Normal 47 3" xfId="8156" xr:uid="{2948E030-A743-467C-849F-A4D98C2EA440}"/>
    <cellStyle name="Normal 47 3 2" xfId="8157" xr:uid="{C8A76CD4-EA55-45FE-9C04-E5646AC91B60}"/>
    <cellStyle name="Normal 47 3 3" xfId="8158" xr:uid="{87CACFF6-E5CE-4FE6-ACEE-53D8CE235EE0}"/>
    <cellStyle name="Normal 47 4" xfId="8159" xr:uid="{D018117E-ED1D-463D-AFA6-CA6CF71AB57E}"/>
    <cellStyle name="Normal 47 5" xfId="8160" xr:uid="{06B15CEC-39B1-4262-8892-E6CB4D6B231D}"/>
    <cellStyle name="Normal 47 6" xfId="8161" xr:uid="{9C145479-53AF-4AB1-AD39-70298620B7BE}"/>
    <cellStyle name="Normal 47 7" xfId="8162" xr:uid="{4D4D3EAE-CCF1-49D3-AD6F-0C90CA4F8D05}"/>
    <cellStyle name="Normal 470" xfId="8163" xr:uid="{7A99E2E8-AB23-4879-B65A-64A392F60BB8}"/>
    <cellStyle name="Normal 471" xfId="8164" xr:uid="{D6B9FC73-DDBA-42F9-8208-6F4E57F3A946}"/>
    <cellStyle name="Normal 472" xfId="8165" xr:uid="{B6E6EC99-2A2F-4625-9F05-5F8511D3E6EF}"/>
    <cellStyle name="Normal 473" xfId="8166" xr:uid="{ABBD496F-AF55-46B9-8C28-8578BAECF962}"/>
    <cellStyle name="Normal 474" xfId="8167" xr:uid="{6C3F70CE-1F77-4C66-A611-031F24332FAA}"/>
    <cellStyle name="Normal 475" xfId="8168" xr:uid="{740089DB-2623-4DBC-9DBC-D18F0C023791}"/>
    <cellStyle name="Normal 476" xfId="8169" xr:uid="{E4F204B9-323A-48F3-A0B1-866488BAF3DE}"/>
    <cellStyle name="Normal 477" xfId="8170" xr:uid="{D1DB4416-1F88-46D5-AE3B-2FE1FD9E0C5E}"/>
    <cellStyle name="Normal 478" xfId="8171" xr:uid="{9C1A01EF-0842-4741-A473-03D4D7B5E1AF}"/>
    <cellStyle name="Normal 479" xfId="8172" xr:uid="{947008A4-615C-4D7C-8C28-38291556EEAF}"/>
    <cellStyle name="Normal 48" xfId="8173" xr:uid="{24B33BA1-E1D7-426B-81AE-8FE33A8A0932}"/>
    <cellStyle name="Normal 48 2" xfId="8174" xr:uid="{C3334085-B6CB-429D-AC5F-4FCA186C8709}"/>
    <cellStyle name="Normal 48 2 2" xfId="8175" xr:uid="{6FEEA065-A7B1-45EE-AB86-A48F5908D223}"/>
    <cellStyle name="Normal 48 2 3" xfId="8176" xr:uid="{1DAA360B-3970-4365-B177-9780FF4ECB0D}"/>
    <cellStyle name="Normal 48 3" xfId="8177" xr:uid="{9C344A58-B508-462F-9CA8-CDC84B3667DC}"/>
    <cellStyle name="Normal 48 3 2" xfId="8178" xr:uid="{7CA433AC-3DEE-4F8C-BBB9-8431C84C84FB}"/>
    <cellStyle name="Normal 48 3 3" xfId="8179" xr:uid="{49078D03-8465-4DC1-8FCC-056A8E7FAC74}"/>
    <cellStyle name="Normal 48 4" xfId="8180" xr:uid="{6BFD1F54-919A-47FF-8504-DCD31E25964E}"/>
    <cellStyle name="Normal 48 5" xfId="8181" xr:uid="{B82B4734-F223-403C-BDE3-AC773BCAA28E}"/>
    <cellStyle name="Normal 48 6" xfId="8182" xr:uid="{479B27BA-33B8-445C-9CDB-36C7A58BB335}"/>
    <cellStyle name="Normal 48 7" xfId="8183" xr:uid="{939CEC90-E012-4FC1-856C-4360CF75C1BB}"/>
    <cellStyle name="Normal 480" xfId="8184" xr:uid="{1052B677-5708-469B-A690-FE4C97849B62}"/>
    <cellStyle name="Normal 481" xfId="8185" xr:uid="{49338205-EF1A-4E0B-9C8F-1B6212448B09}"/>
    <cellStyle name="Normal 482" xfId="8186" xr:uid="{B2A7A8A5-A21C-4745-A9D6-9109A4572517}"/>
    <cellStyle name="Normal 483" xfId="8187" xr:uid="{275C4473-7CB7-4197-83C3-54806F88578C}"/>
    <cellStyle name="Normal 484" xfId="8188" xr:uid="{678AC2F3-4F11-403B-BC41-993D7DA15959}"/>
    <cellStyle name="Normal 485" xfId="8189" xr:uid="{D4D6C780-6564-46C8-8C3E-3A311732474E}"/>
    <cellStyle name="Normal 486" xfId="8190" xr:uid="{21A16092-C874-4776-A245-CE6DAC64B9F2}"/>
    <cellStyle name="Normal 487" xfId="8191" xr:uid="{850190AD-2E46-43D7-B493-89A3B1C50A8D}"/>
    <cellStyle name="Normal 488" xfId="8192" xr:uid="{7927EE7F-1B56-4F40-B05B-2686BCC0F675}"/>
    <cellStyle name="Normal 489" xfId="8193" xr:uid="{1FDA855F-CD99-4315-9F62-C46B4821EF55}"/>
    <cellStyle name="Normal 49" xfId="8194" xr:uid="{0A712ECD-41A6-4376-B112-DCC568585E46}"/>
    <cellStyle name="Normal 49 2" xfId="8195" xr:uid="{0C8E160B-D7E0-4E16-8739-5A228900D6B1}"/>
    <cellStyle name="Normal 49 2 2" xfId="8196" xr:uid="{A89AB2A1-30AE-4694-BD7C-5165738242E4}"/>
    <cellStyle name="Normal 49 2 3" xfId="8197" xr:uid="{FEC08234-3540-4E35-9EDD-E12917430216}"/>
    <cellStyle name="Normal 49 3" xfId="8198" xr:uid="{E4089E68-19EE-4BA2-A92C-9750F800E912}"/>
    <cellStyle name="Normal 49 3 2" xfId="8199" xr:uid="{42F2D296-E9C1-43D6-8F31-059BDBA55393}"/>
    <cellStyle name="Normal 49 3 3" xfId="8200" xr:uid="{C4BAC52D-247E-42A3-AE8A-988576A9AD8C}"/>
    <cellStyle name="Normal 49 3 4" xfId="8201" xr:uid="{0CB07DDF-609A-428C-B6C3-E9900F9A14CA}"/>
    <cellStyle name="Normal 49 4" xfId="8202" xr:uid="{074556A1-D8D2-4C4A-96D4-DCA20F8D2E1B}"/>
    <cellStyle name="Normal 49 5" xfId="8203" xr:uid="{38600C59-6940-41AB-93C4-B467FBEEC120}"/>
    <cellStyle name="Normal 49 6" xfId="8204" xr:uid="{312F38FC-70C0-45AB-BC4C-04F76B09EC62}"/>
    <cellStyle name="Normal 49 7" xfId="8205" xr:uid="{D760F05B-1492-4448-BE32-659A7FE7D089}"/>
    <cellStyle name="Normal 49 8" xfId="8206" xr:uid="{2C94A2C4-4EF8-4DA1-9CB2-CE75ECD8908D}"/>
    <cellStyle name="Normal 490" xfId="8207" xr:uid="{C8E30803-A472-4616-81C4-AD6D8DBC2F28}"/>
    <cellStyle name="Normal 491" xfId="8208" xr:uid="{3EB6237C-E3DF-4C04-88E2-2C8B99A021F0}"/>
    <cellStyle name="Normal 492" xfId="8209" xr:uid="{8B298C6D-069D-42CA-96A0-EF7749AD3383}"/>
    <cellStyle name="Normal 493" xfId="8210" xr:uid="{B525C9F3-C0D0-4A8D-A66E-6860199C8B39}"/>
    <cellStyle name="Normal 494" xfId="8211" xr:uid="{1D94A687-32BB-4E48-849E-C057B890DAF0}"/>
    <cellStyle name="Normal 495" xfId="8212" xr:uid="{172FD934-DA1F-475B-84C9-8A73F6F7A8E8}"/>
    <cellStyle name="Normal 496" xfId="8213" xr:uid="{18FA6ACA-6D56-4E2B-8120-D6B2D1AC7990}"/>
    <cellStyle name="Normal 497" xfId="8214" xr:uid="{C3951D07-C79D-471A-B41D-9512283B9B92}"/>
    <cellStyle name="Normal 498" xfId="8215" xr:uid="{568D3FBA-C416-4798-8380-E564D50A7B4B}"/>
    <cellStyle name="Normal 499" xfId="8216" xr:uid="{B9A928BD-A44B-4F9A-978B-8DC7C4F5D177}"/>
    <cellStyle name="Normal 5" xfId="18" xr:uid="{00000000-0005-0000-0000-000027000000}"/>
    <cellStyle name="Normal 5 10" xfId="8218" xr:uid="{37EF9ED6-33A0-4CCE-A9C9-A314EC611D43}"/>
    <cellStyle name="Normal 5 10 2" xfId="8219" xr:uid="{A91DBD76-C5EE-4838-B6D3-F24CE47CF308}"/>
    <cellStyle name="Normal 5 11" xfId="8220" xr:uid="{283CE42E-4A43-44F9-B28B-F451545F4D21}"/>
    <cellStyle name="Normal 5 11 2" xfId="8221" xr:uid="{09048DE4-C966-487D-A91C-777FFBA0A4A9}"/>
    <cellStyle name="Normal 5 12" xfId="8222" xr:uid="{8182B7C4-A331-4937-B9F5-134AA047B802}"/>
    <cellStyle name="Normal 5 13" xfId="8223" xr:uid="{1B9B52B7-D66A-4072-A562-18C6DE7E9963}"/>
    <cellStyle name="Normal 5 14" xfId="8217" xr:uid="{B1B4797A-A984-4C5B-B983-CA4596DCF81D}"/>
    <cellStyle name="Normal 5 2" xfId="29" xr:uid="{00000000-0005-0000-0000-000028000000}"/>
    <cellStyle name="Normal 5 2 2" xfId="8225" xr:uid="{1EAC7D87-05E6-4797-84D0-96B61F25A110}"/>
    <cellStyle name="Normal 5 2 2 2" xfId="8226" xr:uid="{C1E5B2C1-A9C4-4EEB-94DD-3A591D216D37}"/>
    <cellStyle name="Normal 5 2 3" xfId="8227" xr:uid="{760584FE-062D-44D2-9878-E99CCE9F7A45}"/>
    <cellStyle name="Normal 5 2 4" xfId="8228" xr:uid="{9D8FAD64-DC96-44A7-AC41-68949CF3A18A}"/>
    <cellStyle name="Normal 5 2 5" xfId="8224" xr:uid="{69578744-BCE9-4376-901E-AF98E3C4BC35}"/>
    <cellStyle name="Normal 5 3" xfId="8229" xr:uid="{230FA656-0FD5-4FE6-8A40-CF70D8877E88}"/>
    <cellStyle name="Normal 5 3 2" xfId="8230" xr:uid="{5639B8DA-897F-4601-AE79-8D64CBD34D2B}"/>
    <cellStyle name="Normal 5 3 2 2" xfId="8231" xr:uid="{4593A6E3-B370-4CFC-91A6-92B63D4760A8}"/>
    <cellStyle name="Normal 5 3 3" xfId="8232" xr:uid="{B7B70ADD-B391-44B9-8964-04C39DBB5F20}"/>
    <cellStyle name="Normal 5 3 4" xfId="8233" xr:uid="{75DBC577-9624-4849-8956-E30610D85C47}"/>
    <cellStyle name="Normal 5 4" xfId="8234" xr:uid="{9C3E8273-AA30-4E71-96C3-1AE2030D866C}"/>
    <cellStyle name="Normal 5 4 2" xfId="8235" xr:uid="{D3B0D2BE-233F-4021-A091-35C8A5A5F524}"/>
    <cellStyle name="Normal 5 4 2 2" xfId="8236" xr:uid="{6B17DCD7-3CE8-47A2-9A71-CB91C1D39EA5}"/>
    <cellStyle name="Normal 5 4 3" xfId="8237" xr:uid="{D575200A-5167-4C6F-869E-3D15AAE2256C}"/>
    <cellStyle name="Normal 5 4 4" xfId="8238" xr:uid="{8276DF4E-F3F2-4BE8-98DB-28BE57E48561}"/>
    <cellStyle name="Normal 5 5" xfId="8239" xr:uid="{6DF8BFBF-0DFD-46A4-96A8-6D6DA37CCE6D}"/>
    <cellStyle name="Normal 5 5 2" xfId="8240" xr:uid="{B1BE3BEE-AB45-428D-B807-4F2464698775}"/>
    <cellStyle name="Normal 5 5 3" xfId="8241" xr:uid="{0EE1C66B-AFD0-4D7C-8018-F4A047E7FFBE}"/>
    <cellStyle name="Normal 5 6" xfId="8242" xr:uid="{28570E62-8231-4C83-BE99-CC1EB7ED938D}"/>
    <cellStyle name="Normal 5 6 2" xfId="8243" xr:uid="{59F79F70-A11D-4AB6-9DBF-DC606C9E1F94}"/>
    <cellStyle name="Normal 5 7" xfId="8244" xr:uid="{2224546E-093C-4773-A477-3F28AA39E0C9}"/>
    <cellStyle name="Normal 5 7 2" xfId="8245" xr:uid="{60831668-69CE-41D3-8884-E5CA766232DE}"/>
    <cellStyle name="Normal 5 8" xfId="8246" xr:uid="{27EABFE3-B95D-4E88-AE01-E86E6A878405}"/>
    <cellStyle name="Normal 5 8 2" xfId="8247" xr:uid="{9C89DF5C-E719-4731-819C-DFAB26362455}"/>
    <cellStyle name="Normal 5 8 3" xfId="8248" xr:uid="{6B883766-65B8-4861-851F-5EF73771781E}"/>
    <cellStyle name="Normal 5 9" xfId="8249" xr:uid="{893C7F61-3324-4676-A559-842D9BFCF19E}"/>
    <cellStyle name="Normal 5 9 2" xfId="8250" xr:uid="{9D0EFE71-81F7-4446-867C-27A733D06B66}"/>
    <cellStyle name="Normal 5_C.1" xfId="79" xr:uid="{00000000-0005-0000-0000-000029000000}"/>
    <cellStyle name="Normal 50" xfId="8251" xr:uid="{C518CCAD-ED3E-407F-A6E1-824D9F0312F0}"/>
    <cellStyle name="Normal 50 2" xfId="8252" xr:uid="{E412FFB8-DC73-49F3-8935-2F386D03F60B}"/>
    <cellStyle name="Normal 50 2 2" xfId="8253" xr:uid="{9EB15E2C-5581-47FB-8B48-D9A083F86010}"/>
    <cellStyle name="Normal 50 2 3" xfId="8254" xr:uid="{7A8C52CA-4339-48E1-9010-50312900BDD1}"/>
    <cellStyle name="Normal 50 3" xfId="8255" xr:uid="{0C4ED855-E250-4B4A-9757-B71B3FD24492}"/>
    <cellStyle name="Normal 50 3 2" xfId="8256" xr:uid="{17EBF8FE-3E54-4569-AD4E-DD819FCEF4E5}"/>
    <cellStyle name="Normal 50 3 3" xfId="8257" xr:uid="{B5E1CFC3-9A90-4EF1-8C2B-5AD4E90424D2}"/>
    <cellStyle name="Normal 50 4" xfId="8258" xr:uid="{BEAF7F7E-6340-4CE8-877D-3F1FFCE78DF7}"/>
    <cellStyle name="Normal 50 5" xfId="8259" xr:uid="{F96B379E-F192-4D6A-9E2A-F0369FCCA340}"/>
    <cellStyle name="Normal 50 6" xfId="8260" xr:uid="{85289955-E156-4EF2-B49D-366C5935B303}"/>
    <cellStyle name="Normal 50 7" xfId="8261" xr:uid="{FB810C24-8F0B-4D4C-9D43-A466A5A88C4D}"/>
    <cellStyle name="Normal 500" xfId="8262" xr:uid="{A48F7757-83BC-4725-94EE-D4FA79FF7997}"/>
    <cellStyle name="Normal 501" xfId="8263" xr:uid="{79721E99-F55D-4F96-B508-0C325522D180}"/>
    <cellStyle name="Normal 502" xfId="8264" xr:uid="{14585CD2-67A9-45A5-8626-ED31CF444DD0}"/>
    <cellStyle name="Normal 503" xfId="8265" xr:uid="{FACB5693-2954-47F9-B8E5-B9AC93518ECC}"/>
    <cellStyle name="Normal 504" xfId="8266" xr:uid="{43AE5CAF-CE8F-4704-9FD3-69D74FB39862}"/>
    <cellStyle name="Normal 505" xfId="8267" xr:uid="{0F84564B-7013-4720-BF88-16A44007981A}"/>
    <cellStyle name="Normal 506" xfId="8268" xr:uid="{E467BEC0-CE89-4D2F-B6E3-58FC58273EC8}"/>
    <cellStyle name="Normal 507" xfId="8269" xr:uid="{6A87725D-51BC-48EC-9646-141CBB398F39}"/>
    <cellStyle name="Normal 508" xfId="8270" xr:uid="{6481E879-FF42-4E9A-8581-79357FBB1CAC}"/>
    <cellStyle name="Normal 509" xfId="8271" xr:uid="{A65E53DD-B20A-49C8-B41F-1FE1BCE9AA3C}"/>
    <cellStyle name="Normal 51" xfId="8272" xr:uid="{DAB3635C-34EF-4048-AFA9-713641E31861}"/>
    <cellStyle name="Normal 51 2" xfId="8273" xr:uid="{C3D3A870-E6E9-45A6-88E2-885906462378}"/>
    <cellStyle name="Normal 51 2 2" xfId="8274" xr:uid="{3AF11976-D353-44EB-96C6-EEE2263BC1C6}"/>
    <cellStyle name="Normal 51 2 3" xfId="8275" xr:uid="{665195D7-8553-4F82-8570-1AF7997F7943}"/>
    <cellStyle name="Normal 51 3" xfId="8276" xr:uid="{A3D5723F-7DBF-4017-B537-91CCD4C49EEC}"/>
    <cellStyle name="Normal 51 3 2" xfId="8277" xr:uid="{F1F3D76B-BBC9-4D66-AAD0-5B44BF073AFE}"/>
    <cellStyle name="Normal 51 3 3" xfId="8278" xr:uid="{AB3E4A75-3F15-4BA7-90C7-227A5E07FBB4}"/>
    <cellStyle name="Normal 51 4" xfId="8279" xr:uid="{236041BE-0040-4E1A-9707-013E7389BAF6}"/>
    <cellStyle name="Normal 51 5" xfId="8280" xr:uid="{61FDFB63-B0F1-4C34-A086-F0FF4B9B04C0}"/>
    <cellStyle name="Normal 51 6" xfId="8281" xr:uid="{1F018FED-3AF2-4AB6-A6C1-BD8CAA4CF60F}"/>
    <cellStyle name="Normal 51 7" xfId="8282" xr:uid="{444E1D2C-AA5E-47C6-93EE-8B354CC61899}"/>
    <cellStyle name="Normal 510" xfId="8283" xr:uid="{C363E5B7-749E-44FC-B0B7-E34020FB70D9}"/>
    <cellStyle name="Normal 511" xfId="8284" xr:uid="{976ED7EB-10DA-47BD-B033-999BBB174B8B}"/>
    <cellStyle name="Normal 512" xfId="8285" xr:uid="{FEE7457C-9A4A-40AA-BC27-817FC109D4F0}"/>
    <cellStyle name="Normal 513" xfId="8286" xr:uid="{F2C9E5BF-A35D-46E7-909C-A7E5197B0C59}"/>
    <cellStyle name="Normal 514" xfId="8287" xr:uid="{47588A46-522D-410A-A5EF-6F2DC9C85DCF}"/>
    <cellStyle name="Normal 515" xfId="8288" xr:uid="{4204A9A3-BA1F-4415-A2C3-584F70CA1560}"/>
    <cellStyle name="Normal 516" xfId="8289" xr:uid="{0192F1EE-FDC9-471D-A2FC-253B75058877}"/>
    <cellStyle name="Normal 517" xfId="8290" xr:uid="{52FDB08E-67A2-4888-903D-0BF296FA8D9F}"/>
    <cellStyle name="Normal 518" xfId="8291" xr:uid="{A709E03A-55A5-42D2-A175-8BE24FAE6C8B}"/>
    <cellStyle name="Normal 519" xfId="8292" xr:uid="{21F24F69-601E-4B11-800F-E3966A457A38}"/>
    <cellStyle name="Normal 52" xfId="8293" xr:uid="{15C4C44C-8D29-44EC-8FC8-31CAF732EC21}"/>
    <cellStyle name="Normal 52 2" xfId="8294" xr:uid="{B9C3A6C7-A6DB-4511-BCE4-57419803E752}"/>
    <cellStyle name="Normal 52 2 2" xfId="8295" xr:uid="{2DD27E0D-C1CA-43A6-AAFB-C53B354C7A36}"/>
    <cellStyle name="Normal 52 2 3" xfId="8296" xr:uid="{4E6BC066-0D86-4EAA-A045-F2F646E50315}"/>
    <cellStyle name="Normal 52 3" xfId="8297" xr:uid="{C14A9C2D-BBDD-44C9-8812-BE3CD0304BD6}"/>
    <cellStyle name="Normal 52 3 2" xfId="8298" xr:uid="{B7F6FF72-F1C1-4409-A0DF-766FC40CE29F}"/>
    <cellStyle name="Normal 52 3 3" xfId="8299" xr:uid="{AB78F106-E149-47CF-A9D6-5410A74E5230}"/>
    <cellStyle name="Normal 52 3 4" xfId="8300" xr:uid="{8E8D350F-54BF-487E-B9E6-E66A319BABCC}"/>
    <cellStyle name="Normal 52 4" xfId="8301" xr:uid="{E081D232-B8DE-431F-973D-2CE912BC078E}"/>
    <cellStyle name="Normal 52 5" xfId="8302" xr:uid="{1FB0CBAF-D0CA-402B-8EAA-360D71CA9974}"/>
    <cellStyle name="Normal 52 6" xfId="8303" xr:uid="{0C2AE401-EEA1-419B-AB05-F7F91C8B32F7}"/>
    <cellStyle name="Normal 52 7" xfId="8304" xr:uid="{85203222-229D-475B-99A6-680F8B965274}"/>
    <cellStyle name="Normal 520" xfId="8305" xr:uid="{ECFA523A-30BF-42B7-A515-041775F0B3A2}"/>
    <cellStyle name="Normal 521" xfId="8306" xr:uid="{42BF917F-CC32-410D-AD7E-1A6E495F77BF}"/>
    <cellStyle name="Normal 522" xfId="8307" xr:uid="{07679BB1-680F-4846-A0AB-0BE40D42A9BF}"/>
    <cellStyle name="Normal 523" xfId="8308" xr:uid="{42223D41-0C53-46CA-8EDC-742C01CD9FB2}"/>
    <cellStyle name="Normal 524" xfId="8309" xr:uid="{5BA856B5-80BB-4CE8-A53E-4A4155126F0A}"/>
    <cellStyle name="Normal 525" xfId="8310" xr:uid="{A6CC4ECE-C330-47E5-9246-2303C3945D4A}"/>
    <cellStyle name="Normal 526" xfId="8311" xr:uid="{D9A6ED37-210D-4CF8-9A89-4D87B23EBD59}"/>
    <cellStyle name="Normal 527" xfId="8312" xr:uid="{E9D5CF57-4FFF-49FD-80C4-0807B61DC0F7}"/>
    <cellStyle name="Normal 528" xfId="8313" xr:uid="{ED0472C4-D0ED-4C84-8CDF-1D803D28BA34}"/>
    <cellStyle name="Normal 529" xfId="8314" xr:uid="{A368E960-31E6-4C65-BECE-3D4040CFB799}"/>
    <cellStyle name="Normal 53" xfId="8315" xr:uid="{F8292BC0-0182-4A2F-8DE8-C7121B77343B}"/>
    <cellStyle name="Normal 53 2" xfId="8316" xr:uid="{D49F35F9-07C8-4655-838D-B16D9D8D1E8D}"/>
    <cellStyle name="Normal 53 2 2" xfId="8317" xr:uid="{CE844153-157C-4A42-BC38-5F64825DDB78}"/>
    <cellStyle name="Normal 53 2 3" xfId="8318" xr:uid="{CEFCE725-AC16-47F2-A4B5-6774C1264FAA}"/>
    <cellStyle name="Normal 53 3" xfId="8319" xr:uid="{4699BA20-8A84-478B-87B4-679C42F0DDA2}"/>
    <cellStyle name="Normal 53 3 2" xfId="8320" xr:uid="{3F983E6C-39BB-48F9-8874-FB436D9E6C98}"/>
    <cellStyle name="Normal 53 3 3" xfId="8321" xr:uid="{67E7F6A2-FE87-4137-A05E-3D7D485A7D62}"/>
    <cellStyle name="Normal 53 3 4" xfId="8322" xr:uid="{77BD0D61-D675-476B-9A1B-EF0761840BE4}"/>
    <cellStyle name="Normal 53 4" xfId="8323" xr:uid="{5FEC610C-17D3-4C6B-A90A-C3C83301D9B9}"/>
    <cellStyle name="Normal 53 5" xfId="8324" xr:uid="{04791375-EA6D-4925-ACEB-DF8DC6F7193C}"/>
    <cellStyle name="Normal 53 6" xfId="8325" xr:uid="{8BC388FC-E6B4-4A32-9A7B-DEA1DAA9B0B2}"/>
    <cellStyle name="Normal 53 7" xfId="8326" xr:uid="{5989AE39-DCBE-4A35-8126-CB70730EE351}"/>
    <cellStyle name="Normal 53 8" xfId="8327" xr:uid="{5A9D1C4F-FEB1-4B5E-A6C6-E278F23991EF}"/>
    <cellStyle name="Normal 530" xfId="8328" xr:uid="{EA4FB99D-E5F2-48DB-A243-EDFC93AC01E0}"/>
    <cellStyle name="Normal 531" xfId="8329" xr:uid="{741B2BB0-A8C0-4F2E-9B6E-6C2D7ACEFBEF}"/>
    <cellStyle name="Normal 532" xfId="8330" xr:uid="{885EFC97-1264-41E3-B3FD-8528DF2E4318}"/>
    <cellStyle name="Normal 533" xfId="8331" xr:uid="{28AF73A8-13D6-4338-9A04-79821D32B514}"/>
    <cellStyle name="Normal 534" xfId="8332" xr:uid="{DFBDCE5B-0EDC-436C-8784-E14779D24E20}"/>
    <cellStyle name="Normal 535" xfId="8333" xr:uid="{55FD98EC-0AF2-464D-8802-B00F6BBA7208}"/>
    <cellStyle name="Normal 536" xfId="8334" xr:uid="{81A1DFF6-62E5-44F6-9B7A-1C9E7976222C}"/>
    <cellStyle name="Normal 536 2" xfId="8335" xr:uid="{A15A2991-CC43-4B30-B5F3-49A859290CFD}"/>
    <cellStyle name="Normal 537" xfId="8336" xr:uid="{7BC9BFC9-4DE0-4E01-8CA7-D0B03BE2F85B}"/>
    <cellStyle name="Normal 537 2" xfId="8337" xr:uid="{ACD1A6EF-7C8F-4029-AD4B-C5A05F364C83}"/>
    <cellStyle name="Normal 537 3" xfId="8338" xr:uid="{F873745F-D4D6-42E7-8594-C60933CA7F3D}"/>
    <cellStyle name="Normal 538" xfId="8339" xr:uid="{80AFCB29-BC93-4579-9548-62870E58A43D}"/>
    <cellStyle name="Normal 538 2" xfId="8340" xr:uid="{EA821E7C-8520-45A2-9D6E-9BF0F34EB8F9}"/>
    <cellStyle name="Normal 538 3" xfId="8341" xr:uid="{44300804-EBA2-402B-9755-08C83AAA84DD}"/>
    <cellStyle name="Normal 539" xfId="8342" xr:uid="{0A42F4A7-CB92-4B6C-9633-721E13A35075}"/>
    <cellStyle name="Normal 539 2" xfId="8343" xr:uid="{62B4C366-0D40-43CC-9A25-A6904B22D5A3}"/>
    <cellStyle name="Normal 54" xfId="8344" xr:uid="{826B37A5-06EA-4E7C-9578-121CF70D05EB}"/>
    <cellStyle name="Normal 54 2" xfId="8345" xr:uid="{454EDD46-D36A-4B55-9828-BE7EE40148D2}"/>
    <cellStyle name="Normal 54 2 2" xfId="8346" xr:uid="{452EF223-8EE7-4B9F-93FA-FE7999C9F572}"/>
    <cellStyle name="Normal 54 2 3" xfId="8347" xr:uid="{51485239-D2DB-4750-99B0-BC351A2E6518}"/>
    <cellStyle name="Normal 54 3" xfId="8348" xr:uid="{7AC7AD45-F498-40A3-9974-AAA9FB51A970}"/>
    <cellStyle name="Normal 54 3 2" xfId="8349" xr:uid="{05524265-AEF6-4124-9243-A9139B01BA4B}"/>
    <cellStyle name="Normal 54 3 3" xfId="8350" xr:uid="{68F73631-4A48-49D1-B6CC-375BD18F6A71}"/>
    <cellStyle name="Normal 54 3 4" xfId="8351" xr:uid="{9F41729C-E168-4AEC-AA23-6B26E80155CE}"/>
    <cellStyle name="Normal 54 4" xfId="8352" xr:uid="{B108E4B9-5FF0-40CB-BC8B-9A48B2087E39}"/>
    <cellStyle name="Normal 54 5" xfId="8353" xr:uid="{83E80512-E6DD-4746-95F5-EAE261D75B53}"/>
    <cellStyle name="Normal 54 6" xfId="8354" xr:uid="{1983AC8B-BE05-4098-9DA8-2CB65B627D41}"/>
    <cellStyle name="Normal 54 7" xfId="8355" xr:uid="{E9DEB34F-56B5-4E04-BB8F-7D2055FD2F23}"/>
    <cellStyle name="Normal 54 8" xfId="8356" xr:uid="{06C58E87-BB57-49A8-BA12-7D276A962915}"/>
    <cellStyle name="Normal 540" xfId="8357" xr:uid="{DF67D1F1-351C-48D7-98CD-6A36AA739708}"/>
    <cellStyle name="Normal 540 2" xfId="8358" xr:uid="{30F42ACD-9706-4D5D-8C1E-220F39D22E7E}"/>
    <cellStyle name="Normal 540 3" xfId="8359" xr:uid="{01F1A83E-2160-480C-A9DE-846FF5C1677C}"/>
    <cellStyle name="Normal 541" xfId="8360" xr:uid="{5A6E6B16-998F-4898-BB94-AB6DDF5F415B}"/>
    <cellStyle name="Normal 541 2" xfId="8361" xr:uid="{623D1FDD-14B4-429F-877D-EDFC46E414FD}"/>
    <cellStyle name="Normal 541 3" xfId="8362" xr:uid="{655F4F69-C1F7-43D6-AE48-99D298DE8E5F}"/>
    <cellStyle name="Normal 542" xfId="8363" xr:uid="{9DAF634E-9B28-4D87-985C-789458BFD9C1}"/>
    <cellStyle name="Normal 542 2" xfId="8364" xr:uid="{907324F8-A688-4EEF-84FB-2043615F1231}"/>
    <cellStyle name="Normal 542 3" xfId="8365" xr:uid="{DB9DFED0-11F3-43EE-BEB7-C32348CF9C35}"/>
    <cellStyle name="Normal 543" xfId="8366" xr:uid="{6BB95FDE-EFAD-48AE-80C9-4004CE5D5295}"/>
    <cellStyle name="Normal 543 2" xfId="8367" xr:uid="{AA82FF6C-2640-4F00-BE52-71F2712290EA}"/>
    <cellStyle name="Normal 543 3" xfId="8368" xr:uid="{9962B3FE-4D0E-45A1-B00F-153F634842DE}"/>
    <cellStyle name="Normal 544" xfId="8369" xr:uid="{217B0B4F-2251-49FE-864C-905D2AABC167}"/>
    <cellStyle name="Normal 544 2" xfId="8370" xr:uid="{D7D78156-4DDA-44D4-9C81-EA008B068469}"/>
    <cellStyle name="Normal 544 3" xfId="8371" xr:uid="{F55D9AB7-4EA4-4678-94E6-56AFE28D98AE}"/>
    <cellStyle name="Normal 545" xfId="8372" xr:uid="{F1294839-70DD-4557-B45C-C9743B7BD8C6}"/>
    <cellStyle name="Normal 545 2" xfId="8373" xr:uid="{371E741D-8F2F-438E-9D88-E31D73646CA9}"/>
    <cellStyle name="Normal 545 3" xfId="8374" xr:uid="{51AC9483-8961-4EC4-8378-D7BC3651249A}"/>
    <cellStyle name="Normal 546" xfId="8375" xr:uid="{82B2EC37-B42B-4362-84B7-DBB28B272E54}"/>
    <cellStyle name="Normal 546 2" xfId="8376" xr:uid="{DF317763-6F3C-401B-BBF4-832F6DDFDAD7}"/>
    <cellStyle name="Normal 546 3" xfId="8377" xr:uid="{482C5F65-4AD6-4EFE-8503-D71F9F8A6C17}"/>
    <cellStyle name="Normal 547" xfId="8378" xr:uid="{93AC8381-0A7D-447B-898C-1B56B3C9FCDF}"/>
    <cellStyle name="Normal 547 2" xfId="8379" xr:uid="{E23E562C-A67F-46DA-959C-DF58BFC2F19F}"/>
    <cellStyle name="Normal 547 3" xfId="8380" xr:uid="{2D6C173F-07EB-4F69-8303-8963A391347B}"/>
    <cellStyle name="Normal 548" xfId="8381" xr:uid="{AB982507-5630-405B-B6EC-5476BEAB6BCC}"/>
    <cellStyle name="Normal 548 2" xfId="8382" xr:uid="{1883C5CB-A175-4082-86A3-F757DD0B1FD1}"/>
    <cellStyle name="Normal 548 3" xfId="8383" xr:uid="{3C0FAAD3-8AC1-4D1F-9915-DC6C3A5803E6}"/>
    <cellStyle name="Normal 549" xfId="8384" xr:uid="{25D05BB0-D52B-4331-A57A-F76621EF4BA6}"/>
    <cellStyle name="Normal 549 2" xfId="8385" xr:uid="{3DCCDA07-0500-457D-A910-806C7EAD831D}"/>
    <cellStyle name="Normal 549 3" xfId="8386" xr:uid="{F1BBCE92-43FB-40E1-8E95-A31359862959}"/>
    <cellStyle name="Normal 55" xfId="8387" xr:uid="{E8EF747D-E4F5-4EF8-9D8E-CE53D2D2DF5C}"/>
    <cellStyle name="Normal 55 2" xfId="8388" xr:uid="{67FE3EF0-AA61-40A3-90E1-05E7AEF5ECA8}"/>
    <cellStyle name="Normal 55 2 2" xfId="8389" xr:uid="{F4F28F82-21F7-4301-BFC0-D87664841C21}"/>
    <cellStyle name="Normal 55 2 3" xfId="8390" xr:uid="{EA170816-2D70-4FCF-89B5-597C81477238}"/>
    <cellStyle name="Normal 55 3" xfId="8391" xr:uid="{1D0D3AB9-938F-4741-ACB7-26E275667A6A}"/>
    <cellStyle name="Normal 55 3 2" xfId="8392" xr:uid="{9A226ED3-0021-4C70-A81F-D935A551C3E9}"/>
    <cellStyle name="Normal 55 3 3" xfId="8393" xr:uid="{61D2174A-F12C-47CF-9561-E6324AB88B3D}"/>
    <cellStyle name="Normal 55 3 4" xfId="8394" xr:uid="{202A31AB-10B8-4110-8CBC-CED3E1BD6B37}"/>
    <cellStyle name="Normal 55 4" xfId="8395" xr:uid="{3523CD36-CE7E-47B5-B882-59607ABFC85F}"/>
    <cellStyle name="Normal 55 5" xfId="8396" xr:uid="{67C7A307-74AB-40EA-852F-F60560F4FB3C}"/>
    <cellStyle name="Normal 55 6" xfId="8397" xr:uid="{A92D751A-E503-40F4-AC61-633B346450CC}"/>
    <cellStyle name="Normal 55 7" xfId="8398" xr:uid="{B1049267-E5E9-445F-BB33-48CBDEAFF873}"/>
    <cellStyle name="Normal 55 8" xfId="8399" xr:uid="{695DE068-2A2C-4A9C-BCF6-ADA6F8865F6B}"/>
    <cellStyle name="Normal 550" xfId="8400" xr:uid="{504A8D8A-149A-4C71-9D54-3B0540727FA5}"/>
    <cellStyle name="Normal 550 2" xfId="8401" xr:uid="{ED9E6F12-029C-496D-883E-EA9ECE9521BF}"/>
    <cellStyle name="Normal 550 3" xfId="8402" xr:uid="{BF5E2F36-4962-4CF8-BF8A-F202665821B7}"/>
    <cellStyle name="Normal 551" xfId="8403" xr:uid="{208624FC-8F5C-4AAA-A458-21F26A4D1BD6}"/>
    <cellStyle name="Normal 551 2" xfId="8404" xr:uid="{1416BF1B-9B3F-41C7-BA80-7ABACE8DBB56}"/>
    <cellStyle name="Normal 551 3" xfId="8405" xr:uid="{53314A73-675C-464E-9127-948ED6B5F118}"/>
    <cellStyle name="Normal 552" xfId="8406" xr:uid="{E1685D83-445F-49E3-B18F-21D05708F8BA}"/>
    <cellStyle name="Normal 552 2" xfId="8407" xr:uid="{08F1E4CD-531A-41D3-9916-2B9DA4479B06}"/>
    <cellStyle name="Normal 552 3" xfId="8408" xr:uid="{8C1D038C-E718-4A21-926E-981CA896CAB7}"/>
    <cellStyle name="Normal 553" xfId="8409" xr:uid="{73721543-17FF-41F9-AEE8-62B87C23B32D}"/>
    <cellStyle name="Normal 553 2" xfId="8410" xr:uid="{4DF586BC-60D5-479F-945B-2D4411BD2054}"/>
    <cellStyle name="Normal 553 3" xfId="8411" xr:uid="{43ED35D9-6A4E-4F54-AE38-26B28AE899A7}"/>
    <cellStyle name="Normal 554" xfId="8412" xr:uid="{EE26EA25-86E7-4112-B034-6F19E7023DC7}"/>
    <cellStyle name="Normal 554 2" xfId="8413" xr:uid="{0F6D1DF6-2A9B-414E-9BFA-329E807C4D81}"/>
    <cellStyle name="Normal 554 3" xfId="8414" xr:uid="{AFFFF1F1-7E84-4531-95B3-049AC49EB8C8}"/>
    <cellStyle name="Normal 555" xfId="8415" xr:uid="{9AE431E8-AE5C-4677-BC60-DCA4B73D151E}"/>
    <cellStyle name="Normal 555 2" xfId="8416" xr:uid="{07E2BB0F-BD8C-4387-A3CB-F91123882567}"/>
    <cellStyle name="Normal 555 3" xfId="8417" xr:uid="{0E9D0EB4-12A6-45CD-B1B6-27D00FD20B4F}"/>
    <cellStyle name="Normal 556" xfId="8418" xr:uid="{B6F85E7C-B7B0-4627-85B4-4FE529824F6F}"/>
    <cellStyle name="Normal 556 2" xfId="8419" xr:uid="{178509B3-737A-473D-8820-DD041BFEA93B}"/>
    <cellStyle name="Normal 556 3" xfId="8420" xr:uid="{6E7AEB48-6D28-44E4-88E6-4B9AC7E14D96}"/>
    <cellStyle name="Normal 557" xfId="8421" xr:uid="{DDEB5BB2-7DF4-45F9-84B5-08D5FC647F27}"/>
    <cellStyle name="Normal 557 2" xfId="8422" xr:uid="{E72B63EC-A19E-48E1-8749-0577C9158C2A}"/>
    <cellStyle name="Normal 557 3" xfId="8423" xr:uid="{0AD33CD9-9991-4574-BA97-76F5268D8E17}"/>
    <cellStyle name="Normal 558" xfId="8424" xr:uid="{C182A2B7-509A-4228-B529-9FC34D5DF59B}"/>
    <cellStyle name="Normal 559" xfId="8425" xr:uid="{E0C7C9EB-2EE9-4BDC-AEED-C1DCC6BC4C8B}"/>
    <cellStyle name="Normal 56" xfId="8426" xr:uid="{CFF5AAA9-63BC-432B-BA9D-9CE141DE1A17}"/>
    <cellStyle name="Normal 56 2" xfId="8427" xr:uid="{C446D6B8-467A-4174-8DA1-AB3BA2F277E7}"/>
    <cellStyle name="Normal 56 2 2" xfId="8428" xr:uid="{1A8BDF4D-9CC6-425B-B2FA-23BD98D4453E}"/>
    <cellStyle name="Normal 56 2 3" xfId="8429" xr:uid="{E9E068FA-2A4A-44EB-BEE1-804654E2DF9E}"/>
    <cellStyle name="Normal 56 3" xfId="8430" xr:uid="{6D5C614B-06BB-49FF-9C64-A50A29C7C806}"/>
    <cellStyle name="Normal 56 3 2" xfId="8431" xr:uid="{A1507370-5EC8-4E60-8643-C15FE83D81BB}"/>
    <cellStyle name="Normal 56 3 3" xfId="8432" xr:uid="{8C10B9A0-8301-4392-9A80-6C38518E43EF}"/>
    <cellStyle name="Normal 56 3 4" xfId="8433" xr:uid="{B7045892-E81A-4EA2-A423-4A605E778C9C}"/>
    <cellStyle name="Normal 56 4" xfId="8434" xr:uid="{EE29E9EE-B1F6-42DF-BA04-3547333B33E7}"/>
    <cellStyle name="Normal 56 5" xfId="8435" xr:uid="{D3E00299-1D84-430A-8124-4330B6B0D525}"/>
    <cellStyle name="Normal 56 6" xfId="8436" xr:uid="{7E582EEC-64E6-41FE-9459-33ACADAFD11C}"/>
    <cellStyle name="Normal 56 7" xfId="8437" xr:uid="{FCB0434A-84FA-431B-A739-F97F13B33F5F}"/>
    <cellStyle name="Normal 56 8" xfId="8438" xr:uid="{E5FE8D57-6894-470E-91B9-D8D2AE40CAA9}"/>
    <cellStyle name="Normal 560" xfId="8439" xr:uid="{DC576D61-BF1A-44F0-AE36-A131CF90A7B5}"/>
    <cellStyle name="Normal 561" xfId="8440" xr:uid="{9693FCF9-1A4F-4F2E-887C-E35F3B87CB70}"/>
    <cellStyle name="Normal 562" xfId="8441" xr:uid="{2D3BA366-F0A0-47F1-B085-BED1A9D71901}"/>
    <cellStyle name="Normal 563" xfId="8442" xr:uid="{DBA82694-38A6-4596-9375-E91453CD3F26}"/>
    <cellStyle name="Normal 564" xfId="8443" xr:uid="{76DE31D8-AEAD-48C9-9794-6E5D34DA69E5}"/>
    <cellStyle name="Normal 565" xfId="8444" xr:uid="{43C92E75-CED4-4029-BCB9-15431B127F1A}"/>
    <cellStyle name="Normal 566" xfId="8445" xr:uid="{8B678AF8-9D5F-481C-A1D3-2F59267FF2C2}"/>
    <cellStyle name="Normal 567" xfId="8446" xr:uid="{1E6CA975-3FB2-4E54-9EBE-7C37C0E898DC}"/>
    <cellStyle name="Normal 568" xfId="8447" xr:uid="{FC8B7133-4657-4F66-8343-C94D96F824FA}"/>
    <cellStyle name="Normal 569" xfId="8448" xr:uid="{71573A08-C8E6-4B1B-A4B6-CF684A291768}"/>
    <cellStyle name="Normal 57" xfId="8449" xr:uid="{3723F0E9-2C1B-4CE8-8AC2-D22426C8696A}"/>
    <cellStyle name="Normal 57 2" xfId="8450" xr:uid="{DFF5D16F-802E-4F2C-B8D4-7845EC556273}"/>
    <cellStyle name="Normal 57 2 2" xfId="8451" xr:uid="{BCC16947-4B3E-4164-8031-15211365706F}"/>
    <cellStyle name="Normal 57 3" xfId="8452" xr:uid="{D6E104E6-E17F-47CE-A326-CA5855B2BF89}"/>
    <cellStyle name="Normal 57 3 2" xfId="8453" xr:uid="{DC7BB212-FB2B-4115-BA4D-B9EC366D0559}"/>
    <cellStyle name="Normal 57 3 3" xfId="8454" xr:uid="{BF02E8A7-DE64-4754-AACE-8DF00DBF35F7}"/>
    <cellStyle name="Normal 57 4" xfId="8455" xr:uid="{DCFAB203-F3CB-4A94-B1B2-0296039CF5A1}"/>
    <cellStyle name="Normal 57 5" xfId="8456" xr:uid="{0AECE091-07FC-4966-83DA-BDCF6F8D1616}"/>
    <cellStyle name="Normal 57 6" xfId="8457" xr:uid="{A2FEE1AE-EB01-4748-A2AB-57220DE6B717}"/>
    <cellStyle name="Normal 570" xfId="8458" xr:uid="{8E59A8E6-3A9C-49C4-AD54-499D2607DB1C}"/>
    <cellStyle name="Normal 571" xfId="8459" xr:uid="{21D1A36E-21E6-4A2A-8AD9-285800C0A65E}"/>
    <cellStyle name="Normal 572" xfId="8460" xr:uid="{5D8B562F-1FCE-4970-8CD6-5E04B4C53B09}"/>
    <cellStyle name="Normal 573" xfId="8461" xr:uid="{505806DB-AAF6-42FF-8F07-4E8BE430E3DF}"/>
    <cellStyle name="Normal 574" xfId="8462" xr:uid="{152FC1BF-64C7-4453-AECE-BB587ACAA798}"/>
    <cellStyle name="Normal 575" xfId="8463" xr:uid="{F08A040D-9C92-4AB6-BCFF-183ECDF70E01}"/>
    <cellStyle name="Normal 576" xfId="8464" xr:uid="{BCA3DC13-0966-46E9-B45C-D26E544BD94E}"/>
    <cellStyle name="Normal 577" xfId="8465" xr:uid="{182C58EB-1A50-40E4-830F-23D891F8A7CA}"/>
    <cellStyle name="Normal 578" xfId="8466" xr:uid="{FA93B327-C5E0-4973-832C-D5DF3814F348}"/>
    <cellStyle name="Normal 579" xfId="8467" xr:uid="{3DC01DA6-3FDA-478D-8E96-FFADC571A54A}"/>
    <cellStyle name="Normal 58" xfId="8468" xr:uid="{59F6DF06-A3C3-4421-AD57-E385E0B518CB}"/>
    <cellStyle name="Normal 58 2" xfId="8469" xr:uid="{FDB64DAE-0604-42F4-BDE9-2D1C871AE1D8}"/>
    <cellStyle name="Normal 58 2 2" xfId="8470" xr:uid="{64757052-216A-46B9-8D4A-071C3DFCE0E5}"/>
    <cellStyle name="Normal 58 3" xfId="8471" xr:uid="{0AE1A2CA-DAA1-42B6-B874-11E07F52F13B}"/>
    <cellStyle name="Normal 58 3 2" xfId="8472" xr:uid="{F74C982E-E5BD-4618-9C16-96BA61FDCF9F}"/>
    <cellStyle name="Normal 58 3 3" xfId="8473" xr:uid="{A2CD7F7D-24C2-4FE9-936E-018208FFA841}"/>
    <cellStyle name="Normal 58 4" xfId="8474" xr:uid="{28CCCC1B-2DC0-4E46-BAA1-24B5CBD5F861}"/>
    <cellStyle name="Normal 58 5" xfId="8475" xr:uid="{8CE60161-2C0E-4A1D-9B1F-632A810EBB71}"/>
    <cellStyle name="Normal 58 6" xfId="8476" xr:uid="{77F9531C-FE27-417C-B971-1C8E8F8359CC}"/>
    <cellStyle name="Normal 580" xfId="8477" xr:uid="{5326AA68-D280-4906-80B2-133C899CAD2E}"/>
    <cellStyle name="Normal 581" xfId="8478" xr:uid="{11F26534-92A4-4F56-8D9D-2FF237FC9313}"/>
    <cellStyle name="Normal 582" xfId="8479" xr:uid="{8ECE96F5-8F6C-41D5-9F38-2AE9EB15A37B}"/>
    <cellStyle name="Normal 583" xfId="8480" xr:uid="{7F9AFFCD-9E41-42AA-82E7-A33275283D42}"/>
    <cellStyle name="Normal 584" xfId="8481" xr:uid="{51BDB72D-FE14-4D15-A424-6004A987FD6F}"/>
    <cellStyle name="Normal 585" xfId="8482" xr:uid="{3D802FD4-64EF-4266-AEF9-F4E80C66393B}"/>
    <cellStyle name="Normal 586" xfId="8483" xr:uid="{A26F0791-CE6B-47EB-AA93-1D6775B4F202}"/>
    <cellStyle name="Normal 587" xfId="8484" xr:uid="{088FDF3D-FB56-483F-913A-ED7CF9CF6194}"/>
    <cellStyle name="Normal 588" xfId="8485" xr:uid="{317BA02E-58AD-4187-8442-DFE95769230C}"/>
    <cellStyle name="Normal 589" xfId="8486" xr:uid="{23ABC9E8-ACDB-41D1-A887-F74C02E8A0FE}"/>
    <cellStyle name="Normal 59" xfId="8487" xr:uid="{B2C3600B-5EC1-4BD0-93EE-43527EBF1BBF}"/>
    <cellStyle name="Normal 59 2" xfId="8488" xr:uid="{04EF0797-1A63-4E13-90D2-851EB8D9BC2D}"/>
    <cellStyle name="Normal 59 2 2" xfId="8489" xr:uid="{F02FE9B6-A373-4B7A-B0F6-A8E0C7B59695}"/>
    <cellStyle name="Normal 59 3" xfId="8490" xr:uid="{ACA367BF-EA58-4EA1-8620-FB2D61BE1CCD}"/>
    <cellStyle name="Normal 59 3 2" xfId="8491" xr:uid="{D8EFC913-3C2F-449F-897A-E378ADECBC4A}"/>
    <cellStyle name="Normal 59 3 3" xfId="8492" xr:uid="{3DC65370-5FCD-4926-B329-CD1AF429B6E9}"/>
    <cellStyle name="Normal 59 4" xfId="8493" xr:uid="{FE0EA78F-D350-45ED-AD93-B38A49A865BE}"/>
    <cellStyle name="Normal 59 5" xfId="8494" xr:uid="{89D9B93A-ADAE-46A1-82B6-B92B1D97D6E2}"/>
    <cellStyle name="Normal 59 6" xfId="8495" xr:uid="{DE2FD10E-3548-45A0-AA88-AEBCE71FAA82}"/>
    <cellStyle name="Normal 590" xfId="8496" xr:uid="{AA19DB11-DD5F-4006-BFE6-973B4590B408}"/>
    <cellStyle name="Normal 591" xfId="8497" xr:uid="{53CEB208-6EF7-4F75-B1FC-3ACC858AA25A}"/>
    <cellStyle name="Normal 592" xfId="8498" xr:uid="{FDFF66BE-8C6A-4BEB-B663-9417630C108E}"/>
    <cellStyle name="Normal 593" xfId="8499" xr:uid="{D4AC6374-AFA8-4370-83B3-DD7EFDCDC453}"/>
    <cellStyle name="Normal 594" xfId="8500" xr:uid="{35A89922-A652-412E-8830-CFD692B7FDE2}"/>
    <cellStyle name="Normal 595" xfId="8501" xr:uid="{AEA77640-70F9-48F4-A8A0-1944C2AD0D32}"/>
    <cellStyle name="Normal 596" xfId="8502" xr:uid="{ACC0E533-6150-44DA-A643-6422A18380B0}"/>
    <cellStyle name="Normal 597" xfId="8503" xr:uid="{7ACADB40-40C2-423D-A417-0AA22F9EE6F9}"/>
    <cellStyle name="Normal 598" xfId="8504" xr:uid="{91681255-5AE1-4C9B-99D4-300AB1ADB26E}"/>
    <cellStyle name="Normal 599" xfId="8505" xr:uid="{E0B070C2-0616-4C4D-89D6-5C92B7D2FB15}"/>
    <cellStyle name="Normal 6" xfId="22" xr:uid="{00000000-0005-0000-0000-00002A000000}"/>
    <cellStyle name="Normal 6 10" xfId="8507" xr:uid="{96E4D40F-2B73-4A48-9BE5-837EE84D5576}"/>
    <cellStyle name="Normal 6 10 2" xfId="8508" xr:uid="{08CDF88B-49FA-42B1-B866-423BDC63486C}"/>
    <cellStyle name="Normal 6 11" xfId="8509" xr:uid="{D50D5C26-B0BF-4805-9C8B-9EC633F6392E}"/>
    <cellStyle name="Normal 6 12" xfId="8510" xr:uid="{1F9EAB17-B040-49E2-9A1C-97B6D6AA0EB8}"/>
    <cellStyle name="Normal 6 13" xfId="8506" xr:uid="{ACBA40A5-A17F-44F1-9CDB-897E9A444501}"/>
    <cellStyle name="Normal 6 2" xfId="8511" xr:uid="{82FF7A79-D6BD-4873-8B66-2A676CA403A9}"/>
    <cellStyle name="Normal 6 2 2" xfId="8512" xr:uid="{C5F2FF4B-D76A-4706-B2D4-C0D1D6042C3E}"/>
    <cellStyle name="Normal 6 2 2 2" xfId="8513" xr:uid="{20FA9331-822B-4469-84A1-24D4F31613B8}"/>
    <cellStyle name="Normal 6 2 2 3" xfId="8514" xr:uid="{5709998A-83D0-4628-A2C4-111D1CE38CB9}"/>
    <cellStyle name="Normal 6 2 3" xfId="8515" xr:uid="{1136FFB5-AB5D-459A-9759-259F64797BDD}"/>
    <cellStyle name="Normal 6 2 3 2" xfId="8516" xr:uid="{A5651AC7-5DA8-4DD2-8BA4-A14B93803F76}"/>
    <cellStyle name="Normal 6 3" xfId="8517" xr:uid="{421CDDF1-036D-4E04-8B30-4C3817F05792}"/>
    <cellStyle name="Normal 6 3 2" xfId="8518" xr:uid="{F15C7D08-AC26-42D1-AC7B-945DEB815093}"/>
    <cellStyle name="Normal 6 3 2 2" xfId="8519" xr:uid="{B0DE3B3F-51D5-414A-A04F-ECC5F52298B2}"/>
    <cellStyle name="Normal 6 3 3" xfId="8520" xr:uid="{038A6590-E5F3-4EDA-8E98-A3F307548C05}"/>
    <cellStyle name="Normal 6 4" xfId="8521" xr:uid="{618FA4DE-769E-44C1-AA13-42076B11DF09}"/>
    <cellStyle name="Normal 6 4 2" xfId="8522" xr:uid="{7C49C161-DAEA-4129-A9AE-525523556594}"/>
    <cellStyle name="Normal 6 4 3" xfId="8523" xr:uid="{5BEA14A3-0539-4D0A-BE6C-5355C60FEE55}"/>
    <cellStyle name="Normal 6 4 4" xfId="8524" xr:uid="{172D09B0-F883-4FB4-B861-7D7C9886865F}"/>
    <cellStyle name="Normal 6 5" xfId="8525" xr:uid="{F666B06E-62A6-4196-87AC-FA20FEF28472}"/>
    <cellStyle name="Normal 6 5 2" xfId="8526" xr:uid="{0656E116-8DE5-41B2-A3D0-F7B49ED988AF}"/>
    <cellStyle name="Normal 6 6" xfId="8527" xr:uid="{E8C86618-4A41-49AF-90EF-37E1C1D6C8C5}"/>
    <cellStyle name="Normal 6 6 2" xfId="8528" xr:uid="{2EE3EA57-2747-4A9E-8226-DC0C7198BF19}"/>
    <cellStyle name="Normal 6 7" xfId="8529" xr:uid="{FAB48328-8A2D-470F-96A4-9DD193A2C737}"/>
    <cellStyle name="Normal 6 7 2" xfId="8530" xr:uid="{C278D18E-9F54-4771-B510-9B18882ACD24}"/>
    <cellStyle name="Normal 6 7 3" xfId="8531" xr:uid="{8E05E736-5F1C-4601-8CAB-8E5A7C9CC9D5}"/>
    <cellStyle name="Normal 6 7 4" xfId="8532" xr:uid="{6D194E04-28D5-4548-8689-425332EB3B17}"/>
    <cellStyle name="Normal 6 8" xfId="8533" xr:uid="{B4E748B5-6430-4089-BA4F-C1B9A7A98575}"/>
    <cellStyle name="Normal 6 8 2" xfId="8534" xr:uid="{9F9CDC52-FF9E-4F8D-AC1E-04D9CA18E5A7}"/>
    <cellStyle name="Normal 6 8 3" xfId="8535" xr:uid="{8357F8B4-AB2A-4E82-A991-519AB8036386}"/>
    <cellStyle name="Normal 6 9" xfId="8536" xr:uid="{EB3C26B5-76F1-45CB-A85E-21BC3A7E24E0}"/>
    <cellStyle name="Normal 6 9 2" xfId="8537" xr:uid="{B1C8145B-D243-4C22-B333-0877B6AE7EC5}"/>
    <cellStyle name="Normal 60" xfId="8538" xr:uid="{77837348-263A-4CE2-972B-145B08C027C9}"/>
    <cellStyle name="Normal 60 2" xfId="8539" xr:uid="{EB970859-F9D3-4A6B-8319-C6F39D9EBB42}"/>
    <cellStyle name="Normal 60 2 2" xfId="8540" xr:uid="{7509E7A9-0975-4205-A150-C76FC8A77E69}"/>
    <cellStyle name="Normal 60 3" xfId="8541" xr:uid="{BA9342C0-53A9-405C-90F1-A664D0A5949C}"/>
    <cellStyle name="Normal 60 3 2" xfId="8542" xr:uid="{E0C43CE6-9F21-43F1-80B6-D5334DFCF82F}"/>
    <cellStyle name="Normal 60 3 3" xfId="8543" xr:uid="{64929E35-E9D9-4938-8AB6-1DD7980239F4}"/>
    <cellStyle name="Normal 60 4" xfId="8544" xr:uid="{96E1216E-CB66-4E57-9F89-DCFFE3D2D1D9}"/>
    <cellStyle name="Normal 60 5" xfId="8545" xr:uid="{4FFB9ECF-3212-4D95-875A-13C832B5E6EF}"/>
    <cellStyle name="Normal 60 6" xfId="8546" xr:uid="{2B2E2CAB-58DC-4526-AA60-1F6E81835665}"/>
    <cellStyle name="Normal 600" xfId="8547" xr:uid="{84D63E3F-BECC-4D35-BCF6-223C52EFD02E}"/>
    <cellStyle name="Normal 601" xfId="8548" xr:uid="{77F68C81-C374-4E6D-80EA-96132087B806}"/>
    <cellStyle name="Normal 602" xfId="8549" xr:uid="{9D6420BE-56C4-4BC5-83EB-F0E50C0B8CB8}"/>
    <cellStyle name="Normal 603" xfId="8550" xr:uid="{67F027BB-8AE7-4C02-84BD-6B572EDEA05B}"/>
    <cellStyle name="Normal 604" xfId="8551" xr:uid="{A74928AA-5BA4-49F3-8043-38473298C722}"/>
    <cellStyle name="Normal 605" xfId="8552" xr:uid="{27D8B430-C0D0-4631-8247-C446F800A2B1}"/>
    <cellStyle name="Normal 606" xfId="8553" xr:uid="{6687F056-427C-44D7-80A8-96B4AF631798}"/>
    <cellStyle name="Normal 607" xfId="8554" xr:uid="{557AE7A9-CCD6-419E-916A-F2AF4BA5C5EF}"/>
    <cellStyle name="Normal 608" xfId="8555" xr:uid="{DADD516B-44F4-4579-A81A-D06211F5FAE1}"/>
    <cellStyle name="Normal 609" xfId="8556" xr:uid="{1142C234-6C11-423A-8A21-777F5787CB14}"/>
    <cellStyle name="Normal 61" xfId="8557" xr:uid="{5120D09A-B33B-4696-8A13-E11D2FA8E9E3}"/>
    <cellStyle name="Normal 61 2" xfId="8558" xr:uid="{FD356CB8-585F-4A63-BFB7-1F674FE35AC0}"/>
    <cellStyle name="Normal 61 2 2" xfId="8559" xr:uid="{E5F3D7DA-3E23-48AE-A106-0FB022504486}"/>
    <cellStyle name="Normal 61 2 3" xfId="8560" xr:uid="{A72D97BE-CD6A-43A1-AADD-1BC5AB24B6E0}"/>
    <cellStyle name="Normal 61 3" xfId="8561" xr:uid="{18B69F39-A25B-458F-A5BC-7504DE5AC2D8}"/>
    <cellStyle name="Normal 61 3 2" xfId="8562" xr:uid="{E89B7E45-0A5B-4574-9160-59A5C5F3E243}"/>
    <cellStyle name="Normal 61 3 3" xfId="8563" xr:uid="{D17CD633-804D-4115-A045-EC693EA0C634}"/>
    <cellStyle name="Normal 61 4" xfId="8564" xr:uid="{AC93CD65-0B0B-4B8D-8B19-0ADC1BD072F4}"/>
    <cellStyle name="Normal 61 5" xfId="8565" xr:uid="{3D3D7CE9-1E94-44DC-89B8-D9D9B96F9C74}"/>
    <cellStyle name="Normal 61 6" xfId="8566" xr:uid="{9D36F32F-89C2-4D92-B0E8-166BD078E370}"/>
    <cellStyle name="Normal 610" xfId="8567" xr:uid="{CCBAC035-3017-4DB0-A3EC-1481DB564A76}"/>
    <cellStyle name="Normal 611" xfId="8568" xr:uid="{E8010C19-557B-499C-8646-52E9BF711713}"/>
    <cellStyle name="Normal 612" xfId="8569" xr:uid="{7D996083-4EBD-4D43-BAB8-D6895C87E33E}"/>
    <cellStyle name="Normal 613" xfId="8570" xr:uid="{EAD18462-C20C-4049-A9CB-C2D27F1E8E99}"/>
    <cellStyle name="Normal 614" xfId="8571" xr:uid="{0DC7C8B2-88F9-4327-95EB-8889B2BBC274}"/>
    <cellStyle name="Normal 615" xfId="8572" xr:uid="{ED83651C-B3D0-4605-956E-9FDD9346B9DF}"/>
    <cellStyle name="Normal 616" xfId="8573" xr:uid="{84998E52-E4D8-44C9-B8C1-1E711CB2266D}"/>
    <cellStyle name="Normal 617" xfId="8574" xr:uid="{908438B5-9998-4CC0-AA5B-63CF15F1279B}"/>
    <cellStyle name="Normal 618" xfId="8575" xr:uid="{A60F4922-37AD-45ED-BA2D-F50DCBEDF544}"/>
    <cellStyle name="Normal 619" xfId="8576" xr:uid="{18B62696-7DC4-418C-8FF7-4C6F6E2844FD}"/>
    <cellStyle name="Normal 62" xfId="8577" xr:uid="{3926FD8C-CE22-4DB2-94FB-76D4D2A6E210}"/>
    <cellStyle name="Normal 62 2" xfId="8578" xr:uid="{B4168539-E402-4C16-A9B8-53879009232D}"/>
    <cellStyle name="Normal 62 2 2" xfId="8579" xr:uid="{D912B7BA-ED97-4D05-AEE1-A714A4257A04}"/>
    <cellStyle name="Normal 62 3" xfId="8580" xr:uid="{67DBBA45-E406-479C-8256-C3527B7CE692}"/>
    <cellStyle name="Normal 62 3 2" xfId="8581" xr:uid="{7235BD00-4076-4F0D-9585-D9ED1DB2909F}"/>
    <cellStyle name="Normal 62 3 3" xfId="8582" xr:uid="{FF7606C4-9AC4-4F3E-B1C7-9317C6B14F5A}"/>
    <cellStyle name="Normal 62 4" xfId="8583" xr:uid="{75968CEA-5D19-44E1-9F1D-C93D9259C901}"/>
    <cellStyle name="Normal 62 5" xfId="8584" xr:uid="{C225304E-4F85-4215-A12B-3C7A7546C6C6}"/>
    <cellStyle name="Normal 62 6" xfId="8585" xr:uid="{46C79C03-D2E7-43E1-8BC6-D45DBB576C79}"/>
    <cellStyle name="Normal 620" xfId="8586" xr:uid="{4544417D-84FE-49A6-9D13-D935723B9559}"/>
    <cellStyle name="Normal 621" xfId="8587" xr:uid="{78554D6D-83E4-47A8-9023-F0EDB331CE69}"/>
    <cellStyle name="Normal 622" xfId="8588" xr:uid="{6531DB14-FC19-4D26-A568-33AB4EF65387}"/>
    <cellStyle name="Normal 623" xfId="8589" xr:uid="{C64A9173-9184-4F2A-95EE-F37AFC8AC34A}"/>
    <cellStyle name="Normal 624" xfId="8590" xr:uid="{0CABA865-79A2-499E-904F-24DBF5765DA2}"/>
    <cellStyle name="Normal 625" xfId="8591" xr:uid="{07C10E6F-3871-44A6-B19F-7D0627B81940}"/>
    <cellStyle name="Normal 626" xfId="8592" xr:uid="{089FB124-6744-4B52-A407-4356AFAE2E5A}"/>
    <cellStyle name="Normal 627" xfId="8593" xr:uid="{27DD7239-978E-40EA-A1C8-3148D2656D30}"/>
    <cellStyle name="Normal 628" xfId="8594" xr:uid="{52F0D0E1-A822-4DA3-BAEE-A2948E23E1FA}"/>
    <cellStyle name="Normal 629" xfId="8595" xr:uid="{9B897B23-D06C-47CE-A17D-16BDCC99D947}"/>
    <cellStyle name="Normal 63" xfId="8596" xr:uid="{5D76F2CC-4ABC-4F39-B3C3-AB858F1E0648}"/>
    <cellStyle name="Normal 63 2" xfId="8597" xr:uid="{8B058A1B-CCF4-4AB1-98BE-6CE210942DCC}"/>
    <cellStyle name="Normal 63 2 2" xfId="8598" xr:uid="{5A26AD1F-3E0E-473B-B007-A41691503AC8}"/>
    <cellStyle name="Normal 63 3" xfId="8599" xr:uid="{074151BD-3B03-4B10-BD47-BA2CDDBF4AA0}"/>
    <cellStyle name="Normal 63 3 2" xfId="8600" xr:uid="{F5855A16-5FE5-405B-B828-E685D7C9C8C2}"/>
    <cellStyle name="Normal 63 3 3" xfId="8601" xr:uid="{3395D876-6AD1-407F-A7D4-92BD67E129E0}"/>
    <cellStyle name="Normal 63 4" xfId="8602" xr:uid="{AE7449FA-CAAB-4DC4-8258-E54AA1070013}"/>
    <cellStyle name="Normal 63 5" xfId="8603" xr:uid="{F0210050-268B-4B31-B067-3DBE0ADC65E4}"/>
    <cellStyle name="Normal 63 6" xfId="8604" xr:uid="{474C5E2F-D04D-45FB-B103-83B9159BD183}"/>
    <cellStyle name="Normal 630" xfId="8605" xr:uid="{CCF2E81F-D877-4793-A7AD-4C57A7390809}"/>
    <cellStyle name="Normal 631" xfId="8606" xr:uid="{85D3B9FD-5965-4DD5-82D8-C37449A14D8E}"/>
    <cellStyle name="Normal 632" xfId="8607" xr:uid="{3F930360-A64E-4D9A-B9F6-7A24593DE8FC}"/>
    <cellStyle name="Normal 633" xfId="8608" xr:uid="{8B462117-5725-4C78-B570-E5035D174402}"/>
    <cellStyle name="Normal 634" xfId="8609" xr:uid="{78D14470-01ED-4B74-AC36-419E312BD1E0}"/>
    <cellStyle name="Normal 635" xfId="8610" xr:uid="{8E38390A-0DA9-41BF-B71A-BAC0EA2BE434}"/>
    <cellStyle name="Normal 636" xfId="8611" xr:uid="{E3024B2A-36ED-4EBE-B224-644831F2F702}"/>
    <cellStyle name="Normal 637" xfId="8612" xr:uid="{C46AFF23-7966-4486-8279-8F21CE5D7A95}"/>
    <cellStyle name="Normal 638" xfId="8613" xr:uid="{46BEBE57-E154-4856-9D1E-99B69254D06C}"/>
    <cellStyle name="Normal 639" xfId="8614" xr:uid="{98880FEF-7C87-4D3D-ABBB-B5812F3640BA}"/>
    <cellStyle name="Normal 64" xfId="8615" xr:uid="{D9AE2A48-0FC0-42A3-A00E-4F459718F78E}"/>
    <cellStyle name="Normal 64 2" xfId="8616" xr:uid="{7859FF63-F90B-4B92-A7B1-BF298FD0AF14}"/>
    <cellStyle name="Normal 64 2 2" xfId="8617" xr:uid="{8EB904B8-7725-4076-839E-A409C96AE272}"/>
    <cellStyle name="Normal 64 2 3" xfId="8618" xr:uid="{DD36480A-9532-4727-AFE9-F6032EB2E176}"/>
    <cellStyle name="Normal 64 3" xfId="8619" xr:uid="{FA17D311-F466-48B9-B5A2-CFFFEDDEED37}"/>
    <cellStyle name="Normal 64 3 2" xfId="8620" xr:uid="{A97F8E0F-A28E-47B3-8701-93258E7EE51A}"/>
    <cellStyle name="Normal 64 3 3" xfId="8621" xr:uid="{BA9CDFD0-6406-4690-BB6D-EDD0C9798F0A}"/>
    <cellStyle name="Normal 64 4" xfId="8622" xr:uid="{D417F89C-1414-44BD-B9F0-F2A2F2236759}"/>
    <cellStyle name="Normal 64 5" xfId="8623" xr:uid="{80362363-4C5A-45AF-BCC1-B04AF41AEFA3}"/>
    <cellStyle name="Normal 64 6" xfId="8624" xr:uid="{06BB0456-BA49-4D79-8A4D-34A0E67DBB4D}"/>
    <cellStyle name="Normal 640" xfId="8625" xr:uid="{49F9C54E-9668-41E5-BBF4-4507FB94FA9B}"/>
    <cellStyle name="Normal 641" xfId="8626" xr:uid="{38D579D0-4308-4738-8A0E-9C4B60F6A61F}"/>
    <cellStyle name="Normal 642" xfId="8627" xr:uid="{EB3091B6-8CBE-4896-9D99-7330FD0E2529}"/>
    <cellStyle name="Normal 643" xfId="8628" xr:uid="{83B8493E-F6CB-47BE-B2A8-33C8C01A109F}"/>
    <cellStyle name="Normal 644" xfId="8629" xr:uid="{041AEEFE-6CFC-4C65-B770-14A801EE7C79}"/>
    <cellStyle name="Normal 645" xfId="8630" xr:uid="{54864753-F604-4376-B61E-4161F4242DB2}"/>
    <cellStyle name="Normal 646" xfId="8631" xr:uid="{1E999F36-4E90-4030-8A40-B22BB6A334F1}"/>
    <cellStyle name="Normal 647" xfId="8632" xr:uid="{12B978F9-9136-4137-9510-5BF9C2B85EFD}"/>
    <cellStyle name="Normal 648" xfId="8633" xr:uid="{415313FC-6941-48FF-B3BB-14FDEDB17B39}"/>
    <cellStyle name="Normal 649" xfId="8634" xr:uid="{D5B64903-4713-4495-8F81-C17E61DA5C24}"/>
    <cellStyle name="Normal 65" xfId="8635" xr:uid="{8ACD3E52-1471-4748-8C59-C731BA1B3A54}"/>
    <cellStyle name="Normal 65 2" xfId="8636" xr:uid="{6CF649F9-82B5-4C1E-8BDA-5638F7716E4C}"/>
    <cellStyle name="Normal 65 2 2" xfId="8637" xr:uid="{AAFE2383-D44F-492F-BC04-BC9829B271F7}"/>
    <cellStyle name="Normal 65 3" xfId="8638" xr:uid="{88DEEDA2-1A28-4260-913A-685C4416557E}"/>
    <cellStyle name="Normal 65 3 2" xfId="8639" xr:uid="{ECBFAA08-0D62-466A-840B-AD0846DB73A4}"/>
    <cellStyle name="Normal 65 3 3" xfId="8640" xr:uid="{6610A0DA-8F14-47C9-BB73-71054F6981E5}"/>
    <cellStyle name="Normal 65 4" xfId="8641" xr:uid="{3E4D4FBC-0CE1-4899-9812-B9117AA811C1}"/>
    <cellStyle name="Normal 65 5" xfId="8642" xr:uid="{35CCC250-246E-43B7-B29C-F9C2D2DC6A39}"/>
    <cellStyle name="Normal 650" xfId="8643" xr:uid="{20B1F551-7C3B-48D3-993B-BE1CAD6716EA}"/>
    <cellStyle name="Normal 651" xfId="8644" xr:uid="{D0534DA1-F924-487A-ABFF-9DCE52A7126A}"/>
    <cellStyle name="Normal 652" xfId="8645" xr:uid="{308A3458-C127-48A2-986D-906B6337D163}"/>
    <cellStyle name="Normal 653" xfId="8646" xr:uid="{EE010EAD-398C-4AC8-9A07-AD714746E94E}"/>
    <cellStyle name="Normal 654" xfId="8647" xr:uid="{88E8F24A-8276-4F63-8E4C-C4DE7165C41D}"/>
    <cellStyle name="Normal 655" xfId="8648" xr:uid="{2E49D1A2-2B01-4C43-8EED-D5DDF2B9FF1C}"/>
    <cellStyle name="Normal 656" xfId="8649" xr:uid="{3EDEE051-1B6E-4774-B4C9-8AE14D020DEF}"/>
    <cellStyle name="Normal 657" xfId="8650" xr:uid="{23280D42-EE6D-409C-8FC5-E36F7FB237FE}"/>
    <cellStyle name="Normal 658" xfId="8651" xr:uid="{0788D902-6827-4505-A470-2F1C1B4EF0E3}"/>
    <cellStyle name="Normal 659" xfId="8652" xr:uid="{8E80E422-625B-44DA-A862-FEE7178BA014}"/>
    <cellStyle name="Normal 66" xfId="8653" xr:uid="{9A1BDD53-56E1-4EAE-9AED-22D64DFD6AE0}"/>
    <cellStyle name="Normal 66 2" xfId="8654" xr:uid="{01940035-73FF-4BA3-B8A3-734465027C4C}"/>
    <cellStyle name="Normal 66 2 2" xfId="8655" xr:uid="{77DD503A-B1C7-4E25-A6B0-87676C42551F}"/>
    <cellStyle name="Normal 66 3" xfId="8656" xr:uid="{30F2EFF3-1644-4EEB-ADD4-826C1A090AF2}"/>
    <cellStyle name="Normal 66 3 2" xfId="8657" xr:uid="{4D4DA0B3-B3C3-4335-BB55-91B0950EC46C}"/>
    <cellStyle name="Normal 66 3 3" xfId="8658" xr:uid="{9973C43F-C963-49F9-8E52-D9492C2C5C23}"/>
    <cellStyle name="Normal 66 4" xfId="8659" xr:uid="{94F2904F-44FC-4920-8F33-7A1395BA77B2}"/>
    <cellStyle name="Normal 66 5" xfId="8660" xr:uid="{F4D012D3-FB6C-4D1E-9E3F-1665515FCD0A}"/>
    <cellStyle name="Normal 66 6" xfId="8661" xr:uid="{F1B1BA9D-8BA9-4B04-BE93-195CF811A7ED}"/>
    <cellStyle name="Normal 660" xfId="8662" xr:uid="{459D5215-06F9-4BF5-A117-B8B10BB56F7E}"/>
    <cellStyle name="Normal 661" xfId="8663" xr:uid="{038A2D37-03FB-4B18-836A-5B0233977C2E}"/>
    <cellStyle name="Normal 662" xfId="8664" xr:uid="{B30C92B2-2217-4ECE-B05B-9717BE6AB699}"/>
    <cellStyle name="Normal 663" xfId="8665" xr:uid="{200F3A82-0528-4245-A33A-AEDCB2B7F6F6}"/>
    <cellStyle name="Normal 664" xfId="8666" xr:uid="{29160364-C9F7-49D9-92C4-C5775EA23D0F}"/>
    <cellStyle name="Normal 665" xfId="8667" xr:uid="{50F86B17-8CAC-4416-BD08-E0FA08239388}"/>
    <cellStyle name="Normal 666" xfId="8668" xr:uid="{1A928CA8-B87C-43FE-89B6-FE8D7FEA3D60}"/>
    <cellStyle name="Normal 667" xfId="8669" xr:uid="{64B88FD2-F0A9-42E5-8178-5D7D39A3C2C7}"/>
    <cellStyle name="Normal 668" xfId="8670" xr:uid="{FF567039-03D1-417D-A6BC-833BAF83DEC8}"/>
    <cellStyle name="Normal 669" xfId="8671" xr:uid="{A8277D1F-FB54-41A2-A022-D48C6BA1D535}"/>
    <cellStyle name="Normal 67" xfId="8672" xr:uid="{0A741461-F56B-4BE6-AF34-5EB74FDAF7D8}"/>
    <cellStyle name="Normal 67 2" xfId="8673" xr:uid="{22D99ACB-73DA-4300-844B-9664398BCD90}"/>
    <cellStyle name="Normal 67 2 2" xfId="8674" xr:uid="{0CCA4956-A903-4D0E-B6B3-7AF71A519FCD}"/>
    <cellStyle name="Normal 67 3" xfId="8675" xr:uid="{AD8395B6-20A9-4D4C-B786-6772E9C6F1E8}"/>
    <cellStyle name="Normal 67 3 2" xfId="8676" xr:uid="{E13D66E4-AF90-47BC-BBF5-010E7E404307}"/>
    <cellStyle name="Normal 67 3 3" xfId="8677" xr:uid="{7E364F49-6900-4826-B4E5-0A00753A336A}"/>
    <cellStyle name="Normal 67 4" xfId="8678" xr:uid="{0F7CC176-D07F-4CCA-92F2-FDE876F39345}"/>
    <cellStyle name="Normal 67 5" xfId="8679" xr:uid="{2D598AB9-9A16-41FF-9324-49384CEBEDA3}"/>
    <cellStyle name="Normal 67 6" xfId="8680" xr:uid="{C208FB76-1551-44C2-9934-1D8074BB82A4}"/>
    <cellStyle name="Normal 670" xfId="8681" xr:uid="{27F2577C-6A86-408F-AABB-70EBF6AF5FAB}"/>
    <cellStyle name="Normal 671" xfId="8682" xr:uid="{6ACAD3CF-5F64-4716-A88E-546AF4FD738E}"/>
    <cellStyle name="Normal 672" xfId="8683" xr:uid="{30629181-E0DD-4963-AF87-793CEF5FAE8B}"/>
    <cellStyle name="Normal 673" xfId="8684" xr:uid="{C3BB4BC5-6916-4EAB-A4F9-9F471B1E7258}"/>
    <cellStyle name="Normal 674" xfId="8685" xr:uid="{3888DDAE-AC58-4FCC-B108-280C2640C677}"/>
    <cellStyle name="Normal 675" xfId="8686" xr:uid="{3EE400F1-AF27-417E-9D40-289840FE14E8}"/>
    <cellStyle name="Normal 676" xfId="8687" xr:uid="{2439D662-4E4B-478E-ACC7-A37DC60266FF}"/>
    <cellStyle name="Normal 677" xfId="8688" xr:uid="{4E4526C2-A701-4C32-9AE3-0201810BD206}"/>
    <cellStyle name="Normal 678" xfId="8689" xr:uid="{487E392C-61D4-4EDA-ADC7-CA93A206232E}"/>
    <cellStyle name="Normal 679" xfId="8690" xr:uid="{775E0974-D797-4F83-895A-70FFFB0F30DC}"/>
    <cellStyle name="Normal 68" xfId="8691" xr:uid="{9F4AB31C-EC0B-44DE-B600-C9511D5D84F7}"/>
    <cellStyle name="Normal 68 2" xfId="8692" xr:uid="{2C074ADE-9835-4C3B-86CE-84776A4B7382}"/>
    <cellStyle name="Normal 68 2 2" xfId="8693" xr:uid="{6FEA658A-DC2C-4B7C-A51A-6E33F6765FE9}"/>
    <cellStyle name="Normal 68 3" xfId="8694" xr:uid="{6EE5A875-0FE9-40AA-B991-1C11D8EF372F}"/>
    <cellStyle name="Normal 68 3 2" xfId="8695" xr:uid="{47EE4255-56B0-4529-86BC-5D25B0CCA3B4}"/>
    <cellStyle name="Normal 68 3 3" xfId="8696" xr:uid="{809D6B11-791B-4F7F-A891-43E47E30D64B}"/>
    <cellStyle name="Normal 68 4" xfId="8697" xr:uid="{504993BE-D9EC-4CB7-B692-0BE6136D89A5}"/>
    <cellStyle name="Normal 68 5" xfId="8698" xr:uid="{CEF1CB5C-8624-4A60-A5D5-F8F87E834303}"/>
    <cellStyle name="Normal 68 6" xfId="8699" xr:uid="{9D323816-D542-44AB-8B62-89EE2DCD2D35}"/>
    <cellStyle name="Normal 680" xfId="8700" xr:uid="{8E087B67-4C71-45ED-8D5C-BE2E936FF728}"/>
    <cellStyle name="Normal 681" xfId="8701" xr:uid="{B784952E-5E3A-4CD1-AB1C-71A4D9B6390E}"/>
    <cellStyle name="Normal 682" xfId="8702" xr:uid="{3E251852-F30E-456D-9E66-74778ABBFC84}"/>
    <cellStyle name="Normal 683" xfId="8703" xr:uid="{60DC0CF9-25E5-4C6A-9A9B-DE04D02F053D}"/>
    <cellStyle name="Normal 684" xfId="8704" xr:uid="{179AF7E3-5BB1-419B-863F-44A35F9F7ABF}"/>
    <cellStyle name="Normal 685" xfId="8705" xr:uid="{23E47F65-ECFB-44F1-8BF5-DF1212533525}"/>
    <cellStyle name="Normal 686" xfId="8706" xr:uid="{18539042-3083-4008-9638-F145894D6F35}"/>
    <cellStyle name="Normal 687" xfId="8707" xr:uid="{81131CFE-C15B-448C-9674-3B4DDA58153A}"/>
    <cellStyle name="Normal 688" xfId="8708" xr:uid="{5EAAC6CA-A9C1-4176-A294-FAAE61509440}"/>
    <cellStyle name="Normal 689" xfId="8709" xr:uid="{169678B0-321D-44B4-8665-06D2D2A9C396}"/>
    <cellStyle name="Normal 69" xfId="8710" xr:uid="{02A87980-FA24-4837-857B-CF8EF2AFD5B7}"/>
    <cellStyle name="Normal 69 2" xfId="8711" xr:uid="{2ECC3E6B-0D00-4E79-8871-760326AD8CFD}"/>
    <cellStyle name="Normal 69 2 2" xfId="8712" xr:uid="{A6124452-CBE1-4687-8352-B6203C62F23A}"/>
    <cellStyle name="Normal 69 3" xfId="8713" xr:uid="{674893F0-2966-45BA-BF41-B8A67CC899DB}"/>
    <cellStyle name="Normal 69 3 2" xfId="8714" xr:uid="{452CE09D-9C7B-4F09-B908-8129698396DF}"/>
    <cellStyle name="Normal 69 3 3" xfId="8715" xr:uid="{B2BDEE0C-35CD-4FFA-BC95-70EC2E7781E8}"/>
    <cellStyle name="Normal 69 4" xfId="8716" xr:uid="{7EB58567-B050-4E6C-8085-11B863449AC7}"/>
    <cellStyle name="Normal 69 5" xfId="8717" xr:uid="{67258F15-B55E-4DF7-A426-9D6FB89ED946}"/>
    <cellStyle name="Normal 69 6" xfId="8718" xr:uid="{163F18BD-719D-4A1E-98D1-00B10CDE5DEB}"/>
    <cellStyle name="Normal 690" xfId="8719" xr:uid="{14141024-C2F8-48B2-8EFD-316F4FF60CD3}"/>
    <cellStyle name="Normal 691" xfId="8720" xr:uid="{715F565C-5FBD-4C6B-9987-34A5ED8370E3}"/>
    <cellStyle name="Normal 692" xfId="8721" xr:uid="{0DB40C21-B06B-4215-AB3F-5320959FDA73}"/>
    <cellStyle name="Normal 693" xfId="8722" xr:uid="{F982BEE1-C665-4C9D-A809-6315B904004D}"/>
    <cellStyle name="Normal 694" xfId="8723" xr:uid="{1A374E1C-304C-43DB-BD61-C8E3ACA95AA5}"/>
    <cellStyle name="Normal 695" xfId="8724" xr:uid="{7125244B-F91F-4540-A2FA-716157472A8F}"/>
    <cellStyle name="Normal 696" xfId="8725" xr:uid="{070C5504-4E33-4DF6-85B3-25E9BA4C3C85}"/>
    <cellStyle name="Normal 697" xfId="8726" xr:uid="{81D4A3C7-87B4-4A21-B719-ABD434AD4CFD}"/>
    <cellStyle name="Normal 698" xfId="8727" xr:uid="{7BF72D2F-1AD1-41FB-90FB-A37C13A3806D}"/>
    <cellStyle name="Normal 699" xfId="8728" xr:uid="{ACA16102-F9A2-4FE9-8937-9F4C2FDA2079}"/>
    <cellStyle name="Normal 7" xfId="19" xr:uid="{00000000-0005-0000-0000-00002B000000}"/>
    <cellStyle name="Normal 7 10" xfId="8730" xr:uid="{B67098A7-3261-4A4E-BCD1-2D6073455D29}"/>
    <cellStyle name="Normal 7 11" xfId="8731" xr:uid="{6954FEAC-D9A7-441B-A933-8AEDB3937B71}"/>
    <cellStyle name="Normal 7 12" xfId="8729" xr:uid="{EF1579D6-39E7-4B76-80DE-AECF19614BEC}"/>
    <cellStyle name="Normal 7 2" xfId="157" xr:uid="{53358BFE-6C82-4014-9FDD-48E12D376B4B}"/>
    <cellStyle name="Normal 7 2 2" xfId="8733" xr:uid="{28C08869-8D04-4A84-B239-3E4CA559DE9E}"/>
    <cellStyle name="Normal 7 2 2 2" xfId="8734" xr:uid="{FB6373B3-0208-416E-8CEB-B22588523A2D}"/>
    <cellStyle name="Normal 7 2 3" xfId="8735" xr:uid="{2AE2316A-3083-4BE1-9087-CD7A7E6C4DA7}"/>
    <cellStyle name="Normal 7 2 4" xfId="8736" xr:uid="{74B06030-7552-4E16-8712-7E929FBFEF1A}"/>
    <cellStyle name="Normal 7 2 5" xfId="8732" xr:uid="{2C1F300B-E48A-4954-A6FB-9D7D9C03FE8F}"/>
    <cellStyle name="Normal 7 3" xfId="8737" xr:uid="{06C123DC-58DC-4326-9672-833DCCFC90C6}"/>
    <cellStyle name="Normal 7 3 2" xfId="8738" xr:uid="{05D744AD-23F0-42A5-AD31-C5EA970F99FE}"/>
    <cellStyle name="Normal 7 3 2 2" xfId="8739" xr:uid="{11499707-92AE-46D8-AE13-6414908557E6}"/>
    <cellStyle name="Normal 7 3 3" xfId="8740" xr:uid="{4D83B2C0-BF73-414B-997C-BDCE3B7789F7}"/>
    <cellStyle name="Normal 7 3 4" xfId="8741" xr:uid="{BDCF6575-34B0-4103-A7DA-102BA1106119}"/>
    <cellStyle name="Normal 7 4" xfId="8742" xr:uid="{FB22CD48-7E54-43F6-9297-9C0D03428642}"/>
    <cellStyle name="Normal 7 4 2" xfId="8743" xr:uid="{8E3F9D30-25D8-49F5-A478-6C16FE126D23}"/>
    <cellStyle name="Normal 7 4 3" xfId="8744" xr:uid="{ECB85E02-038D-46FA-BE8C-B567896D6012}"/>
    <cellStyle name="Normal 7 5" xfId="8745" xr:uid="{DABD04BC-49E7-4F8A-A9BB-9D20D992AE9B}"/>
    <cellStyle name="Normal 7 5 2" xfId="8746" xr:uid="{E6EF3E34-7F8E-4EE1-86E7-A103B38E1450}"/>
    <cellStyle name="Normal 7 5 3" xfId="8747" xr:uid="{BB1D73AC-8998-427A-9B01-E923BC8E9876}"/>
    <cellStyle name="Normal 7 6" xfId="8748" xr:uid="{D0CE92CA-A584-4AD8-AD6F-58012447FAF6}"/>
    <cellStyle name="Normal 7 6 2" xfId="8749" xr:uid="{262F9775-F3C6-4AEF-9152-800086F93F9F}"/>
    <cellStyle name="Normal 7 6 3" xfId="8750" xr:uid="{AB334087-9104-4FEA-9FA9-0F88B9BE2C55}"/>
    <cellStyle name="Normal 7 6 4" xfId="8751" xr:uid="{B3CA5830-BA3A-4C54-818D-463D5CC9FFFE}"/>
    <cellStyle name="Normal 7 7" xfId="8752" xr:uid="{093C42B1-75F8-4FA5-ABF3-176B4CF8123B}"/>
    <cellStyle name="Normal 7 7 2" xfId="8753" xr:uid="{44EF4540-1757-47A7-8FC9-8A05BDCF58B4}"/>
    <cellStyle name="Normal 7 7 3" xfId="8754" xr:uid="{174079FB-A7AC-4EC1-A78E-78222770BEED}"/>
    <cellStyle name="Normal 7 7 4" xfId="8755" xr:uid="{CBC761B4-1F7E-4D0B-BC6A-92F3FDC9C993}"/>
    <cellStyle name="Normal 7 8" xfId="8756" xr:uid="{DA974302-67EF-4B85-B39B-7F13A8156D9D}"/>
    <cellStyle name="Normal 7 8 2" xfId="8757" xr:uid="{AAE87F66-722B-4441-B12A-60AD1956F317}"/>
    <cellStyle name="Normal 7 8 3" xfId="8758" xr:uid="{69012D85-8719-4F3A-A363-79162760B14D}"/>
    <cellStyle name="Normal 7 9" xfId="8759" xr:uid="{61FDD526-48D5-4627-9821-76E3D2CB0F68}"/>
    <cellStyle name="Normal 7 9 2" xfId="8760" xr:uid="{D86221E8-6DE6-4A25-A735-D0A3D99E22F3}"/>
    <cellStyle name="Normal 70" xfId="8761" xr:uid="{7336497E-A0F9-4F2F-8004-56643701B385}"/>
    <cellStyle name="Normal 70 2" xfId="8762" xr:uid="{7EBB9CD3-9C0E-44A1-AED7-FFE65A7ACC6C}"/>
    <cellStyle name="Normal 70 2 2" xfId="8763" xr:uid="{40D544BF-FD78-4B07-83CE-CC6664E289BD}"/>
    <cellStyle name="Normal 70 3" xfId="8764" xr:uid="{FEE2F631-6CF8-482C-A9F7-AC4F5A853CB5}"/>
    <cellStyle name="Normal 70 3 2" xfId="8765" xr:uid="{523573D9-E50A-47E9-B9B2-9519F307407B}"/>
    <cellStyle name="Normal 70 3 3" xfId="8766" xr:uid="{1772E3E5-C4D9-4BE2-A9D0-F5A3877EBA89}"/>
    <cellStyle name="Normal 70 4" xfId="8767" xr:uid="{84C1BD5B-9D06-4361-83AC-0C764FC1B1B1}"/>
    <cellStyle name="Normal 70 5" xfId="8768" xr:uid="{B6B8929D-8E26-456D-A2FE-877EA6911ECA}"/>
    <cellStyle name="Normal 70 6" xfId="8769" xr:uid="{B755CD2B-930C-419D-A3F8-B2C15052A7B2}"/>
    <cellStyle name="Normal 700" xfId="8770" xr:uid="{9F79974C-5816-452E-B9A1-280B979249FA}"/>
    <cellStyle name="Normal 701" xfId="8771" xr:uid="{ACA97999-AC8F-401C-97CE-2A97896E27DF}"/>
    <cellStyle name="Normal 702" xfId="8772" xr:uid="{A65F9F3D-0188-4F2D-84AF-9DF7A14D2021}"/>
    <cellStyle name="Normal 703" xfId="8773" xr:uid="{0315017D-008F-4E19-9DB8-F7F98AB85DA0}"/>
    <cellStyle name="Normal 704" xfId="8774" xr:uid="{2D34F38C-4339-4CD3-A8E0-C84FABBE4C26}"/>
    <cellStyle name="Normal 705" xfId="8775" xr:uid="{2BB071CA-A442-45C5-B2E8-75686FD20C8B}"/>
    <cellStyle name="Normal 706" xfId="8776" xr:uid="{A94C49C3-DC45-4993-ABC0-E8B0B99BDD09}"/>
    <cellStyle name="Normal 707" xfId="8777" xr:uid="{5C234642-FDB1-4EBB-AEC8-5D398DB6CA24}"/>
    <cellStyle name="Normal 708" xfId="8778" xr:uid="{BF4B8018-A946-40ED-9175-79602A5DF5E0}"/>
    <cellStyle name="Normal 709" xfId="8779" xr:uid="{4ACB8836-4DEA-4ACB-9147-ACCC0C756099}"/>
    <cellStyle name="Normal 71" xfId="8780" xr:uid="{A412E84A-A5D4-4CF3-9421-591333BD58EE}"/>
    <cellStyle name="Normal 71 2" xfId="8781" xr:uid="{6995BB2F-3B85-4D25-B320-8D778530D800}"/>
    <cellStyle name="Normal 71 2 2" xfId="8782" xr:uid="{98A76874-6773-4B15-A124-3EC70959D444}"/>
    <cellStyle name="Normal 71 3" xfId="8783" xr:uid="{033634A1-633F-4EDB-9134-75DB71F877EC}"/>
    <cellStyle name="Normal 71 3 2" xfId="8784" xr:uid="{38EE2E20-231E-4F4D-A43C-0E76E6FE1EB8}"/>
    <cellStyle name="Normal 71 3 3" xfId="8785" xr:uid="{40A1FAFB-AC1C-45DD-8D3B-8A2B764D1BA5}"/>
    <cellStyle name="Normal 71 4" xfId="8786" xr:uid="{7F6C442F-5E28-46D8-892C-8FF0152234D1}"/>
    <cellStyle name="Normal 71 5" xfId="8787" xr:uid="{22D188FF-C0BA-4DA9-8F52-87E5AAA09E5D}"/>
    <cellStyle name="Normal 71 6" xfId="8788" xr:uid="{DD307453-8704-4AFC-BDDC-1B41E5FECF7D}"/>
    <cellStyle name="Normal 710" xfId="8789" xr:uid="{CEBED742-0870-4041-855F-4369E52426BC}"/>
    <cellStyle name="Normal 711" xfId="8790" xr:uid="{B5661A9E-0A6B-406A-8767-D9C2295C0381}"/>
    <cellStyle name="Normal 712" xfId="8791" xr:uid="{A9C8FADA-6A26-47A3-A30F-1147FA3F8580}"/>
    <cellStyle name="Normal 713" xfId="8792" xr:uid="{888E37A5-DE00-4FA0-8F08-1F44E34074EF}"/>
    <cellStyle name="Normal 714" xfId="8793" xr:uid="{7BF3D295-5F3E-4DAE-BD32-A95EE86D473A}"/>
    <cellStyle name="Normal 715" xfId="8794" xr:uid="{8C9535E7-5869-4929-B626-15FDAD7E8D13}"/>
    <cellStyle name="Normal 716" xfId="8795" xr:uid="{CEC38A01-43FD-48F1-A67E-14EAB90DA4D2}"/>
    <cellStyle name="Normal 717" xfId="8796" xr:uid="{0ED5E8BC-7993-442E-B6B6-B7F6A6C649C5}"/>
    <cellStyle name="Normal 718" xfId="8797" xr:uid="{C16F4AC2-97F1-4028-ACF5-F21E33C6AC57}"/>
    <cellStyle name="Normal 719" xfId="8798" xr:uid="{3D05E988-9245-4DCC-9FF1-A767E21D2C1A}"/>
    <cellStyle name="Normal 72" xfId="8799" xr:uid="{903A290B-C29B-4674-9EFE-71F2169C9CC5}"/>
    <cellStyle name="Normal 72 2" xfId="8800" xr:uid="{3BC7CB5F-039B-4804-9CC6-99BA91D4A0D1}"/>
    <cellStyle name="Normal 72 2 2" xfId="8801" xr:uid="{FC7371E8-ED1B-45FE-86B3-7584DB671BA2}"/>
    <cellStyle name="Normal 72 3" xfId="8802" xr:uid="{BB8D1A0F-4046-49D2-AAEA-6472AC8EB31B}"/>
    <cellStyle name="Normal 72 3 2" xfId="8803" xr:uid="{F8C622DF-4E74-4624-BABB-33BE1BE70EAD}"/>
    <cellStyle name="Normal 72 3 3" xfId="8804" xr:uid="{004B2B82-9A89-4658-B8AC-AC63AD5592C7}"/>
    <cellStyle name="Normal 72 4" xfId="8805" xr:uid="{297A4DF8-210D-4C76-B9E2-FEFEF317ED9F}"/>
    <cellStyle name="Normal 72 5" xfId="8806" xr:uid="{42B702B8-723E-4810-B4D2-9BBB48835E9A}"/>
    <cellStyle name="Normal 72 6" xfId="8807" xr:uid="{A3AC49F3-36AA-4938-8D62-36F00720CF97}"/>
    <cellStyle name="Normal 720" xfId="8808" xr:uid="{79893CD9-5C24-48DD-90F0-43313FE19700}"/>
    <cellStyle name="Normal 721" xfId="8809" xr:uid="{5EB1D808-82A9-4DFE-BE11-31E9AF187B64}"/>
    <cellStyle name="Normal 722" xfId="8810" xr:uid="{1CF8A270-2555-4638-BC7B-9DBC4CB63923}"/>
    <cellStyle name="Normal 723" xfId="8811" xr:uid="{112AD7BA-30FE-4E4E-A4A8-19261E5CA3AD}"/>
    <cellStyle name="Normal 724" xfId="8812" xr:uid="{8DCFE2EF-8A16-46CE-AF41-15F875D15912}"/>
    <cellStyle name="Normal 725" xfId="8813" xr:uid="{21F60321-5F1A-4996-B6D9-1B6BB9284075}"/>
    <cellStyle name="Normal 726" xfId="8814" xr:uid="{D2DB9A2E-C15C-43FC-B6A7-B9A01CBF8B59}"/>
    <cellStyle name="Normal 727" xfId="8815" xr:uid="{D70D5281-C88D-4BE8-9699-63F6154C8CF7}"/>
    <cellStyle name="Normal 728" xfId="8816" xr:uid="{2FC3C9DA-0E02-4CB2-A685-EE0A1FD2C533}"/>
    <cellStyle name="Normal 729" xfId="8817" xr:uid="{36DDEC90-43AE-42DA-8E7A-2DB15E241BD0}"/>
    <cellStyle name="Normal 73" xfId="8818" xr:uid="{403C8FCA-F57A-40DD-90CB-A20295627821}"/>
    <cellStyle name="Normal 73 2" xfId="8819" xr:uid="{55CB3AB5-7E2B-4233-AFC8-665D27CF12A6}"/>
    <cellStyle name="Normal 73 2 2" xfId="8820" xr:uid="{3EAC0EE3-5B07-405B-B39D-62AFDAB4EBC1}"/>
    <cellStyle name="Normal 73 3" xfId="8821" xr:uid="{0D7AC445-698E-4786-BB20-B6F0A98F9F8F}"/>
    <cellStyle name="Normal 73 3 2" xfId="8822" xr:uid="{FC6C51ED-5139-4B0A-82B7-DC0374DD10F5}"/>
    <cellStyle name="Normal 73 3 3" xfId="8823" xr:uid="{C5B12741-8F39-466A-98C9-EAB0562997B8}"/>
    <cellStyle name="Normal 73 4" xfId="8824" xr:uid="{DE3DD60F-0763-4110-ADF5-59F3D95D47F7}"/>
    <cellStyle name="Normal 73 5" xfId="8825" xr:uid="{0A09003F-DE45-4D30-BC9B-3EEE3DE0EF21}"/>
    <cellStyle name="Normal 73 6" xfId="8826" xr:uid="{2B3DD60F-1B8D-4911-9934-7F187A9CF504}"/>
    <cellStyle name="Normal 730" xfId="8827" xr:uid="{BDA59535-3957-46EF-8F75-340231DD008B}"/>
    <cellStyle name="Normal 731" xfId="8828" xr:uid="{0A436352-4DFC-4652-B6AD-CCA3948D4527}"/>
    <cellStyle name="Normal 732" xfId="8829" xr:uid="{47FC4415-BFFF-4FCB-B410-CA6A0507FC9C}"/>
    <cellStyle name="Normal 733" xfId="8830" xr:uid="{B8ED6335-BEF5-4815-BF77-F457058D903F}"/>
    <cellStyle name="Normal 734" xfId="8831" xr:uid="{716A355B-F35E-497F-AF8B-A8CBD752495C}"/>
    <cellStyle name="Normal 735" xfId="8832" xr:uid="{ED17D9D9-FB7B-4A1B-A655-27B22379426B}"/>
    <cellStyle name="Normal 736" xfId="8833" xr:uid="{8563A432-42F0-489F-8A2C-B65AE1BF4702}"/>
    <cellStyle name="Normal 737" xfId="8834" xr:uid="{407ACFBD-6BFA-45A5-BE47-D6F698607D11}"/>
    <cellStyle name="Normal 738" xfId="8835" xr:uid="{2C32EA50-464E-4507-86D6-87ED4007B7D9}"/>
    <cellStyle name="Normal 739" xfId="8836" xr:uid="{5E3D1861-BDC7-4E26-B2EC-618D08EC306E}"/>
    <cellStyle name="Normal 74" xfId="8837" xr:uid="{9AB19F9E-4714-46BB-B1F6-9D9978306416}"/>
    <cellStyle name="Normal 74 2" xfId="8838" xr:uid="{4EE40831-D8F4-46EC-9F2D-A25855209C8C}"/>
    <cellStyle name="Normal 74 2 2" xfId="8839" xr:uid="{EE45034A-5E1A-4412-A9D7-0E4B88099510}"/>
    <cellStyle name="Normal 74 3" xfId="8840" xr:uid="{E1D13E3B-DB59-4303-BF16-8BA39A705AFE}"/>
    <cellStyle name="Normal 74 3 2" xfId="8841" xr:uid="{E57F2F45-C0F0-4F09-84C8-1660152BB7D8}"/>
    <cellStyle name="Normal 74 3 3" xfId="8842" xr:uid="{BE2FDF38-D4CF-43AB-BCD3-7A0991785FA4}"/>
    <cellStyle name="Normal 74 4" xfId="8843" xr:uid="{FBB67BDC-5B12-4F80-9031-7633B7FAB409}"/>
    <cellStyle name="Normal 74 5" xfId="8844" xr:uid="{20F3DA1B-282F-4A9B-AA8E-802A203C831B}"/>
    <cellStyle name="Normal 74 6" xfId="8845" xr:uid="{0AB7B678-23E8-40FC-970F-9E601E7C1840}"/>
    <cellStyle name="Normal 740" xfId="8846" xr:uid="{85C6FDAE-D4F9-4056-8A54-A5F28A8BB97B}"/>
    <cellStyle name="Normal 741" xfId="8847" xr:uid="{32475137-5B8F-43C7-B41A-7D469F4E7668}"/>
    <cellStyle name="Normal 742" xfId="8848" xr:uid="{0B26E3FB-2897-4A5E-93D8-0CF94A2A6000}"/>
    <cellStyle name="Normal 743" xfId="8849" xr:uid="{BE45B38B-2492-4A0B-9BCD-4EAA8234C1DE}"/>
    <cellStyle name="Normal 744" xfId="8850" xr:uid="{015E08F9-F32F-4664-8A27-F4926F278C61}"/>
    <cellStyle name="Normal 745" xfId="8851" xr:uid="{32B80107-2C6E-4996-B6E8-9787085189FE}"/>
    <cellStyle name="Normal 746" xfId="8852" xr:uid="{AAA5A9B4-2C2E-4493-AA08-5A5893591836}"/>
    <cellStyle name="Normal 747" xfId="8853" xr:uid="{57C3297B-0FC5-48EA-A358-3EC2CAF496A4}"/>
    <cellStyle name="Normal 748" xfId="8854" xr:uid="{14EAAE94-DB0A-40F8-AEC7-98EE122C197B}"/>
    <cellStyle name="Normal 749" xfId="8855" xr:uid="{577F3FE8-3281-4B53-8FF2-EE7F5AF93A43}"/>
    <cellStyle name="Normal 75" xfId="8856" xr:uid="{62DB2BB8-016E-4FBA-AF8E-05B28A16B90D}"/>
    <cellStyle name="Normal 75 2" xfId="8857" xr:uid="{1B67ECDB-73E5-4399-9A34-E4363697E9CC}"/>
    <cellStyle name="Normal 75 2 2" xfId="8858" xr:uid="{5C8FED2A-B578-41E3-BCBD-BDB35D564412}"/>
    <cellStyle name="Normal 75 3" xfId="8859" xr:uid="{FDE4DFC7-D50A-49F8-A763-760063261A37}"/>
    <cellStyle name="Normal 75 3 2" xfId="8860" xr:uid="{E11E0432-C591-425E-A720-957E76B8D2F3}"/>
    <cellStyle name="Normal 75 3 3" xfId="8861" xr:uid="{A8DA31D7-7B43-4C17-B8F1-0CBF40AEB51D}"/>
    <cellStyle name="Normal 75 4" xfId="8862" xr:uid="{AB2E4E5B-AAC5-4F4D-AA79-A3F9322EEFED}"/>
    <cellStyle name="Normal 75 5" xfId="8863" xr:uid="{10E9147D-5D62-4386-A03D-F3EB2190344B}"/>
    <cellStyle name="Normal 75 6" xfId="8864" xr:uid="{2A13F0D1-9A93-4E92-8C40-2354D1BFB59B}"/>
    <cellStyle name="Normal 750" xfId="8865" xr:uid="{7A71CE33-90D8-4E29-880C-76A33CBFA8C1}"/>
    <cellStyle name="Normal 751" xfId="8866" xr:uid="{36A2943F-D7C0-44C9-97F7-7B9F785521DD}"/>
    <cellStyle name="Normal 752" xfId="8867" xr:uid="{AABB59AD-9687-4EB4-BE48-F64077210339}"/>
    <cellStyle name="Normal 753" xfId="8868" xr:uid="{6A26C2D0-9E33-4AEB-B208-0258C093CA1F}"/>
    <cellStyle name="Normal 754" xfId="8869" xr:uid="{9A8A26A2-DF41-4B17-B881-334305ABD2F9}"/>
    <cellStyle name="Normal 755" xfId="8870" xr:uid="{097C2523-54F8-4BDB-8C68-7649330124A2}"/>
    <cellStyle name="Normal 756" xfId="8871" xr:uid="{8BD78D9D-3389-4E36-8B0D-41C16D1021B3}"/>
    <cellStyle name="Normal 757" xfId="8872" xr:uid="{E1E55B77-8F96-4772-83F5-069ACD0451B6}"/>
    <cellStyle name="Normal 758" xfId="8873" xr:uid="{94DC59F4-B8AB-4A18-AD14-CD0004A9D6F9}"/>
    <cellStyle name="Normal 759" xfId="8874" xr:uid="{F274625F-01E8-4365-B146-01D7C086DCF1}"/>
    <cellStyle name="Normal 76" xfId="8875" xr:uid="{F26EE962-1230-43BC-8C54-8B7CC1F240A6}"/>
    <cellStyle name="Normal 76 2" xfId="8876" xr:uid="{4A8831E5-6096-42F3-83A9-56D7A3D9ECE4}"/>
    <cellStyle name="Normal 76 2 2" xfId="8877" xr:uid="{E38BCAD0-8486-4C69-A550-0E7BD0C5C7AC}"/>
    <cellStyle name="Normal 76 3" xfId="8878" xr:uid="{DDA64D61-0360-4251-95E0-41F5B6B89A91}"/>
    <cellStyle name="Normal 76 3 2" xfId="8879" xr:uid="{9AF13D65-1A42-4625-A9F5-39639EA0C34C}"/>
    <cellStyle name="Normal 76 3 3" xfId="8880" xr:uid="{28BDCBDD-5006-4B49-BC83-2A2CF16076F4}"/>
    <cellStyle name="Normal 76 4" xfId="8881" xr:uid="{1D728477-46FA-41BC-8209-ED9C20546C6A}"/>
    <cellStyle name="Normal 76 5" xfId="8882" xr:uid="{7553B670-8CF1-44BB-801D-67811870A4F9}"/>
    <cellStyle name="Normal 76 6" xfId="8883" xr:uid="{53CB492E-0EDE-4B85-A300-24211AA6F4D8}"/>
    <cellStyle name="Normal 760" xfId="8884" xr:uid="{6C59D22F-8ED9-44E8-9D68-F72DF3D00A48}"/>
    <cellStyle name="Normal 761" xfId="8885" xr:uid="{B606E6B8-A760-4384-8252-23D478AE5B5B}"/>
    <cellStyle name="Normal 762" xfId="8886" xr:uid="{410BFA40-8C89-41D2-BD82-029543815EDB}"/>
    <cellStyle name="Normal 763" xfId="8887" xr:uid="{7040AB19-02F6-4FFF-AFA9-6AB1C9BAD943}"/>
    <cellStyle name="Normal 764" xfId="8888" xr:uid="{0DABD8D0-3903-42CD-911D-BC4088C42FA0}"/>
    <cellStyle name="Normal 765" xfId="8889" xr:uid="{371F3295-6B40-4B37-AE9C-9FF3ABB7D42F}"/>
    <cellStyle name="Normal 766" xfId="8890" xr:uid="{B7BF1CEB-CEA2-4B68-B3B6-166A28FA8896}"/>
    <cellStyle name="Normal 767" xfId="8891" xr:uid="{7151E49F-7708-45A5-8B31-616A05D2EE31}"/>
    <cellStyle name="Normal 768" xfId="8892" xr:uid="{55F6759F-80DD-4551-B631-C2D82F460437}"/>
    <cellStyle name="Normal 769" xfId="8893" xr:uid="{5B5DEEB9-EAED-474A-A019-B4CAA2F763E8}"/>
    <cellStyle name="Normal 77" xfId="8894" xr:uid="{279E3148-F8F2-4D00-8CFD-14FE23C50BCA}"/>
    <cellStyle name="Normal 77 2" xfId="8895" xr:uid="{A2BC6178-D4A1-4687-9BD9-202B24782C74}"/>
    <cellStyle name="Normal 77 2 2" xfId="8896" xr:uid="{8F573985-0F75-42F2-A4B1-CFD9C2DD01C9}"/>
    <cellStyle name="Normal 77 3" xfId="8897" xr:uid="{30103954-FD38-472E-97D2-1BF1551FB61C}"/>
    <cellStyle name="Normal 77 3 2" xfId="8898" xr:uid="{61E2F970-73F7-4F0E-ACFE-52F30C158B3F}"/>
    <cellStyle name="Normal 77 3 3" xfId="8899" xr:uid="{96164FCD-5AC4-474D-9B3B-5034B9C564A0}"/>
    <cellStyle name="Normal 77 4" xfId="8900" xr:uid="{EAF91EFC-0989-48C6-B260-A9D4AD7FA25F}"/>
    <cellStyle name="Normal 77 5" xfId="8901" xr:uid="{43641950-F4C3-4FAC-BB03-9E2ED3CF83F4}"/>
    <cellStyle name="Normal 77 6" xfId="8902" xr:uid="{97791D61-3EFF-47A0-BF5C-8A6D858FB6DC}"/>
    <cellStyle name="Normal 770" xfId="8903" xr:uid="{5D29DC68-02FB-4B36-81AC-32FE1E97A0BA}"/>
    <cellStyle name="Normal 771" xfId="8904" xr:uid="{3A7732A8-F419-4A43-BA08-C29FAA7C58DE}"/>
    <cellStyle name="Normal 772" xfId="8905" xr:uid="{D975F620-EB0F-429B-ACA6-D93DB555B9AF}"/>
    <cellStyle name="Normal 773" xfId="8906" xr:uid="{260B9942-CFFB-4B10-A3EB-0FC618793668}"/>
    <cellStyle name="Normal 774" xfId="8907" xr:uid="{A6B08240-BEAC-433C-A4FB-A6F4BA0C18D5}"/>
    <cellStyle name="Normal 775" xfId="8908" xr:uid="{8339A7E0-A653-4E71-898A-8929D3C5E0CE}"/>
    <cellStyle name="Normal 776" xfId="8909" xr:uid="{80CA3D9D-597E-436F-A752-02FBF9FDC1B4}"/>
    <cellStyle name="Normal 777" xfId="8910" xr:uid="{6A4AA0D7-12EB-4402-8C07-C5CB6DEA59EF}"/>
    <cellStyle name="Normal 778" xfId="8911" xr:uid="{E3602649-581D-4F39-A3F1-6691FC3185F4}"/>
    <cellStyle name="Normal 779" xfId="8912" xr:uid="{C336AC01-64D2-49CE-93DD-3EC751B610F0}"/>
    <cellStyle name="Normal 78" xfId="8913" xr:uid="{EF644F95-CCFF-4307-A76C-6BDA120BCA5D}"/>
    <cellStyle name="Normal 78 2" xfId="8914" xr:uid="{BB29AADE-26A6-4D68-BE25-758BBE9576F3}"/>
    <cellStyle name="Normal 78 2 2" xfId="8915" xr:uid="{80212252-2264-4DF2-B674-C1058DF74A59}"/>
    <cellStyle name="Normal 78 3" xfId="8916" xr:uid="{B70624A6-A0BF-4477-8C6D-627587A08DF4}"/>
    <cellStyle name="Normal 78 3 2" xfId="8917" xr:uid="{3BABD389-E230-44F4-B256-5D80F55CBF9A}"/>
    <cellStyle name="Normal 78 3 3" xfId="8918" xr:uid="{7B28050A-CA68-4EE9-8F6E-CA84A87BA4CE}"/>
    <cellStyle name="Normal 78 4" xfId="8919" xr:uid="{8D69E238-51F2-47C8-938A-79D0137C3551}"/>
    <cellStyle name="Normal 78 5" xfId="8920" xr:uid="{464F4E12-57CB-4FE0-9DB2-CDA3B07AA371}"/>
    <cellStyle name="Normal 78 6" xfId="8921" xr:uid="{E564C639-F8F5-404E-AE1C-2B852C780A1D}"/>
    <cellStyle name="Normal 780" xfId="8922" xr:uid="{7D68E391-D54E-465F-9A2C-F20565FC5688}"/>
    <cellStyle name="Normal 781" xfId="8923" xr:uid="{F5B9D52F-78E7-463E-8350-AEE4B70A2D76}"/>
    <cellStyle name="Normal 782" xfId="8924" xr:uid="{EFCC8DE3-8F2C-4FB8-A2D4-30A9249C7278}"/>
    <cellStyle name="Normal 783" xfId="8925" xr:uid="{647FBCDE-E3BF-48F6-BB63-EA95F7AC9038}"/>
    <cellStyle name="Normal 784" xfId="8926" xr:uid="{F77A5CF7-B9AB-4618-ADD3-DFB768D99D7E}"/>
    <cellStyle name="Normal 785" xfId="8927" xr:uid="{C1625072-7046-461E-9C56-6BD6505769E1}"/>
    <cellStyle name="Normal 786" xfId="8928" xr:uid="{C1257E5D-5B88-43BF-8124-5F2B4A9491E4}"/>
    <cellStyle name="Normal 787" xfId="8929" xr:uid="{4078C39A-6E0A-4B88-8263-A458F6E75EF3}"/>
    <cellStyle name="Normal 788" xfId="8930" xr:uid="{86A16205-6D56-494F-8342-71587CDFBC45}"/>
    <cellStyle name="Normal 789" xfId="8931" xr:uid="{F8EEE4B5-FDCE-47B7-B893-64B5C5DBB111}"/>
    <cellStyle name="Normal 79" xfId="8932" xr:uid="{378972EF-1131-425C-84ED-724732435F1E}"/>
    <cellStyle name="Normal 79 2" xfId="8933" xr:uid="{8AC17EC8-706F-41F2-8497-4C520FD6CD98}"/>
    <cellStyle name="Normal 79 2 2" xfId="8934" xr:uid="{DA2787B8-45EA-47CA-BDEA-FA63EF3C5060}"/>
    <cellStyle name="Normal 79 3" xfId="8935" xr:uid="{02F45B39-1E81-4191-B169-7410F6FEE5BE}"/>
    <cellStyle name="Normal 79 3 2" xfId="8936" xr:uid="{7EE0E047-234B-4C2E-810B-CAA709A3D472}"/>
    <cellStyle name="Normal 79 3 3" xfId="8937" xr:uid="{FCAC305F-8F07-4D12-A4A3-7CBEAD4C1C92}"/>
    <cellStyle name="Normal 79 4" xfId="8938" xr:uid="{FEB6BBCA-20B7-4191-9E71-0FDDE1019AC0}"/>
    <cellStyle name="Normal 79 5" xfId="8939" xr:uid="{81E85CCB-CBE2-485B-870B-BDF06308E617}"/>
    <cellStyle name="Normal 79 6" xfId="8940" xr:uid="{13355FB4-3472-41B2-BB51-BF8E54EA0F50}"/>
    <cellStyle name="Normal 790" xfId="8941" xr:uid="{913EE2F0-CDAA-4429-AE5C-8F3FD7233980}"/>
    <cellStyle name="Normal 791" xfId="8942" xr:uid="{5F96B933-1E93-4755-914A-743E0F56AB9A}"/>
    <cellStyle name="Normal 792" xfId="8943" xr:uid="{D26A45EC-0D33-41F9-9ADB-7E469C577781}"/>
    <cellStyle name="Normal 793" xfId="8944" xr:uid="{1704A587-7996-4DB5-9A1A-080111DBDD54}"/>
    <cellStyle name="Normal 794" xfId="8945" xr:uid="{83DE8779-182F-4E58-986A-5E613034851E}"/>
    <cellStyle name="Normal 795" xfId="8946" xr:uid="{9B5BB4B7-B523-4D60-B5B7-99397255B771}"/>
    <cellStyle name="Normal 796" xfId="8947" xr:uid="{8B1EAB70-3F46-4927-8E59-26999E1B1C81}"/>
    <cellStyle name="Normal 797" xfId="8948" xr:uid="{1BA50D81-0834-4F55-97B5-9B43CD948DDB}"/>
    <cellStyle name="Normal 798" xfId="8949" xr:uid="{D07320F7-2768-4356-829D-9BE2579DD204}"/>
    <cellStyle name="Normal 799" xfId="8950" xr:uid="{A1A259FD-65F6-4C32-980A-CB1910756E8F}"/>
    <cellStyle name="Normal 8" xfId="30" xr:uid="{00000000-0005-0000-0000-00002C000000}"/>
    <cellStyle name="Normal 8 10" xfId="8952" xr:uid="{D6EA5C86-9C79-4B94-9642-D937A465BD9B}"/>
    <cellStyle name="Normal 8 11" xfId="8951" xr:uid="{35340C65-6515-4486-A6BA-95C7A545FE51}"/>
    <cellStyle name="Normal 8 2" xfId="39" xr:uid="{00000000-0005-0000-0000-00002D000000}"/>
    <cellStyle name="Normal 8 2 2" xfId="8954" xr:uid="{CB24731B-A654-4880-B416-5839C7959B81}"/>
    <cellStyle name="Normal 8 2 2 2" xfId="8955" xr:uid="{E0C16F82-6D75-497C-B348-A10D0CCBCA15}"/>
    <cellStyle name="Normal 8 2 3" xfId="8956" xr:uid="{1FA9F737-247C-4C34-AD57-F3BC966D7F87}"/>
    <cellStyle name="Normal 8 2 4" xfId="8957" xr:uid="{70D72826-F7E9-4CEA-9EBE-4DD9C43B37AD}"/>
    <cellStyle name="Normal 8 2 5" xfId="8953" xr:uid="{9B4BA6FA-3254-47A3-A5EF-BA2ED2954397}"/>
    <cellStyle name="Normal 8 3" xfId="8958" xr:uid="{45F3AD45-3736-44CB-AF36-1313840F3977}"/>
    <cellStyle name="Normal 8 3 2" xfId="8959" xr:uid="{06EB0191-5D8B-461B-A88A-7576059E27FD}"/>
    <cellStyle name="Normal 8 3 2 2" xfId="8960" xr:uid="{632D37E5-A7A1-497C-B597-8791357C0127}"/>
    <cellStyle name="Normal 8 3 3" xfId="8961" xr:uid="{40444782-BF0E-4020-AC68-83F3876E6D6E}"/>
    <cellStyle name="Normal 8 3 4" xfId="8962" xr:uid="{5D128162-18A3-4AED-AEF4-07600A98F896}"/>
    <cellStyle name="Normal 8 4" xfId="8963" xr:uid="{01EFF8F7-CA5D-43A5-9311-E5B825D6DEC6}"/>
    <cellStyle name="Normal 8 4 2" xfId="8964" xr:uid="{78729961-4A40-42BF-BFAD-10BCB2414F31}"/>
    <cellStyle name="Normal 8 4 3" xfId="8965" xr:uid="{E0543962-F095-46E0-8D08-6259E855117A}"/>
    <cellStyle name="Normal 8 5" xfId="8966" xr:uid="{57B4ADA3-CFE8-4E26-AA37-CB8421384C9C}"/>
    <cellStyle name="Normal 8 5 2" xfId="8967" xr:uid="{41A7C32C-FE32-46A1-9259-A21765F4B317}"/>
    <cellStyle name="Normal 8 5 3" xfId="8968" xr:uid="{F4F77896-3949-4D1A-87DE-85B1FD373C5D}"/>
    <cellStyle name="Normal 8 6" xfId="8969" xr:uid="{C05706D2-1B91-48E3-BAF7-91B7CA395E89}"/>
    <cellStyle name="Normal 8 6 2" xfId="8970" xr:uid="{0B41F0A6-DE0D-49AB-B464-FD6D602213CF}"/>
    <cellStyle name="Normal 8 6 3" xfId="8971" xr:uid="{DB2B782F-4D12-4319-ABAD-7190AA0A00D5}"/>
    <cellStyle name="Normal 8 7" xfId="8972" xr:uid="{E13EF568-7D85-43A0-AE6C-5ED38E08544A}"/>
    <cellStyle name="Normal 8 7 2" xfId="8973" xr:uid="{87D7DB75-C3EE-4C99-A880-9B38BB8696DF}"/>
    <cellStyle name="Normal 8 8" xfId="8974" xr:uid="{978F07EE-698B-416A-82A0-8CB3405DF31A}"/>
    <cellStyle name="Normal 8 8 2" xfId="8975" xr:uid="{4A1F7C4B-7E76-44F4-8DFB-D524283E1496}"/>
    <cellStyle name="Normal 8 9" xfId="8976" xr:uid="{5F72C782-9680-4CA2-A0EE-2B79591C8BA0}"/>
    <cellStyle name="Normal 8_D.6" xfId="158" xr:uid="{57DF0058-EFDE-40D1-B788-0CCBF63AA5EB}"/>
    <cellStyle name="Normal 80" xfId="8977" xr:uid="{F430DA99-5BD0-4679-8BC5-9258F39322B8}"/>
    <cellStyle name="Normal 80 2" xfId="8978" xr:uid="{B2CCB81E-981E-4C8A-9B99-9B222AF39D29}"/>
    <cellStyle name="Normal 80 2 2" xfId="8979" xr:uid="{123732C4-6104-460E-9439-3F7A1CAD1A9D}"/>
    <cellStyle name="Normal 80 3" xfId="8980" xr:uid="{DBC2C80E-BD85-4C2B-A18E-92C220885ED0}"/>
    <cellStyle name="Normal 80 3 2" xfId="8981" xr:uid="{243122EE-8EAA-438F-A786-A7BF164A12A7}"/>
    <cellStyle name="Normal 80 3 3" xfId="8982" xr:uid="{A1F9CE71-4BA9-4809-A452-3691B802B4DB}"/>
    <cellStyle name="Normal 80 4" xfId="8983" xr:uid="{79C5F429-9412-480E-822A-DEAF10A2E7A3}"/>
    <cellStyle name="Normal 80 5" xfId="8984" xr:uid="{D81CCEA9-06F0-4053-9CBC-4E820AAA22A1}"/>
    <cellStyle name="Normal 80 6" xfId="8985" xr:uid="{A68A7FF6-B339-4F29-8E4A-ABBC22310BBC}"/>
    <cellStyle name="Normal 800" xfId="8986" xr:uid="{72E31755-AE06-4B38-9B0F-5BDC515C5E3A}"/>
    <cellStyle name="Normal 801" xfId="8987" xr:uid="{A8BE372D-009D-4188-BB26-CDE1102D6270}"/>
    <cellStyle name="Normal 802" xfId="8988" xr:uid="{3F21B497-046A-471B-9D7F-ACFF98E58CBD}"/>
    <cellStyle name="Normal 803" xfId="8989" xr:uid="{D421BCBB-2739-4059-8DD1-0C6A192D6CD7}"/>
    <cellStyle name="Normal 804" xfId="8990" xr:uid="{D4D792A7-711C-40B4-866A-EBBB26F116F6}"/>
    <cellStyle name="Normal 805" xfId="8991" xr:uid="{286B798D-008F-443C-B657-D505E8590D66}"/>
    <cellStyle name="Normal 806" xfId="8992" xr:uid="{4F745F40-3964-4614-8775-46F2C1834F74}"/>
    <cellStyle name="Normal 807" xfId="8993" xr:uid="{741B1D9D-C647-43E6-8F72-94A55681BA8F}"/>
    <cellStyle name="Normal 808" xfId="8994" xr:uid="{A20C43E8-6658-4124-BA80-AA3D394C94A3}"/>
    <cellStyle name="Normal 809" xfId="8995" xr:uid="{870BBBA9-04D3-4448-BFBA-03D3BAA3D8DE}"/>
    <cellStyle name="Normal 81" xfId="8996" xr:uid="{FD88C026-A187-417B-BAE9-E20F7B4CCD9C}"/>
    <cellStyle name="Normal 81 2" xfId="8997" xr:uid="{54637EFD-FA3B-4F97-810C-F117C2EA6C3B}"/>
    <cellStyle name="Normal 81 2 2" xfId="8998" xr:uid="{6A08474D-3523-4DE7-A0C2-A9DC8D63EFFB}"/>
    <cellStyle name="Normal 81 3" xfId="8999" xr:uid="{46AB1553-C063-43EE-80B7-F0055BD6FCBA}"/>
    <cellStyle name="Normal 81 3 2" xfId="9000" xr:uid="{B52B6C11-E9EF-45E7-98C2-567D8EAC05C8}"/>
    <cellStyle name="Normal 81 3 3" xfId="9001" xr:uid="{8E4ABBC5-6ABC-4913-89C8-E30FC728D074}"/>
    <cellStyle name="Normal 81 4" xfId="9002" xr:uid="{B3059032-86C5-416C-8600-4E081897BF8E}"/>
    <cellStyle name="Normal 81 5" xfId="9003" xr:uid="{EA75A074-FDFF-4B98-AAAA-1BAE73177876}"/>
    <cellStyle name="Normal 81 6" xfId="9004" xr:uid="{89356C46-3002-46F4-AB1D-78AD4ED2993D}"/>
    <cellStyle name="Normal 810" xfId="9005" xr:uid="{C58F8049-A7D4-4056-8EAC-B9C1216FAF5A}"/>
    <cellStyle name="Normal 811" xfId="9006" xr:uid="{E089802D-0827-4F23-B0C5-D1B921068192}"/>
    <cellStyle name="Normal 812" xfId="9007" xr:uid="{B10AC7C7-73C0-4267-BF9E-144409272FE0}"/>
    <cellStyle name="Normal 813" xfId="9008" xr:uid="{28465C01-AC9D-4BC9-B312-CC24AA7FBF59}"/>
    <cellStyle name="Normal 814" xfId="9009" xr:uid="{902363CE-4871-4D50-BFD6-7A514183CDC1}"/>
    <cellStyle name="Normal 815" xfId="9010" xr:uid="{CDC8E595-5490-4F0C-941A-30E7573F4354}"/>
    <cellStyle name="Normal 816" xfId="9011" xr:uid="{B0D2B2D1-1A20-4F49-B303-C65C5862C5B9}"/>
    <cellStyle name="Normal 817" xfId="9012" xr:uid="{19E56334-5937-4D00-96C0-04E670370011}"/>
    <cellStyle name="Normal 818" xfId="9013" xr:uid="{65FD5AD0-E031-42C2-93CD-245E81254292}"/>
    <cellStyle name="Normal 819" xfId="9014" xr:uid="{A2ACCC2D-966F-4791-BD20-C894204FB97F}"/>
    <cellStyle name="Normal 82" xfId="9015" xr:uid="{439F3699-3B39-4E5C-8C0F-2C83E6333827}"/>
    <cellStyle name="Normal 82 2" xfId="9016" xr:uid="{39845CBE-8863-4381-AE2C-28180497A744}"/>
    <cellStyle name="Normal 82 2 2" xfId="9017" xr:uid="{D4075AFA-C778-4C3F-8D42-CCA3AD9071DC}"/>
    <cellStyle name="Normal 82 3" xfId="9018" xr:uid="{96790946-02EB-47BF-8BB3-45438DF5B818}"/>
    <cellStyle name="Normal 82 3 2" xfId="9019" xr:uid="{2DB7700C-5B6B-4C49-BBE5-91C0643B042C}"/>
    <cellStyle name="Normal 82 3 3" xfId="9020" xr:uid="{75CA0D40-1383-4116-8EA8-7F6C8A233B3D}"/>
    <cellStyle name="Normal 82 4" xfId="9021" xr:uid="{493A74AA-AC2A-4C0F-AFF8-98AA220776E2}"/>
    <cellStyle name="Normal 82 5" xfId="9022" xr:uid="{9051846F-2B1E-40FB-9549-5C99BA9D0DC7}"/>
    <cellStyle name="Normal 82 6" xfId="9023" xr:uid="{CE55DA97-A38B-4B37-9B55-BCEAD037A155}"/>
    <cellStyle name="Normal 820" xfId="9024" xr:uid="{EDB76FEB-F30B-442F-9B88-7C0055B288D7}"/>
    <cellStyle name="Normal 821" xfId="9025" xr:uid="{CDC1F5C0-CD96-4463-A965-1C1F78271714}"/>
    <cellStyle name="Normal 822" xfId="9026" xr:uid="{F4BC7577-4832-4A81-B0B6-712A7224BEF4}"/>
    <cellStyle name="Normal 823" xfId="9027" xr:uid="{11C92DA3-82B9-49DC-9F56-E739F1EEC68D}"/>
    <cellStyle name="Normal 824" xfId="9028" xr:uid="{E7D19064-D51A-4CC4-990B-9BB8C78CBC8D}"/>
    <cellStyle name="Normal 825" xfId="9029" xr:uid="{993FC430-8E03-4228-BF66-D41D69ABFE6E}"/>
    <cellStyle name="Normal 826" xfId="9030" xr:uid="{43E390D5-BC12-4903-96E0-C9030D7BBFD1}"/>
    <cellStyle name="Normal 827" xfId="9031" xr:uid="{44CA5FC8-E490-4768-9FF5-34CD91310937}"/>
    <cellStyle name="Normal 828" xfId="9032" xr:uid="{6B2C6F9C-0386-4BF8-86A2-6401E5934B08}"/>
    <cellStyle name="Normal 829" xfId="9033" xr:uid="{637E5D43-53A7-45BE-8CB6-E74CA976FAB6}"/>
    <cellStyle name="Normal 83" xfId="9034" xr:uid="{AD3B3760-E3DE-44BF-A637-BA16B7AB5085}"/>
    <cellStyle name="Normal 83 2" xfId="9035" xr:uid="{0659B1BA-22CA-47E4-BF3E-8654D1FB18CB}"/>
    <cellStyle name="Normal 83 2 2" xfId="9036" xr:uid="{5298935F-D732-4C92-AC1C-56A1EFC2FCD0}"/>
    <cellStyle name="Normal 83 3" xfId="9037" xr:uid="{74DC2354-290D-47D2-A0CC-4233CB5136A1}"/>
    <cellStyle name="Normal 83 3 2" xfId="9038" xr:uid="{EB7A82C9-1628-4816-A506-31A9EFB0D14E}"/>
    <cellStyle name="Normal 83 3 3" xfId="9039" xr:uid="{58D6EF78-CCED-4FFC-B221-F133A77D49A9}"/>
    <cellStyle name="Normal 83 4" xfId="9040" xr:uid="{FDB3C479-FFB4-4A6D-948B-6BB80B2FD92A}"/>
    <cellStyle name="Normal 83 5" xfId="9041" xr:uid="{EBED08DF-DAEB-4553-A140-CE14C476CC4C}"/>
    <cellStyle name="Normal 83 6" xfId="9042" xr:uid="{0024548F-0AA5-4F3F-8BBA-451AADE9F8AB}"/>
    <cellStyle name="Normal 830" xfId="9043" xr:uid="{F2E3792E-0F44-455C-8408-16D2D3F7AC97}"/>
    <cellStyle name="Normal 831" xfId="9044" xr:uid="{8D34DEE9-6762-48CC-A48E-A9001CE7C0B9}"/>
    <cellStyle name="Normal 832" xfId="9045" xr:uid="{4E272083-B1A3-49A4-9556-19D61B9801AF}"/>
    <cellStyle name="Normal 833" xfId="9046" xr:uid="{E60A1742-44BB-4223-9E92-D5DD8A16E1C0}"/>
    <cellStyle name="Normal 834" xfId="9047" xr:uid="{65B91D5D-C235-4B9E-B3A9-0A7ED421FFB5}"/>
    <cellStyle name="Normal 835" xfId="9048" xr:uid="{2CB07A62-9690-4696-BBF7-9669BA87AF49}"/>
    <cellStyle name="Normal 836" xfId="9049" xr:uid="{4B667B12-32B2-4355-A381-D02B905365C9}"/>
    <cellStyle name="Normal 837" xfId="9050" xr:uid="{8493D1E3-54FC-4BDD-88D6-95CAC6284C16}"/>
    <cellStyle name="Normal 838" xfId="9051" xr:uid="{8A4F6758-C02E-44F7-9E28-769AC007142A}"/>
    <cellStyle name="Normal 839" xfId="9052" xr:uid="{006F1A80-C893-49F2-946D-E7F7E31E46CE}"/>
    <cellStyle name="Normal 84" xfId="9053" xr:uid="{34CA9B14-3685-40EB-9025-A3052449989B}"/>
    <cellStyle name="Normal 84 2" xfId="9054" xr:uid="{818DAAE3-AB2E-4835-B981-2333F41373A8}"/>
    <cellStyle name="Normal 84 2 2" xfId="9055" xr:uid="{AC2E95AF-C28B-4D4F-8E6C-3789EDF32AD1}"/>
    <cellStyle name="Normal 84 3" xfId="9056" xr:uid="{A7AC8881-75F0-4018-9F15-AB236ECB94E3}"/>
    <cellStyle name="Normal 84 3 2" xfId="9057" xr:uid="{D277B41A-2673-456C-8ECF-D6C5ADD2C404}"/>
    <cellStyle name="Normal 84 3 3" xfId="9058" xr:uid="{3023CAD7-CE80-4CD1-8873-9910AD06AC3F}"/>
    <cellStyle name="Normal 84 4" xfId="9059" xr:uid="{14B10997-F474-4BF0-A100-DC08DA6C7977}"/>
    <cellStyle name="Normal 84 5" xfId="9060" xr:uid="{E33119B6-C518-4178-9981-86FB6659F43B}"/>
    <cellStyle name="Normal 840" xfId="9061" xr:uid="{1420ADDB-6D42-4A27-A581-83AD78FB5982}"/>
    <cellStyle name="Normal 841" xfId="9062" xr:uid="{8701AD34-D6ED-4B06-B238-149E5A70D751}"/>
    <cellStyle name="Normal 842" xfId="9063" xr:uid="{65373542-CC64-48E2-9F81-73AF5FE65DA6}"/>
    <cellStyle name="Normal 843" xfId="9064" xr:uid="{77CA1AB4-C8D5-4F88-B5F3-D79EDD7AC3A7}"/>
    <cellStyle name="Normal 844" xfId="9065" xr:uid="{8EE656D6-EB6C-4310-A98B-F8237295603D}"/>
    <cellStyle name="Normal 845" xfId="9066" xr:uid="{B66320BB-B948-4366-92C1-24717FC662F0}"/>
    <cellStyle name="Normal 846" xfId="9067" xr:uid="{FC4DF503-0FCC-4D38-B8A0-129F3883417D}"/>
    <cellStyle name="Normal 847" xfId="9068" xr:uid="{1DC23C09-25BC-475C-8EAC-DAB1553681CF}"/>
    <cellStyle name="Normal 848" xfId="9069" xr:uid="{8717ADA3-5C96-41E4-8B1F-8CBE35031731}"/>
    <cellStyle name="Normal 849" xfId="9070" xr:uid="{D0F5D34C-B8CB-4061-B64B-48CAA055D85F}"/>
    <cellStyle name="Normal 85" xfId="9071" xr:uid="{3185B21F-2573-4287-9FBC-B0C4B62D9755}"/>
    <cellStyle name="Normal 85 2" xfId="9072" xr:uid="{EA0B443C-5C5C-48B2-8B1F-6EB3BF02832D}"/>
    <cellStyle name="Normal 85 2 2" xfId="9073" xr:uid="{A25E7677-9AE6-4777-8DF9-74DDFFA4C88F}"/>
    <cellStyle name="Normal 85 2 3" xfId="9074" xr:uid="{F52E3ECA-0DA2-47CF-B2AD-F371A6EA3747}"/>
    <cellStyle name="Normal 85 3" xfId="9075" xr:uid="{36FB4BD2-0A20-445C-AEEE-85793F53FF76}"/>
    <cellStyle name="Normal 85 3 2" xfId="9076" xr:uid="{F5D8613E-0DAF-48DB-8C93-FA85B3BA7A80}"/>
    <cellStyle name="Normal 85 4" xfId="9077" xr:uid="{F0D8D964-768E-48B6-B73A-927C634A5667}"/>
    <cellStyle name="Normal 85 5" xfId="9078" xr:uid="{77275440-82C8-4030-AC1F-804C02B4D223}"/>
    <cellStyle name="Normal 850" xfId="9079" xr:uid="{3C6DD5C6-F806-4649-9430-1EBA5FF6EF10}"/>
    <cellStyle name="Normal 851" xfId="9080" xr:uid="{C9594D8B-F805-45F6-A51C-2E24BE4EAAAF}"/>
    <cellStyle name="Normal 852" xfId="9081" xr:uid="{E0F1FBB4-A990-4ED2-8A3D-EADFC0B994E2}"/>
    <cellStyle name="Normal 853" xfId="9082" xr:uid="{EBAEFF9E-5227-442C-8E5C-71D09B934036}"/>
    <cellStyle name="Normal 854" xfId="9083" xr:uid="{EED55A86-73A2-42D6-9DD6-656B7162B47F}"/>
    <cellStyle name="Normal 855" xfId="9084" xr:uid="{5F66A16C-43CB-43EB-A932-BF8B869E8260}"/>
    <cellStyle name="Normal 856" xfId="9085" xr:uid="{0CBAFB18-C30F-4D5D-9746-68B7C4F02948}"/>
    <cellStyle name="Normal 857" xfId="9086" xr:uid="{A691D97D-1110-4661-B07C-0F54707F2792}"/>
    <cellStyle name="Normal 858" xfId="9087" xr:uid="{78EF8B05-F54E-427D-8F22-17829E2DC3B6}"/>
    <cellStyle name="Normal 859" xfId="9088" xr:uid="{490ADE07-5B21-48B8-B6DE-8B087DF8869B}"/>
    <cellStyle name="Normal 86" xfId="9089" xr:uid="{5D8A6B4F-4474-499C-B215-5704C0E0BDF5}"/>
    <cellStyle name="Normal 86 2" xfId="9090" xr:uid="{91B80971-E4CE-43E2-A6B5-7D16A7C1A6C8}"/>
    <cellStyle name="Normal 86 2 2" xfId="9091" xr:uid="{A8B34D93-2BC0-4BBA-BCFD-A7DA8A90C771}"/>
    <cellStyle name="Normal 86 2 3" xfId="9092" xr:uid="{5196E9BB-A27A-4027-B5C3-77F7BBA620D4}"/>
    <cellStyle name="Normal 86 3" xfId="9093" xr:uid="{FD34B327-6661-4BBE-9760-2BF0EC5608D3}"/>
    <cellStyle name="Normal 86 3 2" xfId="9094" xr:uid="{689E2489-E243-439C-97FB-B4A0B7D436BF}"/>
    <cellStyle name="Normal 86 4" xfId="9095" xr:uid="{99DD35C2-C61A-4FA6-A60F-123B1B414AB4}"/>
    <cellStyle name="Normal 86 5" xfId="9096" xr:uid="{403074A2-DD05-4B7E-830C-986234C9ECB3}"/>
    <cellStyle name="Normal 860" xfId="9097" xr:uid="{2BCF5839-AB7D-498F-95C1-58DA59BE8CEF}"/>
    <cellStyle name="Normal 861" xfId="9098" xr:uid="{9F612D49-44F6-49CB-BF25-F48016D0D325}"/>
    <cellStyle name="Normal 862" xfId="9099" xr:uid="{81616FFF-25A7-49BA-A501-269764D90F37}"/>
    <cellStyle name="Normal 863" xfId="9100" xr:uid="{F6C75F9A-5E53-4989-8504-7952C0BE97C9}"/>
    <cellStyle name="Normal 864" xfId="9101" xr:uid="{A09ECD14-9978-4C65-B3E2-50BE34F70030}"/>
    <cellStyle name="Normal 865" xfId="9102" xr:uid="{5A4B08D8-50AD-46E6-9E69-10CEEE279597}"/>
    <cellStyle name="Normal 866" xfId="9103" xr:uid="{A58014DE-9ACA-4AA3-BAD0-BFB14CB8235B}"/>
    <cellStyle name="Normal 867" xfId="9104" xr:uid="{0A8B7C5A-E653-4A7D-A02D-F21E443A5D1A}"/>
    <cellStyle name="Normal 868" xfId="9105" xr:uid="{17A73BB8-F6F2-413C-80CD-435365FF2644}"/>
    <cellStyle name="Normal 869" xfId="9106" xr:uid="{9A61DE46-6F20-4211-BAD5-7D6A65AC1598}"/>
    <cellStyle name="Normal 87" xfId="9107" xr:uid="{0DC0385B-F8A1-4948-9E09-8167E7B9A683}"/>
    <cellStyle name="Normal 87 2" xfId="9108" xr:uid="{D31D4494-9A32-406A-BB90-0C18F1E61A7A}"/>
    <cellStyle name="Normal 87 2 2" xfId="9109" xr:uid="{013A8440-4BBC-49E2-A08B-EBF1A4D70310}"/>
    <cellStyle name="Normal 87 3" xfId="9110" xr:uid="{4778615F-E032-47B1-9EE3-E01E1686FFB4}"/>
    <cellStyle name="Normal 87 4" xfId="9111" xr:uid="{F89D5A04-6096-4A36-A107-54DA0494A045}"/>
    <cellStyle name="Normal 870" xfId="9112" xr:uid="{764A94D2-7274-4829-A061-A076CA3A0F52}"/>
    <cellStyle name="Normal 871" xfId="9113" xr:uid="{E3995E76-593A-4C6B-A6F2-EA6DD71505BA}"/>
    <cellStyle name="Normal 872" xfId="9114" xr:uid="{3C9512DF-7707-49FE-B48D-FA394A41A5A7}"/>
    <cellStyle name="Normal 873" xfId="9115" xr:uid="{3463F05A-ED8D-4AD1-A385-FF849E753F0B}"/>
    <cellStyle name="Normal 874" xfId="9116" xr:uid="{CA386437-F7EF-4FDE-8FCD-199A8F0D74EE}"/>
    <cellStyle name="Normal 875" xfId="9117" xr:uid="{6974B9D8-E429-4381-9B50-7C2138519B01}"/>
    <cellStyle name="Normal 876" xfId="9118" xr:uid="{97E2B792-1B5F-498B-AA2A-EF55535A5360}"/>
    <cellStyle name="Normal 877" xfId="9119" xr:uid="{B6155DE9-2E98-4AED-9703-7495121B10A0}"/>
    <cellStyle name="Normal 878" xfId="9120" xr:uid="{88D53762-E88E-4929-BA6C-F3D1455E2F95}"/>
    <cellStyle name="Normal 879" xfId="9121" xr:uid="{B6DD62C2-DC73-46FA-A85B-FE33BE199156}"/>
    <cellStyle name="Normal 88" xfId="9122" xr:uid="{5BAA01E8-AD88-46A5-A45A-B42F6D44438E}"/>
    <cellStyle name="Normal 88 2" xfId="9123" xr:uid="{8BED63E5-AB19-4960-947F-0CA700A76559}"/>
    <cellStyle name="Normal 88 2 2" xfId="9124" xr:uid="{071F5341-EF5F-40C3-A068-72CB057376E4}"/>
    <cellStyle name="Normal 88 3" xfId="9125" xr:uid="{9A2C7284-5A93-468C-8D0F-EB0F9603D1C0}"/>
    <cellStyle name="Normal 88 4" xfId="9126" xr:uid="{A20D460B-1E35-4B5B-BB5A-095ED91DFBED}"/>
    <cellStyle name="Normal 880" xfId="9127" xr:uid="{4F00283A-0E45-4A04-B898-FBF26AB3C574}"/>
    <cellStyle name="Normal 881" xfId="9128" xr:uid="{21632B21-16F4-4B68-95AC-32DE1F543029}"/>
    <cellStyle name="Normal 882" xfId="9129" xr:uid="{E412A659-D2C0-46BB-84E9-0A849A6493AC}"/>
    <cellStyle name="Normal 883" xfId="9130" xr:uid="{AD96A5EF-4CB0-4841-8161-D0225DCAE333}"/>
    <cellStyle name="Normal 884" xfId="9131" xr:uid="{6D3467E8-39C8-4DBE-B081-4E26648628AB}"/>
    <cellStyle name="Normal 885" xfId="9132" xr:uid="{48EE9C56-FE4A-4975-8C2E-11757FFAD8C6}"/>
    <cellStyle name="Normal 886" xfId="9133" xr:uid="{0C8EB3D9-F636-4EF4-B57E-62908C56E032}"/>
    <cellStyle name="Normal 887" xfId="9134" xr:uid="{468631EA-502D-40E3-9869-E515948825C2}"/>
    <cellStyle name="Normal 888" xfId="9135" xr:uid="{630354F1-C2DB-41F9-9B35-D004C177FED0}"/>
    <cellStyle name="Normal 889" xfId="9136" xr:uid="{54CFE8D4-506C-4C56-83F1-3B939521F2B8}"/>
    <cellStyle name="Normal 89" xfId="9137" xr:uid="{F1B68CD9-52C9-4BCF-9B9B-E2FF2B5281AF}"/>
    <cellStyle name="Normal 89 2" xfId="9138" xr:uid="{F77A83E6-1DE3-4947-9524-B1F4CE20A32F}"/>
    <cellStyle name="Normal 89 2 2" xfId="9139" xr:uid="{21377610-DCC7-421B-97C3-357C7F2B16FA}"/>
    <cellStyle name="Normal 89 3" xfId="9140" xr:uid="{04B93B85-5C97-4A34-8602-BDF9E41FE48A}"/>
    <cellStyle name="Normal 89 4" xfId="9141" xr:uid="{CE3C8372-BC7D-43A3-A0A1-23CFAF60E42A}"/>
    <cellStyle name="Normal 890" xfId="9142" xr:uid="{01684E44-064F-41F7-A080-A75E0BDAB04E}"/>
    <cellStyle name="Normal 891" xfId="9143" xr:uid="{A0EBEA79-AC55-42FD-B0E0-6C7AA9771364}"/>
    <cellStyle name="Normal 892" xfId="9144" xr:uid="{2CC6D84E-E992-406F-A19A-24B5D336EFFA}"/>
    <cellStyle name="Normal 893" xfId="9145" xr:uid="{3AD8BE5B-3DC8-45DB-B12B-5C7043E1D189}"/>
    <cellStyle name="Normal 894" xfId="9146" xr:uid="{6F92792A-3082-4F9D-9EC4-DD3D67C732BB}"/>
    <cellStyle name="Normal 895" xfId="9147" xr:uid="{6CE2775A-6659-48DA-87F7-01A13F9310D9}"/>
    <cellStyle name="Normal 896" xfId="9148" xr:uid="{46E4A5AD-A275-4211-943C-5AA70A4D99C9}"/>
    <cellStyle name="Normal 897" xfId="9149" xr:uid="{0AA25A15-E003-42EA-A42A-A932DB7D64D0}"/>
    <cellStyle name="Normal 898" xfId="9150" xr:uid="{FEB857C9-A29D-4873-A2C9-E298D740B0B4}"/>
    <cellStyle name="Normal 899" xfId="9151" xr:uid="{F4773B5D-3DF7-419E-925C-E40A0AAA895B}"/>
    <cellStyle name="Normal 9" xfId="33" xr:uid="{00000000-0005-0000-0000-00002E000000}"/>
    <cellStyle name="Normal 9 10" xfId="9152" xr:uid="{B016E3B7-5BC0-406C-AC35-2A70E332643A}"/>
    <cellStyle name="Normal 9 2" xfId="42" xr:uid="{00000000-0005-0000-0000-00002F000000}"/>
    <cellStyle name="Normal 9 2 2" xfId="9154" xr:uid="{29BA6BE6-5899-463A-B831-D7F3A0E2420B}"/>
    <cellStyle name="Normal 9 2 2 2" xfId="9155" xr:uid="{C5D8C7CB-6F26-470E-99E6-B2C7A985E40E}"/>
    <cellStyle name="Normal 9 2 3" xfId="9156" xr:uid="{042AD028-0C4D-4A54-9B81-93F3677BD9E6}"/>
    <cellStyle name="Normal 9 2 4" xfId="9157" xr:uid="{F6D5AB5D-FD0A-4696-A986-35450BAFB004}"/>
    <cellStyle name="Normal 9 2 5" xfId="9153" xr:uid="{060E4993-7C3E-4449-9856-71DF37D46C09}"/>
    <cellStyle name="Normal 9 3" xfId="9158" xr:uid="{90E18B4A-0319-4CF6-BFF0-3A5BB7C5E7E1}"/>
    <cellStyle name="Normal 9 3 2" xfId="9159" xr:uid="{315D08C3-87E1-48E5-81B5-67AD0E4CDDD4}"/>
    <cellStyle name="Normal 9 3 2 2" xfId="9160" xr:uid="{7265C247-98B7-4184-A602-052DBC26DBE3}"/>
    <cellStyle name="Normal 9 3 3" xfId="9161" xr:uid="{30865202-B370-40A4-BB19-66505FA64393}"/>
    <cellStyle name="Normal 9 3 4" xfId="9162" xr:uid="{CE48B2C0-442C-4199-8BA3-587C70BEF335}"/>
    <cellStyle name="Normal 9 4" xfId="9163" xr:uid="{72511C37-335D-4B2D-8D39-67A3190DB146}"/>
    <cellStyle name="Normal 9 4 2" xfId="9164" xr:uid="{9313624C-453B-4F21-A6C9-5F47BACF98AD}"/>
    <cellStyle name="Normal 9 4 3" xfId="9165" xr:uid="{1870A4AA-25DB-45CB-A00F-203FCB771E29}"/>
    <cellStyle name="Normal 9 4 4" xfId="9166" xr:uid="{F76D3105-8EFF-4847-BB2E-3558BED7C65D}"/>
    <cellStyle name="Normal 9 5" xfId="9167" xr:uid="{21806369-97C1-401B-9DB8-44F0E01AE881}"/>
    <cellStyle name="Normal 9 5 2" xfId="9168" xr:uid="{58AB3FCF-0CFA-4C07-ABCB-02BB1C44AB7B}"/>
    <cellStyle name="Normal 9 5 3" xfId="9169" xr:uid="{C9C94E76-915E-4BF1-B08E-4ADBD1E2EBD6}"/>
    <cellStyle name="Normal 9 5 4" xfId="9170" xr:uid="{201BCF73-0725-484F-B228-32E5C899F601}"/>
    <cellStyle name="Normal 9 6" xfId="9171" xr:uid="{8396007E-FE6B-4607-9A8F-AB38CBA5CA15}"/>
    <cellStyle name="Normal 9 6 2" xfId="9172" xr:uid="{BAFECB53-05AF-4BC9-A84F-8170A38D25F5}"/>
    <cellStyle name="Normal 9 6 3" xfId="9173" xr:uid="{89102E0B-9FC5-474A-BD33-BAD864F58264}"/>
    <cellStyle name="Normal 9 7" xfId="9174" xr:uid="{AFC9D6B8-F40C-4524-9BD0-DBCF20A0B113}"/>
    <cellStyle name="Normal 9 7 2" xfId="9175" xr:uid="{508FC24C-6E1D-4E7D-BB2D-5D6313E3A1F2}"/>
    <cellStyle name="Normal 9 8" xfId="9176" xr:uid="{FB8B0463-3E58-4DFF-B3CB-D65AE2B051DD}"/>
    <cellStyle name="Normal 9 9" xfId="9177" xr:uid="{2BA2FE0C-359E-41DD-AB40-3ECFABEA1C31}"/>
    <cellStyle name="Normal 9_D.6" xfId="159" xr:uid="{7023D7EC-1BDC-4172-AB5A-1B9D723D535D}"/>
    <cellStyle name="Normal 90" xfId="9178" xr:uid="{B33310CD-3B3D-485C-86A5-6896AA07E277}"/>
    <cellStyle name="Normal 90 2" xfId="9179" xr:uid="{0BCDEE49-4FEB-4E2D-B66B-E8740F2C69D5}"/>
    <cellStyle name="Normal 90 3" xfId="9180" xr:uid="{F0033096-2FDC-4B14-8767-CC3FE8AF6733}"/>
    <cellStyle name="Normal 90 4" xfId="9181" xr:uid="{3EFBFB78-CC0E-45B1-BFB3-B3679BF216C8}"/>
    <cellStyle name="Normal 900" xfId="9182" xr:uid="{4E5FAEB1-5BCA-4163-9DC6-B6B1AA0081EB}"/>
    <cellStyle name="Normal 901" xfId="9183" xr:uid="{1DE48A00-B919-4D66-9E31-4654944E794A}"/>
    <cellStyle name="Normal 902" xfId="9184" xr:uid="{233A91CE-9F16-4F1C-B8AF-0EBFC14FB766}"/>
    <cellStyle name="Normal 903" xfId="9185" xr:uid="{FF4BF451-9CB2-4096-AB80-B4F3A7A426E6}"/>
    <cellStyle name="Normal 904" xfId="9186" xr:uid="{C898F553-BBDD-458D-AFCC-40E486221021}"/>
    <cellStyle name="Normal 905" xfId="9187" xr:uid="{03E0322F-6F98-4AAA-AC02-B581C5571A65}"/>
    <cellStyle name="Normal 906" xfId="9188" xr:uid="{50B26BDD-1346-426D-97E3-4C16E885E9AA}"/>
    <cellStyle name="Normal 907" xfId="9189" xr:uid="{DB415CC4-942F-48A9-8862-D2F0A5F669A3}"/>
    <cellStyle name="Normal 908" xfId="9190" xr:uid="{148C35D7-C5B7-40EF-A3CB-054393DCFACF}"/>
    <cellStyle name="Normal 909" xfId="9191" xr:uid="{D9527648-7A5F-4816-A5EE-7EA7BD5E3F1F}"/>
    <cellStyle name="Normal 91" xfId="9192" xr:uid="{8BD1903B-19C3-4417-8280-6D2D43C83DBE}"/>
    <cellStyle name="Normal 91 2" xfId="9193" xr:uid="{AED3A883-C6E4-40FF-AB48-979E47165F7C}"/>
    <cellStyle name="Normal 91 3" xfId="9194" xr:uid="{E3EA91B7-5F77-4475-B122-C511C2B1A37F}"/>
    <cellStyle name="Normal 91 4" xfId="9195" xr:uid="{67684BF8-A968-4514-98A8-D87639DB906C}"/>
    <cellStyle name="Normal 910" xfId="9196" xr:uid="{714CBA56-CC14-496C-9CF3-3B41F6F0B788}"/>
    <cellStyle name="Normal 911" xfId="9197" xr:uid="{FDB7DB10-F916-4ED7-B2BF-6A59719222AE}"/>
    <cellStyle name="Normal 912" xfId="9198" xr:uid="{7E4749AE-8779-48B3-8CF3-D845A9E9A6D7}"/>
    <cellStyle name="Normal 913" xfId="9199" xr:uid="{C42DE655-83C4-4781-B912-91598CB56EDD}"/>
    <cellStyle name="Normal 914" xfId="9200" xr:uid="{14F777C5-419D-4996-B684-B9D9535C8B09}"/>
    <cellStyle name="Normal 915" xfId="9201" xr:uid="{BC88A5FA-6308-4739-8E10-8E2371673594}"/>
    <cellStyle name="Normal 916" xfId="9202" xr:uid="{E4E69D96-1EFB-49D2-89A8-00E12FCC3917}"/>
    <cellStyle name="Normal 917" xfId="9203" xr:uid="{8AAE4B56-DFB0-48ED-BE2B-7F44ACBD892C}"/>
    <cellStyle name="Normal 918" xfId="9204" xr:uid="{D8CECE88-3B0E-41D5-8638-39D32E122AF9}"/>
    <cellStyle name="Normal 919" xfId="9205" xr:uid="{B9C9659D-B302-4B74-B6BC-46FE9656AE9A}"/>
    <cellStyle name="Normal 92" xfId="9206" xr:uid="{D893E3D9-19BA-40D4-A978-0A2F9A8AD4B5}"/>
    <cellStyle name="Normal 92 2" xfId="9207" xr:uid="{8445CC4B-EE0E-433A-B6F1-39ABFCE7D52F}"/>
    <cellStyle name="Normal 92 2 2" xfId="9208" xr:uid="{070847EB-5A18-4E0A-9984-35B938B147DF}"/>
    <cellStyle name="Normal 92 3" xfId="9209" xr:uid="{1024CDE8-DECE-4492-8B4A-C914C9A28FD2}"/>
    <cellStyle name="Normal 92 4" xfId="9210" xr:uid="{0D2C8144-A561-4BB1-B839-AAE3AEDCC771}"/>
    <cellStyle name="Normal 920" xfId="9211" xr:uid="{24B4FF62-B251-4C69-A084-A4BB8C5ED58A}"/>
    <cellStyle name="Normal 921" xfId="9212" xr:uid="{08DC17A8-92E0-421B-BDE3-4A5CB9D0004A}"/>
    <cellStyle name="Normal 922" xfId="9213" xr:uid="{3C2E2C46-A8C9-4E87-9ACB-7F1AD46F2945}"/>
    <cellStyle name="Normal 923" xfId="9214" xr:uid="{6B59100B-8550-4B57-882A-B80C4DF1E49D}"/>
    <cellStyle name="Normal 924" xfId="9215" xr:uid="{22009C67-4EA0-43FD-953E-80E08F6868B3}"/>
    <cellStyle name="Normal 925" xfId="9216" xr:uid="{A740711F-3186-45AB-8583-758A3CEFF980}"/>
    <cellStyle name="Normal 926" xfId="9217" xr:uid="{DF62A523-36A5-4978-8888-752101B92097}"/>
    <cellStyle name="Normal 927" xfId="9218" xr:uid="{374E5828-0BDE-412D-8EC1-25F4450F947C}"/>
    <cellStyle name="Normal 928" xfId="9219" xr:uid="{62C14915-8021-4E1D-B06C-014B15CB0B00}"/>
    <cellStyle name="Normal 929" xfId="9220" xr:uid="{5DA47406-F1AB-43EE-B5AD-79243A4E9A99}"/>
    <cellStyle name="Normal 93" xfId="9221" xr:uid="{9E58A4CE-293E-4F49-A5CA-3DE9EDF3B862}"/>
    <cellStyle name="Normal 93 2" xfId="9222" xr:uid="{20E4C52B-76DC-4ED5-B5F8-10E23B34A154}"/>
    <cellStyle name="Normal 93 2 2" xfId="9223" xr:uid="{764B268C-8CF1-444C-9EA5-336DD42D7CBE}"/>
    <cellStyle name="Normal 93 3" xfId="9224" xr:uid="{B0C03BE2-DD0A-4A73-AFE3-08AB162E8CCD}"/>
    <cellStyle name="Normal 93 4" xfId="9225" xr:uid="{E0B6638B-1564-4D8D-95B1-46A663AAB140}"/>
    <cellStyle name="Normal 930" xfId="9226" xr:uid="{8E2F8329-FF82-4F05-AFD8-F984434C107F}"/>
    <cellStyle name="Normal 931" xfId="9227" xr:uid="{F5853DBB-B467-4F48-AF1B-18C3A02A5091}"/>
    <cellStyle name="Normal 932" xfId="9228" xr:uid="{6E4B2147-6EF0-4A88-8684-38B67F196398}"/>
    <cellStyle name="Normal 933" xfId="9229" xr:uid="{6D3CE289-5303-49BC-8A6F-A12EE628A5D9}"/>
    <cellStyle name="Normal 934" xfId="9230" xr:uid="{ADBB2673-ECA6-44A4-8092-394F7538A306}"/>
    <cellStyle name="Normal 935" xfId="9231" xr:uid="{376D61E6-D78E-4F97-8831-6B3D16EC6081}"/>
    <cellStyle name="Normal 936" xfId="9232" xr:uid="{B541B8FE-515E-4664-A881-E40542269723}"/>
    <cellStyle name="Normal 937" xfId="9233" xr:uid="{49410449-85D0-4601-9B6C-EBE1993B1308}"/>
    <cellStyle name="Normal 938" xfId="9234" xr:uid="{6DCD6969-F90A-4438-8994-15C364EAB834}"/>
    <cellStyle name="Normal 939" xfId="9235" xr:uid="{D376CBD8-DA68-4AC6-AA33-47D491D74047}"/>
    <cellStyle name="Normal 94" xfId="9236" xr:uid="{DE760280-8201-47A4-8DFB-BBBA5485B83E}"/>
    <cellStyle name="Normal 94 2" xfId="9237" xr:uid="{0891BBDC-1938-479C-8F31-DF98E21E0207}"/>
    <cellStyle name="Normal 94 2 2" xfId="9238" xr:uid="{9BF6003A-6FF3-4489-BF70-0096E72A0C27}"/>
    <cellStyle name="Normal 94 3" xfId="9239" xr:uid="{A6544E3F-2517-4BC8-8664-E517E2CA9809}"/>
    <cellStyle name="Normal 94 4" xfId="9240" xr:uid="{9BA7307E-36D5-4925-8667-D48AF56F8726}"/>
    <cellStyle name="Normal 940" xfId="9241" xr:uid="{32EA6FFE-D380-4DE6-87DF-BC6951E227A6}"/>
    <cellStyle name="Normal 941" xfId="9242" xr:uid="{B0E54B0C-2F80-43C2-9748-737654A3DEBF}"/>
    <cellStyle name="Normal 942" xfId="9243" xr:uid="{1C7941F0-A2C5-4385-936A-9C7F7D6326CD}"/>
    <cellStyle name="Normal 943" xfId="9244" xr:uid="{93D6B655-83BE-4EEC-8954-85F641D1CFC9}"/>
    <cellStyle name="Normal 944" xfId="9245" xr:uid="{078B2118-40FE-41BC-87A5-654634ED7C88}"/>
    <cellStyle name="Normal 945" xfId="9246" xr:uid="{96B0A06A-2D9F-4A75-8E99-B30BE89CC3D5}"/>
    <cellStyle name="Normal 946" xfId="9247" xr:uid="{1272AC89-FF57-4CB8-A372-A195BB02D240}"/>
    <cellStyle name="Normal 947" xfId="9248" xr:uid="{06790C92-5BEC-4CAF-B6E5-9117FD38F252}"/>
    <cellStyle name="Normal 948" xfId="9249" xr:uid="{F3EF854B-15EB-4EB4-BAC3-C4944A18C514}"/>
    <cellStyle name="Normal 949" xfId="9250" xr:uid="{EEE05AFA-07EF-494B-8799-9D2E6A4085A8}"/>
    <cellStyle name="Normal 95" xfId="9251" xr:uid="{A3913044-D356-4BAD-8DAE-3119585E5F7E}"/>
    <cellStyle name="Normal 95 2" xfId="9252" xr:uid="{1AAC75BB-BF17-4AD9-B436-F825B97461A2}"/>
    <cellStyle name="Normal 95 2 2" xfId="9253" xr:uid="{83F063E5-BCBA-40EB-AFB9-33E2BB11B86A}"/>
    <cellStyle name="Normal 95 3" xfId="9254" xr:uid="{36328A53-FD4C-46AB-831D-A6233876C916}"/>
    <cellStyle name="Normal 95 4" xfId="9255" xr:uid="{FBE8B30F-FF46-4B34-A6D2-9624FEF3E42A}"/>
    <cellStyle name="Normal 950" xfId="9256" xr:uid="{095CB529-6012-46C9-B4D4-A380ECC06943}"/>
    <cellStyle name="Normal 951" xfId="9257" xr:uid="{78E86E89-87D3-4DC1-89AE-4BE23A2696DD}"/>
    <cellStyle name="Normal 952" xfId="9258" xr:uid="{B124A958-6385-4B21-AB6C-7CD18314D15A}"/>
    <cellStyle name="Normal 953" xfId="9259" xr:uid="{2C42FFF0-BD7F-4AAF-B8F6-D5C2350195BB}"/>
    <cellStyle name="Normal 954" xfId="9260" xr:uid="{43952449-5D3D-480A-AB3D-6B2BB2E399DE}"/>
    <cellStyle name="Normal 955" xfId="9261" xr:uid="{3A05E6A6-A881-468A-9F63-B1691E5D9AB0}"/>
    <cellStyle name="Normal 956" xfId="9262" xr:uid="{90D87CCF-77BD-42C1-8B43-06682C3B549E}"/>
    <cellStyle name="Normal 957" xfId="9263" xr:uid="{19A40F38-1A2D-4F08-ADE8-82FF57BF83F9}"/>
    <cellStyle name="Normal 958" xfId="9264" xr:uid="{FBD89479-2712-4045-8588-43C86B4C624D}"/>
    <cellStyle name="Normal 959" xfId="9265" xr:uid="{B52EED4C-E95C-40AF-8493-AE74153D67BE}"/>
    <cellStyle name="Normal 96" xfId="9266" xr:uid="{8081FE80-3909-40BD-9699-9A546AB03885}"/>
    <cellStyle name="Normal 96 2" xfId="9267" xr:uid="{7728E6F6-69FE-48EE-BE32-CF3A7494330B}"/>
    <cellStyle name="Normal 96 2 2" xfId="9268" xr:uid="{76364EC1-E60E-48A0-9211-0FC5A5069C75}"/>
    <cellStyle name="Normal 96 3" xfId="9269" xr:uid="{5D1F7F2D-B2EC-4466-9882-60D3FC88ED18}"/>
    <cellStyle name="Normal 96 4" xfId="9270" xr:uid="{C1ED220E-3714-49A0-A2B0-10389C345DF9}"/>
    <cellStyle name="Normal 960" xfId="9271" xr:uid="{F980D1BD-DCD5-4FDA-9939-66F7CD51619C}"/>
    <cellStyle name="Normal 961" xfId="9272" xr:uid="{34414F5E-D653-4F36-93BB-FCE2A72D8AA9}"/>
    <cellStyle name="Normal 962" xfId="9273" xr:uid="{EFB2D059-4EEA-4596-9741-9911605CC8EF}"/>
    <cellStyle name="Normal 963" xfId="9274" xr:uid="{2D707672-F998-48F0-9C5D-B4BCE33E9120}"/>
    <cellStyle name="Normal 964" xfId="9275" xr:uid="{25E4B9C6-2B33-48B2-955A-E303EB1F009A}"/>
    <cellStyle name="Normal 965" xfId="9276" xr:uid="{5224FBFF-F187-4163-A5DC-07C53C5B48E0}"/>
    <cellStyle name="Normal 966" xfId="9277" xr:uid="{8D715B2D-AEF7-4D85-B96A-3E03D5AE86DD}"/>
    <cellStyle name="Normal 967" xfId="9278" xr:uid="{17DA7600-0F4F-4C67-B7AE-599880E8FC26}"/>
    <cellStyle name="Normal 968" xfId="9279" xr:uid="{59375F62-CB32-4556-AB1B-E80A6C79CDB0}"/>
    <cellStyle name="Normal 969" xfId="9280" xr:uid="{2F14E870-391D-4C20-8602-B6AB81C230CC}"/>
    <cellStyle name="Normal 97" xfId="9281" xr:uid="{84F2C524-CEE3-406F-8FF0-01F19CD2696D}"/>
    <cellStyle name="Normal 97 2" xfId="9282" xr:uid="{F5228FBE-C1BC-44B9-B604-FEDEA290E873}"/>
    <cellStyle name="Normal 97 2 2" xfId="9283" xr:uid="{815AEE0E-AFCE-419F-9E07-F9D2C3CCE85A}"/>
    <cellStyle name="Normal 97 2 3" xfId="9284" xr:uid="{35C1DEBE-9851-446A-B2EC-F97A6CFDD30E}"/>
    <cellStyle name="Normal 97 3" xfId="9285" xr:uid="{5B2D5581-FF7F-422F-B738-51385FAFAF92}"/>
    <cellStyle name="Normal 97 3 2" xfId="9286" xr:uid="{EE9613D8-7704-4D4E-B219-8D2EBC70C490}"/>
    <cellStyle name="Normal 97 4" xfId="9287" xr:uid="{F8DCC824-1C5A-4044-B62B-2725ED338127}"/>
    <cellStyle name="Normal 97 5" xfId="9288" xr:uid="{34CE8605-A0D6-4B74-BFC4-4D8674CC8844}"/>
    <cellStyle name="Normal 970" xfId="9289" xr:uid="{44C1F4BE-DD94-415F-81C0-648216839050}"/>
    <cellStyle name="Normal 971" xfId="9290" xr:uid="{3A717341-5758-4CCB-8DC4-2EE16C8102E3}"/>
    <cellStyle name="Normal 972" xfId="9291" xr:uid="{41469B2F-8B5E-46B8-B360-F8AF03B98796}"/>
    <cellStyle name="Normal 973" xfId="9292" xr:uid="{0EF1B887-FD5D-451B-95B0-ABE96AA62051}"/>
    <cellStyle name="Normal 974" xfId="9293" xr:uid="{D8A7166F-393F-46A5-92F3-CF66381AF4A3}"/>
    <cellStyle name="Normal 975" xfId="9294" xr:uid="{7B6139A5-8F7D-48E8-AF89-C601A3D80EE4}"/>
    <cellStyle name="Normal 976" xfId="9295" xr:uid="{0D2252CD-F66C-4B2C-986E-5B81177B3A05}"/>
    <cellStyle name="Normal 977" xfId="9296" xr:uid="{95D2DEB8-5526-4D85-B769-C524A7893128}"/>
    <cellStyle name="Normal 978" xfId="9297" xr:uid="{00D55DD6-A379-4C73-8719-AA22DDBFCCE9}"/>
    <cellStyle name="Normal 979" xfId="9298" xr:uid="{7F00DAC7-E8CD-4A0F-8478-8F3FBDE4BCEF}"/>
    <cellStyle name="Normal 98" xfId="9299" xr:uid="{2254CB4B-EB52-47E3-980A-7CCE30FEADDA}"/>
    <cellStyle name="Normal 98 2" xfId="9300" xr:uid="{3C2DB32B-C50B-4851-BA7F-971C5231ACB3}"/>
    <cellStyle name="Normal 98 2 2" xfId="9301" xr:uid="{C28DCFA4-35B7-46AE-BF33-005ABE4AF829}"/>
    <cellStyle name="Normal 98 2 3" xfId="9302" xr:uid="{41E5346B-3BA2-4ED2-8EF8-5DC8D507910E}"/>
    <cellStyle name="Normal 98 3" xfId="9303" xr:uid="{FA6D64E4-3A4A-4570-98C7-00739A066159}"/>
    <cellStyle name="Normal 98 3 2" xfId="9304" xr:uid="{47F78D93-E151-4D91-B2EF-9905B30ECC7B}"/>
    <cellStyle name="Normal 98 4" xfId="9305" xr:uid="{71133436-F430-41C0-9370-8050B1AA8868}"/>
    <cellStyle name="Normal 98 5" xfId="9306" xr:uid="{4546CE76-0D6C-4722-AD1A-A031F2D95D29}"/>
    <cellStyle name="Normal 980" xfId="9307" xr:uid="{A2C06F57-DB32-41FF-8227-58AA5925B98B}"/>
    <cellStyle name="Normal 981" xfId="9308" xr:uid="{7D81A345-E997-484A-8290-AAAD0BE5165D}"/>
    <cellStyle name="Normal 982" xfId="9309" xr:uid="{08C99E53-0817-45E2-9634-0636102CE2CA}"/>
    <cellStyle name="Normal 983" xfId="9310" xr:uid="{24190F30-DE80-42E2-8C9E-B9E336069A3F}"/>
    <cellStyle name="Normal 984" xfId="9311" xr:uid="{D5B4871A-0F10-4675-B777-8F3978850D3A}"/>
    <cellStyle name="Normal 985" xfId="9312" xr:uid="{A9AF12DB-711C-4258-B55E-1F2D9CD7F165}"/>
    <cellStyle name="Normal 986" xfId="9313" xr:uid="{D0B759FA-F22B-43A9-B1D5-2EC34B74C863}"/>
    <cellStyle name="Normal 987" xfId="9314" xr:uid="{34B27670-3B78-4CDB-85A7-DAA2EA086B0D}"/>
    <cellStyle name="Normal 988" xfId="9315" xr:uid="{1D8207D5-FBEC-4FB1-8DC0-44A7557EDDE3}"/>
    <cellStyle name="Normal 989" xfId="9316" xr:uid="{AD37EED8-2AF1-4F38-9DD7-A41F6DC5FC37}"/>
    <cellStyle name="Normal 99" xfId="9317" xr:uid="{2DDDF97B-6914-4915-A884-FF5ABA45B69C}"/>
    <cellStyle name="Normal 99 2" xfId="9318" xr:uid="{346166E8-C6D2-4933-99E2-FE18137DA8E4}"/>
    <cellStyle name="Normal 99 2 2" xfId="9319" xr:uid="{280CAFCA-F5E7-4DCB-BF7D-11D32EA0FD4C}"/>
    <cellStyle name="Normal 99 2 3" xfId="9320" xr:uid="{571B3268-4AB3-4692-9007-225C88B77308}"/>
    <cellStyle name="Normal 99 3" xfId="9321" xr:uid="{0524F650-93E8-4328-93D0-668A28ACA1F9}"/>
    <cellStyle name="Normal 99 3 2" xfId="9322" xr:uid="{313E8AAB-26AA-499E-9FE7-6C4F5FD5EE70}"/>
    <cellStyle name="Normal 99 4" xfId="9323" xr:uid="{2AECC0FF-8BA8-4C22-AE64-C1EDD5168191}"/>
    <cellStyle name="Normal 99 5" xfId="9324" xr:uid="{6AF41798-D405-491A-8CDF-0527F9D41F43}"/>
    <cellStyle name="Normal 990" xfId="9325" xr:uid="{BAE6043D-5D58-454A-8AA1-53E911F64736}"/>
    <cellStyle name="Normal 991" xfId="9326" xr:uid="{2CDC895C-1F65-450A-B7FF-0EAFE1253C96}"/>
    <cellStyle name="Normal 992" xfId="9327" xr:uid="{3C5B6E0A-6508-4D32-BB56-0B3A242FCD99}"/>
    <cellStyle name="Normal 993" xfId="9328" xr:uid="{9CD54FED-24EE-42BE-8B3C-5FD61440E76D}"/>
    <cellStyle name="Normal 994" xfId="9329" xr:uid="{3E877252-ABEC-4689-A9C9-D1B392F1A772}"/>
    <cellStyle name="Normal 995" xfId="9330" xr:uid="{E4F418DE-20EF-4F7F-A7D9-3AA44E2B15ED}"/>
    <cellStyle name="Normal 996" xfId="9331" xr:uid="{32532B4A-A494-4213-B140-6279D1594CED}"/>
    <cellStyle name="Normal 997" xfId="9332" xr:uid="{510D404E-4CE3-43AC-A58F-37988683F56A}"/>
    <cellStyle name="Normal 998" xfId="9333" xr:uid="{50F8C216-D0E6-4276-9507-244B235E9146}"/>
    <cellStyle name="Normal 999" xfId="9334" xr:uid="{6704E330-48C8-47E6-8A74-BF4EC83ADEDA}"/>
    <cellStyle name="Normal_D2 (Purchase Volumes)" xfId="11" xr:uid="{00000000-0005-0000-0000-000030000000}"/>
    <cellStyle name="Normal_D3 (Purchase Costs)" xfId="12" xr:uid="{00000000-0005-0000-0000-000031000000}"/>
    <cellStyle name="Normal_Net Uncollectible Gas Cost thru Nov-10" xfId="13" xr:uid="{00000000-0005-0000-0000-000034000000}"/>
    <cellStyle name="Normal_Sheet1" xfId="14" xr:uid="{00000000-0005-0000-0000-000035000000}"/>
    <cellStyle name="Note 2" xfId="160" xr:uid="{74D9E63B-F720-4B58-9C7E-85292392CDE2}"/>
    <cellStyle name="Note 2 2" xfId="9336" xr:uid="{73195748-C5B0-4086-9DE4-BEFC86B96D5D}"/>
    <cellStyle name="Note 2 3" xfId="9337" xr:uid="{EE98571D-C10B-439C-A5B9-DF5F4AD2475C}"/>
    <cellStyle name="Note 2 3 2" xfId="9338" xr:uid="{DAC66B9F-7A94-47B5-9106-04D04CE25DA5}"/>
    <cellStyle name="Note 2 3 3" xfId="9339" xr:uid="{565BC07C-78E4-4CA3-964D-A90BFD8F1E92}"/>
    <cellStyle name="Note 2 4" xfId="9340" xr:uid="{537419C0-CB28-421F-A88A-A65462854F10}"/>
    <cellStyle name="Note 2 5" xfId="9335" xr:uid="{846AF59C-9F13-4705-AE6E-0A6C5E5EA9B1}"/>
    <cellStyle name="Note 3" xfId="9341" xr:uid="{44C4D3E8-ED60-4045-A854-1D3F3D54127F}"/>
    <cellStyle name="Note 4" xfId="9342" xr:uid="{6708D4BB-E719-4494-8A21-12B6A8F24B5A}"/>
    <cellStyle name="Note 4 2" xfId="9343" xr:uid="{9BDF56D3-6606-43BC-9B07-2BB7EFA96A8A}"/>
    <cellStyle name="Note 5" xfId="9344" xr:uid="{4477AECD-8B26-44DB-B8D5-843E8A47C92B}"/>
    <cellStyle name="Note 6" xfId="9345" xr:uid="{20E57846-1162-447A-8DD4-5BD866FF2C92}"/>
    <cellStyle name="nPlosion" xfId="161" xr:uid="{2612812C-51A0-4C88-810A-745FFE82BE1C}"/>
    <cellStyle name="nvision" xfId="162" xr:uid="{4DFBEF5F-A506-42F6-B38E-CD77CD4DB5FE}"/>
    <cellStyle name="Output 2" xfId="163" xr:uid="{45D1636E-3E56-4B2A-ADD6-403DCBA73531}"/>
    <cellStyle name="Output 2 2" xfId="9347" xr:uid="{8EB72E7A-4838-4384-BA79-4ECB666A955A}"/>
    <cellStyle name="Output 2 3" xfId="9348" xr:uid="{D32F48FB-C49A-40C9-914D-6667DFF9B355}"/>
    <cellStyle name="Output 2 3 2" xfId="9349" xr:uid="{720E96F8-4B08-4E6C-81D7-457E733A85C6}"/>
    <cellStyle name="Output 2 4" xfId="9346" xr:uid="{3211C8E8-23DC-4646-87DF-E6ABB5CC067C}"/>
    <cellStyle name="Output 3" xfId="9350" xr:uid="{25BAEB0B-CA62-44D0-867D-6DEC67638D13}"/>
    <cellStyle name="Output 4" xfId="9351" xr:uid="{9F6C7283-358C-4313-BC8E-6D555C92D386}"/>
    <cellStyle name="Output 4 2" xfId="9352" xr:uid="{9801CD3A-389F-4CD8-B21D-E2436C67F84D}"/>
    <cellStyle name="Output 5" xfId="9353" xr:uid="{9D05B0A3-3FE9-448C-BEF4-E12CDA20D511}"/>
    <cellStyle name="Output Amounts" xfId="164" xr:uid="{44B7C13B-D3D0-4D9B-B9A3-1CA2A3F5C030}"/>
    <cellStyle name="Output Amounts 2" xfId="9354" xr:uid="{383880F3-61C7-46AD-B7F0-B0A9FBD413B1}"/>
    <cellStyle name="Output Column Headings" xfId="165" xr:uid="{B0645B04-CF43-477C-85BF-D62E620623CE}"/>
    <cellStyle name="Output Column Headings 2" xfId="9355" xr:uid="{244CBF8C-E12F-4576-8C2F-618698CD44D3}"/>
    <cellStyle name="Output Line Items" xfId="166" xr:uid="{BF314BCA-9B4C-4DCD-9553-71195BAEDF5B}"/>
    <cellStyle name="Output Line Items 2" xfId="9356" xr:uid="{E14D370E-1235-4D29-BE73-371E2D518AAD}"/>
    <cellStyle name="Output Report Heading" xfId="167" xr:uid="{7848AA82-0F60-4CB6-AD6F-BD8B74A88579}"/>
    <cellStyle name="Output Report Heading 2" xfId="9357" xr:uid="{B2E5D6D9-1AE3-48C0-9A19-62AF35684076}"/>
    <cellStyle name="Output Report Title" xfId="168" xr:uid="{FDC3549B-9239-4CB9-B4B6-169153AC54A9}"/>
    <cellStyle name="Output Report Title 2" xfId="9358" xr:uid="{A5D305A8-FC67-482A-A853-DD279702AD0C}"/>
    <cellStyle name="Percent" xfId="43" builtinId="5"/>
    <cellStyle name="Percent [2]" xfId="169" xr:uid="{4D805959-163C-4549-AD98-A040C73CB396}"/>
    <cellStyle name="Percent 10" xfId="9359" xr:uid="{40FFFF41-D7C1-4492-B29D-B81A0C7D26D8}"/>
    <cellStyle name="Percent 10 2" xfId="9360" xr:uid="{0C7B05D8-81CC-4780-84BE-FBFD9B202415}"/>
    <cellStyle name="Percent 10 2 2" xfId="9361" xr:uid="{AB518916-2750-43E7-8DA5-3528882C3ADD}"/>
    <cellStyle name="Percent 10 3" xfId="9362" xr:uid="{E910F745-186C-4E87-82A3-28C8F5141424}"/>
    <cellStyle name="Percent 10 4" xfId="9363" xr:uid="{921DA3E6-69D7-43FF-BAF0-2EB8845D31D9}"/>
    <cellStyle name="Percent 10 5" xfId="9364" xr:uid="{6A793175-D32A-4807-B61A-3F0D31D323F6}"/>
    <cellStyle name="Percent 10 6" xfId="9365" xr:uid="{8F0E4F01-01BA-49D5-A3BD-5DF52F5F752B}"/>
    <cellStyle name="Percent 11" xfId="9366" xr:uid="{CA2C3958-6CA3-49EB-A4F6-0DC4B4D22E77}"/>
    <cellStyle name="Percent 11 2" xfId="9367" xr:uid="{CC33B6ED-9A62-4E1A-A25D-895FA8CE72C4}"/>
    <cellStyle name="Percent 12" xfId="9368" xr:uid="{6D2FE260-C077-4EC8-A056-D54726DBA2C9}"/>
    <cellStyle name="Percent 12 2" xfId="9369" xr:uid="{9CD50A21-C532-4C8B-96DC-034177BF192C}"/>
    <cellStyle name="Percent 13" xfId="9370" xr:uid="{AEC668E3-CAC1-4121-9A6E-393D6E3FA0E3}"/>
    <cellStyle name="Percent 14" xfId="9371" xr:uid="{663FA290-51C0-4EC4-ADF9-4221FB275E38}"/>
    <cellStyle name="Percent 15" xfId="9372" xr:uid="{9DE3C90C-E8E5-43A1-86DB-1DCA0A5BE179}"/>
    <cellStyle name="Percent 16" xfId="9373" xr:uid="{1F062F48-771C-4BC1-A57C-0D043CAD5AB8}"/>
    <cellStyle name="Percent 17" xfId="9374" xr:uid="{C32D2D79-13EC-49AC-8E75-472E0BBD7CC7}"/>
    <cellStyle name="Percent 18" xfId="9375" xr:uid="{B962CC2F-3257-402C-960C-618963266712}"/>
    <cellStyle name="Percent 19" xfId="9376" xr:uid="{1A132985-A3F4-4EFC-8344-AB161FC4E9BA}"/>
    <cellStyle name="Percent 2" xfId="5" xr:uid="{00000000-0005-0000-0000-000038000000}"/>
    <cellStyle name="Percent 2 2" xfId="25" xr:uid="{00000000-0005-0000-0000-000039000000}"/>
    <cellStyle name="Percent 2 2 2" xfId="9379" xr:uid="{504ACBE9-63E5-4856-AF24-7AAB3C149367}"/>
    <cellStyle name="Percent 2 2 2 2" xfId="9380" xr:uid="{745CF71A-F73B-44CF-A257-F765A48B025A}"/>
    <cellStyle name="Percent 2 2 3" xfId="9381" xr:uid="{99F169ED-C471-4842-948B-62E2EABF7067}"/>
    <cellStyle name="Percent 2 2 4" xfId="9378" xr:uid="{DF0CEB30-DE40-424D-AA3E-E2B9EEA6665F}"/>
    <cellStyle name="Percent 2 3" xfId="9382" xr:uid="{34CBE789-72CE-4252-B416-6D528396133D}"/>
    <cellStyle name="Percent 2 3 2" xfId="9383" xr:uid="{25545C6F-59B8-4324-B732-1283DF61431D}"/>
    <cellStyle name="Percent 2 3 3" xfId="9384" xr:uid="{A0416623-D31E-4859-B9CA-B62D9B283FC5}"/>
    <cellStyle name="Percent 2 3 3 2" xfId="9385" xr:uid="{FCD80F56-681F-430A-ABB8-25830625D866}"/>
    <cellStyle name="Percent 2 3 3 3" xfId="9386" xr:uid="{D3BF5439-7BB3-4130-930F-BE1FDBC5072C}"/>
    <cellStyle name="Percent 2 3 3 3 2" xfId="9387" xr:uid="{50813699-444D-4796-8E9F-E25D7EF2473A}"/>
    <cellStyle name="Percent 2 3 3 3 3" xfId="9388" xr:uid="{56D4AF3F-6E85-4C47-80AE-15F67131969F}"/>
    <cellStyle name="Percent 2 3 3 4" xfId="9389" xr:uid="{2013FA36-015D-4312-B22C-19695BA80717}"/>
    <cellStyle name="Percent 2 3 4" xfId="9390" xr:uid="{8912239A-C619-4168-B8C7-89FEEA2C2FC0}"/>
    <cellStyle name="Percent 2 3 5" xfId="9391" xr:uid="{64CB8C94-BCD1-4777-B7C5-FD9C24C23D16}"/>
    <cellStyle name="Percent 2 4" xfId="9392" xr:uid="{912C98DE-94B8-411F-AD2C-5AFC6874CB10}"/>
    <cellStyle name="Percent 2 5" xfId="9377" xr:uid="{90AF7ABB-A020-44A7-A1F2-E82EA6DC1647}"/>
    <cellStyle name="Percent 20" xfId="9393" xr:uid="{FE12FB46-7C2D-483B-85BE-D5C1BB4D4489}"/>
    <cellStyle name="Percent 21" xfId="9394" xr:uid="{25C32298-D855-46F9-BCDF-B630267C4A25}"/>
    <cellStyle name="Percent 22" xfId="9395" xr:uid="{6F20DB8F-C570-4778-964A-A2DD1A586D00}"/>
    <cellStyle name="Percent 22 2" xfId="9396" xr:uid="{D822DADC-C51E-44CD-9BBD-3CAA1603ABF7}"/>
    <cellStyle name="Percent 22 3" xfId="9397" xr:uid="{846771BE-60EF-436D-A5D0-D200F241B0B8}"/>
    <cellStyle name="Percent 23" xfId="9398" xr:uid="{C0847521-B2C1-41E7-B2C5-3D87564A1106}"/>
    <cellStyle name="Percent 24" xfId="9399" xr:uid="{F5DDC059-0B89-4E70-9E77-342432F1EA0E}"/>
    <cellStyle name="Percent 25" xfId="9400" xr:uid="{409A8853-3772-4BAE-9B81-6566A9493046}"/>
    <cellStyle name="Percent 26" xfId="9401" xr:uid="{7CCB106F-F7EF-4549-A9A3-F96D6A73A66F}"/>
    <cellStyle name="Percent 27" xfId="9402" xr:uid="{CC054D4A-2B57-455E-9043-E433D901CFEB}"/>
    <cellStyle name="Percent 28" xfId="9403" xr:uid="{2D5EA27B-11F4-4F0A-8285-F0C5E35B9721}"/>
    <cellStyle name="Percent 28 2" xfId="9404" xr:uid="{6238095A-9D71-4350-A012-BA74C33B093D}"/>
    <cellStyle name="Percent 29" xfId="9405" xr:uid="{58F74093-CBF9-415F-B17B-843A41E8C0FE}"/>
    <cellStyle name="Percent 29 2" xfId="9406" xr:uid="{55DDB04D-E946-425E-8417-D5128882D652}"/>
    <cellStyle name="Percent 3" xfId="7" xr:uid="{00000000-0005-0000-0000-00003A000000}"/>
    <cellStyle name="Percent 3 2" xfId="9408" xr:uid="{72B6B9E2-586B-4A21-832E-6DE402DFD77D}"/>
    <cellStyle name="Percent 3 2 2" xfId="9409" xr:uid="{0ED93AFE-5926-45A9-9881-7DE1BFE0CA56}"/>
    <cellStyle name="Percent 3 2 3" xfId="9410" xr:uid="{4A266217-6A69-4532-9B1A-CC7DE9936E30}"/>
    <cellStyle name="Percent 3 3" xfId="9411" xr:uid="{29FD1266-ACE4-41D9-BDD8-A278D4F2B953}"/>
    <cellStyle name="Percent 3 3 2" xfId="9412" xr:uid="{C11D4BB4-6D79-4DFE-8548-5C518CEB762F}"/>
    <cellStyle name="Percent 3 4" xfId="9413" xr:uid="{8DC1987E-7755-4C48-A01C-384C64028934}"/>
    <cellStyle name="Percent 3 5" xfId="9414" xr:uid="{1C024971-EF8F-4CD6-A8E1-DB76D7F37AF1}"/>
    <cellStyle name="Percent 3 6" xfId="9407" xr:uid="{305CD43C-0BFC-40B9-9840-2D3748F09E5B}"/>
    <cellStyle name="Percent 30" xfId="9415" xr:uid="{9E08F0E4-36ED-483F-9EEB-AC7AD4AF65B4}"/>
    <cellStyle name="Percent 31" xfId="9416" xr:uid="{E487A005-FD14-4ADB-92FC-963A29EA0EC8}"/>
    <cellStyle name="Percent 32" xfId="9417" xr:uid="{C11BB347-EFD7-4506-B0BF-AB8EE62E61E3}"/>
    <cellStyle name="Percent 32 2" xfId="9418" xr:uid="{482F935D-D839-4F4B-A29F-394BCDC5934B}"/>
    <cellStyle name="Percent 4" xfId="9419" xr:uid="{51882F81-7FF6-4515-B7E7-3898D3665D5C}"/>
    <cellStyle name="Percent 4 2" xfId="9420" xr:uid="{B71FA1E6-D55A-4BD0-940F-DDB6D5B0518F}"/>
    <cellStyle name="Percent 4 2 2" xfId="9421" xr:uid="{70025FCE-3B4A-46B1-A84E-260210F12102}"/>
    <cellStyle name="Percent 4 2 3" xfId="9422" xr:uid="{FD8235B2-3987-4F75-9B02-B21239C09D93}"/>
    <cellStyle name="Percent 4 3" xfId="9423" xr:uid="{D8C6563A-C39B-45CC-998E-A6BC37A7F9D1}"/>
    <cellStyle name="Percent 4 3 2" xfId="9424" xr:uid="{733456C4-C717-41D1-8EA1-F56A901E5414}"/>
    <cellStyle name="Percent 4 3 3" xfId="9425" xr:uid="{DEE161FF-44C6-49C8-9872-1F78F14B45C9}"/>
    <cellStyle name="Percent 4 4" xfId="9426" xr:uid="{AD4B5313-1501-4845-AAF3-DA4C74FCEAB9}"/>
    <cellStyle name="Percent 5" xfId="9427" xr:uid="{94AB3505-D9AC-4F84-B133-E0F8E33C079E}"/>
    <cellStyle name="Percent 5 2" xfId="9428" xr:uid="{B0AA9229-61BA-4E6A-9C78-C8CC8803B5D0}"/>
    <cellStyle name="Percent 5 2 2" xfId="9429" xr:uid="{99243F35-849C-404C-AC40-0BEA32E5587C}"/>
    <cellStyle name="Percent 5 2 3" xfId="9430" xr:uid="{2F840B4D-14D1-439A-BB1D-B8CAB663B68B}"/>
    <cellStyle name="Percent 5 3" xfId="9431" xr:uid="{C6D02FBD-1926-4470-AD4C-608A63BAAC37}"/>
    <cellStyle name="Percent 5 3 2" xfId="9432" xr:uid="{09BE4DAF-BC23-4A52-9670-FC9173DFCE31}"/>
    <cellStyle name="Percent 5 4" xfId="9433" xr:uid="{13BAB32D-371E-4480-BC2C-B4DE3CCC7305}"/>
    <cellStyle name="Percent 5 5" xfId="9434" xr:uid="{7BC944CC-E457-4C61-B925-0A27F5692FEA}"/>
    <cellStyle name="Percent 6" xfId="9435" xr:uid="{D13414B1-E92A-4BFE-8765-AA566F476113}"/>
    <cellStyle name="Percent 6 2" xfId="9436" xr:uid="{3A9B1B42-1B4F-433C-911D-D6A1AF78452D}"/>
    <cellStyle name="Percent 6 2 2" xfId="9437" xr:uid="{B881ED0B-F688-4CAA-AC4E-666E79C92747}"/>
    <cellStyle name="Percent 6 2 3" xfId="9438" xr:uid="{C2737341-C987-4F88-A8F4-8C5C07C516EC}"/>
    <cellStyle name="Percent 6 3" xfId="9439" xr:uid="{2E357DFD-5199-4D78-9570-5F30067F5B1A}"/>
    <cellStyle name="Percent 6 3 2" xfId="9440" xr:uid="{91C8EFE3-7B69-44C2-A784-CFF9D724F91D}"/>
    <cellStyle name="Percent 6 4" xfId="9441" xr:uid="{C3A9D965-6A0F-411F-8FC1-9E08A4E0FBCC}"/>
    <cellStyle name="Percent 6 4 2" xfId="9442" xr:uid="{A9E6C592-8F9F-413D-9017-A1E024784DAD}"/>
    <cellStyle name="Percent 7" xfId="9443" xr:uid="{5129E393-9378-4ED4-9FF4-3EFA170AAFD2}"/>
    <cellStyle name="Percent 7 2" xfId="9444" xr:uid="{05CC993D-E52D-462A-924C-8254EDC59E00}"/>
    <cellStyle name="Percent 7 2 2" xfId="9445" xr:uid="{50B37501-B4F8-49D6-8AC7-9156996BC2BD}"/>
    <cellStyle name="Percent 7 3" xfId="9446" xr:uid="{4DA1900A-9F4E-43BF-8E1E-F3A0DCF7D173}"/>
    <cellStyle name="Percent 8" xfId="9447" xr:uid="{E9A9D3A8-1509-4FF7-A84C-6B7D42D19028}"/>
    <cellStyle name="Percent 8 2" xfId="9448" xr:uid="{DC275861-E333-4D09-8DDD-C67A04B4FB09}"/>
    <cellStyle name="Percent 8 2 2" xfId="9449" xr:uid="{821F2A9C-73B9-4AC1-A7C2-0C7FCF088989}"/>
    <cellStyle name="Percent 8 3" xfId="9450" xr:uid="{A8D500EF-B1E9-4C6D-9158-B465AB153344}"/>
    <cellStyle name="Percent 8 4" xfId="9451" xr:uid="{D4A09D35-8B2D-4D93-9BD9-0E6B7CC03C75}"/>
    <cellStyle name="Percent 9" xfId="9452" xr:uid="{D26EE239-43D0-440E-A4A3-4D1975858260}"/>
    <cellStyle name="Percent 9 2" xfId="9453" xr:uid="{6C464E25-6149-4589-A627-D7FFB7229A86}"/>
    <cellStyle name="Percent 9 2 2" xfId="9454" xr:uid="{2906FE82-F2B4-4F3A-9E1A-BF4100689CCC}"/>
    <cellStyle name="Percent 9 3" xfId="9455" xr:uid="{3A9B7ED7-1BA8-4626-A5D4-1B933AC7ACBD}"/>
    <cellStyle name="PSChar" xfId="170" xr:uid="{2F099D1E-397A-4EA7-BAD2-61FA6AB8CB2C}"/>
    <cellStyle name="PSDate" xfId="171" xr:uid="{60C27FED-C27B-4451-BE48-C7C868615D9A}"/>
    <cellStyle name="PSDec" xfId="172" xr:uid="{27078118-6EDA-442C-B6BB-5C15A5ECA9DC}"/>
    <cellStyle name="PSHeading" xfId="173" xr:uid="{5FF54A08-D80F-4615-A66C-A29168A7C236}"/>
    <cellStyle name="PSInt" xfId="174" xr:uid="{C05E324E-63FD-41B2-9726-1EE703E12FF1}"/>
    <cellStyle name="PSSpacer" xfId="175" xr:uid="{9989B9C7-47DA-436D-9F09-42635AC5839E}"/>
    <cellStyle name="ReportTitlePrompt" xfId="176" xr:uid="{90D3B04E-03A4-4AB4-B7FA-2CCB066EB4C4}"/>
    <cellStyle name="ReportTitleValue" xfId="177" xr:uid="{7833FAD4-9C1D-4E9C-8B21-25B2FECE3CA7}"/>
    <cellStyle name="Reset  - Style4" xfId="178" xr:uid="{9F8A3E5B-1A44-43B1-900B-8E1A35431326}"/>
    <cellStyle name="Reset  - Style7" xfId="179" xr:uid="{BC6B86C1-ACBE-4486-9B2D-08F68F951215}"/>
    <cellStyle name="RowAcctAbovePrompt" xfId="180" xr:uid="{FFCAAC30-8B4C-4212-A2FA-66C372FF870B}"/>
    <cellStyle name="RowAcctSOBAbovePrompt" xfId="181" xr:uid="{C793F4A5-79B8-436B-B0C3-D220BF01DA1B}"/>
    <cellStyle name="RowAcctSOBValue" xfId="182" xr:uid="{BBA8BC93-9503-4A0F-90CF-08A553992D62}"/>
    <cellStyle name="RowAcctValue" xfId="183" xr:uid="{43FE2E6E-6B69-43AA-A906-7FBD2DB775BD}"/>
    <cellStyle name="RowAttrAbovePrompt" xfId="184" xr:uid="{6F964ABF-56FE-4B53-AC93-C2AC9B2EB518}"/>
    <cellStyle name="RowAttrValue" xfId="185" xr:uid="{3CDDC1A3-1205-4B40-96D2-1750E57D1938}"/>
    <cellStyle name="RowColSetAbovePrompt" xfId="186" xr:uid="{497FE50E-6A4A-4EC4-B681-55ACF8347CBE}"/>
    <cellStyle name="RowColSetLeftPrompt" xfId="187" xr:uid="{B7C81441-0BDF-4FE7-9D40-55B1AD534E8C}"/>
    <cellStyle name="RowColSetValue" xfId="188" xr:uid="{9DD93221-B678-4C06-9184-6CB054B0599C}"/>
    <cellStyle name="RowLeftPrompt" xfId="189" xr:uid="{E4FC10DE-45B7-44BB-8324-676E84F2CC77}"/>
    <cellStyle name="SampleUsingFormatMask" xfId="190" xr:uid="{F0FFA910-A2E4-4990-BA5A-56865A8FFCAD}"/>
    <cellStyle name="SampleWithNoFormatMask" xfId="191" xr:uid="{95EA6A88-098B-45AA-9EA8-01C573D90547}"/>
    <cellStyle name="SAPBorder" xfId="47" xr:uid="{00000000-0005-0000-0000-00003B000000}"/>
    <cellStyle name="SAPDataCell" xfId="48" xr:uid="{00000000-0005-0000-0000-00003C000000}"/>
    <cellStyle name="SAPDataRemoved" xfId="192" xr:uid="{F9097EB0-9350-4930-B7B4-1F8A75BD76BC}"/>
    <cellStyle name="SAPDataTotalCell" xfId="49" xr:uid="{00000000-0005-0000-0000-00003D000000}"/>
    <cellStyle name="SAPDimensionCell" xfId="50" xr:uid="{00000000-0005-0000-0000-00003E000000}"/>
    <cellStyle name="SAPEditableDataCell" xfId="51" xr:uid="{00000000-0005-0000-0000-00003F000000}"/>
    <cellStyle name="SAPEditableDataCell 2" xfId="227" xr:uid="{46C7A853-6E36-43D5-A62E-FABA24B736D3}"/>
    <cellStyle name="SAPEditableDataTotalCell" xfId="52" xr:uid="{00000000-0005-0000-0000-000040000000}"/>
    <cellStyle name="SAPEditableDataTotalCell 2" xfId="233" xr:uid="{A19A85DF-71A9-4881-A70E-FCBCFEF0FDC1}"/>
    <cellStyle name="SAPEmphasized" xfId="53" xr:uid="{00000000-0005-0000-0000-000041000000}"/>
    <cellStyle name="SAPEmphasizedEditableDataCell" xfId="217" xr:uid="{04D2CB3B-0594-4274-BA31-BC311D9F3FF9}"/>
    <cellStyle name="SAPEmphasizedEditableDataCell 2" xfId="235" xr:uid="{CF68ED75-2A62-4184-B2FC-7576A7941902}"/>
    <cellStyle name="SAPEmphasizedEditableDataTotalCell" xfId="218" xr:uid="{8F9F25FF-24E1-4F29-9D64-FE24C849537B}"/>
    <cellStyle name="SAPEmphasizedEditableDataTotalCell 2" xfId="236" xr:uid="{6FE28F2A-3057-432C-BBD8-901A7C9BF7E5}"/>
    <cellStyle name="SAPEmphasizedLockedDataCell" xfId="221" xr:uid="{64880ADF-3C3F-4AD0-AE61-9F4D3151FC3C}"/>
    <cellStyle name="SAPEmphasizedLockedDataCell 2" xfId="237" xr:uid="{A7E6DFCD-6AE6-4C44-B3EA-AEC05AEC6769}"/>
    <cellStyle name="SAPEmphasizedLockedDataTotalCell" xfId="222" xr:uid="{D231D5C1-328D-4432-9051-6A1EFE79EBD1}"/>
    <cellStyle name="SAPEmphasizedLockedDataTotalCell 2" xfId="238" xr:uid="{28364F2E-4C25-430A-A623-22AC9DC878F2}"/>
    <cellStyle name="SAPEmphasizedReadonlyDataCell" xfId="219" xr:uid="{4ABEDDBB-C75B-43CE-A12D-14A8F3317A86}"/>
    <cellStyle name="SAPEmphasizedReadonlyDataTotalCell" xfId="220" xr:uid="{59FE6AC6-FF35-4E91-B157-2DA4E71588F6}"/>
    <cellStyle name="SAPEmphasizedTotal" xfId="216" xr:uid="{C8970D1F-23A4-4AEB-9E63-1C59DECDEF6A}"/>
    <cellStyle name="SAPError" xfId="193" xr:uid="{F5ABC1CC-4B34-4067-8C9D-EF83CD022778}"/>
    <cellStyle name="SAPExceptionLevel1" xfId="54" xr:uid="{00000000-0005-0000-0000-000042000000}"/>
    <cellStyle name="SAPExceptionLevel2" xfId="55" xr:uid="{00000000-0005-0000-0000-000043000000}"/>
    <cellStyle name="SAPExceptionLevel3" xfId="56" xr:uid="{00000000-0005-0000-0000-000044000000}"/>
    <cellStyle name="SAPExceptionLevel4" xfId="57" xr:uid="{00000000-0005-0000-0000-000045000000}"/>
    <cellStyle name="SAPExceptionLevel5" xfId="58" xr:uid="{00000000-0005-0000-0000-000046000000}"/>
    <cellStyle name="SAPExceptionLevel6" xfId="59" xr:uid="{00000000-0005-0000-0000-000047000000}"/>
    <cellStyle name="SAPExceptionLevel7" xfId="60" xr:uid="{00000000-0005-0000-0000-000048000000}"/>
    <cellStyle name="SAPExceptionLevel8" xfId="61" xr:uid="{00000000-0005-0000-0000-000049000000}"/>
    <cellStyle name="SAPExceptionLevel9" xfId="62" xr:uid="{00000000-0005-0000-0000-00004A000000}"/>
    <cellStyle name="SAPFormula" xfId="223" xr:uid="{0E508FCF-CE9B-4C42-9E6C-A40380BBEDB8}"/>
    <cellStyle name="SAPGroupingFillCell" xfId="194" xr:uid="{901F1FD4-53A6-4EF9-B942-AD6A22154317}"/>
    <cellStyle name="SAPHierarchyCell" xfId="195" xr:uid="{0E082178-A10C-493B-BEB8-810402F8AC25}"/>
    <cellStyle name="SAPHierarchyCell0" xfId="63" xr:uid="{00000000-0005-0000-0000-00004B000000}"/>
    <cellStyle name="SAPHierarchyCell1" xfId="64" xr:uid="{00000000-0005-0000-0000-00004C000000}"/>
    <cellStyle name="SAPHierarchyCell2" xfId="65" xr:uid="{00000000-0005-0000-0000-00004D000000}"/>
    <cellStyle name="SAPHierarchyCell3" xfId="66" xr:uid="{00000000-0005-0000-0000-00004E000000}"/>
    <cellStyle name="SAPHierarchyCell4" xfId="67" xr:uid="{00000000-0005-0000-0000-00004F000000}"/>
    <cellStyle name="SAPHierarchyOddCell" xfId="196" xr:uid="{9F570FF4-0E1A-4489-BEA3-818C01A4D9E1}"/>
    <cellStyle name="SAPLockedDataCell" xfId="68" xr:uid="{00000000-0005-0000-0000-000050000000}"/>
    <cellStyle name="SAPLockedDataCell 2" xfId="232" xr:uid="{C8EF1D1D-F6D7-4894-B743-7E543C945680}"/>
    <cellStyle name="SAPLockedDataTotalCell" xfId="69" xr:uid="{00000000-0005-0000-0000-000051000000}"/>
    <cellStyle name="SAPLockedDataTotalCell 2" xfId="234" xr:uid="{300A358B-AED8-4F2A-B0D0-9F45AE1FAC9A}"/>
    <cellStyle name="SAPMemberCell" xfId="70" xr:uid="{00000000-0005-0000-0000-000052000000}"/>
    <cellStyle name="SAPMemberTotalCell" xfId="71" xr:uid="{00000000-0005-0000-0000-000053000000}"/>
    <cellStyle name="SAPMessageText" xfId="197" xr:uid="{5611518D-E514-424E-8460-25DAF7297F5A}"/>
    <cellStyle name="SAPReadonlyDataCell" xfId="72" xr:uid="{00000000-0005-0000-0000-000054000000}"/>
    <cellStyle name="SAPReadonlyDataTotalCell" xfId="73" xr:uid="{00000000-0005-0000-0000-000055000000}"/>
    <cellStyle name="Style 21" xfId="9456" xr:uid="{4CE2E9D4-8D8F-46C8-9743-8EAB69D1F2B4}"/>
    <cellStyle name="Style 21 2" xfId="9457" xr:uid="{2951E1B9-BC25-456A-90B8-44EB938389C3}"/>
    <cellStyle name="Style 22" xfId="9458" xr:uid="{B278014E-1B83-4C44-BC9E-060097B930A0}"/>
    <cellStyle name="Style 22 2" xfId="9459" xr:uid="{427F4C75-CB54-450C-B768-92EF37EE47CD}"/>
    <cellStyle name="Style 23" xfId="9460" xr:uid="{E5F17702-7B3D-43E8-9E80-5D2544E8D829}"/>
    <cellStyle name="Style 23 2" xfId="9461" xr:uid="{F105C34A-19D3-4927-9337-31CCE1F378A3}"/>
    <cellStyle name="Style 24" xfId="9462" xr:uid="{6E8289AC-8871-4CF8-8A7A-3B9E7FC8E910}"/>
    <cellStyle name="Style 24 2" xfId="9463" xr:uid="{D1F4D2BF-78FB-440D-9CAF-EC14A24BC8E2}"/>
    <cellStyle name="Style 25" xfId="9464" xr:uid="{5B391446-C62A-4B2E-A27A-62DDCB480FF3}"/>
    <cellStyle name="Style 25 2" xfId="9465" xr:uid="{3486E1A3-83D6-4A40-BD8A-27D10F587D6E}"/>
    <cellStyle name="Style 26" xfId="9466" xr:uid="{38F5CBF7-AD6E-4EE1-A926-403551C46E66}"/>
    <cellStyle name="Style 26 2" xfId="9467" xr:uid="{023EEAA1-DB0D-4C41-875E-95B82E1C5E80}"/>
    <cellStyle name="Style 27" xfId="9468" xr:uid="{273F5486-B7D5-4AE5-BACA-C7F56EEF69E2}"/>
    <cellStyle name="Style 27 2" xfId="9469" xr:uid="{EACA907D-8EC7-471E-B668-54370329EF44}"/>
    <cellStyle name="Style 28" xfId="9470" xr:uid="{8CCA9836-9B61-46BF-AA91-C31026C594E1}"/>
    <cellStyle name="Style 28 2" xfId="9471" xr:uid="{89AC23AF-C05C-430A-8F12-044F4E450517}"/>
    <cellStyle name="Style 29" xfId="9472" xr:uid="{4EADD663-9484-4694-8460-3F454C3DF04A}"/>
    <cellStyle name="Style 29 2" xfId="9473" xr:uid="{BE811235-4C01-4FE6-AE5F-EAEA7284E063}"/>
    <cellStyle name="Style 30" xfId="9474" xr:uid="{53148502-5D46-4291-930A-0A8DAE169034}"/>
    <cellStyle name="Style 30 2" xfId="9475" xr:uid="{2CF90295-80D8-4DA3-BBDE-35FC5FCB6100}"/>
    <cellStyle name="Style 31" xfId="9476" xr:uid="{79B4CB15-38CC-4646-855D-BBFAB2BE604E}"/>
    <cellStyle name="Style 31 2" xfId="9477" xr:uid="{344ED221-61F9-4D7A-AD0A-D40658298692}"/>
    <cellStyle name="Style 32" xfId="9478" xr:uid="{17B6EF56-48E9-49D7-A9CB-A01304D74DBE}"/>
    <cellStyle name="Style 32 2" xfId="9479" xr:uid="{BEC107C2-0227-4501-92B0-C0E8C1786CBB}"/>
    <cellStyle name="Style 33" xfId="9480" xr:uid="{6F4CC432-B3CC-4376-ADD1-425A4F8708FE}"/>
    <cellStyle name="Style 33 2" xfId="9481" xr:uid="{8D64A681-6CCC-4E2E-8A3D-30875473A7A5}"/>
    <cellStyle name="Table  - Style5" xfId="198" xr:uid="{C33E41D5-74EE-4F59-853D-9A2FCADF27BD}"/>
    <cellStyle name="Table  - Style6" xfId="199" xr:uid="{113E51D0-A335-461B-B6A0-8224FDFB6058}"/>
    <cellStyle name="Title  - Style1" xfId="200" xr:uid="{AB834763-C615-415D-945D-ED189B135CA0}"/>
    <cellStyle name="Title  - Style6" xfId="201" xr:uid="{DECE7536-D0C5-4606-B014-3297EC487B00}"/>
    <cellStyle name="Title 2" xfId="202" xr:uid="{00137E02-3E6E-4F5E-8774-E2628E652EC9}"/>
    <cellStyle name="Title 2 2" xfId="9483" xr:uid="{61773965-5A09-4BE2-BF39-77A1F718CC14}"/>
    <cellStyle name="Title 2 3" xfId="9484" xr:uid="{EFF1929B-6C14-4183-B7FA-9ED804374D96}"/>
    <cellStyle name="Title 2 4" xfId="9482" xr:uid="{52ACA897-AA5C-4AA9-BE13-2A0F860E2D86}"/>
    <cellStyle name="Title 3" xfId="9485" xr:uid="{8B13B896-7130-4793-B705-7B981A4DBCE4}"/>
    <cellStyle name="Title 3 2" xfId="9486" xr:uid="{8766A208-6271-484F-949B-0CF33D319EF3}"/>
    <cellStyle name="Total 2" xfId="203" xr:uid="{71EDC08C-3FEB-419F-802D-B452ED50FC92}"/>
    <cellStyle name="Total 2 2" xfId="9488" xr:uid="{2DA10B9B-F54C-4755-9951-26EDCD4B9ABD}"/>
    <cellStyle name="Total 2 3" xfId="9489" xr:uid="{4AE8230D-186C-43FC-A558-ECFC30D10C16}"/>
    <cellStyle name="Total 2 3 2" xfId="9490" xr:uid="{761672D0-4250-44AF-B80E-387DE489CE90}"/>
    <cellStyle name="Total 2 4" xfId="9487" xr:uid="{58193CC2-AD0D-4441-A42D-23E70660EE44}"/>
    <cellStyle name="Total 3" xfId="9491" xr:uid="{A5E34EDA-814D-4576-A3F2-40F28829B102}"/>
    <cellStyle name="Total 4" xfId="9492" xr:uid="{7F587CE0-3A4D-490C-BD64-2FBB3BF5F6F9}"/>
    <cellStyle name="Total 4 2" xfId="9493" xr:uid="{3B6D25F1-F916-413A-ADAF-3BA4C6AE62DF}"/>
    <cellStyle name="Total 5" xfId="9494" xr:uid="{80BA122D-B253-4C81-80FD-05CCE0BFC441}"/>
    <cellStyle name="TotCol - Style5" xfId="204" xr:uid="{69FD417D-3696-4CD3-8E7F-F6712EB658E5}"/>
    <cellStyle name="TotCol - Style7" xfId="205" xr:uid="{86495425-B492-4187-ABDF-34CCE7787F31}"/>
    <cellStyle name="TotRow - Style4" xfId="206" xr:uid="{EE69FB20-96E7-471C-BE0C-F91FF9FB7D20}"/>
    <cellStyle name="TotRow - Style8" xfId="207" xr:uid="{79D91519-2A8B-4CBE-AAC2-34EF110FFE98}"/>
    <cellStyle name="UploadThisRowValue" xfId="208" xr:uid="{48399CFE-700F-40BC-8788-81B12AD9A40A}"/>
    <cellStyle name="Warning Text 2" xfId="209" xr:uid="{DA6C4A31-B0FE-477C-BA35-69CE94728325}"/>
    <cellStyle name="Warning Text 2 2" xfId="9496" xr:uid="{9ED387F4-3CA4-4A9E-B55C-96AD9BFA53EA}"/>
    <cellStyle name="Warning Text 2 3" xfId="9497" xr:uid="{CD215A6C-95FF-4452-A0C2-5263737F054C}"/>
    <cellStyle name="Warning Text 2 4" xfId="9495" xr:uid="{D0953E85-CFC8-4C7C-BE58-B5B0987BB65B}"/>
    <cellStyle name="Warning Text 3" xfId="9498" xr:uid="{ADFC7503-1DE1-4AED-823A-CDF3C54671FB}"/>
    <cellStyle name="Warning Text 4" xfId="9499" xr:uid="{FC4EA0B0-F222-4B3C-AE7F-68ABE310EF01}"/>
    <cellStyle name="Warning Text 5" xfId="9500" xr:uid="{354B64C4-80F6-4367-AA56-9AF4E02BDB6E}"/>
    <cellStyle name="XL3 Orange" xfId="9501" xr:uid="{25112CBC-3F80-4BD1-A585-FAA8A73B8363}"/>
    <cellStyle name="一般_dept code" xfId="210" xr:uid="{A6CDE2A8-3C83-4239-B0F6-30CEC45A1FF6}"/>
  </cellStyles>
  <dxfs count="0"/>
  <tableStyles count="1" defaultTableStyle="TableStyleMedium2" defaultPivotStyle="PivotStyleLight16">
    <tableStyle name="Invisible" pivot="0" table="0" count="0" xr9:uid="{39C7E1B2-DEE8-417C-8DCD-CA834543E3EC}"/>
  </tableStyles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P63"/>
  <sheetViews>
    <sheetView tabSelected="1" view="pageBreakPreview" zoomScale="85" zoomScaleNormal="70" zoomScaleSheetLayoutView="85" workbookViewId="0">
      <pane xSplit="6" ySplit="8" topLeftCell="G9" activePane="bottomRight" state="frozen"/>
      <selection activeCell="L49" sqref="L49"/>
      <selection pane="topRight" activeCell="L49" sqref="L49"/>
      <selection pane="bottomLeft" activeCell="L49" sqref="L49"/>
      <selection pane="bottomRight" activeCell="P9" sqref="P9"/>
    </sheetView>
  </sheetViews>
  <sheetFormatPr defaultColWidth="9.109375" defaultRowHeight="13.2"/>
  <cols>
    <col min="1" max="1" width="6.44140625" style="1" customWidth="1"/>
    <col min="2" max="2" width="11.6640625" style="1" customWidth="1"/>
    <col min="3" max="3" width="9.109375" style="1"/>
    <col min="4" max="4" width="20.6640625" style="1" customWidth="1"/>
    <col min="5" max="5" width="10.5546875" style="1" customWidth="1"/>
    <col min="6" max="6" width="1.6640625" style="1" customWidth="1"/>
    <col min="7" max="7" width="11.5546875" style="1" bestFit="1" customWidth="1"/>
    <col min="8" max="8" width="1.6640625" style="1" customWidth="1"/>
    <col min="9" max="9" width="11.5546875" style="1" bestFit="1" customWidth="1"/>
    <col min="10" max="10" width="1.6640625" style="1" customWidth="1"/>
    <col min="11" max="11" width="10.44140625" style="1" bestFit="1" customWidth="1"/>
    <col min="12" max="12" width="7.6640625" style="1" bestFit="1" customWidth="1"/>
    <col min="13" max="16384" width="9.109375" style="1"/>
  </cols>
  <sheetData>
    <row r="1" spans="1:16">
      <c r="A1" s="8" t="s">
        <v>39</v>
      </c>
      <c r="K1" s="20" t="s">
        <v>38</v>
      </c>
    </row>
    <row r="2" spans="1:16">
      <c r="A2" s="1" t="s">
        <v>37</v>
      </c>
      <c r="K2" s="20" t="s">
        <v>36</v>
      </c>
    </row>
    <row r="3" spans="1:16">
      <c r="A3" s="1" t="s">
        <v>35</v>
      </c>
    </row>
    <row r="5" spans="1:16">
      <c r="G5" s="3" t="s">
        <v>34</v>
      </c>
      <c r="I5" s="3" t="s">
        <v>33</v>
      </c>
      <c r="K5" s="3" t="s">
        <v>32</v>
      </c>
    </row>
    <row r="6" spans="1:16">
      <c r="A6" s="19" t="s">
        <v>31</v>
      </c>
      <c r="B6" s="8"/>
      <c r="C6" s="8"/>
      <c r="D6" s="8"/>
      <c r="E6" s="8"/>
      <c r="F6" s="8"/>
      <c r="G6" s="323" t="s">
        <v>8</v>
      </c>
      <c r="H6" s="323"/>
      <c r="I6" s="323"/>
      <c r="J6" s="8"/>
      <c r="K6" s="8"/>
    </row>
    <row r="7" spans="1:16">
      <c r="A7" s="18" t="s">
        <v>30</v>
      </c>
      <c r="B7" s="16" t="s">
        <v>29</v>
      </c>
      <c r="C7" s="16"/>
      <c r="D7" s="16"/>
      <c r="E7" s="16"/>
      <c r="F7" s="16"/>
      <c r="G7" s="17" t="s">
        <v>411</v>
      </c>
      <c r="H7" s="16"/>
      <c r="I7" s="17" t="s">
        <v>412</v>
      </c>
      <c r="J7" s="16"/>
      <c r="K7" s="16" t="s">
        <v>28</v>
      </c>
    </row>
    <row r="8" spans="1:16">
      <c r="G8" s="3" t="s">
        <v>27</v>
      </c>
      <c r="I8" s="3" t="s">
        <v>27</v>
      </c>
      <c r="K8" s="3" t="s">
        <v>27</v>
      </c>
    </row>
    <row r="9" spans="1:16">
      <c r="A9" s="4">
        <v>1</v>
      </c>
      <c r="B9" s="9" t="s">
        <v>26</v>
      </c>
    </row>
    <row r="10" spans="1:16">
      <c r="A10" s="4">
        <v>2</v>
      </c>
    </row>
    <row r="11" spans="1:16">
      <c r="A11" s="4">
        <v>3</v>
      </c>
      <c r="B11" s="290" t="s">
        <v>390</v>
      </c>
    </row>
    <row r="12" spans="1:16">
      <c r="A12" s="4">
        <v>4</v>
      </c>
      <c r="B12" s="10" t="s">
        <v>13</v>
      </c>
      <c r="C12" s="4">
        <v>300</v>
      </c>
      <c r="D12" s="1" t="s">
        <v>11</v>
      </c>
      <c r="G12" s="246">
        <f>A.2!G12</f>
        <v>1.5483</v>
      </c>
      <c r="H12" s="239"/>
      <c r="I12" s="5">
        <f>A.2!I12</f>
        <v>1.5483</v>
      </c>
      <c r="K12" s="5">
        <f>I12-G12</f>
        <v>0</v>
      </c>
    </row>
    <row r="13" spans="1:16">
      <c r="A13" s="4">
        <v>5</v>
      </c>
      <c r="B13" s="10" t="s">
        <v>25</v>
      </c>
      <c r="C13" s="4">
        <v>14700</v>
      </c>
      <c r="D13" s="1" t="s">
        <v>11</v>
      </c>
      <c r="G13" s="246">
        <f>A.2!G13</f>
        <v>1.0762</v>
      </c>
      <c r="H13" s="239"/>
      <c r="I13" s="5">
        <f>A.2!I13</f>
        <v>1.0762</v>
      </c>
      <c r="K13" s="5">
        <f>I13-G13</f>
        <v>0</v>
      </c>
    </row>
    <row r="14" spans="1:16">
      <c r="A14" s="4">
        <v>6</v>
      </c>
      <c r="B14" s="10" t="s">
        <v>12</v>
      </c>
      <c r="C14" s="4">
        <v>15000</v>
      </c>
      <c r="D14" s="1" t="s">
        <v>11</v>
      </c>
      <c r="G14" s="246">
        <f>A.2!G14</f>
        <v>0.88880000000000003</v>
      </c>
      <c r="H14" s="239"/>
      <c r="I14" s="5">
        <f>A.2!I14</f>
        <v>0.88880000000000003</v>
      </c>
      <c r="K14" s="5">
        <f>I14-G14</f>
        <v>0</v>
      </c>
    </row>
    <row r="15" spans="1:16">
      <c r="A15" s="4">
        <v>7</v>
      </c>
      <c r="G15" s="15"/>
      <c r="P15" s="230"/>
    </row>
    <row r="16" spans="1:16">
      <c r="A16" s="4">
        <v>8</v>
      </c>
      <c r="B16" s="11" t="s">
        <v>23</v>
      </c>
      <c r="G16" s="15"/>
      <c r="P16" s="230"/>
    </row>
    <row r="17" spans="1:16">
      <c r="A17" s="4">
        <v>9</v>
      </c>
      <c r="B17" s="13" t="s">
        <v>22</v>
      </c>
      <c r="G17" s="15"/>
      <c r="P17" s="230"/>
    </row>
    <row r="18" spans="1:16">
      <c r="A18" s="4">
        <v>10</v>
      </c>
      <c r="B18" s="14" t="s">
        <v>21</v>
      </c>
      <c r="G18" s="246">
        <v>2.9655</v>
      </c>
      <c r="H18" s="5"/>
      <c r="I18" s="5">
        <f>ROUND(B.7!$G$45,4)</f>
        <v>4.5042</v>
      </c>
      <c r="J18" s="5"/>
      <c r="K18" s="5">
        <f>I18-G18</f>
        <v>1.5387</v>
      </c>
      <c r="L18" s="230"/>
      <c r="P18" s="230"/>
    </row>
    <row r="19" spans="1:16">
      <c r="A19" s="4">
        <v>11</v>
      </c>
      <c r="B19" s="14" t="s">
        <v>20</v>
      </c>
      <c r="G19" s="340">
        <v>1.3851</v>
      </c>
      <c r="H19" s="7"/>
      <c r="I19" s="7">
        <f>ROUND(B.6!$H$19,4)</f>
        <v>1.3954</v>
      </c>
      <c r="J19" s="7"/>
      <c r="K19" s="7">
        <f t="shared" ref="K19:K24" si="0">I19-G19</f>
        <v>1.0299999999999976E-2</v>
      </c>
      <c r="L19" s="230"/>
      <c r="P19" s="230"/>
    </row>
    <row r="20" spans="1:16">
      <c r="A20" s="4">
        <v>12</v>
      </c>
      <c r="B20" s="13" t="s">
        <v>19</v>
      </c>
      <c r="G20" s="246">
        <f>G18+G19</f>
        <v>4.3506</v>
      </c>
      <c r="H20" s="5"/>
      <c r="I20" s="5">
        <f>ROUND(SUM(I18:I19),4)</f>
        <v>5.8996000000000004</v>
      </c>
      <c r="J20" s="5"/>
      <c r="K20" s="5">
        <f t="shared" si="0"/>
        <v>1.5490000000000004</v>
      </c>
      <c r="L20" s="230"/>
      <c r="P20" s="230"/>
    </row>
    <row r="21" spans="1:16">
      <c r="A21" s="4">
        <v>13</v>
      </c>
      <c r="B21" s="13" t="s">
        <v>18</v>
      </c>
      <c r="G21" s="246">
        <v>-0.33500000000000002</v>
      </c>
      <c r="H21" s="5"/>
      <c r="I21" s="5">
        <f>ROUND(D.1!$G$44,4)</f>
        <v>0.27560000000000001</v>
      </c>
      <c r="J21" s="5"/>
      <c r="K21" s="5">
        <f t="shared" si="0"/>
        <v>0.61060000000000003</v>
      </c>
      <c r="L21" s="230"/>
      <c r="P21" s="230"/>
    </row>
    <row r="22" spans="1:16">
      <c r="A22" s="4">
        <v>14</v>
      </c>
      <c r="B22" s="13" t="s">
        <v>17</v>
      </c>
      <c r="G22" s="246">
        <v>0</v>
      </c>
      <c r="H22" s="5"/>
      <c r="I22" s="5">
        <f>ROUND(G62,4)</f>
        <v>0</v>
      </c>
      <c r="J22" s="5"/>
      <c r="K22" s="5">
        <f t="shared" si="0"/>
        <v>0</v>
      </c>
      <c r="L22" s="230"/>
      <c r="P22" s="230"/>
    </row>
    <row r="23" spans="1:16">
      <c r="A23" s="4">
        <v>15</v>
      </c>
      <c r="B23" s="13" t="s">
        <v>16</v>
      </c>
      <c r="G23" s="340">
        <v>0.2646</v>
      </c>
      <c r="H23" s="5"/>
      <c r="I23" s="12">
        <v>0.2646</v>
      </c>
      <c r="J23" s="5"/>
      <c r="K23" s="7">
        <f t="shared" si="0"/>
        <v>0</v>
      </c>
      <c r="L23" s="230"/>
      <c r="P23" s="230"/>
    </row>
    <row r="24" spans="1:16">
      <c r="A24" s="4">
        <v>16</v>
      </c>
      <c r="B24" s="10" t="s">
        <v>15</v>
      </c>
      <c r="G24" s="246">
        <f>G20+G21+G22+G23</f>
        <v>4.2801999999999998</v>
      </c>
      <c r="H24" s="5"/>
      <c r="I24" s="5">
        <f>ROUND(SUM(I20:I23),4)</f>
        <v>6.4398</v>
      </c>
      <c r="J24" s="5"/>
      <c r="K24" s="5">
        <f t="shared" si="0"/>
        <v>2.1596000000000002</v>
      </c>
      <c r="L24" s="230"/>
      <c r="O24" s="5"/>
    </row>
    <row r="25" spans="1:16">
      <c r="A25" s="4">
        <v>17</v>
      </c>
      <c r="G25" s="246"/>
      <c r="H25" s="5"/>
      <c r="I25" s="5"/>
      <c r="J25" s="5"/>
      <c r="K25" s="5"/>
      <c r="O25" s="5"/>
    </row>
    <row r="26" spans="1:16">
      <c r="A26" s="4">
        <v>18</v>
      </c>
      <c r="B26" s="11" t="s">
        <v>14</v>
      </c>
      <c r="G26" s="246"/>
      <c r="H26" s="5"/>
      <c r="I26" s="5"/>
      <c r="J26" s="5"/>
      <c r="K26" s="5"/>
      <c r="O26" s="5"/>
    </row>
    <row r="27" spans="1:16">
      <c r="A27" s="4">
        <v>19</v>
      </c>
      <c r="B27" s="10" t="s">
        <v>13</v>
      </c>
      <c r="C27" s="4">
        <v>300</v>
      </c>
      <c r="D27" s="1" t="s">
        <v>11</v>
      </c>
      <c r="G27" s="246">
        <f>G12+$G$24</f>
        <v>5.8285</v>
      </c>
      <c r="H27" s="5"/>
      <c r="I27" s="5">
        <f>I12+I24</f>
        <v>7.9881000000000002</v>
      </c>
      <c r="J27" s="5"/>
      <c r="K27" s="5">
        <f>I27-G27</f>
        <v>2.1596000000000002</v>
      </c>
      <c r="O27" s="5"/>
    </row>
    <row r="28" spans="1:16">
      <c r="A28" s="4">
        <v>20</v>
      </c>
      <c r="B28" s="10" t="s">
        <v>25</v>
      </c>
      <c r="C28" s="4">
        <v>14700</v>
      </c>
      <c r="D28" s="1" t="s">
        <v>11</v>
      </c>
      <c r="G28" s="246">
        <f t="shared" ref="G28:G29" si="1">G13+$G$24</f>
        <v>5.3563999999999998</v>
      </c>
      <c r="H28" s="5"/>
      <c r="I28" s="5">
        <f>+I13+I24</f>
        <v>7.516</v>
      </c>
      <c r="J28" s="5"/>
      <c r="K28" s="5">
        <f>I28-G28</f>
        <v>2.1596000000000002</v>
      </c>
      <c r="O28" s="5"/>
    </row>
    <row r="29" spans="1:16">
      <c r="A29" s="4">
        <v>21</v>
      </c>
      <c r="B29" s="10" t="s">
        <v>12</v>
      </c>
      <c r="C29" s="4">
        <v>15000</v>
      </c>
      <c r="D29" s="1" t="s">
        <v>11</v>
      </c>
      <c r="G29" s="246">
        <f t="shared" si="1"/>
        <v>5.1689999999999996</v>
      </c>
      <c r="H29" s="5"/>
      <c r="I29" s="5">
        <f>+I14+I24</f>
        <v>7.3285999999999998</v>
      </c>
      <c r="J29" s="5"/>
      <c r="K29" s="5">
        <f>I29-G29</f>
        <v>2.1596000000000002</v>
      </c>
      <c r="O29" s="5"/>
    </row>
    <row r="30" spans="1:16">
      <c r="A30" s="4">
        <v>22</v>
      </c>
      <c r="G30" s="248"/>
      <c r="O30" s="5"/>
    </row>
    <row r="31" spans="1:16">
      <c r="A31" s="4">
        <v>23</v>
      </c>
      <c r="G31" s="248"/>
      <c r="O31" s="5"/>
    </row>
    <row r="32" spans="1:16">
      <c r="A32" s="4">
        <v>24</v>
      </c>
      <c r="B32" s="9" t="s">
        <v>24</v>
      </c>
      <c r="G32" s="248"/>
      <c r="O32" s="5"/>
    </row>
    <row r="33" spans="1:15">
      <c r="A33" s="4">
        <v>25</v>
      </c>
      <c r="G33" s="248"/>
      <c r="O33" s="5"/>
    </row>
    <row r="34" spans="1:15">
      <c r="A34" s="4">
        <v>26</v>
      </c>
      <c r="B34" s="290" t="str">
        <f>+B11</f>
        <v>Distribution Charge (per Case No. 2021-00214)</v>
      </c>
      <c r="G34" s="248"/>
      <c r="O34" s="5"/>
    </row>
    <row r="35" spans="1:15">
      <c r="A35" s="4">
        <v>27</v>
      </c>
      <c r="B35" s="10" t="s">
        <v>13</v>
      </c>
      <c r="C35" s="4">
        <v>15000</v>
      </c>
      <c r="D35" s="1" t="s">
        <v>11</v>
      </c>
      <c r="G35" s="246">
        <f>A.2!G20</f>
        <v>0.95569999999999999</v>
      </c>
      <c r="I35" s="5">
        <v>0.95569999999999999</v>
      </c>
      <c r="K35" s="5">
        <f>I35-G35</f>
        <v>0</v>
      </c>
      <c r="O35" s="5"/>
    </row>
    <row r="36" spans="1:15">
      <c r="A36" s="4">
        <v>28</v>
      </c>
      <c r="B36" s="10" t="s">
        <v>12</v>
      </c>
      <c r="C36" s="4">
        <v>15000</v>
      </c>
      <c r="D36" s="1" t="s">
        <v>11</v>
      </c>
      <c r="G36" s="246">
        <f>A.2!G21</f>
        <v>0.78369999999999995</v>
      </c>
      <c r="I36" s="5">
        <v>0.78369999999999995</v>
      </c>
      <c r="K36" s="5">
        <f>I36-G36</f>
        <v>0</v>
      </c>
      <c r="O36" s="5"/>
    </row>
    <row r="37" spans="1:15">
      <c r="A37" s="4">
        <v>29</v>
      </c>
      <c r="G37" s="248"/>
      <c r="O37" s="5"/>
    </row>
    <row r="38" spans="1:15">
      <c r="A38" s="4">
        <v>30</v>
      </c>
      <c r="B38" s="11" t="s">
        <v>23</v>
      </c>
      <c r="G38" s="248"/>
      <c r="O38" s="5"/>
    </row>
    <row r="39" spans="1:15">
      <c r="A39" s="4">
        <v>31</v>
      </c>
      <c r="B39" s="13" t="s">
        <v>22</v>
      </c>
      <c r="G39" s="248"/>
      <c r="O39" s="5"/>
    </row>
    <row r="40" spans="1:15">
      <c r="A40" s="4">
        <v>32</v>
      </c>
      <c r="B40" s="14" t="s">
        <v>21</v>
      </c>
      <c r="G40" s="246">
        <v>2.9655</v>
      </c>
      <c r="H40" s="5"/>
      <c r="I40" s="5">
        <f>I18</f>
        <v>4.5042</v>
      </c>
      <c r="J40" s="5"/>
      <c r="K40" s="5">
        <f t="shared" ref="K40:K46" si="2">I40-G40</f>
        <v>1.5387</v>
      </c>
      <c r="O40" s="5"/>
    </row>
    <row r="41" spans="1:15">
      <c r="A41" s="4">
        <v>33</v>
      </c>
      <c r="B41" s="14" t="s">
        <v>20</v>
      </c>
      <c r="G41" s="340">
        <v>0.19409999999999999</v>
      </c>
      <c r="H41" s="7"/>
      <c r="I41" s="7">
        <f>ROUND(B.6!$I$19,4)</f>
        <v>0.19550000000000001</v>
      </c>
      <c r="J41" s="7"/>
      <c r="K41" s="7">
        <f t="shared" si="2"/>
        <v>1.4000000000000123E-3</v>
      </c>
      <c r="O41" s="5"/>
    </row>
    <row r="42" spans="1:15">
      <c r="A42" s="4">
        <v>34</v>
      </c>
      <c r="B42" s="13" t="s">
        <v>19</v>
      </c>
      <c r="G42" s="246">
        <f>G40+G41</f>
        <v>3.1596000000000002</v>
      </c>
      <c r="H42" s="5"/>
      <c r="I42" s="5">
        <f>ROUND(SUM(I40:I41),4)</f>
        <v>4.6997</v>
      </c>
      <c r="J42" s="5"/>
      <c r="K42" s="5">
        <f t="shared" si="2"/>
        <v>1.5400999999999998</v>
      </c>
      <c r="O42" s="5"/>
    </row>
    <row r="43" spans="1:15">
      <c r="A43" s="4">
        <v>35</v>
      </c>
      <c r="B43" s="13" t="s">
        <v>18</v>
      </c>
      <c r="G43" s="246">
        <v>-0.33500000000000002</v>
      </c>
      <c r="H43" s="5"/>
      <c r="I43" s="5">
        <f>ROUND(D.1!$G$44,4)</f>
        <v>0.27560000000000001</v>
      </c>
      <c r="J43" s="5"/>
      <c r="K43" s="5">
        <f t="shared" si="2"/>
        <v>0.61060000000000003</v>
      </c>
      <c r="O43" s="5"/>
    </row>
    <row r="44" spans="1:15">
      <c r="A44" s="4">
        <v>36</v>
      </c>
      <c r="B44" s="13" t="s">
        <v>17</v>
      </c>
      <c r="G44" s="246">
        <v>0</v>
      </c>
      <c r="H44" s="5"/>
      <c r="I44" s="5">
        <f>G62</f>
        <v>0</v>
      </c>
      <c r="J44" s="5"/>
      <c r="K44" s="5">
        <f t="shared" si="2"/>
        <v>0</v>
      </c>
      <c r="O44" s="5"/>
    </row>
    <row r="45" spans="1:15">
      <c r="A45" s="4">
        <v>37</v>
      </c>
      <c r="B45" s="13" t="s">
        <v>16</v>
      </c>
      <c r="G45" s="340">
        <v>0.2646</v>
      </c>
      <c r="H45" s="5"/>
      <c r="I45" s="12">
        <f>+I23</f>
        <v>0.2646</v>
      </c>
      <c r="J45" s="5"/>
      <c r="K45" s="7">
        <f t="shared" si="2"/>
        <v>0</v>
      </c>
      <c r="O45" s="5"/>
    </row>
    <row r="46" spans="1:15">
      <c r="A46" s="4">
        <v>38</v>
      </c>
      <c r="B46" s="10" t="s">
        <v>15</v>
      </c>
      <c r="G46" s="246">
        <f>+G42+G43+G44+G45</f>
        <v>3.0892000000000004</v>
      </c>
      <c r="H46" s="5"/>
      <c r="I46" s="5">
        <f>ROUND(SUM(I42:I45),4)</f>
        <v>5.2398999999999996</v>
      </c>
      <c r="J46" s="5"/>
      <c r="K46" s="5">
        <f t="shared" si="2"/>
        <v>2.1506999999999992</v>
      </c>
      <c r="L46" s="227"/>
      <c r="O46" s="5"/>
    </row>
    <row r="47" spans="1:15">
      <c r="A47" s="4">
        <v>39</v>
      </c>
      <c r="G47" s="240"/>
      <c r="H47" s="5"/>
      <c r="I47" s="5"/>
      <c r="J47" s="5"/>
      <c r="K47" s="5"/>
      <c r="O47" s="5"/>
    </row>
    <row r="48" spans="1:15">
      <c r="A48" s="4">
        <v>40</v>
      </c>
      <c r="B48" s="11" t="s">
        <v>14</v>
      </c>
      <c r="G48" s="240"/>
      <c r="H48" s="5"/>
      <c r="I48" s="5"/>
      <c r="J48" s="5"/>
      <c r="K48" s="5"/>
      <c r="O48" s="5"/>
    </row>
    <row r="49" spans="1:15">
      <c r="A49" s="4">
        <v>41</v>
      </c>
      <c r="B49" s="10" t="s">
        <v>13</v>
      </c>
      <c r="C49" s="4">
        <v>300</v>
      </c>
      <c r="D49" s="1" t="s">
        <v>11</v>
      </c>
      <c r="G49" s="246">
        <f>+G35+$G$46</f>
        <v>4.0449000000000002</v>
      </c>
      <c r="H49" s="5"/>
      <c r="I49" s="5">
        <f>I35+I46</f>
        <v>6.1955999999999998</v>
      </c>
      <c r="J49" s="5"/>
      <c r="K49" s="5">
        <f>I49-G49</f>
        <v>2.1506999999999996</v>
      </c>
      <c r="O49" s="5"/>
    </row>
    <row r="50" spans="1:15">
      <c r="A50" s="4">
        <v>42</v>
      </c>
      <c r="B50" s="10" t="s">
        <v>12</v>
      </c>
      <c r="C50" s="4">
        <v>14700</v>
      </c>
      <c r="D50" s="1" t="s">
        <v>11</v>
      </c>
      <c r="G50" s="246">
        <f>+G36+$G$46</f>
        <v>3.8729000000000005</v>
      </c>
      <c r="H50" s="5"/>
      <c r="I50" s="5">
        <f>+I36+I46</f>
        <v>6.0235999999999992</v>
      </c>
      <c r="J50" s="5"/>
      <c r="K50" s="5">
        <f>I50-G50</f>
        <v>2.1506999999999987</v>
      </c>
      <c r="O50" s="5"/>
    </row>
    <row r="51" spans="1:15">
      <c r="A51" s="4">
        <v>43</v>
      </c>
      <c r="G51" s="239"/>
    </row>
    <row r="52" spans="1:15">
      <c r="A52" s="4">
        <v>44</v>
      </c>
    </row>
    <row r="53" spans="1:15">
      <c r="A53" s="4">
        <v>45</v>
      </c>
      <c r="B53" s="9" t="s">
        <v>10</v>
      </c>
    </row>
    <row r="54" spans="1:15">
      <c r="A54" s="4">
        <v>47</v>
      </c>
      <c r="E54" s="2" t="s">
        <v>9</v>
      </c>
      <c r="H54" s="8"/>
      <c r="I54" s="8"/>
      <c r="J54" s="8"/>
      <c r="K54" s="8"/>
    </row>
    <row r="55" spans="1:15">
      <c r="A55" s="4">
        <v>48</v>
      </c>
      <c r="D55" s="1" t="s">
        <v>8</v>
      </c>
      <c r="E55" s="2" t="s">
        <v>7</v>
      </c>
      <c r="G55" s="2" t="s">
        <v>6</v>
      </c>
    </row>
    <row r="56" spans="1:15">
      <c r="A56" s="4">
        <v>49</v>
      </c>
    </row>
    <row r="57" spans="1:15">
      <c r="A57" s="4">
        <v>50</v>
      </c>
      <c r="C57" s="1" t="s">
        <v>5</v>
      </c>
      <c r="D57" s="341" t="s">
        <v>409</v>
      </c>
      <c r="E57" s="342">
        <v>45505</v>
      </c>
      <c r="F57" s="343"/>
      <c r="G57" s="344">
        <v>0</v>
      </c>
      <c r="H57" s="5"/>
      <c r="K57" s="1" t="s">
        <v>374</v>
      </c>
    </row>
    <row r="58" spans="1:15">
      <c r="A58" s="4">
        <v>51</v>
      </c>
      <c r="C58" s="1" t="s">
        <v>4</v>
      </c>
      <c r="D58" s="341" t="s">
        <v>410</v>
      </c>
      <c r="E58" s="342">
        <v>45597</v>
      </c>
      <c r="F58" s="343"/>
      <c r="G58" s="344">
        <v>0</v>
      </c>
      <c r="H58" s="5"/>
      <c r="L58" s="1" t="s">
        <v>374</v>
      </c>
    </row>
    <row r="59" spans="1:15">
      <c r="A59" s="4">
        <v>52</v>
      </c>
      <c r="C59" s="1" t="s">
        <v>3</v>
      </c>
      <c r="D59" s="341" t="s">
        <v>411</v>
      </c>
      <c r="E59" s="342">
        <v>45689</v>
      </c>
      <c r="F59" s="343"/>
      <c r="G59" s="344">
        <v>0</v>
      </c>
      <c r="H59" s="5"/>
    </row>
    <row r="60" spans="1:15">
      <c r="A60" s="4">
        <v>53</v>
      </c>
      <c r="C60" s="1" t="s">
        <v>2</v>
      </c>
      <c r="D60" s="343" t="s">
        <v>412</v>
      </c>
      <c r="E60" s="342">
        <v>45778</v>
      </c>
      <c r="F60" s="343"/>
      <c r="G60" s="345">
        <v>0</v>
      </c>
      <c r="H60" s="5"/>
    </row>
    <row r="61" spans="1:15">
      <c r="A61" s="4">
        <v>54</v>
      </c>
      <c r="G61" s="256"/>
      <c r="H61" s="5"/>
    </row>
    <row r="62" spans="1:15">
      <c r="A62" s="4">
        <v>55</v>
      </c>
      <c r="B62" s="1" t="s">
        <v>1</v>
      </c>
      <c r="G62" s="6">
        <f>SUM(G57:G61)</f>
        <v>0</v>
      </c>
      <c r="H62" s="5"/>
    </row>
    <row r="63" spans="1:15">
      <c r="A63" s="4"/>
    </row>
  </sheetData>
  <mergeCells count="1">
    <mergeCell ref="G6:I6"/>
  </mergeCells>
  <pageMargins left="0.5" right="0.5" top="0.5" bottom="0.5" header="0.5" footer="0.5"/>
  <pageSetup scale="99" orientation="portrait" r:id="rId1"/>
  <headerFooter alignWithMargins="0"/>
  <customProperties>
    <customPr name="_pios_id" r:id="rId2"/>
  </customProperties>
  <cellWatches>
    <cellWatch r="L24"/>
    <cellWatch r="L46"/>
  </cellWatch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92D050"/>
  </sheetPr>
  <dimension ref="A1:Q23"/>
  <sheetViews>
    <sheetView view="pageBreakPreview" zoomScale="115" zoomScaleNormal="80" zoomScaleSheetLayoutView="115" workbookViewId="0">
      <selection activeCell="I23" sqref="I23"/>
    </sheetView>
  </sheetViews>
  <sheetFormatPr defaultColWidth="9.88671875" defaultRowHeight="13.8"/>
  <cols>
    <col min="1" max="1" width="5.88671875" style="22" customWidth="1"/>
    <col min="2" max="2" width="30" style="22" customWidth="1"/>
    <col min="3" max="3" width="15.33203125" style="22" customWidth="1"/>
    <col min="4" max="4" width="18" style="22" customWidth="1"/>
    <col min="5" max="5" width="9.88671875" style="22"/>
    <col min="6" max="6" width="13" style="22" bestFit="1" customWidth="1"/>
    <col min="7" max="7" width="14.109375" style="22" customWidth="1"/>
    <col min="8" max="16384" width="9.88671875" style="22"/>
  </cols>
  <sheetData>
    <row r="1" spans="1:17">
      <c r="A1" s="51" t="s">
        <v>39</v>
      </c>
      <c r="B1" s="38"/>
      <c r="C1" s="38"/>
      <c r="D1" s="38"/>
      <c r="E1" s="38"/>
      <c r="F1" s="24" t="s">
        <v>80</v>
      </c>
    </row>
    <row r="2" spans="1:17">
      <c r="A2" s="22" t="str">
        <f>B.1!A2</f>
        <v>Expected Gas Cost (EGC) Calculation</v>
      </c>
      <c r="D2" s="38"/>
      <c r="E2" s="38"/>
      <c r="F2" s="24" t="s">
        <v>239</v>
      </c>
    </row>
    <row r="3" spans="1:17">
      <c r="A3" s="38" t="s">
        <v>238</v>
      </c>
      <c r="B3" s="38"/>
      <c r="C3" s="38"/>
      <c r="D3" s="24"/>
      <c r="E3" s="24"/>
      <c r="F3" s="24"/>
    </row>
    <row r="6" spans="1:17">
      <c r="A6" s="47" t="s">
        <v>31</v>
      </c>
      <c r="B6" s="44"/>
      <c r="C6" s="44"/>
      <c r="D6" s="44"/>
      <c r="E6" s="44"/>
      <c r="F6" s="44"/>
    </row>
    <row r="7" spans="1:17">
      <c r="A7" s="46" t="s">
        <v>30</v>
      </c>
      <c r="B7" s="46" t="s">
        <v>29</v>
      </c>
      <c r="C7" s="45"/>
      <c r="D7" s="45"/>
      <c r="E7" s="45"/>
      <c r="F7" s="46" t="s">
        <v>237</v>
      </c>
    </row>
    <row r="9" spans="1:17">
      <c r="A9" s="24"/>
      <c r="B9" s="99"/>
      <c r="C9" s="24"/>
      <c r="D9" s="24"/>
      <c r="E9" s="24"/>
      <c r="F9" s="24"/>
    </row>
    <row r="10" spans="1:17">
      <c r="A10" s="24"/>
      <c r="B10" s="67" t="s">
        <v>236</v>
      </c>
      <c r="C10" s="24"/>
      <c r="D10" s="24"/>
      <c r="E10" s="24"/>
      <c r="F10" s="24"/>
    </row>
    <row r="11" spans="1:17">
      <c r="A11" s="43" t="s">
        <v>157</v>
      </c>
      <c r="B11" s="24" t="s">
        <v>235</v>
      </c>
      <c r="C11" s="24"/>
      <c r="D11" s="24"/>
      <c r="E11" s="30"/>
      <c r="F11" s="30">
        <f>B.6!E26+B.6!E30</f>
        <v>16172423.35334</v>
      </c>
    </row>
    <row r="12" spans="1:17">
      <c r="A12" s="43">
        <v>2</v>
      </c>
      <c r="B12" s="24" t="s">
        <v>234</v>
      </c>
      <c r="C12" s="24"/>
      <c r="D12" s="24"/>
      <c r="E12" s="24"/>
      <c r="F12" s="60">
        <v>0</v>
      </c>
    </row>
    <row r="13" spans="1:17">
      <c r="A13" s="43">
        <v>3</v>
      </c>
      <c r="B13" s="24" t="s">
        <v>233</v>
      </c>
      <c r="C13" s="24"/>
      <c r="D13" s="24"/>
      <c r="E13" s="24"/>
      <c r="F13" s="30">
        <f>SUM(F11:F12)</f>
        <v>16172423.35334</v>
      </c>
    </row>
    <row r="14" spans="1:17">
      <c r="A14" s="43">
        <v>4</v>
      </c>
      <c r="B14" s="24" t="s">
        <v>232</v>
      </c>
      <c r="C14" s="24"/>
      <c r="D14" s="24"/>
      <c r="E14" s="24"/>
      <c r="F14" s="60">
        <v>365</v>
      </c>
    </row>
    <row r="15" spans="1:17" ht="14.4" thickBot="1">
      <c r="A15" s="43">
        <v>5</v>
      </c>
      <c r="B15" s="24" t="s">
        <v>231</v>
      </c>
      <c r="C15" s="24"/>
      <c r="D15" s="24"/>
      <c r="E15" s="24"/>
      <c r="F15" s="98">
        <f>ROUND(F13/365,0)</f>
        <v>44308</v>
      </c>
      <c r="Q15" s="305"/>
    </row>
    <row r="16" spans="1:17" ht="14.4" thickTop="1">
      <c r="A16" s="43">
        <v>6</v>
      </c>
      <c r="B16" s="24"/>
      <c r="C16" s="24"/>
      <c r="D16" s="24"/>
      <c r="E16" s="24"/>
      <c r="F16" s="30"/>
      <c r="G16" s="24"/>
      <c r="Q16" s="305"/>
    </row>
    <row r="17" spans="1:17">
      <c r="A17" s="43">
        <v>7</v>
      </c>
      <c r="B17" s="67" t="s">
        <v>230</v>
      </c>
      <c r="C17" s="24"/>
      <c r="D17" s="24"/>
      <c r="E17" s="24"/>
      <c r="F17" s="24"/>
      <c r="G17" s="24"/>
      <c r="Q17" s="305"/>
    </row>
    <row r="18" spans="1:17">
      <c r="A18" s="43">
        <v>8</v>
      </c>
      <c r="B18" s="24" t="s">
        <v>229</v>
      </c>
      <c r="C18" s="24"/>
      <c r="D18" s="24"/>
      <c r="E18" s="24"/>
      <c r="F18" s="24"/>
      <c r="G18" s="24"/>
      <c r="Q18" s="305"/>
    </row>
    <row r="19" spans="1:17" ht="14.4" thickBot="1">
      <c r="A19" s="43">
        <v>9</v>
      </c>
      <c r="B19" s="24" t="s">
        <v>228</v>
      </c>
      <c r="C19" s="24"/>
      <c r="D19" s="24"/>
      <c r="E19" s="24"/>
      <c r="F19" s="370">
        <v>310775</v>
      </c>
      <c r="G19" s="24" t="s">
        <v>227</v>
      </c>
      <c r="Q19" s="305"/>
    </row>
    <row r="20" spans="1:17" ht="14.4" thickTop="1">
      <c r="A20" s="43">
        <v>10</v>
      </c>
      <c r="B20" s="24"/>
      <c r="C20" s="24"/>
      <c r="D20" s="24"/>
      <c r="E20" s="24"/>
      <c r="F20" s="30"/>
      <c r="G20" s="24"/>
      <c r="Q20" s="305"/>
    </row>
    <row r="21" spans="1:17">
      <c r="A21" s="43">
        <v>11</v>
      </c>
      <c r="B21" s="24"/>
      <c r="C21" s="24"/>
      <c r="D21" s="24"/>
      <c r="E21" s="24"/>
      <c r="F21" s="24"/>
      <c r="G21" s="24"/>
      <c r="Q21" s="305"/>
    </row>
    <row r="22" spans="1:17">
      <c r="A22" s="43">
        <v>12</v>
      </c>
      <c r="B22" s="24" t="s">
        <v>226</v>
      </c>
      <c r="C22" s="24"/>
      <c r="D22" s="24"/>
      <c r="E22" s="24"/>
      <c r="F22" s="97">
        <f>ROUND(F15/F19,4)</f>
        <v>0.1426</v>
      </c>
      <c r="G22" s="24"/>
      <c r="Q22" s="305"/>
    </row>
    <row r="23" spans="1:17">
      <c r="A23" s="43">
        <v>13</v>
      </c>
      <c r="B23" s="24"/>
      <c r="C23" s="24"/>
      <c r="D23" s="24"/>
      <c r="E23" s="24"/>
      <c r="F23" s="30"/>
      <c r="G23" s="24"/>
      <c r="Q23" s="305"/>
    </row>
  </sheetData>
  <printOptions horizontalCentered="1"/>
  <pageMargins left="0.5" right="0.5" top="0.5" bottom="0.25" header="0.5" footer="0.5"/>
  <pageSetup scale="90" orientation="portrait" r:id="rId1"/>
  <headerFooter alignWithMargins="0">
    <oddFooter>&amp;R&amp;Z&amp;F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4">
    <tabColor rgb="FF92D050"/>
    <pageSetUpPr fitToPage="1"/>
  </sheetPr>
  <dimension ref="A1:S55"/>
  <sheetViews>
    <sheetView view="pageBreakPreview" topLeftCell="A2" zoomScale="85" zoomScaleNormal="80" zoomScaleSheetLayoutView="85" workbookViewId="0">
      <selection activeCell="J36" sqref="J36"/>
    </sheetView>
  </sheetViews>
  <sheetFormatPr defaultColWidth="9.88671875" defaultRowHeight="13.2"/>
  <cols>
    <col min="1" max="1" width="7.6640625" style="120" customWidth="1"/>
    <col min="2" max="2" width="19" style="120" customWidth="1"/>
    <col min="3" max="3" width="13.5546875" style="121" customWidth="1"/>
    <col min="4" max="4" width="9.6640625" style="120" customWidth="1"/>
    <col min="5" max="5" width="14.6640625" style="120" customWidth="1"/>
    <col min="6" max="6" width="2.6640625" style="120" customWidth="1"/>
    <col min="7" max="7" width="14.6640625" style="120" customWidth="1"/>
    <col min="8" max="8" width="2.6640625" style="120" customWidth="1"/>
    <col min="9" max="9" width="13.109375" style="120" bestFit="1" customWidth="1"/>
    <col min="10" max="10" width="13.109375" style="120" customWidth="1"/>
    <col min="11" max="11" width="30.6640625" style="120" bestFit="1" customWidth="1"/>
    <col min="12" max="12" width="1.88671875" style="120" customWidth="1"/>
    <col min="13" max="15" width="13.109375" style="120" bestFit="1" customWidth="1"/>
    <col min="16" max="17" width="9.88671875" style="120"/>
    <col min="18" max="19" width="10.6640625" style="120" bestFit="1" customWidth="1"/>
    <col min="20" max="16384" width="9.88671875" style="120"/>
  </cols>
  <sheetData>
    <row r="1" spans="1:19" ht="15.6">
      <c r="A1" s="327" t="s">
        <v>39</v>
      </c>
      <c r="B1" s="327"/>
      <c r="C1" s="327"/>
      <c r="D1" s="327"/>
      <c r="E1" s="327"/>
      <c r="F1" s="327"/>
      <c r="G1" s="327"/>
      <c r="H1" s="327"/>
      <c r="I1" s="327"/>
      <c r="J1" s="315"/>
      <c r="K1" s="129"/>
    </row>
    <row r="2" spans="1:19" ht="15.6">
      <c r="A2" s="328" t="s">
        <v>257</v>
      </c>
      <c r="B2" s="328"/>
      <c r="C2" s="328"/>
      <c r="D2" s="328"/>
      <c r="E2" s="328"/>
      <c r="F2" s="328"/>
      <c r="G2" s="328"/>
      <c r="H2" s="328"/>
      <c r="I2" s="328"/>
      <c r="J2" s="316"/>
      <c r="K2" s="129"/>
    </row>
    <row r="3" spans="1:19" ht="15.6">
      <c r="A3" s="329" t="s">
        <v>416</v>
      </c>
      <c r="B3" s="329"/>
      <c r="C3" s="329"/>
      <c r="D3" s="329"/>
      <c r="E3" s="329"/>
      <c r="F3" s="329"/>
      <c r="G3" s="329"/>
      <c r="H3" s="329"/>
      <c r="I3" s="329"/>
      <c r="J3" s="317"/>
      <c r="K3" s="129"/>
    </row>
    <row r="4" spans="1:19" ht="15.6">
      <c r="A4" s="129"/>
      <c r="B4" s="129"/>
      <c r="C4" s="143"/>
      <c r="D4" s="129"/>
      <c r="E4" s="129"/>
      <c r="F4" s="129"/>
      <c r="G4" s="129"/>
      <c r="H4" s="129"/>
      <c r="I4" s="129"/>
      <c r="J4" s="129"/>
      <c r="K4" s="129"/>
    </row>
    <row r="5" spans="1:19" ht="15.6">
      <c r="A5" s="326" t="s">
        <v>256</v>
      </c>
      <c r="B5" s="326"/>
      <c r="C5" s="326"/>
      <c r="D5" s="326"/>
      <c r="E5" s="326"/>
      <c r="F5" s="326"/>
      <c r="G5" s="326"/>
      <c r="H5" s="326"/>
      <c r="I5" s="326"/>
      <c r="J5" s="314"/>
      <c r="K5" s="129"/>
    </row>
    <row r="6" spans="1:19" ht="15.6">
      <c r="A6" s="326"/>
      <c r="B6" s="326"/>
      <c r="C6" s="326"/>
      <c r="D6" s="326"/>
      <c r="E6" s="326"/>
      <c r="F6" s="326"/>
      <c r="G6" s="326"/>
      <c r="H6" s="326"/>
      <c r="I6" s="326"/>
      <c r="J6" s="314"/>
      <c r="K6" s="129"/>
    </row>
    <row r="7" spans="1:19" ht="15.6">
      <c r="A7" s="129"/>
      <c r="B7" s="129"/>
      <c r="C7" s="143"/>
      <c r="D7" s="129"/>
      <c r="E7" s="129"/>
      <c r="F7" s="129"/>
      <c r="G7" s="129"/>
      <c r="H7" s="129"/>
      <c r="I7" s="129"/>
      <c r="J7" s="129"/>
      <c r="K7" s="261"/>
      <c r="M7" s="138"/>
      <c r="N7" s="138"/>
      <c r="O7" s="138"/>
      <c r="Q7" s="137"/>
      <c r="R7" s="137"/>
      <c r="S7" s="137"/>
    </row>
    <row r="8" spans="1:19" ht="15.75" customHeight="1">
      <c r="A8" s="129" t="s">
        <v>255</v>
      </c>
      <c r="B8" s="325" t="str">
        <f>CONCATENATE("The Gas Supply Department reviewed the NYMEX futures close prices for the quarter of ",TEXT(E12,"Mmmm YYYY")," through ",TEXT(I12,"Mmmm YYYY")," during the period ",TEXT(C14,"Mmmm dd")," through ",TEXT(C23,"Mmmm DD, YYYY."))</f>
        <v>The Gas Supply Department reviewed the NYMEX futures close prices for the quarter of May 2025 through July 2025 during the period March 17 through March 28, 2025.</v>
      </c>
      <c r="C8" s="325"/>
      <c r="D8" s="325"/>
      <c r="E8" s="325"/>
      <c r="F8" s="325"/>
      <c r="G8" s="325"/>
      <c r="H8" s="325"/>
      <c r="I8" s="325"/>
      <c r="J8" s="313"/>
      <c r="K8" s="261"/>
      <c r="M8" s="138"/>
      <c r="N8" s="138"/>
      <c r="O8" s="138"/>
      <c r="Q8" s="130"/>
      <c r="R8" s="130"/>
      <c r="S8" s="130"/>
    </row>
    <row r="9" spans="1:19" ht="15.6">
      <c r="A9" s="129"/>
      <c r="B9" s="325"/>
      <c r="C9" s="325"/>
      <c r="D9" s="325"/>
      <c r="E9" s="325"/>
      <c r="F9" s="325"/>
      <c r="G9" s="325"/>
      <c r="H9" s="325"/>
      <c r="I9" s="325"/>
      <c r="J9" s="313"/>
      <c r="K9" s="261"/>
      <c r="M9" s="138"/>
      <c r="N9" s="138"/>
      <c r="O9" s="138"/>
      <c r="Q9" s="130"/>
      <c r="R9" s="130"/>
      <c r="S9" s="130"/>
    </row>
    <row r="10" spans="1:19" ht="15.6">
      <c r="A10" s="129"/>
      <c r="B10" s="325"/>
      <c r="C10" s="325"/>
      <c r="D10" s="325"/>
      <c r="E10" s="325"/>
      <c r="F10" s="325"/>
      <c r="G10" s="325"/>
      <c r="H10" s="325"/>
      <c r="I10" s="325"/>
      <c r="J10" s="313"/>
      <c r="K10" s="261"/>
      <c r="M10" s="138"/>
      <c r="N10" s="138"/>
      <c r="O10" s="138"/>
      <c r="Q10" s="130"/>
      <c r="R10" s="130"/>
      <c r="S10" s="130"/>
    </row>
    <row r="11" spans="1:19" ht="15.6">
      <c r="A11" s="129"/>
      <c r="B11" s="126"/>
      <c r="C11" s="143"/>
      <c r="D11" s="129"/>
      <c r="E11" s="129"/>
      <c r="F11" s="129"/>
      <c r="G11" s="129"/>
      <c r="H11" s="129"/>
      <c r="I11" s="129"/>
      <c r="J11" s="129"/>
      <c r="K11" s="261"/>
      <c r="M11" s="138"/>
      <c r="N11" s="138"/>
      <c r="O11" s="138"/>
      <c r="Q11" s="130"/>
      <c r="R11" s="130"/>
      <c r="S11" s="130"/>
    </row>
    <row r="12" spans="1:19" ht="15.6">
      <c r="A12" s="129"/>
      <c r="B12" s="129"/>
      <c r="C12" s="143"/>
      <c r="D12" s="126"/>
      <c r="E12" s="144">
        <v>45778</v>
      </c>
      <c r="F12" s="146"/>
      <c r="G12" s="144">
        <v>45809</v>
      </c>
      <c r="H12" s="145"/>
      <c r="I12" s="144">
        <v>45839</v>
      </c>
      <c r="J12" s="144"/>
      <c r="L12" s="130"/>
      <c r="M12" s="130"/>
      <c r="N12" s="130"/>
    </row>
    <row r="13" spans="1:19" ht="15.6">
      <c r="A13" s="129"/>
      <c r="B13" s="126"/>
      <c r="C13" s="143"/>
      <c r="D13" s="126"/>
      <c r="E13" s="141" t="s">
        <v>254</v>
      </c>
      <c r="F13" s="142"/>
      <c r="G13" s="141" t="s">
        <v>254</v>
      </c>
      <c r="H13" s="142"/>
      <c r="I13" s="141" t="s">
        <v>254</v>
      </c>
      <c r="J13" s="142"/>
      <c r="L13" s="130"/>
      <c r="M13" s="130"/>
      <c r="N13" s="130"/>
    </row>
    <row r="14" spans="1:19" ht="15.6">
      <c r="B14" s="137" t="str">
        <f>TEXT(C14,"Dddd")</f>
        <v>Monday</v>
      </c>
      <c r="C14" s="140">
        <v>45733</v>
      </c>
      <c r="D14" s="129"/>
      <c r="E14" s="272">
        <v>4.0860000000000003</v>
      </c>
      <c r="F14" s="272"/>
      <c r="G14" s="272">
        <v>4.2519999999999998</v>
      </c>
      <c r="H14" s="272"/>
      <c r="I14" s="272">
        <v>4.4669999999999996</v>
      </c>
      <c r="J14" s="272"/>
      <c r="L14" s="130"/>
      <c r="M14" s="130"/>
      <c r="N14" s="130"/>
    </row>
    <row r="15" spans="1:19" ht="15.6">
      <c r="A15" s="129"/>
      <c r="B15" s="137" t="str">
        <f t="shared" ref="B15:B22" si="0">TEXT(C15,"Dddd")</f>
        <v>Tuesday</v>
      </c>
      <c r="C15" s="140">
        <v>45734</v>
      </c>
      <c r="D15" s="129"/>
      <c r="E15" s="272">
        <v>4.109</v>
      </c>
      <c r="F15" s="272"/>
      <c r="G15" s="272">
        <v>4.2619999999999996</v>
      </c>
      <c r="H15" s="272"/>
      <c r="I15" s="272">
        <v>4.4770000000000003</v>
      </c>
      <c r="J15" s="272"/>
      <c r="L15" s="130"/>
      <c r="M15" s="304"/>
      <c r="N15" s="130"/>
    </row>
    <row r="16" spans="1:19" ht="15.6">
      <c r="A16" s="129"/>
      <c r="B16" s="137" t="str">
        <f t="shared" si="0"/>
        <v>Wednesday</v>
      </c>
      <c r="C16" s="140">
        <v>45735</v>
      </c>
      <c r="D16" s="129"/>
      <c r="E16" s="272">
        <v>4.3129999999999997</v>
      </c>
      <c r="F16" s="272"/>
      <c r="G16" s="272">
        <v>4.4550000000000001</v>
      </c>
      <c r="H16" s="272"/>
      <c r="I16" s="272">
        <v>4.6680000000000001</v>
      </c>
      <c r="J16" s="272"/>
      <c r="L16" s="130"/>
      <c r="M16" s="304"/>
      <c r="N16" s="130"/>
    </row>
    <row r="17" spans="1:16" ht="15.6">
      <c r="A17" s="129"/>
      <c r="B17" s="137" t="str">
        <f t="shared" si="0"/>
        <v>Thursday</v>
      </c>
      <c r="C17" s="140">
        <v>45736</v>
      </c>
      <c r="D17" s="129"/>
      <c r="E17" s="272">
        <v>4.0380000000000003</v>
      </c>
      <c r="F17" s="272"/>
      <c r="G17" s="272">
        <v>4.1980000000000004</v>
      </c>
      <c r="H17" s="272"/>
      <c r="I17" s="272">
        <v>4.4359999999999999</v>
      </c>
      <c r="J17" s="272"/>
      <c r="L17" s="130"/>
      <c r="M17" s="304"/>
      <c r="N17" s="130"/>
    </row>
    <row r="18" spans="1:16" ht="15.6">
      <c r="A18" s="129"/>
      <c r="B18" s="137" t="str">
        <f t="shared" si="0"/>
        <v>Friday</v>
      </c>
      <c r="C18" s="140">
        <v>45737</v>
      </c>
      <c r="D18" s="129"/>
      <c r="E18" s="272">
        <v>4.024</v>
      </c>
      <c r="F18" s="272"/>
      <c r="G18" s="272">
        <v>4.1820000000000004</v>
      </c>
      <c r="H18" s="272"/>
      <c r="I18" s="272">
        <v>4.4279999999999999</v>
      </c>
      <c r="J18" s="272"/>
      <c r="L18" s="130"/>
      <c r="M18" s="304"/>
      <c r="N18" s="130"/>
    </row>
    <row r="19" spans="1:16" ht="15.6">
      <c r="A19" s="129"/>
      <c r="B19" s="137" t="str">
        <f t="shared" si="0"/>
        <v>Monday</v>
      </c>
      <c r="C19" s="140">
        <v>45740</v>
      </c>
      <c r="D19" s="129"/>
      <c r="E19" s="272">
        <v>3.9540000000000002</v>
      </c>
      <c r="F19" s="272"/>
      <c r="G19" s="272">
        <v>4.1150000000000002</v>
      </c>
      <c r="H19" s="272"/>
      <c r="I19" s="272">
        <v>4.3780000000000001</v>
      </c>
      <c r="J19" s="272"/>
      <c r="L19" s="130"/>
      <c r="M19" s="304"/>
      <c r="N19" s="130"/>
    </row>
    <row r="20" spans="1:16" ht="15.6">
      <c r="A20" s="129"/>
      <c r="B20" s="137" t="str">
        <f t="shared" si="0"/>
        <v>Tuesday</v>
      </c>
      <c r="C20" s="140">
        <v>45741</v>
      </c>
      <c r="D20" s="129"/>
      <c r="E20" s="272">
        <v>3.8769999999999998</v>
      </c>
      <c r="F20" s="272"/>
      <c r="G20" s="272">
        <v>4.0469999999999997</v>
      </c>
      <c r="H20" s="272"/>
      <c r="I20" s="272">
        <v>4.3170000000000002</v>
      </c>
      <c r="J20" s="272"/>
      <c r="L20" s="130"/>
      <c r="M20" s="304"/>
      <c r="N20" s="130"/>
    </row>
    <row r="21" spans="1:16" ht="15.6">
      <c r="A21" s="129"/>
      <c r="B21" s="137" t="str">
        <f t="shared" si="0"/>
        <v>Wednesday</v>
      </c>
      <c r="C21" s="140">
        <v>45742</v>
      </c>
      <c r="D21" s="129"/>
      <c r="E21" s="272">
        <v>3.8719999999999999</v>
      </c>
      <c r="F21" s="272"/>
      <c r="G21" s="272">
        <v>4.024</v>
      </c>
      <c r="H21" s="272"/>
      <c r="I21" s="272">
        <v>4.2789999999999999</v>
      </c>
      <c r="J21" s="272"/>
      <c r="L21" s="130"/>
      <c r="M21" s="304"/>
      <c r="N21" s="130"/>
    </row>
    <row r="22" spans="1:16" ht="15.6">
      <c r="A22" s="129"/>
      <c r="B22" s="137" t="str">
        <f t="shared" si="0"/>
        <v>Thursday</v>
      </c>
      <c r="C22" s="140">
        <v>45743</v>
      </c>
      <c r="D22" s="129"/>
      <c r="E22" s="272">
        <v>3.9249999999999998</v>
      </c>
      <c r="F22" s="272"/>
      <c r="G22" s="272">
        <v>4.0720000000000001</v>
      </c>
      <c r="H22" s="272"/>
      <c r="I22" s="272">
        <v>4.3109999999999999</v>
      </c>
      <c r="J22" s="272"/>
      <c r="L22" s="130"/>
      <c r="M22" s="304"/>
      <c r="N22" s="130"/>
    </row>
    <row r="23" spans="1:16" ht="15.6">
      <c r="A23" s="129"/>
      <c r="B23" s="137" t="str">
        <f>TEXT(C23,"Dddd")</f>
        <v>Friday</v>
      </c>
      <c r="C23" s="140">
        <v>45744</v>
      </c>
      <c r="D23" s="129"/>
      <c r="E23" s="272">
        <v>4.1849999999999996</v>
      </c>
      <c r="F23" s="272"/>
      <c r="G23" s="272">
        <v>4.4009999999999998</v>
      </c>
      <c r="H23" s="272"/>
      <c r="I23" s="272">
        <v>4.4669999999999996</v>
      </c>
      <c r="J23" s="272"/>
      <c r="L23" s="130"/>
      <c r="M23" s="304"/>
      <c r="N23" s="130"/>
    </row>
    <row r="24" spans="1:16" ht="15.6">
      <c r="A24" s="129"/>
      <c r="B24" s="137"/>
      <c r="C24" s="139"/>
      <c r="D24" s="129"/>
      <c r="E24" s="138"/>
      <c r="F24" s="138"/>
      <c r="G24" s="138"/>
      <c r="H24" s="138"/>
      <c r="I24" s="138"/>
      <c r="J24" s="138"/>
      <c r="L24" s="225"/>
      <c r="M24" s="130"/>
      <c r="N24" s="225"/>
      <c r="P24" s="226"/>
    </row>
    <row r="25" spans="1:16" ht="16.2" thickBot="1">
      <c r="A25" s="129"/>
      <c r="B25" s="137" t="s">
        <v>109</v>
      </c>
      <c r="C25" s="136"/>
      <c r="D25" s="123"/>
      <c r="E25" s="134">
        <f>AVERAGEA(E14:E23)</f>
        <v>4.0382999999999996</v>
      </c>
      <c r="F25" s="135"/>
      <c r="G25" s="134">
        <f>AVERAGEA(G14:G23)</f>
        <v>4.200800000000001</v>
      </c>
      <c r="H25" s="135"/>
      <c r="I25" s="134">
        <f>AVERAGEA(I14:I23)</f>
        <v>4.4228000000000005</v>
      </c>
      <c r="J25" s="135"/>
    </row>
    <row r="26" spans="1:16" ht="16.2" thickTop="1">
      <c r="A26" s="129"/>
      <c r="B26" s="133"/>
      <c r="D26" s="132"/>
      <c r="E26" s="131"/>
      <c r="F26" s="131"/>
      <c r="G26" s="131"/>
      <c r="H26" s="131"/>
      <c r="I26" s="131"/>
      <c r="J26" s="131"/>
    </row>
    <row r="27" spans="1:16" ht="15.75" customHeight="1">
      <c r="K27" s="129"/>
      <c r="N27" s="252"/>
    </row>
    <row r="28" spans="1:16" ht="15.6">
      <c r="A28" s="129" t="s">
        <v>253</v>
      </c>
      <c r="B28" s="324" t="s">
        <v>417</v>
      </c>
      <c r="C28" s="324"/>
      <c r="D28" s="324"/>
      <c r="E28" s="324"/>
      <c r="F28" s="324"/>
      <c r="G28" s="324"/>
      <c r="H28" s="324"/>
      <c r="I28" s="324"/>
      <c r="J28" s="312"/>
      <c r="K28" s="217" t="s">
        <v>348</v>
      </c>
    </row>
    <row r="29" spans="1:16" ht="15.6">
      <c r="A29" s="129"/>
      <c r="B29" s="324"/>
      <c r="C29" s="324"/>
      <c r="D29" s="324"/>
      <c r="E29" s="324"/>
      <c r="F29" s="324"/>
      <c r="G29" s="324"/>
      <c r="H29" s="324"/>
      <c r="I29" s="324"/>
      <c r="J29" s="312"/>
      <c r="K29" s="126"/>
    </row>
    <row r="30" spans="1:16" ht="18.75" customHeight="1">
      <c r="A30" s="126"/>
      <c r="B30" s="324"/>
      <c r="C30" s="324"/>
      <c r="D30" s="324"/>
      <c r="E30" s="324"/>
      <c r="F30" s="324"/>
      <c r="G30" s="324"/>
      <c r="H30" s="324"/>
      <c r="I30" s="324"/>
      <c r="J30" s="312"/>
      <c r="K30" s="126"/>
    </row>
    <row r="31" spans="1:16" ht="10.5" customHeight="1">
      <c r="A31" s="126"/>
      <c r="B31" s="128"/>
      <c r="C31" s="127"/>
      <c r="D31" s="126"/>
      <c r="E31" s="126"/>
      <c r="F31" s="126"/>
      <c r="G31" s="126"/>
      <c r="H31" s="126"/>
      <c r="I31" s="126"/>
      <c r="J31" s="126"/>
      <c r="K31" s="126"/>
      <c r="N31" s="241"/>
    </row>
    <row r="32" spans="1:16" ht="20.25" customHeight="1">
      <c r="A32" s="126"/>
      <c r="B32" s="324" t="s">
        <v>252</v>
      </c>
      <c r="C32" s="324"/>
      <c r="D32" s="324"/>
      <c r="E32" s="324"/>
      <c r="F32" s="324"/>
      <c r="G32" s="324"/>
      <c r="H32" s="324"/>
      <c r="I32" s="324"/>
      <c r="J32" s="312"/>
      <c r="K32" s="126"/>
    </row>
    <row r="33" spans="1:14" ht="27.6">
      <c r="A33" s="126"/>
      <c r="B33" s="324"/>
      <c r="C33" s="324"/>
      <c r="D33" s="324"/>
      <c r="E33" s="324"/>
      <c r="F33" s="324"/>
      <c r="G33" s="324"/>
      <c r="H33" s="324"/>
      <c r="I33" s="324"/>
      <c r="J33" s="312"/>
      <c r="K33" s="126"/>
      <c r="N33" s="125"/>
    </row>
    <row r="34" spans="1:14">
      <c r="A34" s="126"/>
      <c r="B34" s="126"/>
      <c r="C34" s="126"/>
      <c r="D34" s="126"/>
      <c r="E34" s="126"/>
      <c r="F34" s="126"/>
      <c r="G34" s="126"/>
      <c r="H34" s="126"/>
    </row>
    <row r="35" spans="1:14">
      <c r="C35" s="120"/>
      <c r="G35" s="124"/>
      <c r="H35" s="124"/>
    </row>
    <row r="36" spans="1:14">
      <c r="C36" s="120"/>
    </row>
    <row r="37" spans="1:14">
      <c r="C37" s="120"/>
    </row>
    <row r="38" spans="1:14">
      <c r="C38" s="120"/>
    </row>
    <row r="39" spans="1:14" ht="15.6">
      <c r="B39" s="123"/>
    </row>
    <row r="53" spans="2:2" ht="15.6">
      <c r="B53" s="122"/>
    </row>
    <row r="54" spans="2:2" ht="15.6">
      <c r="B54" s="122"/>
    </row>
    <row r="55" spans="2:2" ht="15.6">
      <c r="B55" s="122"/>
    </row>
  </sheetData>
  <mergeCells count="7">
    <mergeCell ref="B32:I33"/>
    <mergeCell ref="B28:I30"/>
    <mergeCell ref="B8:I10"/>
    <mergeCell ref="A5:I6"/>
    <mergeCell ref="A1:I1"/>
    <mergeCell ref="A2:I2"/>
    <mergeCell ref="A3:I3"/>
  </mergeCells>
  <printOptions horizontalCentered="1"/>
  <pageMargins left="0.25" right="0.25" top="0.75" bottom="0.75" header="0.3" footer="0.3"/>
  <pageSetup orientation="portrait" r:id="rId1"/>
  <headerFooter alignWithMargins="0">
    <oddHeader>&amp;RExhibit C
Page  1 of 2</oddHead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6">
    <tabColor rgb="FF92D050"/>
  </sheetPr>
  <dimension ref="A1:Q62"/>
  <sheetViews>
    <sheetView view="pageBreakPreview" zoomScale="80" zoomScaleNormal="85" zoomScaleSheetLayoutView="80" workbookViewId="0">
      <selection activeCell="H34" sqref="H34"/>
    </sheetView>
  </sheetViews>
  <sheetFormatPr defaultColWidth="9.109375" defaultRowHeight="13.2"/>
  <cols>
    <col min="1" max="1" width="21.109375" style="15" customWidth="1"/>
    <col min="2" max="2" width="12" style="15" bestFit="1" customWidth="1"/>
    <col min="3" max="3" width="15" style="15" customWidth="1"/>
    <col min="4" max="4" width="13.88671875" style="15" customWidth="1"/>
    <col min="5" max="5" width="2.6640625" style="15" customWidth="1"/>
    <col min="6" max="6" width="12" style="15" bestFit="1" customWidth="1"/>
    <col min="7" max="7" width="8.6640625" style="15" customWidth="1"/>
    <col min="8" max="8" width="13.44140625" style="15" customWidth="1"/>
    <col min="9" max="9" width="2.6640625" style="15" customWidth="1"/>
    <col min="10" max="10" width="12" style="15" bestFit="1" customWidth="1"/>
    <col min="11" max="11" width="12.33203125" style="15" bestFit="1" customWidth="1"/>
    <col min="12" max="12" width="13.44140625" style="15" bestFit="1" customWidth="1"/>
    <col min="13" max="13" width="9.88671875" style="15" customWidth="1"/>
    <col min="14" max="14" width="12.88671875" style="15" bestFit="1" customWidth="1"/>
    <col min="15" max="15" width="8.5546875" style="15" bestFit="1" customWidth="1"/>
    <col min="16" max="16" width="14.88671875" style="15" customWidth="1"/>
    <col min="17" max="16384" width="9.109375" style="15"/>
  </cols>
  <sheetData>
    <row r="1" spans="1:16">
      <c r="B1" s="102"/>
      <c r="F1" s="102"/>
      <c r="J1" s="102"/>
      <c r="P1" s="15" t="s">
        <v>250</v>
      </c>
    </row>
    <row r="2" spans="1:16">
      <c r="B2" s="119"/>
      <c r="P2" s="15" t="s">
        <v>43</v>
      </c>
    </row>
    <row r="4" spans="1:16">
      <c r="A4" s="330" t="s">
        <v>39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</row>
    <row r="5" spans="1:16">
      <c r="A5" s="330" t="s">
        <v>249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</row>
    <row r="6" spans="1:16">
      <c r="A6" s="331" t="s">
        <v>416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</row>
    <row r="7" spans="1:16">
      <c r="A7" s="118" t="s">
        <v>251</v>
      </c>
    </row>
    <row r="9" spans="1:16">
      <c r="B9" s="332">
        <v>45778</v>
      </c>
      <c r="C9" s="332"/>
      <c r="D9" s="332"/>
      <c r="F9" s="332">
        <v>45809</v>
      </c>
      <c r="G9" s="332"/>
      <c r="H9" s="332"/>
      <c r="J9" s="332">
        <v>45839</v>
      </c>
      <c r="K9" s="332"/>
      <c r="L9" s="332"/>
      <c r="N9" s="333" t="s">
        <v>69</v>
      </c>
      <c r="O9" s="334"/>
      <c r="P9" s="334"/>
    </row>
    <row r="10" spans="1:16">
      <c r="B10" s="117" t="s">
        <v>195</v>
      </c>
      <c r="C10" s="117" t="s">
        <v>70</v>
      </c>
      <c r="D10" s="117" t="s">
        <v>248</v>
      </c>
      <c r="F10" s="117" t="s">
        <v>195</v>
      </c>
      <c r="G10" s="117" t="s">
        <v>70</v>
      </c>
      <c r="H10" s="117" t="s">
        <v>248</v>
      </c>
      <c r="J10" s="117" t="s">
        <v>195</v>
      </c>
      <c r="K10" s="117" t="s">
        <v>70</v>
      </c>
      <c r="L10" s="117" t="s">
        <v>248</v>
      </c>
      <c r="N10" s="117" t="s">
        <v>195</v>
      </c>
      <c r="O10" s="117" t="s">
        <v>70</v>
      </c>
      <c r="P10" s="117" t="s">
        <v>248</v>
      </c>
    </row>
    <row r="11" spans="1:16" ht="14.4">
      <c r="A11" s="15" t="s">
        <v>112</v>
      </c>
      <c r="B11" s="110"/>
      <c r="C11" s="111"/>
      <c r="D11" s="111"/>
      <c r="E11" s="111"/>
      <c r="F11" s="110"/>
      <c r="G11" s="111"/>
      <c r="H11" s="111"/>
      <c r="I11" s="111"/>
      <c r="J11" s="110"/>
      <c r="K11" s="111"/>
      <c r="L11" s="111"/>
      <c r="N11" s="113"/>
      <c r="O11" s="111"/>
      <c r="P11" s="111"/>
    </row>
    <row r="12" spans="1:16" ht="14.4">
      <c r="A12" s="15" t="s">
        <v>247</v>
      </c>
      <c r="B12" s="110"/>
      <c r="C12" s="111"/>
      <c r="D12" s="111"/>
      <c r="E12" s="111"/>
      <c r="F12" s="110"/>
      <c r="G12" s="111"/>
      <c r="H12" s="111"/>
      <c r="I12" s="111"/>
      <c r="J12" s="110"/>
      <c r="K12" s="111"/>
      <c r="L12" s="111"/>
      <c r="N12" s="113"/>
      <c r="O12" s="111"/>
      <c r="P12" s="111"/>
    </row>
    <row r="13" spans="1:16" ht="14.4">
      <c r="A13" s="15" t="s">
        <v>100</v>
      </c>
      <c r="B13" s="110"/>
      <c r="C13" s="111"/>
      <c r="D13" s="111"/>
      <c r="E13" s="111"/>
      <c r="F13" s="110"/>
      <c r="G13" s="111"/>
      <c r="H13" s="111"/>
      <c r="I13" s="111"/>
      <c r="J13" s="110"/>
      <c r="K13" s="111"/>
      <c r="L13" s="111"/>
      <c r="N13" s="113"/>
      <c r="O13" s="111"/>
      <c r="P13" s="111"/>
    </row>
    <row r="14" spans="1:16" ht="14.4">
      <c r="A14" s="15" t="s">
        <v>246</v>
      </c>
      <c r="B14" s="110"/>
      <c r="C14" s="111"/>
      <c r="D14" s="111"/>
      <c r="E14" s="111"/>
      <c r="F14" s="110"/>
      <c r="G14" s="111"/>
      <c r="H14" s="111"/>
      <c r="I14" s="111"/>
      <c r="J14" s="110"/>
      <c r="K14" s="111"/>
      <c r="L14" s="111"/>
      <c r="N14" s="113"/>
      <c r="O14" s="111"/>
      <c r="P14" s="111"/>
    </row>
    <row r="15" spans="1:16" ht="14.4">
      <c r="A15" s="15" t="s">
        <v>245</v>
      </c>
      <c r="B15" s="110"/>
      <c r="C15" s="111"/>
      <c r="D15" s="111"/>
      <c r="E15" s="111"/>
      <c r="F15" s="110"/>
      <c r="G15" s="111"/>
      <c r="H15" s="111"/>
      <c r="I15" s="111"/>
      <c r="J15" s="110"/>
      <c r="K15" s="111"/>
      <c r="L15" s="111"/>
      <c r="N15" s="113"/>
      <c r="O15" s="111"/>
      <c r="P15" s="111"/>
    </row>
    <row r="16" spans="1:16" ht="14.4">
      <c r="A16" s="15" t="s">
        <v>244</v>
      </c>
      <c r="B16" s="110"/>
      <c r="C16" s="111"/>
      <c r="D16" s="111"/>
      <c r="E16" s="111"/>
      <c r="F16" s="110"/>
      <c r="G16" s="111"/>
      <c r="H16" s="111"/>
      <c r="I16" s="111"/>
      <c r="J16" s="110"/>
      <c r="K16" s="111"/>
      <c r="L16" s="111"/>
      <c r="N16" s="113"/>
      <c r="O16" s="111"/>
      <c r="P16" s="111"/>
    </row>
    <row r="17" spans="1:17" ht="15.6">
      <c r="A17" s="15" t="s">
        <v>202</v>
      </c>
      <c r="B17" s="116"/>
      <c r="C17" s="111"/>
      <c r="D17" s="111"/>
      <c r="E17" s="111"/>
      <c r="F17" s="116"/>
      <c r="G17" s="111"/>
      <c r="H17" s="111"/>
      <c r="I17" s="111"/>
      <c r="J17" s="116"/>
      <c r="K17" s="111"/>
      <c r="L17" s="111"/>
      <c r="N17" s="115"/>
      <c r="O17" s="111"/>
      <c r="P17" s="111"/>
      <c r="Q17" s="301"/>
    </row>
    <row r="18" spans="1:17" ht="14.4"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N18" s="111"/>
      <c r="O18" s="111"/>
      <c r="P18" s="111"/>
      <c r="Q18" s="301"/>
    </row>
    <row r="19" spans="1:17" ht="14.4"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1"/>
      <c r="O19" s="111"/>
      <c r="P19" s="111"/>
      <c r="Q19" s="301"/>
    </row>
    <row r="20" spans="1:17" ht="14.4">
      <c r="B20" s="110"/>
      <c r="C20" s="104"/>
      <c r="D20" s="114"/>
      <c r="E20" s="111"/>
      <c r="F20" s="110"/>
      <c r="G20" s="104"/>
      <c r="H20" s="114"/>
      <c r="I20" s="111"/>
      <c r="J20" s="110"/>
      <c r="K20" s="104"/>
      <c r="L20" s="114"/>
      <c r="N20" s="113"/>
      <c r="O20" s="104"/>
      <c r="P20" s="109"/>
      <c r="Q20" s="301"/>
    </row>
    <row r="21" spans="1:17" ht="15.6">
      <c r="B21" s="110"/>
      <c r="C21" s="106"/>
      <c r="D21" s="112" t="s">
        <v>243</v>
      </c>
      <c r="E21" s="111"/>
      <c r="F21" s="110"/>
      <c r="G21" s="106"/>
      <c r="H21" s="108"/>
      <c r="I21" s="111"/>
      <c r="J21" s="110"/>
      <c r="K21" s="106"/>
      <c r="L21" s="108"/>
      <c r="N21" s="110"/>
      <c r="O21" s="106"/>
      <c r="P21" s="109"/>
      <c r="Q21" s="301"/>
    </row>
    <row r="22" spans="1:17" ht="14.4">
      <c r="A22" s="15" t="s">
        <v>242</v>
      </c>
      <c r="B22" s="102"/>
      <c r="C22" s="106"/>
      <c r="D22" s="108"/>
      <c r="F22" s="102"/>
      <c r="G22" s="106"/>
      <c r="H22" s="108"/>
      <c r="J22" s="102"/>
      <c r="K22" s="106"/>
      <c r="L22" s="108"/>
      <c r="N22" s="102"/>
      <c r="O22" s="104"/>
      <c r="P22" s="107"/>
      <c r="Q22" s="301"/>
    </row>
    <row r="23" spans="1:17" ht="15" hidden="1">
      <c r="A23" s="15" t="s">
        <v>241</v>
      </c>
      <c r="B23" s="105"/>
      <c r="C23" s="106"/>
      <c r="D23" s="103"/>
      <c r="F23" s="105"/>
      <c r="G23" s="106"/>
      <c r="H23" s="103"/>
      <c r="J23" s="105"/>
      <c r="K23" s="106"/>
      <c r="L23" s="103"/>
      <c r="N23" s="105"/>
      <c r="O23" s="104"/>
      <c r="P23" s="103"/>
      <c r="Q23" s="301"/>
    </row>
    <row r="24" spans="1:17">
      <c r="B24" s="102"/>
      <c r="D24" s="101"/>
      <c r="F24" s="102"/>
      <c r="H24" s="101"/>
      <c r="J24" s="102"/>
      <c r="L24" s="101"/>
      <c r="N24" s="102"/>
      <c r="P24" s="101"/>
      <c r="Q24" s="301"/>
    </row>
    <row r="25" spans="1:17" ht="12" customHeight="1">
      <c r="A25" s="15" t="s">
        <v>240</v>
      </c>
      <c r="C25" s="100"/>
      <c r="G25" s="100"/>
      <c r="K25" s="100"/>
      <c r="O25" s="100"/>
      <c r="Q25" s="301"/>
    </row>
    <row r="59" hidden="1"/>
    <row r="60" hidden="1"/>
    <row r="62" ht="14.4"/>
  </sheetData>
  <mergeCells count="7">
    <mergeCell ref="A4:P4"/>
    <mergeCell ref="A5:P5"/>
    <mergeCell ref="A6:P6"/>
    <mergeCell ref="B9:D9"/>
    <mergeCell ref="F9:H9"/>
    <mergeCell ref="J9:L9"/>
    <mergeCell ref="N9:P9"/>
  </mergeCells>
  <printOptions horizontalCentered="1"/>
  <pageMargins left="0.23" right="0.26" top="0.71" bottom="0.68" header="0.5" footer="0.35"/>
  <pageSetup scale="70" orientation="landscape" r:id="rId1"/>
  <headerFooter alignWithMargins="0"/>
  <customProperties>
    <customPr name="_pios_id" r:id="rId2"/>
  </customProperties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Sheet20">
    <pageSetUpPr fitToPage="1"/>
  </sheetPr>
  <dimension ref="A1:Q121"/>
  <sheetViews>
    <sheetView showGridLines="0" view="pageBreakPreview" zoomScale="85" zoomScaleNormal="80" zoomScaleSheetLayoutView="85" workbookViewId="0">
      <selection activeCell="A12" sqref="A12:A44"/>
    </sheetView>
  </sheetViews>
  <sheetFormatPr defaultColWidth="9.109375" defaultRowHeight="13.8"/>
  <cols>
    <col min="1" max="1" width="11.109375" style="147" customWidth="1"/>
    <col min="2" max="2" width="16.5546875" style="147" customWidth="1"/>
    <col min="3" max="3" width="20.5546875" style="147" customWidth="1"/>
    <col min="4" max="4" width="18.88671875" style="147" bestFit="1" customWidth="1"/>
    <col min="5" max="5" width="17.44140625" style="147" bestFit="1" customWidth="1"/>
    <col min="6" max="6" width="21.5546875" style="147" customWidth="1"/>
    <col min="7" max="7" width="17.6640625" style="147" customWidth="1"/>
    <col min="8" max="8" width="4.88671875" style="147" customWidth="1"/>
    <col min="9" max="9" width="18.33203125" style="147" bestFit="1" customWidth="1"/>
    <col min="10" max="10" width="23.33203125" style="147" bestFit="1" customWidth="1"/>
    <col min="11" max="11" width="21.109375" style="147" customWidth="1"/>
    <col min="12" max="12" width="17" style="147" customWidth="1"/>
    <col min="13" max="13" width="9.88671875" style="147" customWidth="1"/>
    <col min="14" max="16384" width="9.109375" style="147"/>
  </cols>
  <sheetData>
    <row r="1" spans="1:17">
      <c r="A1" s="150" t="s">
        <v>39</v>
      </c>
      <c r="I1" s="147" t="s">
        <v>283</v>
      </c>
    </row>
    <row r="2" spans="1:17">
      <c r="A2" s="336" t="s">
        <v>282</v>
      </c>
      <c r="B2" s="336"/>
      <c r="C2" s="336"/>
      <c r="D2" s="336"/>
      <c r="I2" s="147" t="s">
        <v>281</v>
      </c>
    </row>
    <row r="3" spans="1:17">
      <c r="A3" s="335">
        <v>45658</v>
      </c>
      <c r="B3" s="335"/>
      <c r="C3" s="335"/>
      <c r="D3" s="335"/>
      <c r="E3" s="280"/>
      <c r="F3" s="174"/>
    </row>
    <row r="4" spans="1:17">
      <c r="A4" s="337" t="s">
        <v>412</v>
      </c>
      <c r="B4" s="337"/>
      <c r="C4" s="337"/>
      <c r="D4" s="337"/>
    </row>
    <row r="5" spans="1:17">
      <c r="D5" s="160"/>
    </row>
    <row r="6" spans="1:17">
      <c r="D6" s="160"/>
    </row>
    <row r="7" spans="1:17" ht="14.25" customHeight="1">
      <c r="B7" s="148" t="s">
        <v>34</v>
      </c>
      <c r="C7" s="148" t="s">
        <v>33</v>
      </c>
      <c r="D7" s="148" t="s">
        <v>32</v>
      </c>
      <c r="E7" s="148" t="s">
        <v>76</v>
      </c>
      <c r="F7" s="148" t="s">
        <v>75</v>
      </c>
      <c r="G7" s="148" t="s">
        <v>159</v>
      </c>
      <c r="H7" s="148"/>
      <c r="I7" s="148" t="s">
        <v>280</v>
      </c>
    </row>
    <row r="8" spans="1:17" ht="14.25" customHeight="1">
      <c r="E8" s="148" t="s">
        <v>279</v>
      </c>
      <c r="F8" s="148" t="s">
        <v>278</v>
      </c>
    </row>
    <row r="9" spans="1:17" ht="14.25" customHeight="1">
      <c r="A9" s="148" t="s">
        <v>31</v>
      </c>
      <c r="C9" s="148" t="s">
        <v>277</v>
      </c>
      <c r="D9" s="148" t="s">
        <v>276</v>
      </c>
      <c r="E9" s="148" t="s">
        <v>275</v>
      </c>
      <c r="F9" s="148" t="s">
        <v>274</v>
      </c>
    </row>
    <row r="10" spans="1:17" ht="14.25" customHeight="1">
      <c r="A10" s="148" t="s">
        <v>30</v>
      </c>
      <c r="B10" s="148" t="s">
        <v>47</v>
      </c>
      <c r="C10" s="148" t="s">
        <v>273</v>
      </c>
      <c r="D10" s="148" t="s">
        <v>272</v>
      </c>
      <c r="E10" s="148" t="s">
        <v>272</v>
      </c>
      <c r="F10" s="148" t="s">
        <v>271</v>
      </c>
      <c r="G10" s="163" t="s">
        <v>270</v>
      </c>
      <c r="H10" s="148"/>
      <c r="I10" s="148" t="s">
        <v>69</v>
      </c>
      <c r="K10" s="160"/>
    </row>
    <row r="11" spans="1:17" ht="14.25" customHeight="1">
      <c r="L11" s="160"/>
    </row>
    <row r="12" spans="1:17" ht="14.25" customHeight="1">
      <c r="A12" s="148" t="s">
        <v>157</v>
      </c>
      <c r="B12" s="171">
        <v>45597</v>
      </c>
      <c r="C12" s="155">
        <f>D.2!D33</f>
        <v>1357288.62</v>
      </c>
      <c r="D12" s="157">
        <f>D.3!D36</f>
        <v>5321769.33</v>
      </c>
      <c r="E12" s="157">
        <f>D.4!L13</f>
        <v>3241531.5100000002</v>
      </c>
      <c r="F12" s="157">
        <f>D12-E12</f>
        <v>2080237.8199999998</v>
      </c>
      <c r="G12" s="172">
        <v>0</v>
      </c>
      <c r="H12" s="170"/>
      <c r="I12" s="157">
        <f>F12+G12</f>
        <v>2080237.8199999998</v>
      </c>
      <c r="K12" s="167"/>
      <c r="L12" s="169"/>
      <c r="M12" s="160"/>
    </row>
    <row r="13" spans="1:17" ht="14.25" customHeight="1">
      <c r="A13" s="148" t="s">
        <v>44</v>
      </c>
      <c r="C13" s="155"/>
      <c r="D13" s="157"/>
      <c r="E13" s="157"/>
      <c r="F13" s="157"/>
      <c r="G13" s="172"/>
      <c r="H13" s="173"/>
      <c r="I13" s="157"/>
    </row>
    <row r="14" spans="1:17" ht="14.25" customHeight="1">
      <c r="A14" s="148" t="s">
        <v>155</v>
      </c>
      <c r="B14" s="171">
        <v>45627</v>
      </c>
      <c r="C14" s="155">
        <f>D.2!F$33</f>
        <v>2834434.8</v>
      </c>
      <c r="D14" s="157">
        <f>D.3!F36</f>
        <v>11096068.5</v>
      </c>
      <c r="E14" s="157">
        <f>D.4!L20</f>
        <v>9843724.3300000001</v>
      </c>
      <c r="F14" s="157">
        <f>D14-E14</f>
        <v>1252344.17</v>
      </c>
      <c r="G14" s="172">
        <v>0</v>
      </c>
      <c r="H14" s="170"/>
      <c r="I14" s="157">
        <f>F14+G14</f>
        <v>1252344.17</v>
      </c>
      <c r="K14" s="167"/>
      <c r="L14" s="169"/>
    </row>
    <row r="15" spans="1:17" ht="14.25" customHeight="1">
      <c r="A15" s="148" t="s">
        <v>154</v>
      </c>
      <c r="C15" s="155"/>
      <c r="D15" s="157"/>
      <c r="E15" s="157"/>
      <c r="F15" s="157"/>
      <c r="G15" s="172"/>
      <c r="H15" s="172"/>
      <c r="I15" s="157"/>
      <c r="K15" s="160"/>
      <c r="Q15" s="302"/>
    </row>
    <row r="16" spans="1:17" ht="14.25" customHeight="1">
      <c r="A16" s="148" t="s">
        <v>153</v>
      </c>
      <c r="B16" s="171">
        <v>45658</v>
      </c>
      <c r="C16" s="155">
        <f>D.2!H33</f>
        <v>4408261.0600000005</v>
      </c>
      <c r="D16" s="288">
        <f>+D.3!H36</f>
        <v>18299999.25</v>
      </c>
      <c r="E16" s="228">
        <f>D.4!L27</f>
        <v>15333742.279999999</v>
      </c>
      <c r="F16" s="288">
        <f>D16-E16</f>
        <v>2966256.9700000007</v>
      </c>
      <c r="G16" s="371">
        <v>0</v>
      </c>
      <c r="H16" s="170"/>
      <c r="I16" s="288">
        <f>F16+G16</f>
        <v>2966256.9700000007</v>
      </c>
      <c r="K16" s="167"/>
      <c r="L16" s="169"/>
      <c r="M16" s="160"/>
      <c r="Q16" s="302"/>
    </row>
    <row r="17" spans="1:17" ht="14.25" customHeight="1">
      <c r="A17" s="148" t="s">
        <v>152</v>
      </c>
      <c r="B17" s="168"/>
      <c r="C17" s="155"/>
      <c r="D17" s="160" t="s">
        <v>269</v>
      </c>
      <c r="E17" s="160" t="s">
        <v>269</v>
      </c>
      <c r="F17" s="160" t="s">
        <v>269</v>
      </c>
      <c r="G17" s="289"/>
      <c r="H17" s="289"/>
      <c r="I17" s="160" t="s">
        <v>268</v>
      </c>
      <c r="K17" s="167"/>
      <c r="Q17" s="302"/>
    </row>
    <row r="18" spans="1:17" ht="14.25" customHeight="1">
      <c r="A18" s="148" t="s">
        <v>151</v>
      </c>
      <c r="D18" s="160"/>
      <c r="E18" s="160"/>
      <c r="F18" s="160"/>
      <c r="G18" s="160"/>
      <c r="H18" s="160"/>
      <c r="I18" s="160"/>
      <c r="Q18" s="302"/>
    </row>
    <row r="19" spans="1:17" ht="14.25" customHeight="1">
      <c r="A19" s="148" t="s">
        <v>149</v>
      </c>
      <c r="B19" s="147" t="s">
        <v>267</v>
      </c>
      <c r="D19" s="166">
        <f>SUM(D12:D17)</f>
        <v>34717837.079999998</v>
      </c>
      <c r="E19" s="166">
        <f>SUM(E12:E17)</f>
        <v>28418998.119999997</v>
      </c>
      <c r="F19" s="166">
        <f>SUM(F12:F17)</f>
        <v>6298838.9600000009</v>
      </c>
      <c r="G19" s="166">
        <f>SUM(G12:G17)</f>
        <v>0</v>
      </c>
      <c r="H19" s="166"/>
      <c r="I19" s="166">
        <f>SUM(I12:I17)</f>
        <v>6298838.9600000009</v>
      </c>
      <c r="M19" s="160"/>
      <c r="Q19" s="302"/>
    </row>
    <row r="20" spans="1:17" ht="14.25" customHeight="1">
      <c r="A20" s="148" t="s">
        <v>147</v>
      </c>
      <c r="Q20" s="302"/>
    </row>
    <row r="21" spans="1:17" ht="14.25" customHeight="1">
      <c r="A21" s="148" t="s">
        <v>145</v>
      </c>
      <c r="B21" s="147" t="s">
        <v>266</v>
      </c>
      <c r="D21" s="165">
        <v>1551970.0300000003</v>
      </c>
      <c r="Q21" s="302"/>
    </row>
    <row r="22" spans="1:17" ht="14.25" customHeight="1">
      <c r="A22" s="148" t="s">
        <v>143</v>
      </c>
      <c r="E22" s="155"/>
      <c r="F22" s="155"/>
      <c r="G22" s="155"/>
      <c r="H22" s="155"/>
      <c r="I22" s="155"/>
      <c r="Q22" s="302"/>
    </row>
    <row r="23" spans="1:17" ht="14.25" customHeight="1">
      <c r="A23" s="148" t="s">
        <v>142</v>
      </c>
      <c r="B23" s="158" t="s">
        <v>263</v>
      </c>
      <c r="E23" s="155"/>
      <c r="F23" s="155"/>
      <c r="G23" s="155"/>
      <c r="H23" s="155"/>
      <c r="I23" s="155"/>
      <c r="J23" s="164"/>
      <c r="Q23" s="302"/>
    </row>
    <row r="24" spans="1:17" ht="14.25" customHeight="1">
      <c r="A24" s="148" t="s">
        <v>141</v>
      </c>
      <c r="B24" s="162" t="s">
        <v>418</v>
      </c>
      <c r="G24" s="243">
        <v>-5935467.8450999865</v>
      </c>
      <c r="J24" s="160"/>
      <c r="K24" s="163"/>
    </row>
    <row r="25" spans="1:17" ht="14.25" customHeight="1">
      <c r="A25" s="148" t="s">
        <v>139</v>
      </c>
      <c r="B25" s="147" t="s">
        <v>419</v>
      </c>
      <c r="G25" s="160">
        <f>+I19</f>
        <v>6298838.9600000009</v>
      </c>
      <c r="K25" s="160"/>
    </row>
    <row r="26" spans="1:17" ht="14.25" customHeight="1">
      <c r="A26" s="148" t="s">
        <v>137</v>
      </c>
      <c r="B26" s="147" t="s">
        <v>265</v>
      </c>
      <c r="E26" s="155"/>
      <c r="F26" s="155"/>
      <c r="G26" s="243">
        <f>-D.4!F30</f>
        <v>3575832.41</v>
      </c>
      <c r="H26" s="155"/>
      <c r="I26" s="157"/>
      <c r="J26" s="157"/>
    </row>
    <row r="27" spans="1:17" ht="14.25" customHeight="1">
      <c r="A27" s="148" t="s">
        <v>135</v>
      </c>
      <c r="B27" s="147" t="s">
        <v>387</v>
      </c>
      <c r="E27" s="155"/>
      <c r="F27" s="155"/>
      <c r="G27" s="243"/>
      <c r="H27" s="155"/>
      <c r="I27" s="157"/>
      <c r="J27" s="157"/>
    </row>
    <row r="28" spans="1:17" ht="14.25" customHeight="1">
      <c r="A28" s="148" t="s">
        <v>133</v>
      </c>
      <c r="B28" s="267" t="s">
        <v>420</v>
      </c>
      <c r="E28" s="155"/>
      <c r="F28" s="155"/>
      <c r="G28" s="243">
        <v>0</v>
      </c>
      <c r="H28" s="155"/>
      <c r="J28" s="157"/>
    </row>
    <row r="29" spans="1:17" ht="14.25" customHeight="1">
      <c r="A29" s="148" t="s">
        <v>131</v>
      </c>
      <c r="B29" s="147" t="s">
        <v>421</v>
      </c>
      <c r="E29" s="155"/>
      <c r="F29" s="155"/>
      <c r="G29" s="321">
        <f>SUM(G24:G28)</f>
        <v>3939203.5249000145</v>
      </c>
      <c r="H29" s="155"/>
      <c r="I29" s="153"/>
      <c r="J29" s="160"/>
    </row>
    <row r="30" spans="1:17" ht="14.25" customHeight="1">
      <c r="A30" s="148" t="s">
        <v>128</v>
      </c>
      <c r="B30" s="147" t="s">
        <v>261</v>
      </c>
      <c r="D30" s="155"/>
      <c r="G30" s="155">
        <f>B.6!$E$26+B.6!$E$30</f>
        <v>16172423.35334</v>
      </c>
      <c r="H30" s="155" t="s">
        <v>264</v>
      </c>
      <c r="J30" s="160"/>
      <c r="K30" s="153"/>
    </row>
    <row r="31" spans="1:17" ht="14.25" customHeight="1">
      <c r="A31" s="148" t="s">
        <v>127</v>
      </c>
      <c r="D31" s="155"/>
      <c r="G31" s="155"/>
      <c r="K31" s="153"/>
      <c r="M31" s="160"/>
    </row>
    <row r="32" spans="1:17" ht="14.25" customHeight="1">
      <c r="A32" s="148" t="s">
        <v>126</v>
      </c>
      <c r="B32" s="147" t="s">
        <v>263</v>
      </c>
      <c r="G32" s="151">
        <f>ROUND(G29/G30,4)</f>
        <v>0.24360000000000001</v>
      </c>
      <c r="H32" s="147" t="s">
        <v>259</v>
      </c>
      <c r="K32" s="153"/>
    </row>
    <row r="33" spans="1:11" ht="14.25" customHeight="1">
      <c r="A33" s="148" t="s">
        <v>125</v>
      </c>
      <c r="B33" s="162"/>
      <c r="G33" s="160"/>
      <c r="K33" s="153"/>
    </row>
    <row r="34" spans="1:11" ht="14.25" customHeight="1">
      <c r="A34" s="148" t="s">
        <v>90</v>
      </c>
      <c r="B34" s="158" t="s">
        <v>262</v>
      </c>
      <c r="G34" s="160"/>
      <c r="J34" s="152"/>
    </row>
    <row r="35" spans="1:11" ht="14.25" customHeight="1">
      <c r="A35" s="148" t="s">
        <v>123</v>
      </c>
      <c r="B35" s="147" t="s">
        <v>422</v>
      </c>
      <c r="G35" s="161">
        <f>D.6!J18</f>
        <v>517644.17</v>
      </c>
      <c r="J35" s="160"/>
    </row>
    <row r="36" spans="1:11" ht="14.25" customHeight="1">
      <c r="A36" s="148" t="s">
        <v>122</v>
      </c>
      <c r="B36" s="147" t="s">
        <v>261</v>
      </c>
      <c r="G36" s="155">
        <f>G30</f>
        <v>16172423.35334</v>
      </c>
    </row>
    <row r="37" spans="1:11" ht="14.25" customHeight="1">
      <c r="A37" s="148" t="s">
        <v>120</v>
      </c>
      <c r="J37" s="157"/>
      <c r="K37" s="152"/>
    </row>
    <row r="38" spans="1:11" ht="14.25" customHeight="1">
      <c r="A38" s="148" t="s">
        <v>119</v>
      </c>
      <c r="B38" s="147" t="s">
        <v>262</v>
      </c>
      <c r="G38" s="244">
        <f>ROUND(G35/G36,4)</f>
        <v>3.2000000000000001E-2</v>
      </c>
      <c r="H38" s="147" t="s">
        <v>259</v>
      </c>
      <c r="K38" s="159"/>
    </row>
    <row r="39" spans="1:11" ht="14.25" customHeight="1">
      <c r="A39" s="148" t="s">
        <v>117</v>
      </c>
      <c r="G39" s="151"/>
    </row>
    <row r="40" spans="1:11" ht="14.25" customHeight="1">
      <c r="A40" s="148" t="s">
        <v>113</v>
      </c>
      <c r="B40" s="158" t="s">
        <v>260</v>
      </c>
      <c r="G40" s="151"/>
      <c r="J40" s="160"/>
      <c r="K40" s="157"/>
    </row>
    <row r="41" spans="1:11" ht="14.25" customHeight="1">
      <c r="A41" s="148" t="s">
        <v>108</v>
      </c>
      <c r="B41" s="147" t="s">
        <v>423</v>
      </c>
      <c r="G41" s="156">
        <f>G29+G35</f>
        <v>4456847.6949000144</v>
      </c>
      <c r="I41" s="153"/>
      <c r="J41" s="160"/>
    </row>
    <row r="42" spans="1:11" ht="14.25" customHeight="1">
      <c r="A42" s="148" t="s">
        <v>107</v>
      </c>
      <c r="B42" s="147" t="s">
        <v>261</v>
      </c>
      <c r="G42" s="155">
        <f>G30</f>
        <v>16172423.35334</v>
      </c>
      <c r="J42" s="160"/>
    </row>
    <row r="43" spans="1:11" ht="14.25" customHeight="1">
      <c r="A43" s="148" t="s">
        <v>106</v>
      </c>
      <c r="F43" s="148"/>
      <c r="H43" s="152"/>
    </row>
    <row r="44" spans="1:11" ht="14.25" customHeight="1" thickBot="1">
      <c r="A44" s="148" t="s">
        <v>104</v>
      </c>
      <c r="B44" s="150" t="s">
        <v>260</v>
      </c>
      <c r="C44" s="150"/>
      <c r="D44" s="150"/>
      <c r="E44" s="150"/>
      <c r="F44" s="150"/>
      <c r="G44" s="245">
        <f>G32+G38</f>
        <v>0.27560000000000001</v>
      </c>
      <c r="H44" s="147" t="s">
        <v>259</v>
      </c>
      <c r="J44" s="154"/>
    </row>
    <row r="45" spans="1:11" ht="14.25" customHeight="1" thickTop="1"/>
    <row r="46" spans="1:11" ht="14.25" customHeight="1">
      <c r="A46" s="148"/>
      <c r="G46" s="153"/>
      <c r="I46" s="150"/>
    </row>
    <row r="47" spans="1:11">
      <c r="A47" s="148"/>
      <c r="B47" s="150"/>
    </row>
    <row r="48" spans="1:11">
      <c r="A48" s="148"/>
      <c r="G48" s="152"/>
    </row>
    <row r="49" spans="1:9">
      <c r="A49" s="148"/>
    </row>
    <row r="50" spans="1:9">
      <c r="A50" s="148"/>
    </row>
    <row r="51" spans="1:9">
      <c r="A51" s="148"/>
    </row>
    <row r="52" spans="1:9">
      <c r="A52" s="148"/>
    </row>
    <row r="53" spans="1:9">
      <c r="A53" s="148"/>
      <c r="H53" s="151"/>
      <c r="I53" s="150"/>
    </row>
    <row r="54" spans="1:9">
      <c r="A54" s="148"/>
      <c r="D54" s="149"/>
    </row>
    <row r="55" spans="1:9">
      <c r="A55" s="148"/>
    </row>
    <row r="56" spans="1:9">
      <c r="A56" s="148"/>
    </row>
    <row r="57" spans="1:9">
      <c r="A57" s="148"/>
    </row>
    <row r="58" spans="1:9">
      <c r="A58" s="148"/>
    </row>
    <row r="59" spans="1:9">
      <c r="A59" s="148"/>
    </row>
    <row r="60" spans="1:9">
      <c r="A60" s="148"/>
    </row>
    <row r="61" spans="1:9">
      <c r="A61" s="148"/>
    </row>
    <row r="62" spans="1:9">
      <c r="A62" s="148"/>
    </row>
    <row r="63" spans="1:9">
      <c r="A63" s="148"/>
    </row>
    <row r="64" spans="1:9">
      <c r="A64" s="148" t="str">
        <f>A1</f>
        <v>Atmos Energy Corporation</v>
      </c>
    </row>
    <row r="65" spans="1:1">
      <c r="A65" s="148"/>
    </row>
    <row r="66" spans="1:1">
      <c r="A66" s="148"/>
    </row>
    <row r="67" spans="1:1">
      <c r="A67" s="148"/>
    </row>
    <row r="68" spans="1:1">
      <c r="A68" s="148"/>
    </row>
    <row r="69" spans="1:1">
      <c r="A69" s="148"/>
    </row>
    <row r="70" spans="1:1">
      <c r="A70" s="148"/>
    </row>
    <row r="71" spans="1:1">
      <c r="A71" s="148"/>
    </row>
    <row r="72" spans="1:1">
      <c r="A72" s="148"/>
    </row>
    <row r="73" spans="1:1">
      <c r="A73" s="148"/>
    </row>
    <row r="74" spans="1:1">
      <c r="A74" s="148"/>
    </row>
    <row r="75" spans="1:1">
      <c r="A75" s="148"/>
    </row>
    <row r="76" spans="1:1">
      <c r="A76" s="148"/>
    </row>
    <row r="77" spans="1:1">
      <c r="A77" s="148"/>
    </row>
    <row r="78" spans="1:1">
      <c r="A78" s="148"/>
    </row>
    <row r="79" spans="1:1">
      <c r="A79" s="148"/>
    </row>
    <row r="80" spans="1:1">
      <c r="A80" s="148"/>
    </row>
    <row r="81" spans="1:1">
      <c r="A81" s="148"/>
    </row>
    <row r="82" spans="1:1">
      <c r="A82" s="148"/>
    </row>
    <row r="83" spans="1:1">
      <c r="A83" s="148"/>
    </row>
    <row r="84" spans="1:1">
      <c r="A84" s="148"/>
    </row>
    <row r="85" spans="1:1">
      <c r="A85" s="148"/>
    </row>
    <row r="86" spans="1:1">
      <c r="A86" s="148"/>
    </row>
    <row r="87" spans="1:1">
      <c r="A87" s="148"/>
    </row>
    <row r="88" spans="1:1">
      <c r="A88" s="148"/>
    </row>
    <row r="89" spans="1:1">
      <c r="A89" s="148"/>
    </row>
    <row r="90" spans="1:1">
      <c r="A90" s="148"/>
    </row>
    <row r="91" spans="1:1">
      <c r="A91" s="148"/>
    </row>
    <row r="92" spans="1:1">
      <c r="A92" s="148"/>
    </row>
    <row r="93" spans="1:1">
      <c r="A93" s="148"/>
    </row>
    <row r="94" spans="1:1">
      <c r="A94" s="148"/>
    </row>
    <row r="95" spans="1:1">
      <c r="A95" s="148"/>
    </row>
    <row r="96" spans="1:1">
      <c r="A96" s="148"/>
    </row>
    <row r="97" spans="1:1">
      <c r="A97" s="148"/>
    </row>
    <row r="98" spans="1:1">
      <c r="A98" s="148"/>
    </row>
    <row r="99" spans="1:1">
      <c r="A99" s="148"/>
    </row>
    <row r="100" spans="1:1">
      <c r="A100" s="148"/>
    </row>
    <row r="101" spans="1:1">
      <c r="A101" s="148"/>
    </row>
    <row r="102" spans="1:1">
      <c r="A102" s="148"/>
    </row>
    <row r="103" spans="1:1">
      <c r="A103" s="148"/>
    </row>
    <row r="104" spans="1:1">
      <c r="A104" s="148"/>
    </row>
    <row r="105" spans="1:1">
      <c r="A105" s="148"/>
    </row>
    <row r="106" spans="1:1">
      <c r="A106" s="148"/>
    </row>
    <row r="107" spans="1:1">
      <c r="A107" s="148"/>
    </row>
    <row r="108" spans="1:1">
      <c r="A108" s="148"/>
    </row>
    <row r="109" spans="1:1">
      <c r="A109" s="148"/>
    </row>
    <row r="110" spans="1:1">
      <c r="A110" s="148"/>
    </row>
    <row r="111" spans="1:1">
      <c r="A111" s="148"/>
    </row>
    <row r="112" spans="1:1">
      <c r="A112" s="148"/>
    </row>
    <row r="113" spans="1:1">
      <c r="A113" s="148"/>
    </row>
    <row r="114" spans="1:1">
      <c r="A114" s="148"/>
    </row>
    <row r="115" spans="1:1">
      <c r="A115" s="148"/>
    </row>
    <row r="116" spans="1:1">
      <c r="A116" s="148"/>
    </row>
    <row r="117" spans="1:1">
      <c r="A117" s="148"/>
    </row>
    <row r="118" spans="1:1">
      <c r="A118" s="148"/>
    </row>
    <row r="119" spans="1:1">
      <c r="A119" s="148"/>
    </row>
    <row r="120" spans="1:1">
      <c r="A120" s="148"/>
    </row>
    <row r="121" spans="1:1">
      <c r="A121" s="148"/>
    </row>
  </sheetData>
  <mergeCells count="3">
    <mergeCell ref="A3:D3"/>
    <mergeCell ref="A2:D2"/>
    <mergeCell ref="A4:D4"/>
  </mergeCells>
  <phoneticPr fontId="152" type="noConversion"/>
  <printOptions horizontalCentered="1"/>
  <pageMargins left="0.5" right="0.28000000000000003" top="0.5" bottom="0.5" header="0.5" footer="0.5"/>
  <pageSetup scale="67" orientation="portrait" r:id="rId1"/>
  <headerFooter alignWithMargins="0"/>
  <customProperties>
    <customPr name="_pios_id" r:id="rId2"/>
  </customProperties>
  <ignoredErrors>
    <ignoredError sqref="A12:A4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transitionEvaluation="1" codeName="Sheet21">
    <pageSetUpPr fitToPage="1"/>
  </sheetPr>
  <dimension ref="A1:Q90"/>
  <sheetViews>
    <sheetView showGridLines="0" view="pageBreakPreview" zoomScaleNormal="80" zoomScaleSheetLayoutView="100" workbookViewId="0">
      <selection activeCell="L33" sqref="L33:O33"/>
    </sheetView>
  </sheetViews>
  <sheetFormatPr defaultColWidth="12.5546875" defaultRowHeight="13.8"/>
  <cols>
    <col min="1" max="1" width="6.109375" style="147" customWidth="1"/>
    <col min="2" max="2" width="35.6640625" style="147" customWidth="1"/>
    <col min="3" max="3" width="6.109375" style="147" customWidth="1"/>
    <col min="4" max="4" width="17" style="147" customWidth="1"/>
    <col min="5" max="5" width="2.33203125" style="147" customWidth="1"/>
    <col min="6" max="6" width="16.44140625" style="147" customWidth="1"/>
    <col min="7" max="7" width="2.33203125" style="147" customWidth="1"/>
    <col min="8" max="8" width="16.44140625" style="147" customWidth="1"/>
    <col min="9" max="9" width="2.33203125" style="147" customWidth="1"/>
    <col min="10" max="10" width="16.44140625" style="147" customWidth="1"/>
    <col min="11" max="11" width="2.33203125" style="147" customWidth="1"/>
    <col min="12" max="12" width="18.109375" style="147" bestFit="1" customWidth="1"/>
    <col min="13" max="13" width="15.6640625" style="147" bestFit="1" customWidth="1"/>
    <col min="14" max="15" width="13.88671875" style="147" customWidth="1"/>
    <col min="16" max="16384" width="12.5546875" style="147"/>
  </cols>
  <sheetData>
    <row r="1" spans="1:17">
      <c r="A1" s="194" t="s">
        <v>39</v>
      </c>
      <c r="H1" s="147" t="s">
        <v>283</v>
      </c>
    </row>
    <row r="2" spans="1:17">
      <c r="A2" s="193" t="s">
        <v>311</v>
      </c>
      <c r="H2" s="147" t="s">
        <v>310</v>
      </c>
    </row>
    <row r="3" spans="1:17">
      <c r="A3" s="335">
        <f>D.1!A3:D3</f>
        <v>45658</v>
      </c>
      <c r="B3" s="335"/>
      <c r="C3" s="335"/>
      <c r="D3" s="335"/>
    </row>
    <row r="4" spans="1:17">
      <c r="A4" s="336" t="str">
        <f>D.1!A4</f>
        <v>2025-00062</v>
      </c>
      <c r="B4" s="336"/>
      <c r="C4" s="336"/>
      <c r="D4" s="336"/>
    </row>
    <row r="5" spans="1:17" ht="15">
      <c r="A5" s="193"/>
      <c r="C5" s="147" t="s">
        <v>309</v>
      </c>
      <c r="D5" s="171">
        <v>45627</v>
      </c>
      <c r="F5" s="171">
        <v>45658</v>
      </c>
      <c r="H5" s="171">
        <v>45689</v>
      </c>
      <c r="J5" s="180"/>
    </row>
    <row r="6" spans="1:17" ht="15">
      <c r="J6" s="180"/>
    </row>
    <row r="7" spans="1:17" ht="15">
      <c r="D7" s="148" t="s">
        <v>34</v>
      </c>
      <c r="F7" s="148" t="s">
        <v>33</v>
      </c>
      <c r="G7" s="155"/>
      <c r="H7" s="148" t="s">
        <v>32</v>
      </c>
      <c r="J7" s="180"/>
    </row>
    <row r="8" spans="1:17" ht="15">
      <c r="A8" s="148" t="s">
        <v>31</v>
      </c>
      <c r="D8" s="192" t="s">
        <v>47</v>
      </c>
      <c r="E8" s="192"/>
      <c r="F8" s="192"/>
      <c r="G8" s="192"/>
      <c r="H8" s="192"/>
      <c r="I8" s="210"/>
      <c r="J8" s="180"/>
      <c r="M8" s="188"/>
      <c r="N8" s="188"/>
      <c r="O8" s="188"/>
    </row>
    <row r="9" spans="1:17" ht="15">
      <c r="A9" s="148" t="s">
        <v>30</v>
      </c>
      <c r="B9" s="191" t="s">
        <v>29</v>
      </c>
      <c r="C9" s="147" t="s">
        <v>308</v>
      </c>
      <c r="D9" s="189">
        <v>45597</v>
      </c>
      <c r="E9" s="190"/>
      <c r="F9" s="189">
        <v>45627</v>
      </c>
      <c r="G9" s="190"/>
      <c r="H9" s="189">
        <v>45658</v>
      </c>
      <c r="J9" s="180"/>
      <c r="L9" s="187"/>
      <c r="M9" s="187"/>
      <c r="N9" s="188"/>
      <c r="O9" s="188"/>
    </row>
    <row r="10" spans="1:17" ht="15">
      <c r="A10" s="148" t="s">
        <v>157</v>
      </c>
      <c r="B10" s="150" t="s">
        <v>307</v>
      </c>
      <c r="D10" s="155"/>
      <c r="J10" s="180"/>
      <c r="L10" s="187"/>
      <c r="M10" s="187"/>
    </row>
    <row r="11" spans="1:17" ht="15">
      <c r="A11" s="148" t="s">
        <v>44</v>
      </c>
      <c r="B11" s="147" t="s">
        <v>306</v>
      </c>
      <c r="D11" s="155"/>
      <c r="J11" s="180"/>
      <c r="L11" s="187"/>
      <c r="M11" s="186"/>
    </row>
    <row r="12" spans="1:17" ht="16.2">
      <c r="A12" s="148" t="s">
        <v>155</v>
      </c>
      <c r="B12" s="147" t="s">
        <v>305</v>
      </c>
      <c r="C12" s="148" t="s">
        <v>11</v>
      </c>
      <c r="D12" s="185">
        <v>0</v>
      </c>
      <c r="E12" s="184"/>
      <c r="F12" s="185">
        <v>0</v>
      </c>
      <c r="G12" s="184"/>
      <c r="H12" s="185">
        <v>0</v>
      </c>
      <c r="I12" s="185"/>
      <c r="J12" s="180"/>
      <c r="L12" s="187"/>
      <c r="M12" s="186"/>
      <c r="N12" s="155"/>
      <c r="O12" s="155"/>
    </row>
    <row r="13" spans="1:17" ht="16.2">
      <c r="A13" s="148" t="s">
        <v>154</v>
      </c>
      <c r="B13" s="147" t="s">
        <v>304</v>
      </c>
      <c r="C13" s="148" t="s">
        <v>11</v>
      </c>
      <c r="D13" s="185">
        <v>0</v>
      </c>
      <c r="E13" s="184"/>
      <c r="F13" s="185">
        <v>0</v>
      </c>
      <c r="G13" s="184"/>
      <c r="H13" s="185">
        <v>0</v>
      </c>
      <c r="I13" s="185"/>
      <c r="J13" s="180"/>
      <c r="L13" s="187"/>
      <c r="M13" s="186"/>
      <c r="N13" s="155"/>
      <c r="O13" s="155"/>
    </row>
    <row r="14" spans="1:17" ht="16.2">
      <c r="A14" s="148" t="s">
        <v>153</v>
      </c>
      <c r="B14" s="147" t="s">
        <v>303</v>
      </c>
      <c r="C14" s="148" t="s">
        <v>11</v>
      </c>
      <c r="D14" s="185">
        <v>0</v>
      </c>
      <c r="E14" s="184"/>
      <c r="F14" s="185">
        <v>0</v>
      </c>
      <c r="G14" s="184"/>
      <c r="H14" s="185">
        <v>0</v>
      </c>
      <c r="I14" s="185"/>
      <c r="J14" s="180"/>
      <c r="L14" s="187"/>
      <c r="M14" s="186"/>
      <c r="N14" s="155"/>
      <c r="O14" s="155"/>
    </row>
    <row r="15" spans="1:17" ht="16.2">
      <c r="A15" s="148" t="s">
        <v>152</v>
      </c>
      <c r="B15" s="147" t="s">
        <v>302</v>
      </c>
      <c r="C15" s="148" t="s">
        <v>11</v>
      </c>
      <c r="D15" s="183">
        <v>0</v>
      </c>
      <c r="E15" s="184"/>
      <c r="F15" s="183">
        <v>0</v>
      </c>
      <c r="G15" s="184"/>
      <c r="H15" s="183">
        <v>0</v>
      </c>
      <c r="I15" s="185"/>
      <c r="J15" s="180"/>
      <c r="L15" s="187"/>
      <c r="M15" s="186"/>
      <c r="N15" s="155"/>
      <c r="O15" s="155"/>
      <c r="Q15" s="302"/>
    </row>
    <row r="16" spans="1:17" ht="15">
      <c r="A16" s="148" t="s">
        <v>151</v>
      </c>
      <c r="B16" s="150" t="s">
        <v>301</v>
      </c>
      <c r="C16" s="148" t="s">
        <v>11</v>
      </c>
      <c r="D16" s="155">
        <f>SUM(D12:D15)</f>
        <v>0</v>
      </c>
      <c r="F16" s="155">
        <f>SUM(F12:F15)</f>
        <v>0</v>
      </c>
      <c r="H16" s="155">
        <f>SUM(H12:H15)</f>
        <v>0</v>
      </c>
      <c r="J16" s="180"/>
      <c r="L16" s="187"/>
      <c r="M16" s="186"/>
      <c r="N16" s="155"/>
      <c r="O16" s="155"/>
      <c r="Q16" s="302"/>
    </row>
    <row r="17" spans="1:17" ht="15">
      <c r="A17" s="148" t="s">
        <v>149</v>
      </c>
      <c r="B17" s="147" t="s">
        <v>300</v>
      </c>
      <c r="C17" s="148" t="s">
        <v>11</v>
      </c>
      <c r="D17" s="155">
        <v>738337.87</v>
      </c>
      <c r="F17" s="155">
        <f>811687.22-51284</f>
        <v>760403.22</v>
      </c>
      <c r="G17" s="155"/>
      <c r="H17" s="155">
        <f>2422113.04+51284</f>
        <v>2473397.04</v>
      </c>
      <c r="J17" s="180"/>
      <c r="L17" s="187"/>
      <c r="M17" s="186"/>
      <c r="N17" s="155"/>
      <c r="O17" s="155"/>
      <c r="Q17" s="302"/>
    </row>
    <row r="18" spans="1:17" ht="15">
      <c r="A18" s="148" t="s">
        <v>147</v>
      </c>
      <c r="B18" s="147" t="s">
        <v>299</v>
      </c>
      <c r="D18" s="155"/>
      <c r="F18" s="185"/>
      <c r="G18" s="184"/>
      <c r="H18" s="185"/>
      <c r="J18" s="180"/>
      <c r="Q18" s="302"/>
    </row>
    <row r="19" spans="1:17" ht="15">
      <c r="A19" s="148" t="s">
        <v>145</v>
      </c>
      <c r="B19" s="147" t="s">
        <v>298</v>
      </c>
      <c r="C19" s="148" t="s">
        <v>11</v>
      </c>
      <c r="D19" s="185">
        <v>0</v>
      </c>
      <c r="F19" s="185">
        <v>0</v>
      </c>
      <c r="G19" s="184"/>
      <c r="H19" s="185">
        <v>0</v>
      </c>
      <c r="J19" s="180"/>
      <c r="Q19" s="302"/>
    </row>
    <row r="20" spans="1:17" ht="15">
      <c r="A20" s="148" t="s">
        <v>143</v>
      </c>
      <c r="B20" s="147" t="s">
        <v>297</v>
      </c>
      <c r="C20" s="148" t="s">
        <v>11</v>
      </c>
      <c r="D20" s="185">
        <v>0</v>
      </c>
      <c r="F20" s="185">
        <v>0</v>
      </c>
      <c r="G20" s="184"/>
      <c r="H20" s="185">
        <v>0</v>
      </c>
      <c r="J20" s="180"/>
      <c r="Q20" s="302"/>
    </row>
    <row r="21" spans="1:17" ht="15">
      <c r="A21" s="148" t="s">
        <v>142</v>
      </c>
      <c r="B21" s="147" t="s">
        <v>296</v>
      </c>
      <c r="D21" s="155"/>
      <c r="F21" s="155"/>
      <c r="G21" s="184"/>
      <c r="H21" s="155"/>
      <c r="J21" s="180"/>
      <c r="Q21" s="302"/>
    </row>
    <row r="22" spans="1:17" ht="15">
      <c r="A22" s="148" t="s">
        <v>141</v>
      </c>
      <c r="B22" s="147" t="s">
        <v>136</v>
      </c>
      <c r="C22" s="148" t="s">
        <v>11</v>
      </c>
      <c r="D22" s="185">
        <v>473320.27</v>
      </c>
      <c r="F22" s="185">
        <v>1159395.29</v>
      </c>
      <c r="G22" s="184"/>
      <c r="H22" s="185">
        <v>1122615.9099999999</v>
      </c>
      <c r="J22" s="180"/>
      <c r="Q22" s="302"/>
    </row>
    <row r="23" spans="1:17" ht="15">
      <c r="A23" s="148" t="s">
        <v>139</v>
      </c>
      <c r="B23" s="147" t="s">
        <v>178</v>
      </c>
      <c r="C23" s="148" t="s">
        <v>11</v>
      </c>
      <c r="D23" s="185">
        <v>-10673.56</v>
      </c>
      <c r="F23" s="185">
        <v>-3678.74</v>
      </c>
      <c r="G23" s="185"/>
      <c r="H23" s="185">
        <v>-9870.52</v>
      </c>
      <c r="J23" s="180"/>
      <c r="Q23" s="302"/>
    </row>
    <row r="24" spans="1:17" ht="15">
      <c r="A24" s="148" t="s">
        <v>137</v>
      </c>
      <c r="B24" s="147" t="s">
        <v>295</v>
      </c>
      <c r="C24" s="148" t="s">
        <v>11</v>
      </c>
      <c r="D24" s="372">
        <v>1054</v>
      </c>
      <c r="F24" s="372">
        <v>114</v>
      </c>
      <c r="G24" s="184"/>
      <c r="H24" s="372">
        <v>9</v>
      </c>
      <c r="J24" s="180"/>
    </row>
    <row r="25" spans="1:17" ht="15">
      <c r="A25" s="148" t="s">
        <v>135</v>
      </c>
      <c r="B25" s="147" t="s">
        <v>294</v>
      </c>
      <c r="C25" s="148" t="s">
        <v>11</v>
      </c>
      <c r="D25" s="372">
        <v>-279</v>
      </c>
      <c r="F25" s="372">
        <v>-242</v>
      </c>
      <c r="G25" s="184"/>
      <c r="H25" s="372">
        <v>-222</v>
      </c>
      <c r="J25" s="180"/>
    </row>
    <row r="26" spans="1:17" ht="15">
      <c r="A26" s="148" t="s">
        <v>133</v>
      </c>
      <c r="B26" s="147" t="s">
        <v>293</v>
      </c>
      <c r="C26" s="148" t="s">
        <v>11</v>
      </c>
      <c r="D26" s="185"/>
      <c r="F26" s="185"/>
      <c r="G26" s="184"/>
      <c r="H26" s="185"/>
      <c r="J26" s="180"/>
    </row>
    <row r="27" spans="1:17" ht="16.2">
      <c r="A27" s="148" t="s">
        <v>131</v>
      </c>
      <c r="B27" s="147" t="s">
        <v>292</v>
      </c>
      <c r="C27" s="148" t="s">
        <v>11</v>
      </c>
      <c r="D27" s="183">
        <v>155529.03999999998</v>
      </c>
      <c r="F27" s="183">
        <v>918443.03</v>
      </c>
      <c r="G27" s="184"/>
      <c r="H27" s="183">
        <v>822331.63</v>
      </c>
      <c r="J27" s="180"/>
    </row>
    <row r="28" spans="1:17" ht="15">
      <c r="A28" s="148" t="s">
        <v>128</v>
      </c>
      <c r="B28" s="150" t="s">
        <v>291</v>
      </c>
      <c r="C28" s="148" t="s">
        <v>11</v>
      </c>
      <c r="D28" s="155">
        <f>SUM(D16:D27)</f>
        <v>1357288.62</v>
      </c>
      <c r="F28" s="155">
        <f>SUM(F16:F27)</f>
        <v>2834434.8</v>
      </c>
      <c r="H28" s="155">
        <f>SUM(H16:H27)</f>
        <v>4408261.0600000005</v>
      </c>
      <c r="J28" s="180"/>
      <c r="M28" s="155"/>
    </row>
    <row r="29" spans="1:17" ht="15">
      <c r="A29" s="148" t="s">
        <v>127</v>
      </c>
      <c r="D29" s="155"/>
      <c r="J29" s="180"/>
      <c r="M29" s="155"/>
    </row>
    <row r="30" spans="1:17" ht="15">
      <c r="A30" s="148">
        <v>21</v>
      </c>
      <c r="B30" s="147" t="s">
        <v>290</v>
      </c>
      <c r="C30" s="148" t="s">
        <v>11</v>
      </c>
      <c r="D30" s="185"/>
      <c r="F30" s="185"/>
      <c r="G30" s="184"/>
      <c r="H30" s="185"/>
      <c r="J30" s="180"/>
    </row>
    <row r="31" spans="1:17" ht="15">
      <c r="A31" s="148">
        <v>22</v>
      </c>
      <c r="B31" s="147" t="s">
        <v>289</v>
      </c>
      <c r="C31" s="148" t="s">
        <v>11</v>
      </c>
      <c r="D31" s="185">
        <v>0</v>
      </c>
      <c r="F31" s="185">
        <v>0</v>
      </c>
      <c r="G31" s="184"/>
      <c r="H31" s="185">
        <v>0</v>
      </c>
      <c r="J31" s="180"/>
    </row>
    <row r="32" spans="1:17" ht="15">
      <c r="A32" s="148">
        <v>23</v>
      </c>
      <c r="B32" s="147" t="s">
        <v>288</v>
      </c>
      <c r="C32" s="148" t="s">
        <v>11</v>
      </c>
      <c r="D32" s="183">
        <v>0</v>
      </c>
      <c r="F32" s="183">
        <v>0</v>
      </c>
      <c r="G32" s="184"/>
      <c r="H32" s="183">
        <v>0</v>
      </c>
      <c r="J32" s="180"/>
    </row>
    <row r="33" spans="1:15" ht="15.6" thickBot="1">
      <c r="A33" s="148">
        <v>24</v>
      </c>
      <c r="B33" s="150" t="s">
        <v>287</v>
      </c>
      <c r="C33" s="148" t="s">
        <v>11</v>
      </c>
      <c r="D33" s="182">
        <f>SUM(D17:D27)</f>
        <v>1357288.62</v>
      </c>
      <c r="F33" s="182">
        <f>F28+SUM(F30:F32)</f>
        <v>2834434.8</v>
      </c>
      <c r="G33" s="276">
        <f>G28+SUM(G30:G32)</f>
        <v>0</v>
      </c>
      <c r="H33" s="181">
        <f>H28+SUM(H30:H32)</f>
        <v>4408261.0600000005</v>
      </c>
      <c r="J33" s="180"/>
      <c r="L33" s="299"/>
      <c r="M33" s="299"/>
      <c r="N33" s="176"/>
      <c r="O33" s="176"/>
    </row>
    <row r="34" spans="1:15" ht="14.4" thickTop="1">
      <c r="D34" s="155"/>
      <c r="E34" s="155"/>
      <c r="F34" s="155"/>
      <c r="H34" s="155"/>
      <c r="J34" s="155"/>
      <c r="L34" s="155"/>
      <c r="M34" s="155"/>
      <c r="N34" s="155"/>
      <c r="O34" s="155"/>
    </row>
    <row r="35" spans="1:15" ht="16.2">
      <c r="B35" s="177" t="s">
        <v>286</v>
      </c>
      <c r="F35" s="155"/>
      <c r="H35" s="178"/>
    </row>
    <row r="36" spans="1:15" ht="16.2">
      <c r="B36" s="177" t="s">
        <v>285</v>
      </c>
    </row>
    <row r="37" spans="1:15">
      <c r="B37" s="162" t="s">
        <v>284</v>
      </c>
    </row>
    <row r="38" spans="1:15">
      <c r="D38" s="160"/>
    </row>
    <row r="39" spans="1:15">
      <c r="D39" s="176"/>
    </row>
    <row r="67" spans="1:1">
      <c r="A67" s="147" t="str">
        <f>A1</f>
        <v>Atmos Energy Corporation</v>
      </c>
    </row>
    <row r="87" spans="4:10">
      <c r="D87" s="175"/>
      <c r="F87" s="175"/>
      <c r="H87" s="175"/>
      <c r="J87" s="175"/>
    </row>
    <row r="88" spans="4:10">
      <c r="D88" s="175"/>
      <c r="F88" s="175"/>
      <c r="H88" s="175"/>
      <c r="J88" s="175"/>
    </row>
    <row r="89" spans="4:10">
      <c r="D89" s="175"/>
      <c r="F89" s="175"/>
      <c r="H89" s="175"/>
      <c r="J89" s="175"/>
    </row>
    <row r="90" spans="4:10">
      <c r="D90" s="175"/>
      <c r="F90" s="175"/>
      <c r="H90" s="175"/>
      <c r="J90" s="175"/>
    </row>
  </sheetData>
  <mergeCells count="2">
    <mergeCell ref="A3:D3"/>
    <mergeCell ref="A4:D4"/>
  </mergeCells>
  <printOptions horizontalCentered="1"/>
  <pageMargins left="0.5" right="0.5" top="0.5" bottom="0.5" header="0.5" footer="0.5"/>
  <pageSetup scale="93" orientation="portrait" r:id="rId1"/>
  <headerFooter alignWithMargins="0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Q93"/>
  <sheetViews>
    <sheetView showGridLines="0" view="pageBreakPreview" zoomScale="90" zoomScaleNormal="80" zoomScaleSheetLayoutView="90" workbookViewId="0">
      <selection activeCell="J31" sqref="J31"/>
    </sheetView>
  </sheetViews>
  <sheetFormatPr defaultColWidth="12.5546875" defaultRowHeight="13.8"/>
  <cols>
    <col min="1" max="1" width="6.109375" style="147" customWidth="1"/>
    <col min="2" max="2" width="35.6640625" style="147" customWidth="1"/>
    <col min="3" max="3" width="6.109375" style="147" customWidth="1"/>
    <col min="4" max="4" width="17" style="147" customWidth="1"/>
    <col min="5" max="5" width="2.33203125" style="147" customWidth="1"/>
    <col min="6" max="6" width="16.44140625" style="147" customWidth="1"/>
    <col min="7" max="7" width="2.33203125" style="147" customWidth="1"/>
    <col min="8" max="8" width="16.44140625" style="147" customWidth="1"/>
    <col min="9" max="9" width="2.33203125" style="147" customWidth="1"/>
    <col min="10" max="10" width="16.44140625" style="147" customWidth="1"/>
    <col min="11" max="11" width="2.33203125" style="147" customWidth="1"/>
    <col min="12" max="12" width="20.6640625" style="147" customWidth="1"/>
    <col min="13" max="13" width="9.88671875" style="147" customWidth="1"/>
    <col min="14" max="14" width="18" style="147" bestFit="1" customWidth="1"/>
    <col min="15" max="15" width="14.88671875" style="147" bestFit="1" customWidth="1"/>
    <col min="16" max="16384" width="12.5546875" style="147"/>
  </cols>
  <sheetData>
    <row r="1" spans="1:17">
      <c r="A1" s="194" t="s">
        <v>39</v>
      </c>
      <c r="H1" s="147" t="s">
        <v>283</v>
      </c>
    </row>
    <row r="2" spans="1:17">
      <c r="A2" s="193" t="s">
        <v>311</v>
      </c>
      <c r="H2" s="147" t="s">
        <v>323</v>
      </c>
    </row>
    <row r="3" spans="1:17">
      <c r="A3" s="335">
        <f>D.1!A3:D3</f>
        <v>45658</v>
      </c>
      <c r="B3" s="335"/>
      <c r="C3" s="335"/>
      <c r="D3" s="335"/>
    </row>
    <row r="4" spans="1:17">
      <c r="A4" s="336" t="str">
        <f>D.1!A4</f>
        <v>2025-00062</v>
      </c>
      <c r="B4" s="336"/>
      <c r="C4" s="336"/>
      <c r="D4" s="336"/>
    </row>
    <row r="5" spans="1:17" ht="15">
      <c r="A5" s="193"/>
      <c r="C5" s="147" t="s">
        <v>309</v>
      </c>
      <c r="D5" s="171">
        <f>EDATE(D9,1)</f>
        <v>45627</v>
      </c>
      <c r="F5" s="171">
        <f>EDATE(F9,1)</f>
        <v>45658</v>
      </c>
      <c r="H5" s="171">
        <f>EDATE(H9,1)</f>
        <v>45689</v>
      </c>
      <c r="J5" s="180"/>
    </row>
    <row r="6" spans="1:17" ht="15">
      <c r="J6" s="180"/>
    </row>
    <row r="7" spans="1:17" ht="15">
      <c r="D7" s="148" t="s">
        <v>34</v>
      </c>
      <c r="F7" s="148" t="s">
        <v>33</v>
      </c>
      <c r="G7" s="155"/>
      <c r="H7" s="148" t="s">
        <v>32</v>
      </c>
      <c r="J7" s="180"/>
    </row>
    <row r="8" spans="1:17" ht="15">
      <c r="A8" s="148" t="s">
        <v>31</v>
      </c>
      <c r="D8" s="192" t="s">
        <v>47</v>
      </c>
      <c r="E8" s="192"/>
      <c r="F8" s="192"/>
      <c r="G8" s="192"/>
      <c r="H8" s="192"/>
      <c r="I8" s="192"/>
      <c r="J8" s="180"/>
      <c r="L8" s="188"/>
      <c r="M8" s="201"/>
      <c r="N8" s="201"/>
    </row>
    <row r="9" spans="1:17" ht="15">
      <c r="A9" s="148" t="s">
        <v>30</v>
      </c>
      <c r="B9" s="191" t="s">
        <v>29</v>
      </c>
      <c r="C9" s="147" t="s">
        <v>308</v>
      </c>
      <c r="D9" s="189">
        <v>45597</v>
      </c>
      <c r="E9" s="190"/>
      <c r="F9" s="189">
        <v>45627</v>
      </c>
      <c r="G9" s="190"/>
      <c r="H9" s="189">
        <v>45658</v>
      </c>
      <c r="I9" s="190"/>
      <c r="J9" s="180"/>
      <c r="M9" s="201"/>
      <c r="N9" s="201"/>
    </row>
    <row r="10" spans="1:17" ht="15">
      <c r="A10" s="148" t="s">
        <v>157</v>
      </c>
      <c r="B10" s="150" t="s">
        <v>322</v>
      </c>
      <c r="D10" s="155"/>
      <c r="J10" s="180"/>
      <c r="M10" s="201"/>
      <c r="N10" s="201"/>
    </row>
    <row r="11" spans="1:17" ht="15">
      <c r="A11" s="148" t="s">
        <v>44</v>
      </c>
      <c r="B11" s="147" t="s">
        <v>306</v>
      </c>
      <c r="D11" s="155"/>
      <c r="J11" s="180"/>
      <c r="M11" s="201"/>
      <c r="N11" s="201"/>
    </row>
    <row r="12" spans="1:17" ht="16.2">
      <c r="A12" s="148" t="s">
        <v>155</v>
      </c>
      <c r="B12" s="147" t="s">
        <v>305</v>
      </c>
      <c r="C12" s="148" t="s">
        <v>66</v>
      </c>
      <c r="D12" s="185">
        <v>1790561.88</v>
      </c>
      <c r="E12" s="184"/>
      <c r="F12" s="185">
        <v>1880396.04</v>
      </c>
      <c r="G12" s="184"/>
      <c r="H12" s="185">
        <v>1952987.31</v>
      </c>
      <c r="I12" s="184"/>
      <c r="J12" s="180"/>
      <c r="L12" s="155"/>
      <c r="M12" s="201"/>
      <c r="N12" s="201"/>
    </row>
    <row r="13" spans="1:17" ht="16.2">
      <c r="A13" s="148" t="s">
        <v>154</v>
      </c>
      <c r="B13" s="147" t="s">
        <v>304</v>
      </c>
      <c r="C13" s="148" t="s">
        <v>66</v>
      </c>
      <c r="D13" s="185">
        <v>390297.26999999996</v>
      </c>
      <c r="E13" s="184"/>
      <c r="F13" s="185">
        <v>405616.02</v>
      </c>
      <c r="G13" s="184"/>
      <c r="H13" s="185">
        <v>406999.7300000001</v>
      </c>
      <c r="I13" s="184"/>
      <c r="J13" s="180"/>
      <c r="L13" s="155"/>
      <c r="M13" s="180"/>
      <c r="N13" s="180"/>
    </row>
    <row r="14" spans="1:17" ht="16.2">
      <c r="A14" s="148" t="s">
        <v>153</v>
      </c>
      <c r="B14" s="147" t="s">
        <v>321</v>
      </c>
      <c r="C14" s="148" t="s">
        <v>66</v>
      </c>
      <c r="D14" s="185">
        <v>43108.98</v>
      </c>
      <c r="E14" s="185"/>
      <c r="F14" s="185">
        <v>44480.920000000006</v>
      </c>
      <c r="G14" s="185"/>
      <c r="H14" s="185">
        <v>44480.01</v>
      </c>
      <c r="I14" s="184"/>
      <c r="J14" s="180"/>
      <c r="L14" s="155"/>
      <c r="M14" s="180"/>
      <c r="N14" s="180"/>
    </row>
    <row r="15" spans="1:17" ht="16.2">
      <c r="A15" s="148" t="s">
        <v>152</v>
      </c>
      <c r="B15" s="147" t="s">
        <v>389</v>
      </c>
      <c r="C15" s="148" t="s">
        <v>66</v>
      </c>
      <c r="D15" s="185">
        <v>15840</v>
      </c>
      <c r="E15" s="185"/>
      <c r="F15" s="185">
        <v>15840</v>
      </c>
      <c r="G15" s="185"/>
      <c r="H15" s="185">
        <v>15840</v>
      </c>
      <c r="I15" s="184"/>
      <c r="J15" s="180"/>
      <c r="L15" s="155"/>
      <c r="M15" s="180"/>
      <c r="N15" s="180"/>
      <c r="Q15" s="303"/>
    </row>
    <row r="16" spans="1:17" ht="15">
      <c r="A16" s="148" t="s">
        <v>151</v>
      </c>
      <c r="B16" s="147" t="s">
        <v>320</v>
      </c>
      <c r="C16" s="148" t="s">
        <v>66</v>
      </c>
      <c r="D16" s="183">
        <v>0</v>
      </c>
      <c r="E16" s="184"/>
      <c r="F16" s="183">
        <v>0</v>
      </c>
      <c r="G16" s="184"/>
      <c r="H16" s="183">
        <v>0</v>
      </c>
      <c r="I16" s="184"/>
      <c r="J16" s="180"/>
      <c r="L16" s="155"/>
      <c r="M16" s="180"/>
      <c r="N16" s="200"/>
      <c r="Q16" s="302"/>
    </row>
    <row r="17" spans="1:17" ht="15">
      <c r="A17" s="148" t="s">
        <v>149</v>
      </c>
      <c r="B17" s="150" t="s">
        <v>301</v>
      </c>
      <c r="C17" s="148" t="s">
        <v>66</v>
      </c>
      <c r="D17" s="155">
        <f>SUM(D12:D16)</f>
        <v>2239808.13</v>
      </c>
      <c r="F17" s="155">
        <f>SUM(F12:F16)</f>
        <v>2346332.98</v>
      </c>
      <c r="H17" s="155">
        <f>SUM(H12:H16)</f>
        <v>2420307.0499999998</v>
      </c>
      <c r="J17" s="196"/>
      <c r="L17" s="155"/>
      <c r="M17" s="180"/>
      <c r="N17" s="200"/>
      <c r="Q17" s="302"/>
    </row>
    <row r="18" spans="1:17" ht="15">
      <c r="A18" s="148" t="s">
        <v>147</v>
      </c>
      <c r="B18" s="147" t="s">
        <v>300</v>
      </c>
      <c r="C18" s="148" t="s">
        <v>66</v>
      </c>
      <c r="D18" s="155">
        <v>1444019.45</v>
      </c>
      <c r="F18" s="155">
        <f>2383898.58</f>
        <v>2383898.58</v>
      </c>
      <c r="H18" s="155">
        <f>8980131.47</f>
        <v>8980131.4700000007</v>
      </c>
      <c r="J18" s="218"/>
      <c r="L18" s="155"/>
      <c r="M18" s="180"/>
      <c r="N18" s="200"/>
      <c r="Q18" s="302"/>
    </row>
    <row r="19" spans="1:17" ht="15">
      <c r="A19" s="148" t="s">
        <v>145</v>
      </c>
      <c r="B19" s="147" t="s">
        <v>319</v>
      </c>
      <c r="C19" s="148" t="s">
        <v>66</v>
      </c>
      <c r="D19" s="155">
        <v>0</v>
      </c>
      <c r="F19" s="155">
        <v>0</v>
      </c>
      <c r="H19" s="155">
        <v>0</v>
      </c>
      <c r="J19" s="180"/>
      <c r="L19" s="155"/>
      <c r="M19" s="180"/>
      <c r="N19" s="200"/>
      <c r="Q19" s="302"/>
    </row>
    <row r="20" spans="1:17" ht="15">
      <c r="A20" s="148" t="s">
        <v>143</v>
      </c>
      <c r="B20" s="147" t="s">
        <v>299</v>
      </c>
      <c r="D20" s="155"/>
      <c r="F20" s="155"/>
      <c r="G20" s="184"/>
      <c r="H20" s="155"/>
      <c r="J20" s="180"/>
      <c r="M20" s="180"/>
      <c r="N20" s="200"/>
      <c r="Q20" s="302"/>
    </row>
    <row r="21" spans="1:17" ht="15">
      <c r="A21" s="148" t="s">
        <v>142</v>
      </c>
      <c r="B21" s="147" t="s">
        <v>298</v>
      </c>
      <c r="C21" s="148" t="s">
        <v>66</v>
      </c>
      <c r="D21" s="185"/>
      <c r="F21" s="185"/>
      <c r="G21" s="184"/>
      <c r="H21" s="185"/>
      <c r="J21" s="180"/>
      <c r="M21" s="180"/>
      <c r="N21" s="200"/>
      <c r="Q21" s="302"/>
    </row>
    <row r="22" spans="1:17" ht="15">
      <c r="A22" s="148" t="s">
        <v>141</v>
      </c>
      <c r="B22" s="147" t="s">
        <v>297</v>
      </c>
      <c r="C22" s="148" t="s">
        <v>66</v>
      </c>
      <c r="D22" s="185"/>
      <c r="F22" s="185"/>
      <c r="G22" s="184"/>
      <c r="H22" s="185"/>
      <c r="J22" s="180"/>
      <c r="M22" s="180"/>
      <c r="N22" s="200"/>
      <c r="Q22" s="302"/>
    </row>
    <row r="23" spans="1:17" ht="15">
      <c r="A23" s="148" t="s">
        <v>139</v>
      </c>
      <c r="B23" s="147" t="s">
        <v>318</v>
      </c>
      <c r="C23" s="148" t="s">
        <v>66</v>
      </c>
      <c r="D23" s="185">
        <v>147954</v>
      </c>
      <c r="F23" s="185">
        <v>147954</v>
      </c>
      <c r="G23" s="185"/>
      <c r="H23" s="185">
        <v>147954</v>
      </c>
      <c r="J23" s="180"/>
      <c r="M23" s="180"/>
      <c r="N23" s="200"/>
      <c r="Q23" s="302"/>
    </row>
    <row r="24" spans="1:17" ht="15">
      <c r="A24" s="148" t="s">
        <v>137</v>
      </c>
      <c r="B24" s="147" t="s">
        <v>296</v>
      </c>
      <c r="D24" s="155"/>
      <c r="F24" s="155"/>
      <c r="G24" s="184"/>
      <c r="H24" s="155"/>
      <c r="J24" s="180"/>
      <c r="M24" s="180"/>
      <c r="N24" s="200"/>
    </row>
    <row r="25" spans="1:17" ht="15">
      <c r="A25" s="148" t="s">
        <v>135</v>
      </c>
      <c r="B25" s="147" t="s">
        <v>136</v>
      </c>
      <c r="C25" s="148" t="s">
        <v>66</v>
      </c>
      <c r="D25" s="185">
        <v>1228505.3700000001</v>
      </c>
      <c r="F25" s="185">
        <v>3136156.08</v>
      </c>
      <c r="G25" s="184"/>
      <c r="H25" s="185">
        <v>3062626.15</v>
      </c>
      <c r="J25" s="180"/>
      <c r="M25" s="180"/>
      <c r="N25" s="200"/>
    </row>
    <row r="26" spans="1:17" ht="15">
      <c r="A26" s="148" t="s">
        <v>133</v>
      </c>
      <c r="B26" s="147" t="s">
        <v>178</v>
      </c>
      <c r="C26" s="148" t="s">
        <v>66</v>
      </c>
      <c r="D26" s="185">
        <v>-23850.799999999999</v>
      </c>
      <c r="F26" s="185">
        <v>-12702.39</v>
      </c>
      <c r="G26" s="184"/>
      <c r="H26" s="185">
        <v>-44580.94</v>
      </c>
      <c r="J26" s="218"/>
      <c r="M26" s="180"/>
      <c r="N26" s="200"/>
    </row>
    <row r="27" spans="1:17" ht="15">
      <c r="A27" s="148" t="s">
        <v>131</v>
      </c>
      <c r="B27" s="147" t="s">
        <v>295</v>
      </c>
      <c r="C27" s="148" t="s">
        <v>66</v>
      </c>
      <c r="D27" s="372">
        <v>2244.33</v>
      </c>
      <c r="F27" s="372">
        <v>361.35</v>
      </c>
      <c r="G27" s="184"/>
      <c r="H27" s="372">
        <v>32.950000000000003</v>
      </c>
      <c r="J27" s="180"/>
      <c r="M27" s="180"/>
      <c r="N27" s="200"/>
    </row>
    <row r="28" spans="1:17" ht="15">
      <c r="A28" s="148" t="s">
        <v>128</v>
      </c>
      <c r="B28" s="147" t="s">
        <v>294</v>
      </c>
      <c r="C28" s="148" t="s">
        <v>66</v>
      </c>
      <c r="D28" s="185">
        <v>-1130.3599999999999</v>
      </c>
      <c r="F28" s="185">
        <v>-1216.3499999999999</v>
      </c>
      <c r="G28" s="184"/>
      <c r="H28" s="185">
        <v>-902.31</v>
      </c>
      <c r="J28" s="218"/>
      <c r="M28" s="180"/>
      <c r="N28" s="200"/>
    </row>
    <row r="29" spans="1:17" ht="15">
      <c r="A29" s="148" t="s">
        <v>127</v>
      </c>
      <c r="B29" s="147" t="s">
        <v>293</v>
      </c>
      <c r="C29" s="148" t="s">
        <v>66</v>
      </c>
      <c r="D29" s="185">
        <v>0</v>
      </c>
      <c r="F29" s="185">
        <v>0</v>
      </c>
      <c r="G29" s="184"/>
      <c r="H29" s="185">
        <v>0</v>
      </c>
      <c r="J29" s="180"/>
      <c r="M29" s="180"/>
      <c r="N29" s="200"/>
    </row>
    <row r="30" spans="1:17" ht="16.2">
      <c r="A30" s="148" t="s">
        <v>126</v>
      </c>
      <c r="B30" s="147" t="s">
        <v>292</v>
      </c>
      <c r="C30" s="148" t="s">
        <v>66</v>
      </c>
      <c r="D30" s="183">
        <v>284219.20999999996</v>
      </c>
      <c r="F30" s="183">
        <v>3095284.25</v>
      </c>
      <c r="G30" s="184"/>
      <c r="H30" s="183">
        <v>3734430.8799999994</v>
      </c>
      <c r="J30" s="180"/>
      <c r="L30" s="218"/>
      <c r="M30" s="218"/>
    </row>
    <row r="31" spans="1:17" ht="15">
      <c r="A31" s="148" t="s">
        <v>125</v>
      </c>
      <c r="B31" s="150" t="s">
        <v>317</v>
      </c>
      <c r="C31" s="148" t="s">
        <v>66</v>
      </c>
      <c r="D31" s="155">
        <f>SUM(D17:D30)</f>
        <v>5321769.33</v>
      </c>
      <c r="F31" s="155">
        <f>SUM(F17:F30)</f>
        <v>11096068.5</v>
      </c>
      <c r="H31" s="155">
        <f>SUM(H17:H30)</f>
        <v>18299999.25</v>
      </c>
      <c r="J31" s="196"/>
      <c r="M31" s="149"/>
      <c r="N31" s="149"/>
      <c r="O31" s="149"/>
    </row>
    <row r="32" spans="1:17" ht="15">
      <c r="A32" s="148" t="s">
        <v>90</v>
      </c>
      <c r="B32" s="147" t="s">
        <v>316</v>
      </c>
      <c r="D32" s="155"/>
      <c r="F32" s="155"/>
      <c r="H32" s="155"/>
      <c r="J32" s="180"/>
      <c r="M32" s="160"/>
      <c r="N32" s="160"/>
      <c r="O32" s="160"/>
    </row>
    <row r="33" spans="1:13" ht="15">
      <c r="A33" s="148" t="s">
        <v>123</v>
      </c>
      <c r="B33" s="147" t="s">
        <v>290</v>
      </c>
      <c r="C33" s="148" t="s">
        <v>66</v>
      </c>
      <c r="D33" s="199"/>
      <c r="F33" s="215"/>
      <c r="G33" s="184"/>
      <c r="H33" s="198"/>
      <c r="J33" s="180"/>
    </row>
    <row r="34" spans="1:13" ht="15">
      <c r="A34" s="148" t="s">
        <v>122</v>
      </c>
      <c r="B34" s="147" t="s">
        <v>289</v>
      </c>
      <c r="C34" s="148" t="s">
        <v>66</v>
      </c>
      <c r="D34" s="235"/>
      <c r="E34" s="237"/>
      <c r="F34" s="235"/>
      <c r="G34" s="238"/>
      <c r="H34" s="235"/>
      <c r="J34" s="180"/>
    </row>
    <row r="35" spans="1:13" ht="15">
      <c r="A35" s="148" t="s">
        <v>120</v>
      </c>
      <c r="B35" s="147" t="s">
        <v>315</v>
      </c>
      <c r="C35" s="148" t="s">
        <v>66</v>
      </c>
      <c r="D35" s="236"/>
      <c r="E35" s="237"/>
      <c r="F35" s="236"/>
      <c r="G35" s="238"/>
      <c r="H35" s="236"/>
      <c r="J35" s="180"/>
      <c r="M35" s="149"/>
    </row>
    <row r="36" spans="1:13" ht="14.4" thickBot="1">
      <c r="A36" s="148" t="s">
        <v>119</v>
      </c>
      <c r="B36" s="150" t="s">
        <v>314</v>
      </c>
      <c r="C36" s="148" t="s">
        <v>66</v>
      </c>
      <c r="D36" s="197">
        <f>D31+D33+D34+D35</f>
        <v>5321769.33</v>
      </c>
      <c r="F36" s="197">
        <f>F31+F33+F34+F35</f>
        <v>11096068.5</v>
      </c>
      <c r="H36" s="197">
        <f>H31+H33+H34+H35</f>
        <v>18299999.25</v>
      </c>
      <c r="J36" s="160"/>
      <c r="L36" s="160"/>
      <c r="M36" s="149"/>
    </row>
    <row r="37" spans="1:13" ht="15.6" thickTop="1">
      <c r="D37" s="155"/>
      <c r="E37" s="155"/>
      <c r="F37" s="155"/>
      <c r="H37" s="155"/>
      <c r="J37" s="180"/>
      <c r="L37" s="155"/>
      <c r="M37" s="149"/>
    </row>
    <row r="38" spans="1:13" ht="16.2">
      <c r="B38" s="177" t="s">
        <v>313</v>
      </c>
      <c r="M38" s="160"/>
    </row>
    <row r="39" spans="1:13" ht="16.2">
      <c r="B39" s="177" t="s">
        <v>312</v>
      </c>
      <c r="M39" s="149"/>
    </row>
    <row r="40" spans="1:13">
      <c r="B40" s="162" t="s">
        <v>284</v>
      </c>
    </row>
    <row r="41" spans="1:13">
      <c r="A41" s="148"/>
      <c r="F41" s="155"/>
      <c r="H41" s="219"/>
      <c r="M41" s="218"/>
    </row>
    <row r="42" spans="1:13">
      <c r="A42" s="148"/>
      <c r="D42" s="275"/>
      <c r="E42" s="275"/>
      <c r="F42" s="275"/>
      <c r="H42" s="179"/>
    </row>
    <row r="43" spans="1:13">
      <c r="A43" s="148"/>
      <c r="B43" s="184"/>
      <c r="D43" s="160"/>
      <c r="F43" s="160"/>
      <c r="H43" s="160"/>
    </row>
    <row r="44" spans="1:13">
      <c r="A44" s="148"/>
    </row>
    <row r="45" spans="1:13">
      <c r="A45" s="148"/>
    </row>
    <row r="48" spans="1:13">
      <c r="D48" s="148"/>
      <c r="L48" s="188"/>
    </row>
    <row r="49" spans="1:12">
      <c r="A49" s="148"/>
      <c r="B49" s="148"/>
      <c r="D49" s="148"/>
      <c r="F49" s="148"/>
      <c r="H49" s="148"/>
      <c r="J49" s="148"/>
      <c r="L49" s="188"/>
    </row>
    <row r="50" spans="1:12">
      <c r="A50" s="148"/>
      <c r="D50" s="160"/>
      <c r="F50" s="160"/>
      <c r="G50" s="160"/>
      <c r="H50" s="160"/>
      <c r="I50" s="160"/>
      <c r="J50" s="160"/>
    </row>
    <row r="51" spans="1:12">
      <c r="A51" s="148"/>
      <c r="D51" s="160"/>
      <c r="F51" s="160"/>
      <c r="G51" s="160"/>
      <c r="H51" s="160"/>
      <c r="I51" s="160"/>
      <c r="J51" s="160"/>
    </row>
    <row r="52" spans="1:12">
      <c r="A52" s="148"/>
      <c r="C52" s="148"/>
      <c r="D52" s="195"/>
      <c r="E52" s="184"/>
      <c r="F52" s="195"/>
      <c r="G52" s="195"/>
      <c r="H52" s="195"/>
      <c r="I52" s="184"/>
      <c r="J52" s="195"/>
    </row>
    <row r="53" spans="1:12">
      <c r="A53" s="148"/>
      <c r="C53" s="148"/>
      <c r="D53" s="195"/>
      <c r="E53" s="184"/>
      <c r="F53" s="195"/>
      <c r="G53" s="195"/>
      <c r="H53" s="195"/>
      <c r="I53" s="184"/>
      <c r="J53" s="195"/>
    </row>
    <row r="54" spans="1:12">
      <c r="A54" s="148"/>
      <c r="C54" s="148"/>
      <c r="D54" s="160"/>
      <c r="F54" s="160"/>
      <c r="G54" s="160"/>
      <c r="H54" s="160"/>
      <c r="J54" s="160"/>
      <c r="L54" s="155"/>
    </row>
    <row r="55" spans="1:12">
      <c r="A55" s="148"/>
      <c r="C55" s="148"/>
      <c r="D55" s="160"/>
      <c r="F55" s="160"/>
      <c r="G55" s="160"/>
      <c r="H55" s="160"/>
      <c r="J55" s="160"/>
      <c r="L55" s="155"/>
    </row>
    <row r="56" spans="1:12">
      <c r="A56" s="148"/>
    </row>
    <row r="57" spans="1:12">
      <c r="A57" s="148"/>
      <c r="C57" s="148"/>
      <c r="D57" s="195"/>
      <c r="F57" s="195"/>
      <c r="G57" s="184"/>
      <c r="H57" s="195"/>
      <c r="J57" s="195"/>
    </row>
    <row r="58" spans="1:12">
      <c r="A58" s="148"/>
      <c r="C58" s="148"/>
      <c r="D58" s="195"/>
      <c r="F58" s="195"/>
      <c r="G58" s="184"/>
      <c r="H58" s="195"/>
      <c r="J58" s="195"/>
    </row>
    <row r="59" spans="1:12">
      <c r="A59" s="148"/>
      <c r="D59" s="160"/>
      <c r="F59" s="185"/>
      <c r="G59" s="184"/>
      <c r="H59" s="195"/>
      <c r="J59" s="195"/>
    </row>
    <row r="60" spans="1:12">
      <c r="A60" s="148"/>
      <c r="C60" s="148"/>
      <c r="D60" s="195"/>
      <c r="F60" s="195"/>
      <c r="G60" s="184"/>
      <c r="H60" s="195"/>
      <c r="J60" s="195"/>
    </row>
    <row r="61" spans="1:12">
      <c r="A61" s="148"/>
      <c r="C61" s="148"/>
      <c r="D61" s="195"/>
      <c r="F61" s="195"/>
      <c r="G61" s="184"/>
      <c r="H61" s="195"/>
      <c r="J61" s="195"/>
    </row>
    <row r="62" spans="1:12">
      <c r="A62" s="148"/>
      <c r="C62" s="148"/>
      <c r="D62" s="195"/>
      <c r="F62" s="195"/>
      <c r="G62" s="184"/>
      <c r="H62" s="195"/>
      <c r="J62" s="195"/>
    </row>
    <row r="63" spans="1:12">
      <c r="A63" s="148"/>
      <c r="C63" s="148"/>
      <c r="D63" s="160"/>
      <c r="F63" s="160"/>
      <c r="H63" s="160"/>
      <c r="J63" s="160"/>
    </row>
    <row r="64" spans="1:12">
      <c r="A64" s="148"/>
      <c r="C64" s="148"/>
      <c r="D64" s="195"/>
      <c r="F64" s="195"/>
      <c r="G64" s="184"/>
      <c r="H64" s="195"/>
      <c r="J64" s="195"/>
    </row>
    <row r="65" spans="1:10">
      <c r="A65" s="148"/>
      <c r="C65" s="148"/>
      <c r="D65" s="160"/>
      <c r="F65" s="160"/>
      <c r="H65" s="160"/>
      <c r="J65" s="160"/>
    </row>
    <row r="66" spans="1:10">
      <c r="F66" s="160"/>
    </row>
    <row r="67" spans="1:10">
      <c r="A67" s="148"/>
      <c r="C67" s="148"/>
      <c r="D67" s="195"/>
      <c r="F67" s="195"/>
      <c r="G67" s="184"/>
      <c r="H67" s="195"/>
      <c r="J67" s="195"/>
    </row>
    <row r="68" spans="1:10">
      <c r="A68" s="148"/>
      <c r="C68" s="148"/>
      <c r="D68" s="195"/>
      <c r="F68" s="195"/>
      <c r="G68" s="184"/>
      <c r="H68" s="195"/>
      <c r="J68" s="195"/>
    </row>
    <row r="69" spans="1:10">
      <c r="D69" s="195"/>
      <c r="F69" s="195"/>
      <c r="G69" s="184"/>
      <c r="H69" s="195"/>
      <c r="J69" s="195"/>
    </row>
    <row r="70" spans="1:10">
      <c r="A70" s="193"/>
      <c r="C70" s="148"/>
      <c r="D70" s="195"/>
      <c r="F70" s="195"/>
      <c r="G70" s="184"/>
      <c r="H70" s="195"/>
      <c r="J70" s="195"/>
    </row>
    <row r="71" spans="1:10">
      <c r="D71" s="160"/>
      <c r="F71" s="155"/>
      <c r="G71" s="155"/>
      <c r="H71" s="155"/>
      <c r="J71" s="155"/>
    </row>
    <row r="72" spans="1:10">
      <c r="A72" s="148"/>
      <c r="C72" s="148"/>
      <c r="D72" s="160"/>
      <c r="F72" s="160"/>
      <c r="G72" s="155"/>
      <c r="H72" s="160"/>
      <c r="J72" s="160"/>
    </row>
    <row r="73" spans="1:10">
      <c r="D73" s="157"/>
      <c r="F73" s="160"/>
      <c r="H73" s="160"/>
      <c r="J73" s="160"/>
    </row>
    <row r="93" spans="6:6">
      <c r="F93" s="195"/>
    </row>
  </sheetData>
  <mergeCells count="2">
    <mergeCell ref="A3:D3"/>
    <mergeCell ref="A4:D4"/>
  </mergeCells>
  <printOptions horizontalCentered="1"/>
  <pageMargins left="0.5" right="0.21" top="0.5" bottom="0.5" header="0.5" footer="0.5"/>
  <pageSetup scale="97" orientation="portrait" r:id="rId1"/>
  <headerFooter alignWithMargins="0"/>
  <customProperties>
    <customPr name="_pios_id" r:id="rId2"/>
  </customProperties>
  <ignoredErrors>
    <ignoredError sqref="A10:A3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transitionEvaluation="1" codeName="Sheet23">
    <pageSetUpPr fitToPage="1"/>
  </sheetPr>
  <dimension ref="A1:R108"/>
  <sheetViews>
    <sheetView showGridLines="0" view="pageBreakPreview" zoomScale="82" zoomScaleNormal="70" zoomScaleSheetLayoutView="82" zoomScalePageLayoutView="55" workbookViewId="0">
      <selection activeCell="A9" sqref="A9:A38"/>
    </sheetView>
  </sheetViews>
  <sheetFormatPr defaultColWidth="12.5546875" defaultRowHeight="15"/>
  <cols>
    <col min="1" max="1" width="7" style="147" customWidth="1"/>
    <col min="2" max="2" width="19.109375" style="147" customWidth="1"/>
    <col min="3" max="3" width="31.6640625" style="147" bestFit="1" customWidth="1"/>
    <col min="4" max="4" width="17" style="147" customWidth="1"/>
    <col min="5" max="5" width="12.6640625" style="147" bestFit="1" customWidth="1"/>
    <col min="6" max="6" width="17" style="147" bestFit="1" customWidth="1"/>
    <col min="7" max="7" width="12.109375" style="147" bestFit="1" customWidth="1"/>
    <col min="8" max="8" width="18.109375" style="147" customWidth="1"/>
    <col min="9" max="9" width="12" style="147" bestFit="1" customWidth="1"/>
    <col min="10" max="10" width="18.6640625" style="202" customWidth="1"/>
    <col min="11" max="11" width="13.109375" style="147" bestFit="1" customWidth="1"/>
    <col min="12" max="12" width="19.44140625" style="147" customWidth="1"/>
    <col min="13" max="13" width="9.88671875" style="180" customWidth="1"/>
    <col min="14" max="14" width="19" style="147" customWidth="1"/>
    <col min="15" max="15" width="16.88671875" style="147" bestFit="1" customWidth="1"/>
    <col min="16" max="16" width="30.33203125" style="147" bestFit="1" customWidth="1"/>
    <col min="17" max="17" width="7.44140625" style="147" bestFit="1" customWidth="1"/>
    <col min="18" max="18" width="18.109375" style="147" bestFit="1" customWidth="1"/>
    <col min="19" max="16384" width="12.5546875" style="147"/>
  </cols>
  <sheetData>
    <row r="1" spans="1:18">
      <c r="A1" s="150" t="s">
        <v>39</v>
      </c>
      <c r="B1" s="193"/>
      <c r="N1" s="147" t="s">
        <v>283</v>
      </c>
    </row>
    <row r="2" spans="1:18">
      <c r="A2" s="147" t="s">
        <v>346</v>
      </c>
      <c r="B2" s="193"/>
      <c r="N2" s="147" t="s">
        <v>345</v>
      </c>
    </row>
    <row r="3" spans="1:18">
      <c r="A3" s="335">
        <f>D.1!A3:D3</f>
        <v>45658</v>
      </c>
      <c r="B3" s="335"/>
      <c r="C3" s="335"/>
      <c r="D3" s="335"/>
    </row>
    <row r="4" spans="1:18">
      <c r="A4" s="336" t="str">
        <f>D.1!A4</f>
        <v>2025-00062</v>
      </c>
      <c r="B4" s="336"/>
      <c r="C4" s="336"/>
      <c r="D4" s="336"/>
    </row>
    <row r="5" spans="1:18" ht="17.25" customHeight="1">
      <c r="D5" s="148" t="s">
        <v>34</v>
      </c>
      <c r="E5" s="148" t="s">
        <v>33</v>
      </c>
      <c r="F5" s="148" t="s">
        <v>32</v>
      </c>
      <c r="G5" s="148" t="s">
        <v>76</v>
      </c>
      <c r="H5" s="148" t="s">
        <v>75</v>
      </c>
      <c r="I5" s="188" t="s">
        <v>159</v>
      </c>
      <c r="J5" s="148" t="s">
        <v>280</v>
      </c>
      <c r="K5" s="148" t="s">
        <v>344</v>
      </c>
      <c r="L5" s="148" t="s">
        <v>343</v>
      </c>
      <c r="N5" s="148" t="s">
        <v>342</v>
      </c>
      <c r="O5" s="155"/>
      <c r="P5" s="148"/>
    </row>
    <row r="6" spans="1:18" ht="15" customHeight="1">
      <c r="A6" s="148" t="s">
        <v>31</v>
      </c>
      <c r="E6" s="148" t="s">
        <v>341</v>
      </c>
      <c r="F6" s="148" t="s">
        <v>341</v>
      </c>
      <c r="G6" s="148" t="s">
        <v>6</v>
      </c>
      <c r="H6" s="148" t="s">
        <v>6</v>
      </c>
      <c r="I6" s="148" t="s">
        <v>340</v>
      </c>
      <c r="J6" s="209" t="s">
        <v>339</v>
      </c>
      <c r="K6" s="148" t="s">
        <v>375</v>
      </c>
      <c r="L6" s="148" t="s">
        <v>376</v>
      </c>
      <c r="N6" s="148" t="s">
        <v>69</v>
      </c>
    </row>
    <row r="7" spans="1:18" ht="15" customHeight="1">
      <c r="A7" s="148" t="s">
        <v>30</v>
      </c>
      <c r="B7" s="193" t="s">
        <v>47</v>
      </c>
      <c r="C7" s="148" t="s">
        <v>338</v>
      </c>
      <c r="D7" s="148" t="s">
        <v>337</v>
      </c>
      <c r="E7" s="148" t="s">
        <v>70</v>
      </c>
      <c r="F7" s="148" t="s">
        <v>336</v>
      </c>
      <c r="G7" s="148" t="s">
        <v>70</v>
      </c>
      <c r="H7" s="148" t="s">
        <v>336</v>
      </c>
      <c r="I7" s="148" t="s">
        <v>70</v>
      </c>
      <c r="J7" s="209" t="s">
        <v>336</v>
      </c>
      <c r="K7" s="148" t="s">
        <v>70</v>
      </c>
      <c r="L7" s="148" t="s">
        <v>336</v>
      </c>
      <c r="N7" s="148" t="s">
        <v>335</v>
      </c>
    </row>
    <row r="8" spans="1:18" ht="15" customHeight="1">
      <c r="A8" s="148"/>
      <c r="B8" s="193"/>
      <c r="C8" s="148"/>
      <c r="D8" s="148"/>
      <c r="E8" s="148"/>
      <c r="F8" s="148"/>
      <c r="G8" s="148"/>
      <c r="H8" s="148"/>
    </row>
    <row r="9" spans="1:18" ht="15" customHeight="1">
      <c r="A9" s="148" t="s">
        <v>157</v>
      </c>
      <c r="B9" s="208" t="e">
        <f>CF_Month_1</f>
        <v>#REF!</v>
      </c>
      <c r="C9" s="147" t="s">
        <v>334</v>
      </c>
      <c r="D9" s="195">
        <v>729156.90670000005</v>
      </c>
      <c r="E9" s="251">
        <v>-0.55569999999999997</v>
      </c>
      <c r="F9" s="157">
        <f>ROUND($D9*E9,2)</f>
        <v>-405192.49</v>
      </c>
      <c r="G9" s="251">
        <v>0</v>
      </c>
      <c r="H9" s="157">
        <f>ROUND($D9*G9,2)</f>
        <v>0</v>
      </c>
      <c r="I9" s="232">
        <v>0.16800000000000001</v>
      </c>
      <c r="J9" s="157">
        <f>ROUND($D9*I9,2)</f>
        <v>122498.36</v>
      </c>
      <c r="K9" s="232">
        <v>4.3883999999999999</v>
      </c>
      <c r="L9" s="157">
        <f>ROUND($D9*K9,2)</f>
        <v>3199832.17</v>
      </c>
      <c r="M9" s="373"/>
      <c r="N9" s="157">
        <f>F9+H9+J9+L9</f>
        <v>2917138.04</v>
      </c>
      <c r="O9" s="204"/>
    </row>
    <row r="10" spans="1:18" ht="15" customHeight="1">
      <c r="A10" s="148" t="s">
        <v>44</v>
      </c>
      <c r="C10" s="147" t="s">
        <v>333</v>
      </c>
      <c r="D10" s="374">
        <v>696.86680000000001</v>
      </c>
      <c r="E10" s="251">
        <v>-0.55569999999999997</v>
      </c>
      <c r="F10" s="161">
        <f>ROUND($D10*E10,2)</f>
        <v>-387.25</v>
      </c>
      <c r="G10" s="251">
        <f>G9</f>
        <v>0</v>
      </c>
      <c r="H10" s="161">
        <f>ROUND($D10*G10,2)</f>
        <v>0</v>
      </c>
      <c r="I10" s="232">
        <v>0.16800000000000001</v>
      </c>
      <c r="J10" s="161">
        <f>ROUND($D10*I10,2)</f>
        <v>117.07</v>
      </c>
      <c r="K10" s="232">
        <v>3.2275</v>
      </c>
      <c r="L10" s="161">
        <f>ROUND($D10*K10,2)</f>
        <v>2249.14</v>
      </c>
      <c r="M10" s="373"/>
      <c r="N10" s="228">
        <f>F10+H10+J10+L10</f>
        <v>1978.9599999999998</v>
      </c>
      <c r="O10" s="204"/>
    </row>
    <row r="11" spans="1:18" ht="15" customHeight="1">
      <c r="A11" s="148" t="s">
        <v>152</v>
      </c>
      <c r="C11" s="147" t="s">
        <v>332</v>
      </c>
      <c r="D11" s="247">
        <f>SUM(D9:D10)</f>
        <v>729853.77350000001</v>
      </c>
      <c r="E11" s="251"/>
      <c r="F11" s="157">
        <f>SUM(F9:F10)</f>
        <v>-405579.74</v>
      </c>
      <c r="G11" s="160"/>
      <c r="H11" s="157">
        <f>H9+H10</f>
        <v>0</v>
      </c>
      <c r="I11" s="232"/>
      <c r="J11" s="157">
        <f>SUM(J9:J10)</f>
        <v>122615.43000000001</v>
      </c>
      <c r="K11" s="232"/>
      <c r="L11" s="157">
        <f>SUM(L9:L10)</f>
        <v>3202081.31</v>
      </c>
      <c r="M11" s="157"/>
      <c r="N11" s="157">
        <f>SUM(N9:N10)</f>
        <v>2919117</v>
      </c>
      <c r="O11" s="160"/>
      <c r="P11" s="281"/>
      <c r="Q11" s="157"/>
      <c r="R11" s="157"/>
    </row>
    <row r="12" spans="1:18" ht="15" customHeight="1">
      <c r="A12" s="148" t="s">
        <v>151</v>
      </c>
      <c r="C12" s="147" t="s">
        <v>331</v>
      </c>
      <c r="D12" s="375">
        <v>0</v>
      </c>
      <c r="E12" s="251"/>
      <c r="F12" s="374">
        <v>-739.20000000006985</v>
      </c>
      <c r="G12" s="160"/>
      <c r="H12" s="161">
        <v>0</v>
      </c>
      <c r="I12" s="232"/>
      <c r="J12" s="161">
        <v>2328.9599999999919</v>
      </c>
      <c r="K12" s="232"/>
      <c r="L12" s="161">
        <v>39450.200000000004</v>
      </c>
      <c r="M12" s="373"/>
      <c r="N12" s="228">
        <f>F12+H12+J12+L12</f>
        <v>41039.959999999926</v>
      </c>
      <c r="O12" s="282"/>
      <c r="P12" s="376"/>
    </row>
    <row r="13" spans="1:18" ht="15" customHeight="1">
      <c r="A13" s="148" t="s">
        <v>149</v>
      </c>
      <c r="C13" s="147" t="s">
        <v>69</v>
      </c>
      <c r="D13" s="220">
        <f>SUM(D11:D12)</f>
        <v>729853.77350000001</v>
      </c>
      <c r="E13" s="251"/>
      <c r="F13" s="157">
        <f>F11+F12</f>
        <v>-406318.94000000006</v>
      </c>
      <c r="G13" s="160"/>
      <c r="H13" s="157">
        <f>H11+H12</f>
        <v>0</v>
      </c>
      <c r="I13" s="232"/>
      <c r="J13" s="157">
        <f>J11+J12</f>
        <v>124944.39</v>
      </c>
      <c r="K13" s="232"/>
      <c r="L13" s="157">
        <f>L11+L12</f>
        <v>3241531.5100000002</v>
      </c>
      <c r="M13" s="157"/>
      <c r="N13" s="157">
        <f>N11+N12</f>
        <v>2960156.96</v>
      </c>
      <c r="O13" s="157">
        <f>F13+L13</f>
        <v>2835212.5700000003</v>
      </c>
      <c r="P13" s="283"/>
      <c r="Q13" s="179"/>
      <c r="R13" s="250"/>
    </row>
    <row r="14" spans="1:18" ht="15" customHeight="1">
      <c r="A14" s="148" t="s">
        <v>147</v>
      </c>
      <c r="D14" s="377"/>
      <c r="E14" s="251"/>
      <c r="F14" s="216"/>
      <c r="G14" s="373"/>
      <c r="H14" s="216"/>
      <c r="I14" s="232"/>
      <c r="J14" s="216"/>
      <c r="K14" s="232"/>
      <c r="L14" s="216"/>
      <c r="M14" s="373"/>
      <c r="N14" s="157"/>
      <c r="O14" s="157"/>
      <c r="P14" s="378"/>
    </row>
    <row r="15" spans="1:18" ht="15" customHeight="1">
      <c r="A15" s="148" t="s">
        <v>145</v>
      </c>
      <c r="D15" s="220"/>
      <c r="E15" s="251"/>
      <c r="I15" s="232"/>
      <c r="K15" s="232"/>
      <c r="M15" s="373"/>
      <c r="N15" s="157"/>
      <c r="O15" s="157"/>
      <c r="P15" s="283"/>
      <c r="Q15" s="302"/>
    </row>
    <row r="16" spans="1:18" ht="15" customHeight="1">
      <c r="A16" s="148" t="s">
        <v>143</v>
      </c>
      <c r="B16" s="207" t="e">
        <f>CF_Month_2</f>
        <v>#REF!</v>
      </c>
      <c r="C16" s="147" t="s">
        <v>334</v>
      </c>
      <c r="D16" s="195">
        <v>2230616.6543000001</v>
      </c>
      <c r="E16" s="251">
        <f>E9</f>
        <v>-0.55569999999999997</v>
      </c>
      <c r="F16" s="157">
        <f>ROUND($D16*E16,2)</f>
        <v>-1239553.67</v>
      </c>
      <c r="G16" s="251">
        <f>G9</f>
        <v>0</v>
      </c>
      <c r="H16" s="157">
        <f>ROUND($D16*G16,2)</f>
        <v>0</v>
      </c>
      <c r="I16" s="232">
        <f>+I9</f>
        <v>0.16800000000000001</v>
      </c>
      <c r="J16" s="157">
        <f>ROUND($D16*I16,2)</f>
        <v>374743.6</v>
      </c>
      <c r="K16" s="232">
        <f>K9</f>
        <v>4.3883999999999999</v>
      </c>
      <c r="L16" s="157">
        <f>ROUND($D16*K16,2)</f>
        <v>9788838.1300000008</v>
      </c>
      <c r="M16" s="373"/>
      <c r="N16" s="157">
        <f>F16+H16+J16+L16</f>
        <v>8924028.0600000005</v>
      </c>
      <c r="O16" s="157"/>
      <c r="P16" s="284"/>
      <c r="Q16" s="303"/>
    </row>
    <row r="17" spans="1:18" ht="15" customHeight="1">
      <c r="A17" s="148" t="s">
        <v>142</v>
      </c>
      <c r="C17" s="147" t="s">
        <v>333</v>
      </c>
      <c r="D17" s="374">
        <v>1128.1874</v>
      </c>
      <c r="E17" s="251">
        <f>E10</f>
        <v>-0.55569999999999997</v>
      </c>
      <c r="F17" s="161">
        <f>ROUND($D17*E17,2)</f>
        <v>-626.92999999999995</v>
      </c>
      <c r="G17" s="251">
        <f>G10</f>
        <v>0</v>
      </c>
      <c r="H17" s="161">
        <f>ROUND($D17*G17,2)</f>
        <v>0</v>
      </c>
      <c r="I17" s="232">
        <f>I10</f>
        <v>0.16800000000000001</v>
      </c>
      <c r="J17" s="161">
        <f>ROUND($D17*I17,2)</f>
        <v>189.54</v>
      </c>
      <c r="K17" s="232">
        <f>K10</f>
        <v>3.2275</v>
      </c>
      <c r="L17" s="161">
        <f>ROUND($D17*K17,2)</f>
        <v>3641.22</v>
      </c>
      <c r="M17" s="373"/>
      <c r="N17" s="228">
        <f>F17+H17+J17+L17</f>
        <v>3203.83</v>
      </c>
      <c r="O17" s="157"/>
      <c r="P17" s="284"/>
      <c r="Q17" s="303"/>
    </row>
    <row r="18" spans="1:18" ht="15" customHeight="1">
      <c r="A18" s="148" t="s">
        <v>135</v>
      </c>
      <c r="C18" s="147" t="s">
        <v>332</v>
      </c>
      <c r="D18" s="247">
        <f>SUM(D16:D17)</f>
        <v>2231744.8417000002</v>
      </c>
      <c r="E18" s="251"/>
      <c r="F18" s="157">
        <f>SUM(F16:F17)</f>
        <v>-1240180.5999999999</v>
      </c>
      <c r="G18" s="160"/>
      <c r="H18" s="157">
        <f>H16+H17</f>
        <v>0</v>
      </c>
      <c r="I18" s="232"/>
      <c r="J18" s="157">
        <f>SUM(J16:J17)</f>
        <v>374933.13999999996</v>
      </c>
      <c r="K18" s="232"/>
      <c r="L18" s="157">
        <f>SUM(L16:L17)</f>
        <v>9792479.3500000015</v>
      </c>
      <c r="M18" s="157"/>
      <c r="N18" s="157">
        <f>SUM(N16:N17)</f>
        <v>8927231.8900000006</v>
      </c>
      <c r="O18" s="157"/>
      <c r="P18" s="284"/>
      <c r="Q18" s="303"/>
    </row>
    <row r="19" spans="1:18" ht="15" customHeight="1">
      <c r="A19" s="148" t="s">
        <v>133</v>
      </c>
      <c r="C19" s="147" t="s">
        <v>331</v>
      </c>
      <c r="D19" s="375">
        <v>0</v>
      </c>
      <c r="E19" s="251"/>
      <c r="F19" s="161">
        <v>-41.489999999990687</v>
      </c>
      <c r="G19" s="160"/>
      <c r="H19" s="161">
        <v>0</v>
      </c>
      <c r="I19" s="232"/>
      <c r="J19" s="161">
        <v>3233.8400000000929</v>
      </c>
      <c r="K19" s="232"/>
      <c r="L19" s="161">
        <v>51244.979999997689</v>
      </c>
      <c r="M19" s="373"/>
      <c r="N19" s="228">
        <f>F19+H19+J19+L19</f>
        <v>54437.32999999779</v>
      </c>
      <c r="O19" s="157"/>
      <c r="P19" s="284"/>
      <c r="Q19" s="303"/>
    </row>
    <row r="20" spans="1:18" ht="15" customHeight="1">
      <c r="A20" s="148" t="s">
        <v>131</v>
      </c>
      <c r="C20" s="147" t="s">
        <v>69</v>
      </c>
      <c r="D20" s="247">
        <f>D18+D19</f>
        <v>2231744.8417000002</v>
      </c>
      <c r="E20" s="251"/>
      <c r="F20" s="157">
        <f>F18+F19</f>
        <v>-1240222.0899999999</v>
      </c>
      <c r="G20" s="160"/>
      <c r="H20" s="157">
        <f>H18+H19</f>
        <v>0</v>
      </c>
      <c r="I20" s="232"/>
      <c r="J20" s="157">
        <f>J18+J19</f>
        <v>378166.98000000004</v>
      </c>
      <c r="K20" s="232"/>
      <c r="L20" s="157">
        <f>L18+L19</f>
        <v>9843724.3300000001</v>
      </c>
      <c r="M20" s="157"/>
      <c r="N20" s="157">
        <f>N18+N19</f>
        <v>8981669.2199999988</v>
      </c>
      <c r="O20" s="157">
        <f>F20+L20</f>
        <v>8603502.2400000002</v>
      </c>
      <c r="P20" s="284"/>
      <c r="Q20" s="303"/>
    </row>
    <row r="21" spans="1:18" ht="15" customHeight="1">
      <c r="A21" s="148" t="s">
        <v>128</v>
      </c>
      <c r="D21" s="377"/>
      <c r="E21" s="251"/>
      <c r="F21" s="216"/>
      <c r="G21" s="373"/>
      <c r="H21" s="216"/>
      <c r="I21" s="232"/>
      <c r="J21" s="216"/>
      <c r="K21" s="232"/>
      <c r="L21" s="216"/>
      <c r="M21" s="373"/>
      <c r="N21" s="157"/>
      <c r="O21" s="157"/>
      <c r="P21" s="284"/>
      <c r="Q21" s="303"/>
    </row>
    <row r="22" spans="1:18" ht="15" customHeight="1">
      <c r="A22" s="148" t="s">
        <v>127</v>
      </c>
      <c r="D22" s="220"/>
      <c r="E22" s="251"/>
      <c r="I22" s="232"/>
      <c r="K22" s="232"/>
      <c r="M22" s="373"/>
      <c r="N22" s="157"/>
      <c r="O22" s="157"/>
      <c r="P22" s="284"/>
      <c r="Q22" s="303"/>
    </row>
    <row r="23" spans="1:18" ht="15" customHeight="1">
      <c r="A23" s="148" t="s">
        <v>126</v>
      </c>
      <c r="B23" s="207" t="e">
        <f>CF_Month_3</f>
        <v>#REF!</v>
      </c>
      <c r="C23" s="147" t="s">
        <v>334</v>
      </c>
      <c r="D23" s="195">
        <v>3469938.1461</v>
      </c>
      <c r="E23" s="251">
        <f>E9</f>
        <v>-0.55569999999999997</v>
      </c>
      <c r="F23" s="157">
        <f>ROUND($D23*E23,2)</f>
        <v>-1928244.63</v>
      </c>
      <c r="G23" s="251">
        <f>G9</f>
        <v>0</v>
      </c>
      <c r="H23" s="157">
        <f>ROUND($D23*G23,2)</f>
        <v>0</v>
      </c>
      <c r="I23" s="232">
        <f>+I9</f>
        <v>0.16800000000000001</v>
      </c>
      <c r="J23" s="157">
        <f>ROUND($D23*I23,2)</f>
        <v>582949.61</v>
      </c>
      <c r="K23" s="232">
        <f>K9</f>
        <v>4.3883999999999999</v>
      </c>
      <c r="L23" s="157">
        <f>ROUND($D23*K23,2)</f>
        <v>15227476.560000001</v>
      </c>
      <c r="M23" s="373"/>
      <c r="N23" s="157">
        <f>F23+H23+J23+L23</f>
        <v>13882181.540000001</v>
      </c>
      <c r="O23" s="157"/>
      <c r="P23" s="284"/>
      <c r="Q23" s="303"/>
    </row>
    <row r="24" spans="1:18" ht="15" customHeight="1">
      <c r="A24" s="148" t="s">
        <v>125</v>
      </c>
      <c r="C24" s="147" t="s">
        <v>333</v>
      </c>
      <c r="D24" s="374">
        <v>1627.0165999999999</v>
      </c>
      <c r="E24" s="251">
        <f>E10</f>
        <v>-0.55569999999999997</v>
      </c>
      <c r="F24" s="161">
        <f>ROUND($D24*E24,2)</f>
        <v>-904.13</v>
      </c>
      <c r="G24" s="251">
        <f>G10</f>
        <v>0</v>
      </c>
      <c r="H24" s="161">
        <f>ROUND($D24*G24,2)</f>
        <v>0</v>
      </c>
      <c r="I24" s="232">
        <f>I10</f>
        <v>0.16800000000000001</v>
      </c>
      <c r="J24" s="161">
        <f>ROUND($D24*I24,2)</f>
        <v>273.33999999999997</v>
      </c>
      <c r="K24" s="232">
        <f>K10</f>
        <v>3.2275</v>
      </c>
      <c r="L24" s="161">
        <f>ROUND($D24*K24,2)</f>
        <v>5251.2</v>
      </c>
      <c r="M24" s="373"/>
      <c r="N24" s="228">
        <f>F24+H24+J24+L24</f>
        <v>4620.41</v>
      </c>
      <c r="O24" s="157"/>
      <c r="P24" s="284"/>
    </row>
    <row r="25" spans="1:18" ht="15" customHeight="1">
      <c r="A25" s="148" t="s">
        <v>120</v>
      </c>
      <c r="C25" s="147" t="s">
        <v>332</v>
      </c>
      <c r="D25" s="247">
        <f>SUM(D23:D24)</f>
        <v>3471565.1627000002</v>
      </c>
      <c r="E25" s="232"/>
      <c r="F25" s="157">
        <f>SUM(F23:F24)</f>
        <v>-1929148.7599999998</v>
      </c>
      <c r="G25" s="160"/>
      <c r="H25" s="157">
        <f>H23+H24</f>
        <v>0</v>
      </c>
      <c r="I25" s="232"/>
      <c r="J25" s="157">
        <f>SUM(J23:J24)</f>
        <v>583222.94999999995</v>
      </c>
      <c r="K25" s="232"/>
      <c r="L25" s="157">
        <f>SUM(L23:L24)</f>
        <v>15232727.76</v>
      </c>
      <c r="M25" s="157"/>
      <c r="N25" s="157">
        <f>SUM(N23:N24)</f>
        <v>13886801.950000001</v>
      </c>
      <c r="O25" s="157"/>
      <c r="P25" s="284"/>
    </row>
    <row r="26" spans="1:18" ht="15" customHeight="1">
      <c r="A26" s="148" t="s">
        <v>119</v>
      </c>
      <c r="C26" s="147" t="s">
        <v>331</v>
      </c>
      <c r="D26" s="375">
        <v>0</v>
      </c>
      <c r="E26" s="232"/>
      <c r="F26" s="161">
        <v>-142.62000000057742</v>
      </c>
      <c r="G26" s="160"/>
      <c r="H26" s="161">
        <v>0</v>
      </c>
      <c r="I26" s="232"/>
      <c r="J26" s="161">
        <v>6366.9500000001444</v>
      </c>
      <c r="K26" s="232"/>
      <c r="L26" s="161">
        <v>101014.52000000031</v>
      </c>
      <c r="M26" s="373"/>
      <c r="N26" s="228">
        <f>F26+H26+J26+L26</f>
        <v>107238.84999999987</v>
      </c>
      <c r="O26" s="157"/>
      <c r="P26" s="284"/>
    </row>
    <row r="27" spans="1:18" ht="15" customHeight="1">
      <c r="A27" s="148" t="s">
        <v>117</v>
      </c>
      <c r="B27" s="180"/>
      <c r="C27" s="147" t="s">
        <v>69</v>
      </c>
      <c r="D27" s="247">
        <f>D25+D26</f>
        <v>3471565.1627000002</v>
      </c>
      <c r="E27" s="232"/>
      <c r="F27" s="157">
        <f>F25+F26</f>
        <v>-1929291.3800000004</v>
      </c>
      <c r="G27" s="160"/>
      <c r="H27" s="157">
        <f>H25+H26</f>
        <v>0</v>
      </c>
      <c r="J27" s="157">
        <f>J25+J26</f>
        <v>589589.90000000014</v>
      </c>
      <c r="L27" s="157">
        <f>L25+L26</f>
        <v>15333742.279999999</v>
      </c>
      <c r="M27" s="157"/>
      <c r="N27" s="157">
        <f>N25+N26</f>
        <v>13994040.800000001</v>
      </c>
      <c r="O27" s="157">
        <f>F27+L27</f>
        <v>13404450.899999999</v>
      </c>
      <c r="P27" s="284"/>
      <c r="R27" s="157"/>
    </row>
    <row r="28" spans="1:18" ht="15" customHeight="1">
      <c r="A28" s="148" t="s">
        <v>113</v>
      </c>
      <c r="B28" s="180"/>
      <c r="C28" s="180"/>
      <c r="D28" s="373"/>
      <c r="E28" s="379"/>
      <c r="F28" s="216"/>
      <c r="G28" s="373"/>
      <c r="H28" s="216"/>
      <c r="J28" s="216"/>
      <c r="L28" s="216"/>
      <c r="M28" s="373"/>
      <c r="N28" s="157"/>
      <c r="O28" s="157"/>
    </row>
    <row r="29" spans="1:18" ht="15" customHeight="1">
      <c r="A29" s="148" t="s">
        <v>108</v>
      </c>
      <c r="B29" s="180"/>
      <c r="C29" s="180"/>
      <c r="D29" s="380"/>
      <c r="E29" s="379"/>
      <c r="F29" s="373"/>
      <c r="G29" s="373"/>
      <c r="H29" s="373"/>
      <c r="L29" s="160"/>
      <c r="M29" s="373"/>
      <c r="O29" s="157"/>
    </row>
    <row r="30" spans="1:18" ht="15" customHeight="1" thickBot="1">
      <c r="A30" s="148" t="s">
        <v>107</v>
      </c>
      <c r="B30" s="147" t="s">
        <v>330</v>
      </c>
      <c r="E30" s="232"/>
      <c r="F30" s="285">
        <f>F13+F20+F27</f>
        <v>-3575832.41</v>
      </c>
      <c r="G30" s="157"/>
      <c r="H30" s="157"/>
      <c r="L30" s="160"/>
      <c r="M30" s="373"/>
      <c r="N30" s="157"/>
      <c r="O30" s="157"/>
    </row>
    <row r="31" spans="1:18" ht="15" customHeight="1" thickTop="1" thickBot="1">
      <c r="A31" s="148" t="s">
        <v>106</v>
      </c>
      <c r="B31" s="147" t="s">
        <v>329</v>
      </c>
      <c r="F31" s="157"/>
      <c r="G31" s="157"/>
      <c r="H31" s="285">
        <f>H13+H20+H27</f>
        <v>0</v>
      </c>
      <c r="L31" s="160"/>
      <c r="M31" s="373"/>
      <c r="N31" s="157"/>
      <c r="O31" s="157"/>
      <c r="P31" s="286"/>
    </row>
    <row r="32" spans="1:18" ht="15" customHeight="1" thickTop="1" thickBot="1">
      <c r="A32" s="148" t="s">
        <v>104</v>
      </c>
      <c r="B32" s="147" t="s">
        <v>328</v>
      </c>
      <c r="J32" s="287">
        <f>J13+J20+J27</f>
        <v>1092701.2700000003</v>
      </c>
      <c r="O32" s="157"/>
      <c r="P32" s="286"/>
    </row>
    <row r="33" spans="1:18" ht="15" customHeight="1" thickTop="1" thickBot="1">
      <c r="A33" s="148" t="s">
        <v>103</v>
      </c>
      <c r="B33" s="147" t="s">
        <v>327</v>
      </c>
      <c r="L33" s="287">
        <f>L13+L20+L27</f>
        <v>28418998.119999997</v>
      </c>
      <c r="O33" s="157"/>
      <c r="P33" s="286"/>
    </row>
    <row r="34" spans="1:18" ht="15" customHeight="1" thickTop="1" thickBot="1">
      <c r="A34" s="148" t="s">
        <v>102</v>
      </c>
      <c r="B34" s="147" t="s">
        <v>326</v>
      </c>
      <c r="N34" s="287">
        <f>N13+N20+N27</f>
        <v>25935866.98</v>
      </c>
      <c r="P34" s="153"/>
      <c r="Q34" s="153"/>
      <c r="R34" s="153"/>
    </row>
    <row r="35" spans="1:18" ht="15" customHeight="1" thickTop="1">
      <c r="A35" s="148" t="s">
        <v>101</v>
      </c>
    </row>
    <row r="36" spans="1:18" ht="15" customHeight="1" thickBot="1">
      <c r="A36" s="148" t="s">
        <v>99</v>
      </c>
      <c r="K36" s="157"/>
      <c r="O36" s="285">
        <f>+SUM(O13:O33)</f>
        <v>24843165.710000001</v>
      </c>
      <c r="P36" s="157"/>
      <c r="Q36" s="157"/>
      <c r="R36" s="157"/>
    </row>
    <row r="37" spans="1:18" ht="15" customHeight="1" thickTop="1">
      <c r="A37" s="148" t="s">
        <v>98</v>
      </c>
      <c r="B37" s="150" t="s">
        <v>325</v>
      </c>
      <c r="C37" s="150"/>
      <c r="D37" s="150"/>
      <c r="E37" s="150"/>
      <c r="F37" s="150"/>
      <c r="G37" s="150"/>
      <c r="H37" s="150"/>
    </row>
    <row r="38" spans="1:18" ht="15" customHeight="1">
      <c r="A38" s="148" t="s">
        <v>97</v>
      </c>
      <c r="B38" s="150" t="s">
        <v>324</v>
      </c>
      <c r="C38" s="150"/>
      <c r="D38" s="150"/>
      <c r="E38" s="150"/>
      <c r="F38" s="150"/>
      <c r="G38" s="150"/>
      <c r="H38" s="150"/>
    </row>
    <row r="39" spans="1:18" ht="15" customHeight="1">
      <c r="A39" s="148"/>
    </row>
    <row r="40" spans="1:18" ht="15" customHeight="1">
      <c r="A40" s="148"/>
      <c r="B40" s="150"/>
    </row>
    <row r="41" spans="1:18" ht="15" customHeight="1">
      <c r="A41" s="148"/>
      <c r="D41" s="205"/>
      <c r="E41" s="204"/>
      <c r="F41" s="160"/>
      <c r="G41" s="160"/>
      <c r="H41" s="160"/>
    </row>
    <row r="42" spans="1:18" ht="15" customHeight="1">
      <c r="A42" s="148"/>
      <c r="D42" s="205"/>
      <c r="E42" s="204"/>
      <c r="F42" s="160"/>
      <c r="G42" s="160"/>
      <c r="H42" s="160"/>
    </row>
    <row r="43" spans="1:18" ht="15" customHeight="1">
      <c r="A43" s="148"/>
      <c r="D43" s="203"/>
      <c r="F43" s="160"/>
      <c r="G43" s="160"/>
      <c r="H43" s="160"/>
    </row>
    <row r="44" spans="1:18" ht="15" customHeight="1">
      <c r="A44" s="148"/>
    </row>
    <row r="45" spans="1:18" ht="15" customHeight="1">
      <c r="A45" s="148"/>
      <c r="B45" s="206"/>
      <c r="D45" s="205"/>
      <c r="E45" s="164"/>
      <c r="F45" s="157"/>
      <c r="G45" s="157"/>
      <c r="H45" s="157"/>
    </row>
    <row r="46" spans="1:18" ht="15" customHeight="1">
      <c r="A46" s="148"/>
      <c r="D46" s="205"/>
      <c r="E46" s="204"/>
      <c r="F46" s="160"/>
      <c r="G46" s="160"/>
      <c r="H46" s="160"/>
    </row>
    <row r="47" spans="1:18" ht="15" customHeight="1">
      <c r="A47" s="148"/>
      <c r="D47" s="205"/>
      <c r="E47" s="204"/>
      <c r="F47" s="160"/>
      <c r="G47" s="160"/>
      <c r="H47" s="160"/>
    </row>
    <row r="48" spans="1:18" ht="15" customHeight="1">
      <c r="A48" s="148"/>
      <c r="D48" s="205"/>
      <c r="E48" s="204"/>
      <c r="F48" s="160"/>
      <c r="G48" s="160"/>
      <c r="H48" s="160"/>
    </row>
    <row r="49" spans="1:8" ht="15" customHeight="1">
      <c r="A49" s="148"/>
      <c r="D49" s="205"/>
      <c r="E49" s="204"/>
      <c r="F49" s="160"/>
      <c r="G49" s="160"/>
      <c r="H49" s="160"/>
    </row>
    <row r="50" spans="1:8" ht="15" customHeight="1">
      <c r="A50" s="148"/>
      <c r="D50" s="205"/>
      <c r="E50" s="204"/>
      <c r="F50" s="160"/>
      <c r="G50" s="160"/>
      <c r="H50" s="160"/>
    </row>
    <row r="51" spans="1:8" ht="15" customHeight="1">
      <c r="A51" s="148"/>
      <c r="D51" s="205"/>
      <c r="E51" s="204"/>
      <c r="F51" s="160"/>
      <c r="G51" s="160"/>
      <c r="H51" s="160"/>
    </row>
    <row r="52" spans="1:8" ht="15" customHeight="1">
      <c r="A52" s="148"/>
      <c r="D52" s="205"/>
      <c r="E52" s="204"/>
      <c r="F52" s="160"/>
      <c r="G52" s="160"/>
      <c r="H52" s="160"/>
    </row>
    <row r="53" spans="1:8" ht="15" customHeight="1">
      <c r="A53" s="148"/>
      <c r="D53" s="203"/>
      <c r="F53" s="160"/>
      <c r="G53" s="160"/>
      <c r="H53" s="160"/>
    </row>
    <row r="54" spans="1:8" ht="15" customHeight="1">
      <c r="A54" s="148"/>
    </row>
    <row r="55" spans="1:8" ht="15" customHeight="1">
      <c r="A55" s="148"/>
    </row>
    <row r="56" spans="1:8" ht="15" customHeight="1">
      <c r="A56" s="148"/>
    </row>
    <row r="57" spans="1:8" ht="15" customHeight="1">
      <c r="A57" s="148"/>
    </row>
    <row r="58" spans="1:8" ht="15" customHeight="1">
      <c r="A58" s="148"/>
    </row>
    <row r="59" spans="1:8" ht="15" customHeight="1">
      <c r="A59" s="148"/>
    </row>
    <row r="60" spans="1:8" ht="15" customHeight="1">
      <c r="A60" s="148"/>
    </row>
    <row r="61" spans="1:8" ht="15" customHeight="1">
      <c r="A61" s="148"/>
      <c r="D61" s="205"/>
      <c r="E61" s="204"/>
      <c r="F61" s="160"/>
      <c r="G61" s="160"/>
      <c r="H61" s="160"/>
    </row>
    <row r="62" spans="1:8" ht="15" customHeight="1">
      <c r="A62" s="148"/>
      <c r="D62" s="205"/>
      <c r="E62" s="204"/>
      <c r="F62" s="160"/>
      <c r="G62" s="160"/>
      <c r="H62" s="160"/>
    </row>
    <row r="63" spans="1:8" ht="15" customHeight="1">
      <c r="A63" s="148"/>
      <c r="D63" s="203"/>
      <c r="F63" s="160"/>
      <c r="G63" s="160"/>
      <c r="H63" s="160"/>
    </row>
    <row r="64" spans="1:8" ht="15" customHeight="1">
      <c r="A64" s="148"/>
    </row>
    <row r="65" spans="1:1" ht="15" customHeight="1">
      <c r="A65" s="148"/>
    </row>
    <row r="66" spans="1:1" ht="15" customHeight="1">
      <c r="A66" s="148"/>
    </row>
    <row r="67" spans="1:1" ht="15" customHeight="1">
      <c r="A67" s="148"/>
    </row>
    <row r="68" spans="1:1" ht="15" customHeight="1">
      <c r="A68" s="148"/>
    </row>
    <row r="69" spans="1:1" ht="15" customHeight="1">
      <c r="A69" s="148"/>
    </row>
    <row r="70" spans="1:1" ht="15" customHeight="1">
      <c r="A70" s="148"/>
    </row>
    <row r="71" spans="1:1" ht="15" customHeight="1">
      <c r="A71" s="148"/>
    </row>
    <row r="72" spans="1:1" ht="15" customHeight="1">
      <c r="A72" s="148"/>
    </row>
    <row r="73" spans="1:1">
      <c r="A73" s="148"/>
    </row>
    <row r="74" spans="1:1">
      <c r="A74" s="148"/>
    </row>
    <row r="75" spans="1:1">
      <c r="A75" s="148"/>
    </row>
    <row r="76" spans="1:1">
      <c r="A76" s="148"/>
    </row>
    <row r="77" spans="1:1">
      <c r="A77" s="148"/>
    </row>
    <row r="78" spans="1:1">
      <c r="A78" s="148"/>
    </row>
    <row r="79" spans="1:1">
      <c r="A79" s="148"/>
    </row>
    <row r="80" spans="1:1">
      <c r="A80" s="148"/>
    </row>
    <row r="81" spans="1:1">
      <c r="A81" s="148"/>
    </row>
    <row r="82" spans="1:1">
      <c r="A82" s="148"/>
    </row>
    <row r="83" spans="1:1">
      <c r="A83" s="148"/>
    </row>
    <row r="84" spans="1:1">
      <c r="A84" s="148"/>
    </row>
    <row r="85" spans="1:1">
      <c r="A85" s="148"/>
    </row>
    <row r="86" spans="1:1">
      <c r="A86" s="148"/>
    </row>
    <row r="87" spans="1:1">
      <c r="A87" s="148"/>
    </row>
    <row r="88" spans="1:1">
      <c r="A88" s="148"/>
    </row>
    <row r="89" spans="1:1">
      <c r="A89" s="148"/>
    </row>
    <row r="90" spans="1:1">
      <c r="A90" s="148"/>
    </row>
    <row r="91" spans="1:1">
      <c r="A91" s="148"/>
    </row>
    <row r="92" spans="1:1">
      <c r="A92" s="148"/>
    </row>
    <row r="93" spans="1:1">
      <c r="A93" s="148"/>
    </row>
    <row r="94" spans="1:1">
      <c r="A94" s="148"/>
    </row>
    <row r="95" spans="1:1">
      <c r="A95" s="148"/>
    </row>
    <row r="96" spans="1:1">
      <c r="A96" s="148"/>
    </row>
    <row r="97" spans="1:1">
      <c r="A97" s="148"/>
    </row>
    <row r="98" spans="1:1">
      <c r="A98" s="148"/>
    </row>
    <row r="99" spans="1:1">
      <c r="A99" s="148"/>
    </row>
    <row r="100" spans="1:1">
      <c r="A100" s="148"/>
    </row>
    <row r="101" spans="1:1">
      <c r="A101" s="148"/>
    </row>
    <row r="102" spans="1:1">
      <c r="A102" s="148"/>
    </row>
    <row r="103" spans="1:1">
      <c r="A103" s="148"/>
    </row>
    <row r="104" spans="1:1">
      <c r="A104" s="148"/>
    </row>
    <row r="105" spans="1:1">
      <c r="A105" s="148"/>
    </row>
    <row r="106" spans="1:1">
      <c r="A106" s="148"/>
    </row>
    <row r="107" spans="1:1">
      <c r="A107" s="148"/>
    </row>
    <row r="108" spans="1:1">
      <c r="A108" s="148"/>
    </row>
  </sheetData>
  <mergeCells count="2">
    <mergeCell ref="A3:D3"/>
    <mergeCell ref="A4:D4"/>
  </mergeCells>
  <printOptions horizontalCentered="1"/>
  <pageMargins left="0" right="0" top="0.75" bottom="0.25" header="0.5" footer="0.5"/>
  <pageSetup scale="57" orientation="landscape" r:id="rId1"/>
  <headerFooter alignWithMargins="0"/>
  <customProperties>
    <customPr name="_pios_id" r:id="rId2"/>
  </customProperties>
  <ignoredErrors>
    <ignoredError sqref="A9:A3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transitionEvaluation="1" codeName="Sheet25"/>
  <dimension ref="A1:R98"/>
  <sheetViews>
    <sheetView showGridLines="0" view="pageBreakPreview" zoomScale="69" zoomScaleNormal="80" zoomScaleSheetLayoutView="69" workbookViewId="0">
      <pane ySplit="7" topLeftCell="A53" activePane="bottomLeft" state="frozen"/>
      <selection activeCell="L49" sqref="L49"/>
      <selection pane="bottomLeft" activeCell="D5" sqref="D5:F5"/>
    </sheetView>
  </sheetViews>
  <sheetFormatPr defaultColWidth="12.5546875" defaultRowHeight="13.8"/>
  <cols>
    <col min="1" max="1" width="4.88671875" style="148" customWidth="1"/>
    <col min="2" max="2" width="2.33203125" style="147" customWidth="1"/>
    <col min="3" max="3" width="35.5546875" style="147" customWidth="1"/>
    <col min="4" max="4" width="13" style="147" customWidth="1"/>
    <col min="5" max="5" width="2.33203125" style="147" customWidth="1"/>
    <col min="6" max="6" width="17.109375" style="147" customWidth="1"/>
    <col min="7" max="7" width="2.33203125" style="147" customWidth="1"/>
    <col min="8" max="8" width="13" style="147" customWidth="1"/>
    <col min="9" max="9" width="2.33203125" style="147" customWidth="1"/>
    <col min="10" max="10" width="17.109375" style="147" customWidth="1"/>
    <col min="11" max="11" width="2.33203125" style="147" customWidth="1"/>
    <col min="12" max="12" width="13" style="147" customWidth="1"/>
    <col min="13" max="13" width="2.6640625" style="147" customWidth="1"/>
    <col min="14" max="14" width="17.109375" style="147" customWidth="1"/>
    <col min="15" max="15" width="2.33203125" style="147" customWidth="1"/>
    <col min="16" max="16" width="14.33203125" style="147" bestFit="1" customWidth="1"/>
    <col min="17" max="17" width="2.33203125" style="147" customWidth="1"/>
    <col min="18" max="18" width="16.33203125" style="147" bestFit="1" customWidth="1"/>
    <col min="19" max="19" width="13.5546875" style="147" bestFit="1" customWidth="1"/>
    <col min="20" max="16384" width="12.5546875" style="147"/>
  </cols>
  <sheetData>
    <row r="1" spans="1:18">
      <c r="A1" s="150" t="s">
        <v>39</v>
      </c>
      <c r="C1" s="150"/>
      <c r="H1" s="211"/>
      <c r="I1" s="211"/>
      <c r="L1" s="211"/>
      <c r="M1" s="211"/>
      <c r="N1" s="147" t="s">
        <v>283</v>
      </c>
      <c r="P1" s="211"/>
      <c r="Q1" s="211"/>
    </row>
    <row r="2" spans="1:18">
      <c r="A2" s="147" t="s">
        <v>357</v>
      </c>
      <c r="H2" s="211"/>
      <c r="L2" s="211"/>
      <c r="M2" s="211"/>
      <c r="N2" s="147" t="s">
        <v>356</v>
      </c>
      <c r="P2" s="211"/>
      <c r="Q2" s="211"/>
    </row>
    <row r="3" spans="1:18">
      <c r="A3" s="147" t="s">
        <v>355</v>
      </c>
      <c r="L3" s="211"/>
      <c r="M3" s="211"/>
      <c r="P3" s="211"/>
      <c r="Q3" s="211"/>
    </row>
    <row r="4" spans="1:18">
      <c r="A4" s="147"/>
      <c r="D4" s="163" t="s">
        <v>34</v>
      </c>
      <c r="F4" s="148" t="s">
        <v>33</v>
      </c>
      <c r="G4" s="155"/>
      <c r="H4" s="163" t="s">
        <v>32</v>
      </c>
      <c r="J4" s="148" t="s">
        <v>76</v>
      </c>
      <c r="L4" s="163" t="s">
        <v>75</v>
      </c>
      <c r="N4" s="148" t="s">
        <v>159</v>
      </c>
      <c r="O4" s="148"/>
      <c r="P4" s="211"/>
      <c r="Q4" s="211"/>
    </row>
    <row r="5" spans="1:18" ht="15">
      <c r="C5" s="163" t="s">
        <v>309</v>
      </c>
      <c r="D5" s="338">
        <v>45627</v>
      </c>
      <c r="E5" s="338"/>
      <c r="F5" s="338"/>
      <c r="G5" s="210"/>
      <c r="H5" s="338">
        <v>45658</v>
      </c>
      <c r="I5" s="338"/>
      <c r="J5" s="338"/>
      <c r="K5" s="210"/>
      <c r="L5" s="338">
        <v>45689</v>
      </c>
      <c r="M5" s="338"/>
      <c r="N5" s="338"/>
      <c r="P5" s="180"/>
      <c r="Q5" s="180"/>
      <c r="R5" s="180"/>
    </row>
    <row r="6" spans="1:18" ht="15">
      <c r="D6" s="339">
        <v>45597</v>
      </c>
      <c r="E6" s="339"/>
      <c r="F6" s="339"/>
      <c r="G6" s="210"/>
      <c r="H6" s="339">
        <v>45627</v>
      </c>
      <c r="I6" s="339"/>
      <c r="J6" s="339"/>
      <c r="K6" s="210"/>
      <c r="L6" s="339">
        <v>45658</v>
      </c>
      <c r="M6" s="339"/>
      <c r="N6" s="339"/>
      <c r="O6" s="210"/>
      <c r="P6" s="180"/>
      <c r="Q6" s="180"/>
      <c r="R6" s="180"/>
    </row>
    <row r="7" spans="1:18" ht="15">
      <c r="B7" s="147" t="s">
        <v>29</v>
      </c>
      <c r="C7" s="148"/>
      <c r="D7" s="148" t="s">
        <v>237</v>
      </c>
      <c r="E7" s="148"/>
      <c r="F7" s="148" t="s">
        <v>258</v>
      </c>
      <c r="G7" s="148"/>
      <c r="H7" s="148" t="s">
        <v>237</v>
      </c>
      <c r="I7" s="148"/>
      <c r="J7" s="148" t="s">
        <v>258</v>
      </c>
      <c r="K7" s="148"/>
      <c r="L7" s="148" t="s">
        <v>237</v>
      </c>
      <c r="M7" s="148"/>
      <c r="N7" s="148" t="s">
        <v>258</v>
      </c>
      <c r="O7" s="148"/>
      <c r="P7" s="180"/>
      <c r="Q7" s="180"/>
      <c r="R7" s="180"/>
    </row>
    <row r="8" spans="1:18" ht="15"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300"/>
      <c r="M8" s="148"/>
      <c r="N8" s="148"/>
      <c r="O8" s="148"/>
      <c r="P8" s="180"/>
      <c r="Q8" s="180"/>
      <c r="R8" s="180"/>
    </row>
    <row r="9" spans="1:18" ht="15">
      <c r="A9" s="148">
        <v>1</v>
      </c>
      <c r="B9" s="150" t="s">
        <v>354</v>
      </c>
      <c r="L9" s="262"/>
      <c r="P9" s="180"/>
      <c r="Q9" s="180"/>
      <c r="R9" s="180"/>
    </row>
    <row r="10" spans="1:18" ht="15">
      <c r="A10" s="148">
        <v>2</v>
      </c>
      <c r="C10" s="147" t="s">
        <v>395</v>
      </c>
      <c r="D10" s="155"/>
      <c r="E10" s="204"/>
      <c r="F10" s="160"/>
      <c r="G10" s="160"/>
      <c r="H10" s="155"/>
      <c r="I10" s="204"/>
      <c r="J10" s="160"/>
      <c r="K10" s="160"/>
      <c r="L10" s="262"/>
      <c r="M10" s="204"/>
      <c r="N10" s="160"/>
      <c r="O10" s="160"/>
      <c r="P10" s="180"/>
      <c r="Q10" s="180"/>
      <c r="R10" s="180"/>
    </row>
    <row r="11" spans="1:18" ht="15">
      <c r="A11" s="148">
        <v>3</v>
      </c>
      <c r="C11" s="147" t="s">
        <v>396</v>
      </c>
      <c r="D11" s="155"/>
      <c r="E11" s="204"/>
      <c r="F11" s="160"/>
      <c r="G11" s="160"/>
      <c r="H11" s="155"/>
      <c r="I11" s="204"/>
      <c r="J11" s="160"/>
      <c r="K11" s="160"/>
      <c r="L11" s="262"/>
      <c r="M11" s="204"/>
      <c r="N11" s="160"/>
      <c r="O11" s="160"/>
      <c r="P11" s="180"/>
      <c r="Q11" s="180"/>
      <c r="R11" s="180"/>
    </row>
    <row r="12" spans="1:18" ht="15">
      <c r="A12" s="148">
        <v>4</v>
      </c>
      <c r="C12" s="147" t="s">
        <v>397</v>
      </c>
      <c r="D12" s="155"/>
      <c r="E12" s="204"/>
      <c r="F12" s="160"/>
      <c r="G12" s="160"/>
      <c r="H12" s="155"/>
      <c r="I12" s="204"/>
      <c r="J12" s="160"/>
      <c r="K12" s="160"/>
      <c r="L12" s="262"/>
      <c r="M12" s="204"/>
      <c r="N12" s="160"/>
      <c r="O12" s="160"/>
      <c r="P12" s="180"/>
      <c r="Q12" s="180"/>
      <c r="R12" s="180"/>
    </row>
    <row r="13" spans="1:18" ht="15">
      <c r="A13" s="148">
        <v>5</v>
      </c>
      <c r="C13" s="147" t="s">
        <v>398</v>
      </c>
      <c r="D13" s="155"/>
      <c r="E13" s="204"/>
      <c r="F13" s="160"/>
      <c r="G13" s="160"/>
      <c r="H13" s="155"/>
      <c r="I13" s="204"/>
      <c r="J13" s="160"/>
      <c r="K13" s="160"/>
      <c r="L13" s="262"/>
      <c r="M13" s="204"/>
      <c r="N13" s="160"/>
      <c r="O13" s="160"/>
      <c r="P13" s="180"/>
      <c r="Q13" s="180"/>
      <c r="R13" s="180"/>
    </row>
    <row r="14" spans="1:18" ht="15">
      <c r="A14" s="148">
        <v>6</v>
      </c>
      <c r="C14" s="147" t="s">
        <v>399</v>
      </c>
      <c r="D14" s="155"/>
      <c r="E14" s="204"/>
      <c r="F14" s="160"/>
      <c r="G14" s="160"/>
      <c r="H14" s="155"/>
      <c r="I14" s="204"/>
      <c r="J14" s="160"/>
      <c r="K14" s="160"/>
      <c r="L14" s="262"/>
      <c r="M14" s="204"/>
      <c r="N14" s="160"/>
      <c r="O14" s="160"/>
      <c r="P14" s="180"/>
      <c r="Q14" s="180"/>
      <c r="R14" s="180"/>
    </row>
    <row r="15" spans="1:18" ht="15">
      <c r="A15" s="148">
        <v>7</v>
      </c>
      <c r="C15" s="147" t="s">
        <v>400</v>
      </c>
      <c r="D15" s="155"/>
      <c r="E15" s="204"/>
      <c r="F15" s="160"/>
      <c r="G15" s="160"/>
      <c r="H15" s="155"/>
      <c r="I15" s="204"/>
      <c r="J15" s="160"/>
      <c r="K15" s="160"/>
      <c r="L15" s="262"/>
      <c r="M15" s="204"/>
      <c r="N15" s="160"/>
      <c r="O15" s="160"/>
      <c r="P15" s="180"/>
      <c r="Q15" s="180"/>
      <c r="R15" s="180"/>
    </row>
    <row r="16" spans="1:18" ht="15">
      <c r="A16" s="148">
        <v>8</v>
      </c>
      <c r="C16" s="147" t="s">
        <v>391</v>
      </c>
      <c r="D16" s="155"/>
      <c r="E16" s="204"/>
      <c r="F16" s="160"/>
      <c r="G16" s="160"/>
      <c r="H16" s="155"/>
      <c r="I16" s="204"/>
      <c r="J16" s="160"/>
      <c r="K16" s="160"/>
      <c r="L16" s="262"/>
      <c r="M16" s="204"/>
      <c r="N16" s="160"/>
      <c r="O16" s="160"/>
      <c r="P16" s="180"/>
      <c r="Q16" s="180"/>
      <c r="R16" s="180"/>
    </row>
    <row r="17" spans="1:18" ht="15">
      <c r="A17" s="148">
        <v>9</v>
      </c>
      <c r="C17" s="147" t="s">
        <v>401</v>
      </c>
      <c r="D17" s="155"/>
      <c r="E17" s="204"/>
      <c r="F17" s="160"/>
      <c r="G17" s="160"/>
      <c r="H17" s="155"/>
      <c r="I17" s="204"/>
      <c r="J17" s="160"/>
      <c r="K17" s="160"/>
      <c r="L17" s="262"/>
      <c r="M17" s="204"/>
      <c r="N17" s="160"/>
      <c r="O17" s="160"/>
      <c r="P17" s="180"/>
      <c r="Q17" s="180"/>
      <c r="R17" s="180"/>
    </row>
    <row r="18" spans="1:18" ht="15">
      <c r="A18" s="148">
        <v>10</v>
      </c>
      <c r="C18" s="147" t="s">
        <v>402</v>
      </c>
      <c r="D18" s="155"/>
      <c r="E18" s="204"/>
      <c r="F18" s="160"/>
      <c r="G18" s="160"/>
      <c r="H18" s="155"/>
      <c r="I18" s="204"/>
      <c r="J18" s="160"/>
      <c r="K18" s="160"/>
      <c r="L18" s="262"/>
      <c r="M18" s="204"/>
      <c r="N18" s="160"/>
      <c r="O18" s="160"/>
      <c r="P18" s="180"/>
      <c r="Q18" s="180"/>
      <c r="R18" s="180"/>
    </row>
    <row r="19" spans="1:18" ht="15">
      <c r="A19" s="148">
        <v>11</v>
      </c>
      <c r="C19" s="147" t="s">
        <v>403</v>
      </c>
      <c r="D19" s="155"/>
      <c r="F19" s="160"/>
      <c r="G19" s="160"/>
      <c r="H19" s="155"/>
      <c r="J19" s="160"/>
      <c r="K19" s="160"/>
      <c r="L19" s="262"/>
      <c r="N19" s="160"/>
      <c r="O19" s="160"/>
      <c r="P19" s="180"/>
      <c r="Q19" s="180"/>
      <c r="R19" s="180"/>
    </row>
    <row r="20" spans="1:18" ht="15">
      <c r="A20" s="148">
        <v>12</v>
      </c>
      <c r="C20" s="147" t="s">
        <v>404</v>
      </c>
      <c r="D20" s="155"/>
      <c r="F20" s="160"/>
      <c r="G20" s="160"/>
      <c r="H20" s="155"/>
      <c r="J20" s="160"/>
      <c r="K20" s="160"/>
      <c r="L20" s="262"/>
      <c r="N20" s="160"/>
      <c r="O20" s="160"/>
      <c r="P20" s="180"/>
      <c r="Q20" s="180"/>
      <c r="R20" s="180"/>
    </row>
    <row r="21" spans="1:18" ht="15">
      <c r="A21" s="148">
        <v>13</v>
      </c>
      <c r="C21" s="147" t="s">
        <v>405</v>
      </c>
      <c r="D21" s="318"/>
      <c r="F21" s="319"/>
      <c r="H21" s="318"/>
      <c r="J21" s="319"/>
      <c r="L21" s="320"/>
      <c r="N21" s="319"/>
      <c r="P21" s="180"/>
      <c r="Q21" s="180"/>
      <c r="R21" s="180"/>
    </row>
    <row r="22" spans="1:18" ht="15">
      <c r="A22" s="148">
        <v>14</v>
      </c>
      <c r="D22" s="155"/>
      <c r="E22" s="204"/>
      <c r="F22" s="160"/>
      <c r="G22" s="160"/>
      <c r="H22" s="155"/>
      <c r="I22" s="204"/>
      <c r="J22" s="160"/>
      <c r="K22" s="160"/>
      <c r="L22" s="262"/>
      <c r="M22" s="204"/>
      <c r="N22" s="160"/>
      <c r="O22" s="160"/>
      <c r="P22" s="180"/>
      <c r="Q22" s="180"/>
      <c r="R22" s="180"/>
    </row>
    <row r="23" spans="1:18" ht="15">
      <c r="A23" s="148">
        <v>15</v>
      </c>
      <c r="B23" s="150" t="s">
        <v>353</v>
      </c>
      <c r="D23" s="155">
        <v>586149</v>
      </c>
      <c r="F23" s="152">
        <v>1125153.4700000014</v>
      </c>
      <c r="G23" s="157"/>
      <c r="H23" s="155">
        <v>537989</v>
      </c>
      <c r="J23" s="152">
        <v>1669855.7799999984</v>
      </c>
      <c r="K23" s="157"/>
      <c r="L23" s="262">
        <v>2003223</v>
      </c>
      <c r="N23" s="152">
        <v>7063843.8100000024</v>
      </c>
      <c r="O23" s="157"/>
      <c r="P23" s="180"/>
      <c r="Q23" s="180"/>
      <c r="R23" s="180"/>
    </row>
    <row r="24" spans="1:18" ht="15">
      <c r="A24" s="148">
        <v>16</v>
      </c>
      <c r="B24" s="150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80"/>
      <c r="Q24" s="180"/>
      <c r="R24" s="180"/>
    </row>
    <row r="25" spans="1:18" ht="15">
      <c r="A25" s="148">
        <v>17</v>
      </c>
      <c r="D25" s="155"/>
      <c r="F25" s="160"/>
      <c r="G25" s="160"/>
      <c r="H25" s="155"/>
      <c r="J25" s="160"/>
      <c r="L25" s="155"/>
      <c r="N25" s="160"/>
      <c r="P25" s="180"/>
      <c r="Q25" s="180"/>
      <c r="R25" s="180"/>
    </row>
    <row r="26" spans="1:18" ht="15">
      <c r="A26" s="148">
        <v>18</v>
      </c>
      <c r="B26" s="150" t="s">
        <v>352</v>
      </c>
      <c r="P26" s="180"/>
      <c r="Q26" s="180"/>
      <c r="R26" s="180"/>
    </row>
    <row r="27" spans="1:18" ht="15">
      <c r="A27" s="148">
        <v>19</v>
      </c>
      <c r="C27" s="147" t="s">
        <v>406</v>
      </c>
      <c r="D27" s="155"/>
      <c r="E27" s="204"/>
      <c r="F27" s="160"/>
      <c r="G27" s="160"/>
      <c r="H27" s="155"/>
      <c r="I27" s="204"/>
      <c r="J27" s="160"/>
      <c r="K27" s="160"/>
      <c r="L27" s="155"/>
      <c r="M27" s="204"/>
      <c r="N27" s="160"/>
      <c r="O27" s="160"/>
      <c r="P27" s="180"/>
      <c r="Q27" s="180"/>
      <c r="R27" s="180"/>
    </row>
    <row r="28" spans="1:18" ht="15">
      <c r="A28" s="148">
        <v>20</v>
      </c>
      <c r="C28" s="147" t="s">
        <v>393</v>
      </c>
      <c r="D28" s="155"/>
      <c r="E28" s="204"/>
      <c r="F28" s="160"/>
      <c r="H28" s="155"/>
      <c r="I28" s="204"/>
      <c r="J28" s="160"/>
      <c r="L28" s="155"/>
      <c r="M28" s="204"/>
      <c r="N28" s="160"/>
      <c r="P28" s="180"/>
      <c r="Q28" s="180"/>
      <c r="R28" s="180"/>
    </row>
    <row r="29" spans="1:18" ht="15">
      <c r="A29" s="148">
        <v>21</v>
      </c>
      <c r="C29" s="147" t="s">
        <v>398</v>
      </c>
      <c r="D29" s="155"/>
      <c r="E29" s="204"/>
      <c r="F29" s="160"/>
      <c r="G29" s="160"/>
      <c r="H29" s="155"/>
      <c r="I29" s="204"/>
      <c r="J29" s="160"/>
      <c r="K29" s="160"/>
      <c r="L29" s="155"/>
      <c r="M29" s="204"/>
      <c r="N29" s="160"/>
      <c r="O29" s="160"/>
      <c r="P29" s="180"/>
      <c r="Q29" s="180"/>
      <c r="R29" s="180"/>
    </row>
    <row r="30" spans="1:18" ht="15">
      <c r="A30" s="148">
        <v>22</v>
      </c>
      <c r="C30" s="147" t="s">
        <v>403</v>
      </c>
      <c r="D30" s="155"/>
      <c r="E30" s="204"/>
      <c r="F30" s="160"/>
      <c r="G30" s="160"/>
      <c r="H30" s="155"/>
      <c r="I30" s="204"/>
      <c r="J30" s="160"/>
      <c r="K30" s="160"/>
      <c r="L30" s="155"/>
      <c r="M30" s="204"/>
      <c r="N30" s="160"/>
      <c r="O30" s="160"/>
      <c r="P30" s="180"/>
      <c r="Q30" s="180"/>
      <c r="R30" s="180"/>
    </row>
    <row r="31" spans="1:18" ht="15">
      <c r="A31" s="148">
        <v>23</v>
      </c>
      <c r="C31" s="147" t="s">
        <v>404</v>
      </c>
      <c r="F31" s="160"/>
      <c r="G31" s="160"/>
      <c r="J31" s="160"/>
      <c r="K31" s="160"/>
      <c r="N31" s="160"/>
      <c r="O31" s="160"/>
      <c r="P31" s="180"/>
      <c r="Q31" s="180"/>
      <c r="R31" s="180"/>
    </row>
    <row r="32" spans="1:18" ht="15">
      <c r="A32" s="148">
        <v>24</v>
      </c>
      <c r="C32" s="147" t="s">
        <v>407</v>
      </c>
      <c r="D32" s="318"/>
      <c r="F32" s="319"/>
      <c r="H32" s="318"/>
      <c r="J32" s="319"/>
      <c r="L32" s="318"/>
      <c r="N32" s="319"/>
      <c r="P32" s="180"/>
      <c r="Q32" s="180"/>
      <c r="R32" s="180"/>
    </row>
    <row r="33" spans="1:18" ht="15">
      <c r="A33" s="148">
        <v>25</v>
      </c>
      <c r="D33" s="155"/>
      <c r="E33" s="204"/>
      <c r="F33" s="160"/>
      <c r="G33" s="160"/>
      <c r="H33" s="155"/>
      <c r="I33" s="204"/>
      <c r="J33" s="160"/>
      <c r="K33" s="160"/>
      <c r="L33" s="155"/>
      <c r="M33" s="204"/>
      <c r="N33" s="160"/>
      <c r="O33" s="160"/>
      <c r="P33" s="180"/>
      <c r="Q33" s="180"/>
      <c r="R33" s="180"/>
    </row>
    <row r="34" spans="1:18" ht="15">
      <c r="A34" s="148">
        <v>26</v>
      </c>
      <c r="B34" s="150" t="s">
        <v>69</v>
      </c>
      <c r="D34" s="155">
        <v>24795</v>
      </c>
      <c r="F34" s="152">
        <v>56521.489999999983</v>
      </c>
      <c r="G34" s="155"/>
      <c r="H34" s="155">
        <v>73519</v>
      </c>
      <c r="J34" s="152">
        <v>258657.41000000015</v>
      </c>
      <c r="K34" s="157"/>
      <c r="L34" s="155">
        <v>318745</v>
      </c>
      <c r="N34" s="152">
        <v>1233851.7299999986</v>
      </c>
      <c r="O34" s="157"/>
      <c r="P34" s="180"/>
      <c r="Q34" s="180"/>
      <c r="R34" s="180"/>
    </row>
    <row r="35" spans="1:18" ht="15">
      <c r="A35" s="148">
        <v>27</v>
      </c>
      <c r="B35" s="150"/>
      <c r="D35" s="155"/>
      <c r="H35" s="155"/>
      <c r="L35" s="155"/>
      <c r="P35" s="180"/>
      <c r="Q35" s="180"/>
      <c r="R35" s="180"/>
    </row>
    <row r="36" spans="1:18" ht="15">
      <c r="A36" s="148">
        <v>28</v>
      </c>
      <c r="B36" s="150"/>
      <c r="D36" s="160"/>
      <c r="E36" s="160"/>
      <c r="H36" s="160"/>
      <c r="I36" s="160"/>
      <c r="L36" s="160"/>
      <c r="M36" s="160"/>
      <c r="P36" s="180"/>
      <c r="Q36" s="180"/>
      <c r="R36" s="180"/>
    </row>
    <row r="37" spans="1:18" ht="15">
      <c r="A37" s="148">
        <v>29</v>
      </c>
      <c r="B37" s="150" t="s">
        <v>182</v>
      </c>
      <c r="P37" s="180"/>
      <c r="Q37" s="180"/>
      <c r="R37" s="180"/>
    </row>
    <row r="38" spans="1:18" ht="15">
      <c r="A38" s="148">
        <v>30</v>
      </c>
      <c r="C38" s="147" t="s">
        <v>391</v>
      </c>
      <c r="D38" s="155"/>
      <c r="E38" s="204"/>
      <c r="F38" s="160"/>
      <c r="G38" s="160"/>
      <c r="H38" s="155"/>
      <c r="I38" s="204"/>
      <c r="J38" s="160"/>
      <c r="K38" s="160"/>
      <c r="L38" s="155"/>
      <c r="M38" s="204"/>
      <c r="N38" s="160"/>
      <c r="O38" s="160"/>
      <c r="P38" s="180"/>
      <c r="Q38" s="180"/>
      <c r="R38" s="180"/>
    </row>
    <row r="39" spans="1:18" ht="15">
      <c r="A39" s="148">
        <v>31</v>
      </c>
      <c r="C39" s="147" t="s">
        <v>401</v>
      </c>
      <c r="D39" s="155"/>
      <c r="E39" s="204"/>
      <c r="F39" s="160"/>
      <c r="G39" s="160"/>
      <c r="H39" s="155"/>
      <c r="I39" s="204"/>
      <c r="J39" s="160"/>
      <c r="K39" s="160"/>
      <c r="L39" s="155"/>
      <c r="M39" s="204"/>
      <c r="N39" s="160"/>
      <c r="O39" s="160"/>
      <c r="P39" s="180"/>
      <c r="Q39" s="180"/>
      <c r="R39" s="180"/>
    </row>
    <row r="40" spans="1:18" ht="15">
      <c r="A40" s="148">
        <v>32</v>
      </c>
      <c r="C40" s="147" t="s">
        <v>403</v>
      </c>
      <c r="D40" s="155"/>
      <c r="E40" s="204"/>
      <c r="F40" s="160"/>
      <c r="G40" s="160"/>
      <c r="H40" s="155"/>
      <c r="I40" s="204"/>
      <c r="J40" s="160"/>
      <c r="K40" s="160"/>
      <c r="L40" s="155"/>
      <c r="M40" s="204"/>
      <c r="N40" s="160"/>
      <c r="O40" s="160"/>
      <c r="P40" s="180"/>
      <c r="Q40" s="180"/>
      <c r="R40" s="180"/>
    </row>
    <row r="41" spans="1:18" ht="15">
      <c r="A41" s="148">
        <v>33</v>
      </c>
      <c r="C41" s="147" t="s">
        <v>404</v>
      </c>
      <c r="F41" s="160"/>
      <c r="G41" s="160"/>
      <c r="J41" s="160"/>
      <c r="K41" s="160"/>
      <c r="N41" s="160"/>
      <c r="O41" s="160"/>
      <c r="P41" s="180"/>
      <c r="Q41" s="180"/>
      <c r="R41" s="180"/>
    </row>
    <row r="42" spans="1:18" ht="15">
      <c r="A42" s="148">
        <v>34</v>
      </c>
      <c r="C42" s="147" t="s">
        <v>407</v>
      </c>
      <c r="D42" s="318"/>
      <c r="F42" s="319"/>
      <c r="H42" s="318"/>
      <c r="J42" s="319"/>
      <c r="L42" s="318"/>
      <c r="N42" s="319"/>
      <c r="P42" s="180"/>
      <c r="Q42" s="180"/>
      <c r="R42" s="180"/>
    </row>
    <row r="43" spans="1:18" ht="15">
      <c r="A43" s="148">
        <v>35</v>
      </c>
      <c r="D43" s="155"/>
      <c r="E43" s="204"/>
      <c r="F43" s="160"/>
      <c r="G43" s="160"/>
      <c r="H43" s="155"/>
      <c r="I43" s="204"/>
      <c r="J43" s="160"/>
      <c r="K43" s="160"/>
      <c r="L43" s="155"/>
      <c r="M43" s="204"/>
      <c r="N43" s="160"/>
      <c r="O43" s="160"/>
      <c r="P43" s="180"/>
      <c r="Q43" s="180"/>
      <c r="R43" s="180"/>
    </row>
    <row r="44" spans="1:18" ht="15">
      <c r="A44" s="148">
        <v>36</v>
      </c>
      <c r="B44" s="150" t="s">
        <v>69</v>
      </c>
      <c r="D44" s="155">
        <v>106477</v>
      </c>
      <c r="F44" s="152">
        <v>228286.57</v>
      </c>
      <c r="G44" s="155"/>
      <c r="H44" s="155">
        <v>128342</v>
      </c>
      <c r="J44" s="152">
        <v>397567.93</v>
      </c>
      <c r="K44" s="157"/>
      <c r="L44" s="155">
        <v>135385</v>
      </c>
      <c r="N44" s="152">
        <v>634990.35</v>
      </c>
      <c r="O44" s="157"/>
      <c r="P44" s="180"/>
      <c r="Q44" s="180"/>
      <c r="R44" s="180"/>
    </row>
    <row r="45" spans="1:18" ht="15">
      <c r="A45" s="148">
        <v>37</v>
      </c>
      <c r="B45" s="150"/>
      <c r="D45" s="155"/>
      <c r="H45" s="155"/>
      <c r="L45" s="155"/>
      <c r="P45" s="180"/>
      <c r="Q45" s="180"/>
      <c r="R45" s="180"/>
    </row>
    <row r="46" spans="1:18" ht="15">
      <c r="A46" s="148">
        <v>38</v>
      </c>
      <c r="B46" s="150"/>
      <c r="D46" s="160"/>
      <c r="E46" s="160"/>
      <c r="H46" s="160"/>
      <c r="I46" s="160"/>
      <c r="L46" s="160"/>
      <c r="M46" s="160"/>
      <c r="P46" s="180"/>
      <c r="Q46" s="180"/>
      <c r="R46" s="180"/>
    </row>
    <row r="47" spans="1:18" ht="15">
      <c r="A47" s="148">
        <v>39</v>
      </c>
      <c r="B47" s="150" t="s">
        <v>351</v>
      </c>
      <c r="P47" s="180"/>
      <c r="Q47" s="180"/>
      <c r="R47" s="180"/>
    </row>
    <row r="48" spans="1:18" ht="15">
      <c r="A48" s="148">
        <v>40</v>
      </c>
      <c r="C48" s="147" t="s">
        <v>391</v>
      </c>
      <c r="D48" s="155"/>
      <c r="E48" s="204"/>
      <c r="F48" s="160"/>
      <c r="G48" s="160"/>
      <c r="H48" s="155"/>
      <c r="I48" s="204"/>
      <c r="J48" s="160"/>
      <c r="K48" s="160"/>
      <c r="L48" s="155"/>
      <c r="M48" s="204"/>
      <c r="N48" s="160"/>
      <c r="O48" s="160"/>
      <c r="P48" s="180"/>
      <c r="Q48" s="180"/>
      <c r="R48" s="180"/>
    </row>
    <row r="49" spans="1:18" ht="15">
      <c r="A49" s="148">
        <v>41</v>
      </c>
      <c r="C49" s="147" t="s">
        <v>358</v>
      </c>
      <c r="D49" s="155"/>
      <c r="E49" s="204"/>
      <c r="F49" s="160"/>
      <c r="G49" s="160"/>
      <c r="H49" s="155"/>
      <c r="I49" s="204"/>
      <c r="J49" s="160"/>
      <c r="K49" s="160"/>
      <c r="L49" s="155"/>
      <c r="M49" s="204"/>
      <c r="N49" s="160"/>
      <c r="O49" s="160"/>
      <c r="P49" s="180"/>
      <c r="Q49" s="180"/>
      <c r="R49" s="180"/>
    </row>
    <row r="50" spans="1:18" ht="15">
      <c r="A50" s="148">
        <v>42</v>
      </c>
      <c r="C50" s="147" t="s">
        <v>408</v>
      </c>
      <c r="D50" s="155"/>
      <c r="E50" s="204"/>
      <c r="F50" s="160"/>
      <c r="G50" s="160"/>
      <c r="H50" s="155"/>
      <c r="I50" s="204"/>
      <c r="J50" s="160"/>
      <c r="K50" s="160"/>
      <c r="L50" s="155"/>
      <c r="M50" s="204"/>
      <c r="N50" s="160"/>
      <c r="O50" s="160"/>
      <c r="P50" s="180"/>
      <c r="Q50" s="180"/>
      <c r="R50" s="180"/>
    </row>
    <row r="51" spans="1:18" ht="15">
      <c r="A51" s="148">
        <v>43</v>
      </c>
      <c r="C51" s="147" t="s">
        <v>403</v>
      </c>
      <c r="D51" s="155"/>
      <c r="E51" s="204"/>
      <c r="F51" s="160"/>
      <c r="G51" s="160"/>
      <c r="H51" s="155"/>
      <c r="I51" s="204"/>
      <c r="J51" s="160"/>
      <c r="K51" s="160"/>
      <c r="L51" s="155"/>
      <c r="M51" s="204"/>
      <c r="N51" s="160"/>
      <c r="O51" s="160"/>
      <c r="P51" s="180"/>
      <c r="Q51" s="180"/>
      <c r="R51" s="180"/>
    </row>
    <row r="52" spans="1:18" ht="15">
      <c r="A52" s="148">
        <v>44</v>
      </c>
      <c r="C52" s="147" t="s">
        <v>404</v>
      </c>
      <c r="F52" s="160"/>
      <c r="G52" s="160"/>
      <c r="J52" s="160"/>
      <c r="K52" s="160"/>
      <c r="N52" s="160"/>
      <c r="O52" s="160"/>
      <c r="P52" s="180"/>
      <c r="Q52" s="180"/>
      <c r="R52" s="180"/>
    </row>
    <row r="53" spans="1:18" ht="15">
      <c r="A53" s="148">
        <v>45</v>
      </c>
      <c r="C53" s="147" t="s">
        <v>407</v>
      </c>
      <c r="D53" s="318"/>
      <c r="F53" s="319"/>
      <c r="H53" s="318"/>
      <c r="J53" s="319"/>
      <c r="L53" s="318"/>
      <c r="N53" s="319"/>
      <c r="P53" s="180"/>
      <c r="Q53" s="180"/>
      <c r="R53" s="180"/>
    </row>
    <row r="54" spans="1:18" ht="15">
      <c r="A54" s="148">
        <v>46</v>
      </c>
      <c r="D54" s="155"/>
      <c r="E54" s="204"/>
      <c r="F54" s="160"/>
      <c r="G54" s="160"/>
      <c r="H54" s="155"/>
      <c r="I54" s="204"/>
      <c r="J54" s="160"/>
      <c r="K54" s="160"/>
      <c r="L54" s="155"/>
      <c r="M54" s="204"/>
      <c r="N54" s="160"/>
      <c r="O54" s="160"/>
      <c r="P54" s="180"/>
      <c r="Q54" s="180"/>
      <c r="R54" s="180"/>
    </row>
    <row r="55" spans="1:18" ht="15">
      <c r="A55" s="148">
        <v>47</v>
      </c>
      <c r="B55" s="150" t="s">
        <v>69</v>
      </c>
      <c r="D55" s="155">
        <v>-734</v>
      </c>
      <c r="F55" s="152">
        <v>3512.2999999999993</v>
      </c>
      <c r="G55" s="155"/>
      <c r="H55" s="155">
        <v>800</v>
      </c>
      <c r="J55" s="152">
        <v>5713.16</v>
      </c>
      <c r="K55" s="157"/>
      <c r="L55" s="155">
        <v>-657</v>
      </c>
      <c r="N55" s="152">
        <v>1305.9199999999996</v>
      </c>
      <c r="O55" s="157"/>
      <c r="P55" s="180"/>
      <c r="Q55" s="180"/>
      <c r="R55" s="180"/>
    </row>
    <row r="56" spans="1:18" ht="15">
      <c r="A56" s="148">
        <v>48</v>
      </c>
      <c r="B56" s="150"/>
      <c r="D56" s="155"/>
      <c r="H56" s="155"/>
      <c r="L56" s="155"/>
      <c r="O56" s="160"/>
      <c r="P56" s="180"/>
      <c r="Q56" s="180"/>
      <c r="R56" s="180"/>
    </row>
    <row r="57" spans="1:18" ht="15">
      <c r="A57" s="148">
        <v>49</v>
      </c>
      <c r="B57" s="150"/>
      <c r="D57" s="160"/>
      <c r="E57" s="160"/>
      <c r="H57" s="160"/>
      <c r="I57" s="160"/>
      <c r="L57" s="160"/>
      <c r="M57" s="160"/>
      <c r="O57" s="160"/>
      <c r="P57" s="180"/>
      <c r="Q57" s="180"/>
      <c r="R57" s="180"/>
    </row>
    <row r="58" spans="1:18" ht="15">
      <c r="A58" s="148">
        <v>50</v>
      </c>
      <c r="B58" s="150" t="s">
        <v>350</v>
      </c>
      <c r="D58" s="160"/>
      <c r="E58" s="160"/>
      <c r="H58" s="160"/>
      <c r="I58" s="160"/>
      <c r="L58" s="160"/>
      <c r="M58" s="160"/>
      <c r="P58" s="180"/>
      <c r="Q58" s="180"/>
      <c r="R58" s="180"/>
    </row>
    <row r="59" spans="1:18" ht="15">
      <c r="A59" s="148">
        <v>51</v>
      </c>
      <c r="C59" s="147" t="s">
        <v>391</v>
      </c>
      <c r="D59" s="160"/>
      <c r="E59" s="160"/>
      <c r="H59" s="160"/>
      <c r="I59" s="160"/>
      <c r="L59" s="160"/>
      <c r="M59" s="160"/>
      <c r="O59" s="160"/>
      <c r="P59" s="180"/>
      <c r="Q59" s="180"/>
      <c r="R59" s="180"/>
    </row>
    <row r="60" spans="1:18" ht="15">
      <c r="A60" s="148">
        <v>52</v>
      </c>
      <c r="B60" s="150"/>
      <c r="C60" s="147" t="s">
        <v>395</v>
      </c>
      <c r="D60" s="160"/>
      <c r="E60" s="160"/>
      <c r="H60" s="160"/>
      <c r="I60" s="160"/>
      <c r="L60" s="160"/>
      <c r="M60" s="160"/>
      <c r="O60" s="157"/>
      <c r="P60" s="180"/>
      <c r="Q60" s="180"/>
      <c r="R60" s="180"/>
    </row>
    <row r="61" spans="1:18" ht="15">
      <c r="A61" s="148">
        <v>53</v>
      </c>
      <c r="B61" s="150"/>
      <c r="C61" s="147" t="s">
        <v>408</v>
      </c>
      <c r="D61" s="160"/>
      <c r="E61" s="160"/>
      <c r="H61" s="160"/>
      <c r="I61" s="160"/>
      <c r="L61" s="160"/>
      <c r="M61" s="160"/>
      <c r="O61" s="155"/>
      <c r="P61" s="180"/>
      <c r="Q61" s="180"/>
      <c r="R61" s="180"/>
    </row>
    <row r="62" spans="1:18" ht="15">
      <c r="A62" s="148">
        <v>54</v>
      </c>
      <c r="B62" s="150"/>
      <c r="C62" s="147" t="s">
        <v>403</v>
      </c>
      <c r="D62" s="160"/>
      <c r="E62" s="160"/>
      <c r="H62" s="160"/>
      <c r="I62" s="160"/>
      <c r="L62" s="160"/>
      <c r="M62" s="160"/>
      <c r="P62" s="180"/>
      <c r="Q62" s="180"/>
      <c r="R62" s="180"/>
    </row>
    <row r="63" spans="1:18" ht="15">
      <c r="A63" s="148">
        <v>55</v>
      </c>
      <c r="B63" s="150"/>
      <c r="C63" s="147" t="s">
        <v>404</v>
      </c>
      <c r="D63" s="160"/>
      <c r="E63" s="160"/>
      <c r="H63" s="160"/>
      <c r="I63" s="160"/>
      <c r="L63" s="160"/>
      <c r="M63" s="160"/>
      <c r="P63" s="180"/>
      <c r="Q63" s="180"/>
      <c r="R63" s="180"/>
    </row>
    <row r="64" spans="1:18" ht="15">
      <c r="A64" s="148">
        <v>56</v>
      </c>
      <c r="C64" s="147" t="s">
        <v>407</v>
      </c>
      <c r="D64" s="318"/>
      <c r="F64" s="319"/>
      <c r="H64" s="318"/>
      <c r="J64" s="319"/>
      <c r="L64" s="318"/>
      <c r="N64" s="319"/>
      <c r="O64" s="157"/>
      <c r="P64" s="180"/>
      <c r="Q64" s="180"/>
      <c r="R64" s="180"/>
    </row>
    <row r="65" spans="1:18" ht="15">
      <c r="A65" s="148">
        <v>57</v>
      </c>
      <c r="B65" s="150"/>
      <c r="D65" s="160"/>
      <c r="E65" s="160"/>
      <c r="H65" s="160"/>
      <c r="I65" s="160"/>
      <c r="L65" s="160"/>
      <c r="M65" s="160"/>
      <c r="O65" s="155"/>
      <c r="P65" s="180"/>
      <c r="Q65" s="180"/>
      <c r="R65" s="180"/>
    </row>
    <row r="66" spans="1:18" ht="15">
      <c r="A66" s="148">
        <v>58</v>
      </c>
      <c r="B66" s="150" t="s">
        <v>69</v>
      </c>
      <c r="D66" s="155">
        <v>0</v>
      </c>
      <c r="E66" s="160"/>
      <c r="F66" s="152">
        <v>0</v>
      </c>
      <c r="H66" s="155">
        <v>0</v>
      </c>
      <c r="I66" s="160"/>
      <c r="J66" s="152">
        <v>0</v>
      </c>
      <c r="L66" s="155">
        <v>0</v>
      </c>
      <c r="M66" s="160"/>
      <c r="N66" s="152">
        <v>0</v>
      </c>
      <c r="P66" s="180"/>
      <c r="Q66" s="180"/>
      <c r="R66" s="180"/>
    </row>
    <row r="67" spans="1:18" ht="15">
      <c r="A67" s="148">
        <v>59</v>
      </c>
      <c r="B67" s="150"/>
      <c r="D67" s="160"/>
      <c r="E67" s="160"/>
      <c r="H67" s="160"/>
      <c r="I67" s="160"/>
      <c r="L67" s="160"/>
      <c r="M67" s="160"/>
      <c r="P67" s="180"/>
      <c r="Q67" s="180"/>
      <c r="R67" s="180"/>
    </row>
    <row r="68" spans="1:18" ht="15">
      <c r="A68" s="148">
        <v>60</v>
      </c>
      <c r="B68" s="150"/>
      <c r="D68" s="160"/>
      <c r="E68" s="160"/>
      <c r="H68" s="160"/>
      <c r="I68" s="160"/>
      <c r="L68" s="160"/>
      <c r="M68" s="160"/>
      <c r="P68" s="180"/>
      <c r="Q68" s="180"/>
      <c r="R68" s="180"/>
    </row>
    <row r="69" spans="1:18" ht="15">
      <c r="A69" s="148">
        <v>61</v>
      </c>
      <c r="B69" s="150" t="s">
        <v>392</v>
      </c>
      <c r="D69" s="273"/>
      <c r="E69" s="152"/>
      <c r="F69" s="152"/>
      <c r="G69" s="152"/>
      <c r="H69" s="273"/>
      <c r="I69" s="152"/>
      <c r="J69" s="152"/>
      <c r="K69" s="152"/>
      <c r="L69" s="273"/>
      <c r="M69" s="152"/>
      <c r="N69" s="152"/>
      <c r="P69" s="180"/>
      <c r="Q69" s="180"/>
      <c r="R69" s="180"/>
    </row>
    <row r="70" spans="1:18" ht="15">
      <c r="A70" s="148">
        <v>62</v>
      </c>
      <c r="C70" s="147" t="s">
        <v>394</v>
      </c>
      <c r="D70" s="297"/>
      <c r="E70" s="295"/>
      <c r="F70" s="294"/>
      <c r="G70" s="295"/>
      <c r="H70" s="297"/>
      <c r="I70" s="295"/>
      <c r="J70" s="295"/>
      <c r="K70" s="295"/>
      <c r="L70" s="297"/>
      <c r="M70" s="295"/>
      <c r="N70" s="295"/>
      <c r="O70" s="160"/>
      <c r="P70" s="180"/>
      <c r="Q70" s="180"/>
      <c r="R70" s="180"/>
    </row>
    <row r="71" spans="1:18" ht="15">
      <c r="A71" s="148">
        <v>52</v>
      </c>
      <c r="B71" s="150"/>
      <c r="C71" s="147" t="s">
        <v>395</v>
      </c>
      <c r="D71" s="160"/>
      <c r="E71" s="160"/>
      <c r="H71" s="160"/>
      <c r="I71" s="160"/>
      <c r="L71" s="160"/>
      <c r="M71" s="160"/>
      <c r="O71" s="157"/>
      <c r="P71" s="180"/>
      <c r="Q71" s="180"/>
      <c r="R71" s="180"/>
    </row>
    <row r="72" spans="1:18" ht="15">
      <c r="A72" s="148">
        <v>53</v>
      </c>
      <c r="B72" s="150"/>
      <c r="C72" s="147" t="s">
        <v>408</v>
      </c>
      <c r="D72" s="160"/>
      <c r="E72" s="160"/>
      <c r="H72" s="160"/>
      <c r="I72" s="160"/>
      <c r="L72" s="160"/>
      <c r="M72" s="160"/>
      <c r="O72" s="155"/>
      <c r="P72" s="180"/>
      <c r="Q72" s="180"/>
      <c r="R72" s="180"/>
    </row>
    <row r="73" spans="1:18" ht="15">
      <c r="A73" s="148">
        <v>54</v>
      </c>
      <c r="B73" s="150"/>
      <c r="C73" s="147" t="s">
        <v>403</v>
      </c>
      <c r="D73" s="160"/>
      <c r="E73" s="160"/>
      <c r="H73" s="160"/>
      <c r="I73" s="160"/>
      <c r="L73" s="160"/>
      <c r="M73" s="160"/>
      <c r="P73" s="180"/>
      <c r="Q73" s="180"/>
      <c r="R73" s="180"/>
    </row>
    <row r="74" spans="1:18" ht="15">
      <c r="A74" s="148">
        <v>55</v>
      </c>
      <c r="B74" s="150"/>
      <c r="C74" s="147" t="s">
        <v>404</v>
      </c>
      <c r="D74" s="160"/>
      <c r="E74" s="160"/>
      <c r="H74" s="160"/>
      <c r="I74" s="160"/>
      <c r="L74" s="160"/>
      <c r="M74" s="160"/>
      <c r="P74" s="180"/>
      <c r="Q74" s="180"/>
      <c r="R74" s="180"/>
    </row>
    <row r="75" spans="1:18" ht="15">
      <c r="A75" s="148">
        <v>63</v>
      </c>
      <c r="C75" s="147" t="s">
        <v>407</v>
      </c>
      <c r="D75" s="298"/>
      <c r="E75" s="293"/>
      <c r="F75" s="296"/>
      <c r="G75" s="293"/>
      <c r="H75" s="298"/>
      <c r="I75" s="293"/>
      <c r="J75" s="296"/>
      <c r="K75" s="293"/>
      <c r="L75" s="298"/>
      <c r="M75" s="293"/>
      <c r="N75" s="296"/>
      <c r="P75" s="180"/>
      <c r="Q75" s="180"/>
      <c r="R75" s="180"/>
    </row>
    <row r="76" spans="1:18" ht="15">
      <c r="A76" s="148">
        <v>64</v>
      </c>
      <c r="B76" s="150"/>
      <c r="D76" s="273"/>
      <c r="E76" s="152"/>
      <c r="F76" s="152"/>
      <c r="G76" s="152"/>
      <c r="H76" s="273"/>
      <c r="I76" s="152"/>
      <c r="J76" s="152"/>
      <c r="K76" s="152"/>
      <c r="L76" s="273"/>
      <c r="M76" s="152"/>
      <c r="N76" s="152"/>
      <c r="P76" s="180"/>
      <c r="Q76" s="180"/>
      <c r="R76" s="180"/>
    </row>
    <row r="77" spans="1:18" ht="15">
      <c r="A77" s="148">
        <v>65</v>
      </c>
      <c r="B77" s="150" t="s">
        <v>69</v>
      </c>
      <c r="D77" s="273">
        <v>21650.867999999999</v>
      </c>
      <c r="E77" s="152"/>
      <c r="F77" s="152">
        <v>30545.619999999988</v>
      </c>
      <c r="G77" s="152"/>
      <c r="H77" s="273">
        <v>19753.215</v>
      </c>
      <c r="I77" s="152"/>
      <c r="J77" s="152">
        <v>52104.299999999974</v>
      </c>
      <c r="K77" s="152"/>
      <c r="L77" s="273">
        <v>16701.04</v>
      </c>
      <c r="M77" s="152"/>
      <c r="N77" s="152">
        <v>46139.660000000011</v>
      </c>
      <c r="P77" s="180"/>
      <c r="Q77" s="180"/>
      <c r="R77" s="180"/>
    </row>
    <row r="78" spans="1:18" ht="15">
      <c r="A78" s="148">
        <v>66</v>
      </c>
      <c r="B78" s="150"/>
      <c r="D78" s="273"/>
      <c r="E78" s="152"/>
      <c r="F78" s="152"/>
      <c r="G78" s="152"/>
      <c r="H78" s="273"/>
      <c r="I78" s="152"/>
      <c r="J78" s="152"/>
      <c r="K78" s="152"/>
      <c r="L78" s="273"/>
      <c r="M78" s="152"/>
      <c r="N78" s="152"/>
      <c r="P78" s="180"/>
      <c r="Q78" s="180"/>
      <c r="R78" s="180"/>
    </row>
    <row r="79" spans="1:18" ht="15">
      <c r="A79" s="148">
        <v>67</v>
      </c>
      <c r="B79" s="150"/>
      <c r="D79" s="273"/>
      <c r="E79" s="152"/>
      <c r="F79" s="152"/>
      <c r="G79" s="152"/>
      <c r="H79" s="273"/>
      <c r="I79" s="152"/>
      <c r="J79" s="152"/>
      <c r="K79" s="152"/>
      <c r="L79" s="273"/>
      <c r="M79" s="152"/>
      <c r="N79" s="152"/>
      <c r="P79" s="180"/>
      <c r="Q79" s="180"/>
      <c r="R79" s="180"/>
    </row>
    <row r="80" spans="1:18" ht="15">
      <c r="A80" s="148">
        <v>68</v>
      </c>
      <c r="B80" s="150" t="s">
        <v>349</v>
      </c>
      <c r="C80" s="148"/>
      <c r="D80" s="160"/>
      <c r="E80" s="160"/>
      <c r="H80" s="160"/>
      <c r="I80" s="160"/>
      <c r="L80" s="160"/>
      <c r="M80" s="160"/>
      <c r="P80" s="180"/>
      <c r="Q80" s="180"/>
      <c r="R80" s="180"/>
    </row>
    <row r="81" spans="1:18" ht="15">
      <c r="A81" s="148">
        <v>69</v>
      </c>
      <c r="C81" s="147" t="s">
        <v>69</v>
      </c>
      <c r="D81" s="155">
        <f>D23+D34+D44+D55+D66+D77</f>
        <v>738337.86800000002</v>
      </c>
      <c r="F81" s="152">
        <f>F23+F34+F44+F55+F66+F77</f>
        <v>1444019.4500000014</v>
      </c>
      <c r="G81" s="157"/>
      <c r="H81" s="155">
        <f>H23+H34+H44+H55+H66+H77</f>
        <v>760403.21499999997</v>
      </c>
      <c r="J81" s="152">
        <f>J23+J34+J44+J55+J66+J77</f>
        <v>2383898.5799999987</v>
      </c>
      <c r="K81" s="157"/>
      <c r="L81" s="155">
        <f>L23+L34+L44+L55+L66+L77</f>
        <v>2473397.04</v>
      </c>
      <c r="N81" s="152">
        <f>N23+N34+N44+N55+N66+N77</f>
        <v>8980131.4700000007</v>
      </c>
      <c r="P81" s="180"/>
      <c r="Q81" s="180"/>
      <c r="R81" s="180"/>
    </row>
    <row r="82" spans="1:18" ht="15">
      <c r="A82" s="148">
        <v>70</v>
      </c>
      <c r="D82" s="155"/>
      <c r="F82" s="155"/>
      <c r="G82" s="155"/>
      <c r="H82" s="155"/>
      <c r="J82" s="155"/>
      <c r="K82" s="155"/>
      <c r="L82" s="155"/>
      <c r="N82" s="155"/>
      <c r="P82" s="180"/>
      <c r="Q82" s="180"/>
      <c r="R82" s="180"/>
    </row>
    <row r="83" spans="1:18" ht="15">
      <c r="A83" s="148">
        <v>71</v>
      </c>
      <c r="H83" s="155"/>
      <c r="J83" s="147" t="s">
        <v>348</v>
      </c>
      <c r="P83" s="180"/>
      <c r="Q83" s="180"/>
      <c r="R83" s="180"/>
    </row>
    <row r="84" spans="1:18" ht="15">
      <c r="A84" s="148">
        <v>72</v>
      </c>
      <c r="D84" s="147" t="s">
        <v>347</v>
      </c>
      <c r="P84" s="180"/>
      <c r="Q84" s="180"/>
      <c r="R84" s="180"/>
    </row>
    <row r="85" spans="1:18" ht="15">
      <c r="P85" s="180"/>
      <c r="Q85" s="180"/>
      <c r="R85" s="180"/>
    </row>
    <row r="86" spans="1:18" ht="15">
      <c r="P86" s="180"/>
      <c r="Q86" s="180"/>
      <c r="R86" s="180"/>
    </row>
    <row r="87" spans="1:18" ht="15">
      <c r="P87" s="180"/>
      <c r="Q87" s="180"/>
      <c r="R87" s="180"/>
    </row>
    <row r="88" spans="1:18" ht="15">
      <c r="P88" s="180"/>
      <c r="Q88" s="180"/>
      <c r="R88" s="180"/>
    </row>
    <row r="89" spans="1:18" ht="15">
      <c r="P89" s="180"/>
      <c r="Q89" s="180"/>
      <c r="R89" s="180"/>
    </row>
    <row r="90" spans="1:18" ht="15">
      <c r="P90" s="180"/>
      <c r="Q90" s="180"/>
      <c r="R90" s="180"/>
    </row>
    <row r="91" spans="1:18" ht="15">
      <c r="P91" s="180"/>
      <c r="Q91" s="180"/>
      <c r="R91" s="180"/>
    </row>
    <row r="92" spans="1:18" ht="15">
      <c r="P92" s="180"/>
      <c r="Q92" s="180"/>
      <c r="R92" s="180"/>
    </row>
    <row r="93" spans="1:18" ht="15">
      <c r="P93" s="180"/>
      <c r="Q93" s="180"/>
      <c r="R93" s="180"/>
    </row>
    <row r="94" spans="1:18" ht="15">
      <c r="P94" s="180"/>
      <c r="Q94" s="180"/>
      <c r="R94" s="180"/>
    </row>
    <row r="95" spans="1:18" ht="15">
      <c r="P95" s="180"/>
      <c r="Q95" s="180"/>
      <c r="R95" s="180"/>
    </row>
    <row r="96" spans="1:18" ht="15">
      <c r="P96" s="180"/>
      <c r="Q96" s="180"/>
      <c r="R96" s="180"/>
    </row>
    <row r="97" spans="16:18" ht="15">
      <c r="P97" s="180"/>
      <c r="Q97" s="180"/>
      <c r="R97" s="180"/>
    </row>
    <row r="98" spans="16:18" ht="15">
      <c r="P98" s="180"/>
      <c r="Q98" s="180"/>
      <c r="R98" s="180"/>
    </row>
  </sheetData>
  <mergeCells count="6">
    <mergeCell ref="L5:N5"/>
    <mergeCell ref="L6:N6"/>
    <mergeCell ref="H5:J5"/>
    <mergeCell ref="H6:J6"/>
    <mergeCell ref="D5:F5"/>
    <mergeCell ref="D6:F6"/>
  </mergeCells>
  <printOptions horizontalCentered="1"/>
  <pageMargins left="0.5" right="0.5" top="0.5" bottom="0.5" header="0.5" footer="0.5"/>
  <pageSetup scale="57" fitToHeight="2" orientation="portrait" r:id="rId1"/>
  <headerFooter alignWithMargins="0"/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6">
    <pageSetUpPr fitToPage="1"/>
  </sheetPr>
  <dimension ref="A1:Q27"/>
  <sheetViews>
    <sheetView view="pageBreakPreview" zoomScaleNormal="80" zoomScaleSheetLayoutView="100" workbookViewId="0">
      <pane ySplit="4" topLeftCell="A5" activePane="bottomLeft" state="frozen"/>
      <selection activeCell="L49" sqref="L49"/>
      <selection pane="bottomLeft" activeCell="A3" sqref="A3"/>
    </sheetView>
  </sheetViews>
  <sheetFormatPr defaultColWidth="9.109375" defaultRowHeight="13.2"/>
  <cols>
    <col min="1" max="1" width="6.33203125" style="212" customWidth="1"/>
    <col min="2" max="2" width="19.5546875" style="212" bestFit="1" customWidth="1"/>
    <col min="3" max="3" width="14.44140625" style="212" customWidth="1"/>
    <col min="4" max="4" width="14.5546875" style="212" bestFit="1" customWidth="1"/>
    <col min="5" max="6" width="14" style="212" bestFit="1" customWidth="1"/>
    <col min="7" max="7" width="13" style="212" bestFit="1" customWidth="1"/>
    <col min="8" max="8" width="12.33203125" style="212" bestFit="1" customWidth="1"/>
    <col min="9" max="9" width="17.6640625" style="212" bestFit="1" customWidth="1"/>
    <col min="10" max="10" width="15" style="212" bestFit="1" customWidth="1"/>
    <col min="11" max="12" width="9.109375" style="212"/>
    <col min="13" max="13" width="9.88671875" style="212" customWidth="1"/>
    <col min="14" max="16384" width="9.109375" style="212"/>
  </cols>
  <sheetData>
    <row r="1" spans="1:17" ht="13.8">
      <c r="A1" s="263" t="s">
        <v>39</v>
      </c>
      <c r="J1" s="147" t="s">
        <v>283</v>
      </c>
    </row>
    <row r="2" spans="1:17" ht="13.8">
      <c r="A2" s="264" t="s">
        <v>360</v>
      </c>
      <c r="J2" s="147" t="s">
        <v>368</v>
      </c>
    </row>
    <row r="3" spans="1:17" ht="13.8">
      <c r="A3" s="264" t="str">
        <f>"Twelve Months Ended "&amp;TEXT(B18,"MMMM, YYYY")</f>
        <v>Twelve Months Ended November, 2024</v>
      </c>
    </row>
    <row r="5" spans="1:17" ht="39.6">
      <c r="A5" s="265" t="s">
        <v>367</v>
      </c>
      <c r="B5" s="265" t="s">
        <v>47</v>
      </c>
      <c r="C5" s="265" t="s">
        <v>366</v>
      </c>
      <c r="D5" s="265" t="s">
        <v>365</v>
      </c>
      <c r="E5" s="265" t="s">
        <v>364</v>
      </c>
      <c r="F5" s="265" t="s">
        <v>363</v>
      </c>
      <c r="G5" s="265" t="s">
        <v>362</v>
      </c>
      <c r="H5" s="265" t="s">
        <v>361</v>
      </c>
      <c r="I5" s="265" t="s">
        <v>360</v>
      </c>
      <c r="J5" s="265" t="s">
        <v>359</v>
      </c>
    </row>
    <row r="6" spans="1:17">
      <c r="B6" s="266" t="s">
        <v>34</v>
      </c>
      <c r="C6" s="266" t="s">
        <v>33</v>
      </c>
      <c r="D6" s="266" t="s">
        <v>32</v>
      </c>
      <c r="E6" s="266" t="s">
        <v>76</v>
      </c>
      <c r="F6" s="266" t="s">
        <v>75</v>
      </c>
      <c r="G6" s="266" t="s">
        <v>159</v>
      </c>
      <c r="H6" s="266" t="s">
        <v>280</v>
      </c>
      <c r="I6" s="266" t="s">
        <v>344</v>
      </c>
      <c r="J6" s="266" t="s">
        <v>343</v>
      </c>
    </row>
    <row r="7" spans="1:17">
      <c r="A7" s="214">
        <v>1</v>
      </c>
      <c r="B7" s="277">
        <v>45261</v>
      </c>
      <c r="C7" s="279">
        <v>4079.77</v>
      </c>
      <c r="D7" s="279">
        <v>-23568.1</v>
      </c>
      <c r="E7" s="279">
        <v>-3848.43</v>
      </c>
      <c r="F7" s="242">
        <f>+C7+D7+E7</f>
        <v>-23336.76</v>
      </c>
      <c r="G7" s="279">
        <v>13538.34</v>
      </c>
      <c r="H7" s="279">
        <v>1607.58</v>
      </c>
      <c r="I7" s="213">
        <f>-C7-G7</f>
        <v>-17618.11</v>
      </c>
      <c r="J7" s="213">
        <f>SUM(I$7:I7)</f>
        <v>-17618.11</v>
      </c>
    </row>
    <row r="8" spans="1:17">
      <c r="A8" s="214">
        <v>2</v>
      </c>
      <c r="B8" s="278">
        <f>EDATE(B7,1)</f>
        <v>45292</v>
      </c>
      <c r="C8" s="279">
        <v>-25921.73</v>
      </c>
      <c r="D8" s="279">
        <v>-56544.18</v>
      </c>
      <c r="E8" s="279">
        <v>-3106.16</v>
      </c>
      <c r="F8" s="242">
        <f t="shared" ref="F8:F18" si="0">+C8+D8+E8</f>
        <v>-85572.07</v>
      </c>
      <c r="G8" s="279">
        <v>16114.22</v>
      </c>
      <c r="H8" s="279">
        <v>6361.31</v>
      </c>
      <c r="I8" s="213">
        <f t="shared" ref="I8:I18" si="1">-C8-G8</f>
        <v>9807.51</v>
      </c>
      <c r="J8" s="213">
        <f>SUM(I$7:I8)</f>
        <v>-7810.6</v>
      </c>
    </row>
    <row r="9" spans="1:17">
      <c r="A9" s="214">
        <v>3</v>
      </c>
      <c r="B9" s="278">
        <f t="shared" ref="B9:B18" si="2">EDATE(B8,1)</f>
        <v>45323</v>
      </c>
      <c r="C9" s="279">
        <v>-220729.85</v>
      </c>
      <c r="D9" s="279">
        <v>-234135.32</v>
      </c>
      <c r="E9" s="279">
        <v>-20939.170000000002</v>
      </c>
      <c r="F9" s="242">
        <f t="shared" si="0"/>
        <v>-475804.34</v>
      </c>
      <c r="G9" s="279">
        <v>14042.46</v>
      </c>
      <c r="H9" s="279">
        <v>12058.39</v>
      </c>
      <c r="I9" s="213">
        <f t="shared" si="1"/>
        <v>206687.39</v>
      </c>
      <c r="J9" s="213">
        <f>SUM(I$7:I9)</f>
        <v>198876.79</v>
      </c>
    </row>
    <row r="10" spans="1:17">
      <c r="A10" s="214">
        <v>4</v>
      </c>
      <c r="B10" s="278">
        <f t="shared" si="2"/>
        <v>45352</v>
      </c>
      <c r="C10" s="279">
        <v>-41522.050000000003</v>
      </c>
      <c r="D10" s="279">
        <v>-78099.11</v>
      </c>
      <c r="E10" s="279">
        <v>-7299.2699999999995</v>
      </c>
      <c r="F10" s="242">
        <f t="shared" si="0"/>
        <v>-126920.43000000001</v>
      </c>
      <c r="G10" s="279">
        <v>5124.68</v>
      </c>
      <c r="H10" s="279">
        <v>6039.19</v>
      </c>
      <c r="I10" s="213">
        <f t="shared" si="1"/>
        <v>36397.370000000003</v>
      </c>
      <c r="J10" s="213">
        <f>SUM(I$7:I10)</f>
        <v>235274.16</v>
      </c>
    </row>
    <row r="11" spans="1:17">
      <c r="A11" s="214">
        <v>5</v>
      </c>
      <c r="B11" s="278">
        <f t="shared" si="2"/>
        <v>45383</v>
      </c>
      <c r="C11" s="279">
        <v>-17013.64</v>
      </c>
      <c r="D11" s="279">
        <v>-58185.3</v>
      </c>
      <c r="E11" s="279">
        <v>-4539.88</v>
      </c>
      <c r="F11" s="242">
        <f t="shared" si="0"/>
        <v>-79738.820000000007</v>
      </c>
      <c r="G11" s="279">
        <v>5265.65</v>
      </c>
      <c r="H11" s="279">
        <v>4562.18</v>
      </c>
      <c r="I11" s="213">
        <f t="shared" si="1"/>
        <v>11747.99</v>
      </c>
      <c r="J11" s="213">
        <f>SUM(I$7:I11)</f>
        <v>247022.15</v>
      </c>
    </row>
    <row r="12" spans="1:17">
      <c r="A12" s="214">
        <v>6</v>
      </c>
      <c r="B12" s="278">
        <f t="shared" si="2"/>
        <v>45413</v>
      </c>
      <c r="C12" s="279">
        <v>-34659.85</v>
      </c>
      <c r="D12" s="279">
        <v>-73888.84</v>
      </c>
      <c r="E12" s="279">
        <v>-6356.26</v>
      </c>
      <c r="F12" s="242">
        <f t="shared" si="0"/>
        <v>-114904.95</v>
      </c>
      <c r="G12" s="279">
        <v>4560.1400000000003</v>
      </c>
      <c r="H12" s="279">
        <v>4143.62</v>
      </c>
      <c r="I12" s="213">
        <f t="shared" si="1"/>
        <v>30099.71</v>
      </c>
      <c r="J12" s="213">
        <f>SUM(I$7:I12)</f>
        <v>277121.86</v>
      </c>
    </row>
    <row r="13" spans="1:17">
      <c r="A13" s="214">
        <v>7</v>
      </c>
      <c r="B13" s="278">
        <f t="shared" si="2"/>
        <v>45444</v>
      </c>
      <c r="C13" s="279">
        <v>-40109.61</v>
      </c>
      <c r="D13" s="279">
        <v>-74309.55</v>
      </c>
      <c r="E13" s="279">
        <v>-8561.9000000000015</v>
      </c>
      <c r="F13" s="242">
        <f t="shared" si="0"/>
        <v>-122981.06</v>
      </c>
      <c r="G13" s="279">
        <v>1910.73</v>
      </c>
      <c r="H13" s="279">
        <v>3379.32</v>
      </c>
      <c r="I13" s="213">
        <f t="shared" si="1"/>
        <v>38198.879999999997</v>
      </c>
      <c r="J13" s="213">
        <f>SUM(I$7:I13)</f>
        <v>315320.74</v>
      </c>
    </row>
    <row r="14" spans="1:17">
      <c r="A14" s="214">
        <v>8</v>
      </c>
      <c r="B14" s="278">
        <f t="shared" si="2"/>
        <v>45474</v>
      </c>
      <c r="C14" s="279">
        <v>-34312.019999999997</v>
      </c>
      <c r="D14" s="279">
        <v>-93179.28</v>
      </c>
      <c r="E14" s="279">
        <v>-8196.81</v>
      </c>
      <c r="F14" s="242">
        <f t="shared" si="0"/>
        <v>-135688.10999999999</v>
      </c>
      <c r="G14" s="279">
        <v>6732.65</v>
      </c>
      <c r="H14" s="279">
        <v>6984.03</v>
      </c>
      <c r="I14" s="213">
        <f t="shared" si="1"/>
        <v>27579.369999999995</v>
      </c>
      <c r="J14" s="213">
        <f>SUM(I$7:I14)</f>
        <v>342900.11</v>
      </c>
    </row>
    <row r="15" spans="1:17">
      <c r="A15" s="214">
        <v>9</v>
      </c>
      <c r="B15" s="278">
        <f t="shared" si="2"/>
        <v>45505</v>
      </c>
      <c r="C15" s="279">
        <v>-74490.710000000006</v>
      </c>
      <c r="D15" s="279">
        <v>-143317.76000000001</v>
      </c>
      <c r="E15" s="279">
        <v>-16190.24</v>
      </c>
      <c r="F15" s="242">
        <f>+C15+D15+E15</f>
        <v>-233998.71000000002</v>
      </c>
      <c r="G15" s="279">
        <v>2881.73</v>
      </c>
      <c r="H15" s="279">
        <v>5387.61</v>
      </c>
      <c r="I15" s="213">
        <f t="shared" si="1"/>
        <v>71608.98000000001</v>
      </c>
      <c r="J15" s="213">
        <f>SUM(I$7:I15)</f>
        <v>414509.08999999997</v>
      </c>
      <c r="Q15" s="301"/>
    </row>
    <row r="16" spans="1:17">
      <c r="A16" s="214">
        <v>10</v>
      </c>
      <c r="B16" s="278">
        <f t="shared" si="2"/>
        <v>45536</v>
      </c>
      <c r="C16" s="279">
        <v>-67185.19</v>
      </c>
      <c r="D16" s="279">
        <v>-129209.54</v>
      </c>
      <c r="E16" s="279">
        <v>-14896.31</v>
      </c>
      <c r="F16" s="242">
        <f t="shared" si="0"/>
        <v>-211291.03999999998</v>
      </c>
      <c r="G16" s="279">
        <v>4421.47</v>
      </c>
      <c r="H16" s="279">
        <v>2795.96</v>
      </c>
      <c r="I16" s="213">
        <f t="shared" si="1"/>
        <v>62763.72</v>
      </c>
      <c r="J16" s="213">
        <f>SUM(I$7:I16)</f>
        <v>477272.80999999994</v>
      </c>
      <c r="Q16" s="301"/>
    </row>
    <row r="17" spans="1:17">
      <c r="A17" s="214">
        <v>11</v>
      </c>
      <c r="B17" s="278">
        <f t="shared" si="2"/>
        <v>45566</v>
      </c>
      <c r="C17" s="279">
        <v>-71041.919999999998</v>
      </c>
      <c r="D17" s="279">
        <v>-162202.39000000001</v>
      </c>
      <c r="E17" s="279">
        <v>-17404.52</v>
      </c>
      <c r="F17" s="242">
        <f t="shared" si="0"/>
        <v>-250648.83</v>
      </c>
      <c r="G17" s="279">
        <v>19995.490000000002</v>
      </c>
      <c r="H17" s="279">
        <v>30239.78</v>
      </c>
      <c r="I17" s="213">
        <f t="shared" si="1"/>
        <v>51046.429999999993</v>
      </c>
      <c r="J17" s="213">
        <f>SUM(I$7:I17)</f>
        <v>528319.24</v>
      </c>
      <c r="Q17" s="301"/>
    </row>
    <row r="18" spans="1:17">
      <c r="A18" s="214">
        <v>12</v>
      </c>
      <c r="B18" s="278">
        <f t="shared" si="2"/>
        <v>45597</v>
      </c>
      <c r="C18" s="279">
        <v>-25258.99</v>
      </c>
      <c r="D18" s="279">
        <v>-70367.02</v>
      </c>
      <c r="E18" s="279">
        <v>-7339.66</v>
      </c>
      <c r="F18" s="242">
        <f t="shared" si="0"/>
        <v>-102965.67000000001</v>
      </c>
      <c r="G18" s="279">
        <v>35934.06</v>
      </c>
      <c r="H18" s="279">
        <v>49356.11</v>
      </c>
      <c r="I18" s="213">
        <f t="shared" si="1"/>
        <v>-10675.069999999996</v>
      </c>
      <c r="J18" s="213">
        <f>SUM(I$7:I18)</f>
        <v>517644.17</v>
      </c>
      <c r="Q18" s="301"/>
    </row>
    <row r="19" spans="1:17">
      <c r="A19" s="214"/>
      <c r="C19" s="213"/>
      <c r="D19" s="213"/>
      <c r="E19" s="213"/>
      <c r="F19" s="213"/>
      <c r="G19" s="213"/>
      <c r="H19" s="213"/>
      <c r="I19" s="213"/>
      <c r="J19" s="213"/>
      <c r="Q19" s="301"/>
    </row>
    <row r="20" spans="1:17">
      <c r="A20" s="214"/>
      <c r="B20" s="291"/>
      <c r="C20" s="213"/>
      <c r="D20" s="213"/>
      <c r="E20" s="213"/>
      <c r="F20" s="213"/>
      <c r="G20" s="213"/>
      <c r="H20" s="213"/>
      <c r="I20" s="213"/>
      <c r="J20" s="213"/>
      <c r="Q20" s="301"/>
    </row>
    <row r="21" spans="1:17">
      <c r="A21" s="214"/>
      <c r="C21" s="213"/>
      <c r="D21" s="213"/>
      <c r="E21" s="213"/>
      <c r="F21" s="213"/>
      <c r="G21" s="213"/>
      <c r="H21" s="213"/>
      <c r="I21" s="213"/>
      <c r="J21" s="213"/>
      <c r="Q21" s="301"/>
    </row>
    <row r="22" spans="1:17">
      <c r="A22" s="214"/>
      <c r="C22" s="213"/>
      <c r="D22" s="213"/>
      <c r="E22" s="213"/>
      <c r="F22" s="213"/>
      <c r="G22" s="213"/>
      <c r="H22" s="213"/>
      <c r="I22" s="213"/>
      <c r="J22" s="213"/>
      <c r="Q22" s="301"/>
    </row>
    <row r="23" spans="1:17">
      <c r="C23" s="213"/>
      <c r="D23" s="213"/>
      <c r="E23" s="213"/>
      <c r="F23" s="213"/>
      <c r="G23" s="213"/>
      <c r="H23" s="213"/>
      <c r="I23" s="213"/>
      <c r="J23" s="213"/>
    </row>
    <row r="24" spans="1:17">
      <c r="F24" s="242" t="s">
        <v>374</v>
      </c>
    </row>
    <row r="25" spans="1:17">
      <c r="D25" s="253"/>
    </row>
    <row r="26" spans="1:17">
      <c r="D26" s="254"/>
    </row>
    <row r="27" spans="1:17">
      <c r="D27" s="255"/>
    </row>
  </sheetData>
  <pageMargins left="0.75" right="0.5" top="0.75" bottom="0.5" header="0.75" footer="0.5"/>
  <pageSetup scale="88" orientation="landscape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Q36"/>
  <sheetViews>
    <sheetView view="pageBreakPreview" topLeftCell="A3" zoomScale="130" zoomScaleNormal="80" zoomScaleSheetLayoutView="130" workbookViewId="0">
      <selection activeCell="J28" sqref="J28"/>
    </sheetView>
  </sheetViews>
  <sheetFormatPr defaultColWidth="9.109375" defaultRowHeight="13.2"/>
  <cols>
    <col min="1" max="1" width="6.44140625" style="1" customWidth="1"/>
    <col min="2" max="2" width="11.6640625" style="1" customWidth="1"/>
    <col min="3" max="3" width="9.109375" style="1"/>
    <col min="4" max="4" width="20.6640625" style="1" customWidth="1"/>
    <col min="5" max="5" width="10.5546875" style="1" customWidth="1"/>
    <col min="6" max="6" width="1.6640625" style="1" customWidth="1"/>
    <col min="7" max="7" width="10.5546875" style="1" customWidth="1"/>
    <col min="8" max="8" width="1.6640625" style="1" customWidth="1"/>
    <col min="9" max="9" width="10.5546875" style="1" customWidth="1"/>
    <col min="10" max="10" width="1.6640625" style="1" customWidth="1"/>
    <col min="11" max="11" width="10.44140625" style="1" bestFit="1" customWidth="1"/>
    <col min="12" max="12" width="9.109375" style="1"/>
    <col min="13" max="13" width="8" style="1" bestFit="1" customWidth="1"/>
    <col min="14" max="14" width="10.88671875" style="2" bestFit="1" customWidth="1"/>
    <col min="15" max="16384" width="9.109375" style="1"/>
  </cols>
  <sheetData>
    <row r="1" spans="1:17">
      <c r="A1" s="8" t="s">
        <v>39</v>
      </c>
      <c r="K1" s="20" t="s">
        <v>38</v>
      </c>
    </row>
    <row r="2" spans="1:17">
      <c r="A2" s="1" t="str">
        <f>A.1!A2</f>
        <v>Comparison of Current and Previous Cases</v>
      </c>
      <c r="K2" s="20" t="s">
        <v>43</v>
      </c>
    </row>
    <row r="3" spans="1:17">
      <c r="A3" s="1" t="s">
        <v>42</v>
      </c>
    </row>
    <row r="5" spans="1:17">
      <c r="G5" s="3" t="s">
        <v>34</v>
      </c>
      <c r="I5" s="3" t="s">
        <v>33</v>
      </c>
      <c r="K5" s="3" t="s">
        <v>32</v>
      </c>
    </row>
    <row r="6" spans="1:17">
      <c r="A6" s="19" t="s">
        <v>31</v>
      </c>
      <c r="B6" s="8"/>
      <c r="C6" s="8"/>
      <c r="D6" s="8"/>
      <c r="E6" s="8"/>
      <c r="F6" s="8"/>
      <c r="G6" s="323" t="s">
        <v>8</v>
      </c>
      <c r="H6" s="323"/>
      <c r="I6" s="323"/>
      <c r="J6" s="8"/>
      <c r="K6" s="8"/>
    </row>
    <row r="7" spans="1:17">
      <c r="A7" s="18" t="s">
        <v>30</v>
      </c>
      <c r="B7" s="16" t="s">
        <v>29</v>
      </c>
      <c r="C7" s="16"/>
      <c r="D7" s="16"/>
      <c r="E7" s="16"/>
      <c r="F7" s="16"/>
      <c r="G7" s="21" t="str">
        <f>A.1!G7</f>
        <v>2024-00391</v>
      </c>
      <c r="H7" s="16"/>
      <c r="I7" s="21" t="str">
        <f>A.1!I7</f>
        <v>2025-00062</v>
      </c>
      <c r="J7" s="16"/>
      <c r="K7" s="16" t="s">
        <v>28</v>
      </c>
    </row>
    <row r="8" spans="1:17">
      <c r="G8" s="3" t="s">
        <v>27</v>
      </c>
      <c r="I8" s="3" t="s">
        <v>27</v>
      </c>
      <c r="K8" s="3" t="s">
        <v>27</v>
      </c>
    </row>
    <row r="9" spans="1:17">
      <c r="A9" s="4">
        <v>1</v>
      </c>
      <c r="B9" s="9" t="s">
        <v>41</v>
      </c>
    </row>
    <row r="10" spans="1:17">
      <c r="A10" s="4">
        <v>2</v>
      </c>
    </row>
    <row r="11" spans="1:17">
      <c r="A11" s="4">
        <v>3</v>
      </c>
      <c r="B11" s="290" t="s">
        <v>378</v>
      </c>
    </row>
    <row r="12" spans="1:17">
      <c r="A12" s="4">
        <v>4</v>
      </c>
      <c r="B12" s="10" t="s">
        <v>13</v>
      </c>
      <c r="C12" s="4">
        <v>300</v>
      </c>
      <c r="D12" s="1" t="s">
        <v>11</v>
      </c>
      <c r="G12" s="344">
        <v>1.5483</v>
      </c>
      <c r="H12" s="239"/>
      <c r="I12" s="5">
        <v>1.5483</v>
      </c>
      <c r="K12" s="5">
        <f>I12-G12</f>
        <v>0</v>
      </c>
      <c r="N12" s="310"/>
    </row>
    <row r="13" spans="1:17">
      <c r="A13" s="4">
        <v>5</v>
      </c>
      <c r="B13" s="10" t="s">
        <v>25</v>
      </c>
      <c r="C13" s="4">
        <v>14700</v>
      </c>
      <c r="D13" s="1" t="s">
        <v>11</v>
      </c>
      <c r="G13" s="344">
        <v>1.0762</v>
      </c>
      <c r="H13" s="239"/>
      <c r="I13" s="5">
        <v>1.0762</v>
      </c>
      <c r="K13" s="5">
        <f>I13-G13</f>
        <v>0</v>
      </c>
      <c r="N13" s="310"/>
    </row>
    <row r="14" spans="1:17">
      <c r="A14" s="4">
        <v>6</v>
      </c>
      <c r="B14" s="10" t="s">
        <v>12</v>
      </c>
      <c r="C14" s="4">
        <v>15000</v>
      </c>
      <c r="D14" s="1" t="s">
        <v>11</v>
      </c>
      <c r="G14" s="344">
        <v>0.88880000000000003</v>
      </c>
      <c r="I14" s="5">
        <v>0.88880000000000003</v>
      </c>
      <c r="K14" s="5">
        <f>I14-G14</f>
        <v>0</v>
      </c>
      <c r="N14" s="310"/>
    </row>
    <row r="15" spans="1:17">
      <c r="A15" s="4">
        <v>7</v>
      </c>
      <c r="G15" s="343"/>
      <c r="Q15" s="230"/>
    </row>
    <row r="16" spans="1:17">
      <c r="A16" s="4">
        <v>8</v>
      </c>
      <c r="G16" s="343"/>
      <c r="Q16" s="230"/>
    </row>
    <row r="17" spans="1:17">
      <c r="A17" s="4">
        <v>9</v>
      </c>
      <c r="B17" s="9" t="s">
        <v>40</v>
      </c>
      <c r="G17" s="343"/>
      <c r="Q17" s="230"/>
    </row>
    <row r="18" spans="1:17">
      <c r="A18" s="4">
        <v>10</v>
      </c>
      <c r="G18" s="343"/>
      <c r="Q18" s="230"/>
    </row>
    <row r="19" spans="1:17">
      <c r="A19" s="4">
        <v>11</v>
      </c>
      <c r="B19" s="290" t="str">
        <f>+B11</f>
        <v>Simple Margin / Distribution Charge (per Case No. 2015-00343)</v>
      </c>
      <c r="G19" s="343"/>
      <c r="Q19" s="230"/>
    </row>
    <row r="20" spans="1:17">
      <c r="A20" s="4">
        <v>12</v>
      </c>
      <c r="B20" s="10" t="s">
        <v>13</v>
      </c>
      <c r="C20" s="4">
        <v>15000</v>
      </c>
      <c r="D20" s="1" t="s">
        <v>11</v>
      </c>
      <c r="G20" s="344">
        <v>0.95569999999999999</v>
      </c>
      <c r="H20" s="239"/>
      <c r="I20" s="5">
        <v>0.95569999999999999</v>
      </c>
      <c r="K20" s="5">
        <f>I20-G20</f>
        <v>0</v>
      </c>
      <c r="Q20" s="230"/>
    </row>
    <row r="21" spans="1:17">
      <c r="A21" s="4">
        <v>13</v>
      </c>
      <c r="B21" s="10" t="s">
        <v>12</v>
      </c>
      <c r="C21" s="4">
        <v>15000</v>
      </c>
      <c r="D21" s="1" t="s">
        <v>11</v>
      </c>
      <c r="G21" s="344">
        <v>0.78369999999999995</v>
      </c>
      <c r="H21" s="239"/>
      <c r="I21" s="5">
        <v>0.78369999999999995</v>
      </c>
      <c r="K21" s="5">
        <f>I21-G21</f>
        <v>0</v>
      </c>
      <c r="Q21" s="230"/>
    </row>
    <row r="22" spans="1:17">
      <c r="A22" s="4">
        <v>14</v>
      </c>
      <c r="G22" s="343"/>
      <c r="Q22" s="230"/>
    </row>
    <row r="23" spans="1:17">
      <c r="A23" s="4"/>
      <c r="Q23" s="230"/>
    </row>
    <row r="24" spans="1:17">
      <c r="A24" s="4"/>
    </row>
    <row r="25" spans="1:17">
      <c r="A25" s="4"/>
    </row>
    <row r="26" spans="1:17">
      <c r="A26" s="4"/>
    </row>
    <row r="27" spans="1:17">
      <c r="A27" s="4"/>
    </row>
    <row r="28" spans="1:17">
      <c r="A28" s="4"/>
    </row>
    <row r="29" spans="1:17">
      <c r="A29" s="4"/>
    </row>
    <row r="30" spans="1:17">
      <c r="A30" s="4"/>
    </row>
    <row r="31" spans="1:17">
      <c r="A31" s="4"/>
    </row>
    <row r="32" spans="1:17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</sheetData>
  <mergeCells count="1">
    <mergeCell ref="G6:I6"/>
  </mergeCells>
  <pageMargins left="0.5" right="0.5" top="0.5" bottom="0.5" header="0.5" footer="0.5"/>
  <pageSetup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tabColor rgb="FF92D050"/>
    <pageSetUpPr fitToPage="1"/>
  </sheetPr>
  <dimension ref="A1:Q78"/>
  <sheetViews>
    <sheetView view="pageBreakPreview" zoomScale="85" zoomScaleNormal="85" zoomScaleSheetLayoutView="85" workbookViewId="0">
      <pane xSplit="4" ySplit="9" topLeftCell="E55" activePane="bottomRight" state="frozen"/>
      <selection activeCell="L49" sqref="L49"/>
      <selection pane="topRight" activeCell="L49" sqref="L49"/>
      <selection pane="bottomLeft" activeCell="L49" sqref="L49"/>
      <selection pane="bottomRight" activeCell="F57" sqref="F57"/>
    </sheetView>
  </sheetViews>
  <sheetFormatPr defaultColWidth="9.88671875" defaultRowHeight="13.8"/>
  <cols>
    <col min="1" max="1" width="4.88671875" style="22" customWidth="1"/>
    <col min="2" max="2" width="18" style="22" customWidth="1"/>
    <col min="3" max="3" width="10.33203125" style="22" customWidth="1"/>
    <col min="4" max="4" width="17.88671875" style="22" bestFit="1" customWidth="1"/>
    <col min="5" max="5" width="13.44140625" style="22" customWidth="1"/>
    <col min="6" max="6" width="9.44140625" style="22" customWidth="1"/>
    <col min="7" max="7" width="13.44140625" style="22" customWidth="1"/>
    <col min="8" max="8" width="1.88671875" style="22" customWidth="1"/>
    <col min="9" max="9" width="13.44140625" style="22" customWidth="1"/>
    <col min="10" max="10" width="1.88671875" style="22" customWidth="1"/>
    <col min="11" max="11" width="12.109375" style="22" customWidth="1"/>
    <col min="12" max="12" width="10.88671875" style="22" bestFit="1" customWidth="1"/>
    <col min="13" max="16384" width="9.88671875" style="22"/>
  </cols>
  <sheetData>
    <row r="1" spans="1:17">
      <c r="A1" s="51" t="s">
        <v>39</v>
      </c>
      <c r="B1" s="38"/>
      <c r="C1" s="38"/>
      <c r="D1" s="38"/>
      <c r="E1" s="38"/>
      <c r="F1" s="38"/>
      <c r="G1" s="38"/>
      <c r="H1" s="38"/>
      <c r="I1" s="24" t="s">
        <v>80</v>
      </c>
      <c r="J1" s="24"/>
    </row>
    <row r="2" spans="1:17">
      <c r="A2" s="38" t="s">
        <v>79</v>
      </c>
      <c r="B2" s="38"/>
      <c r="C2" s="38"/>
      <c r="D2" s="38"/>
      <c r="E2" s="38"/>
      <c r="F2" s="38"/>
      <c r="G2" s="38"/>
      <c r="H2" s="38"/>
      <c r="I2" s="24" t="s">
        <v>78</v>
      </c>
      <c r="J2" s="24"/>
    </row>
    <row r="3" spans="1:17">
      <c r="A3" s="50" t="s">
        <v>77</v>
      </c>
      <c r="B3" s="38"/>
      <c r="C3" s="38"/>
      <c r="D3" s="38"/>
      <c r="E3" s="38"/>
      <c r="F3" s="38"/>
      <c r="G3" s="38"/>
      <c r="H3" s="38"/>
      <c r="I3" s="38"/>
      <c r="J3" s="24"/>
    </row>
    <row r="4" spans="1:17">
      <c r="A4" s="24"/>
      <c r="B4" s="24"/>
      <c r="C4" s="24"/>
      <c r="D4" s="24"/>
      <c r="E4" s="24"/>
      <c r="F4" s="49"/>
      <c r="G4" s="24"/>
      <c r="H4" s="24"/>
      <c r="I4" s="24"/>
      <c r="J4" s="24"/>
    </row>
    <row r="5" spans="1:17">
      <c r="A5" s="44"/>
      <c r="B5" s="24"/>
      <c r="C5" s="24"/>
      <c r="D5" s="43" t="s">
        <v>34</v>
      </c>
      <c r="E5" s="43" t="s">
        <v>33</v>
      </c>
      <c r="F5" s="43" t="s">
        <v>32</v>
      </c>
      <c r="G5" s="43" t="s">
        <v>76</v>
      </c>
      <c r="H5" s="24"/>
      <c r="I5" s="43" t="s">
        <v>75</v>
      </c>
      <c r="J5" s="24"/>
    </row>
    <row r="6" spans="1:17">
      <c r="A6" s="44"/>
      <c r="B6" s="44"/>
      <c r="C6" s="44"/>
      <c r="D6" s="44"/>
      <c r="E6" s="44"/>
      <c r="F6" s="44"/>
      <c r="G6" s="48" t="s">
        <v>74</v>
      </c>
      <c r="H6" s="48"/>
      <c r="I6" s="48"/>
      <c r="J6" s="48"/>
    </row>
    <row r="7" spans="1:17">
      <c r="A7" s="47" t="s">
        <v>31</v>
      </c>
      <c r="B7" s="44"/>
      <c r="C7" s="44"/>
      <c r="D7" s="47" t="s">
        <v>0</v>
      </c>
      <c r="E7" s="47" t="s">
        <v>73</v>
      </c>
      <c r="F7" s="44"/>
      <c r="G7" s="44"/>
      <c r="H7" s="44"/>
      <c r="I7" s="44"/>
      <c r="J7" s="44"/>
    </row>
    <row r="8" spans="1:17">
      <c r="A8" s="46" t="s">
        <v>30</v>
      </c>
      <c r="B8" s="45" t="s">
        <v>29</v>
      </c>
      <c r="C8" s="45"/>
      <c r="D8" s="46" t="s">
        <v>72</v>
      </c>
      <c r="E8" s="46" t="s">
        <v>71</v>
      </c>
      <c r="F8" s="46" t="s">
        <v>70</v>
      </c>
      <c r="G8" s="46" t="s">
        <v>69</v>
      </c>
      <c r="H8" s="45"/>
      <c r="I8" s="46" t="s">
        <v>20</v>
      </c>
      <c r="J8" s="45"/>
    </row>
    <row r="9" spans="1:17">
      <c r="A9" s="24"/>
      <c r="B9" s="44"/>
      <c r="C9" s="24"/>
      <c r="D9" s="24"/>
      <c r="E9" s="43" t="s">
        <v>68</v>
      </c>
      <c r="F9" s="43" t="s">
        <v>67</v>
      </c>
      <c r="G9" s="43" t="s">
        <v>66</v>
      </c>
      <c r="H9" s="24"/>
      <c r="I9" s="43" t="s">
        <v>66</v>
      </c>
      <c r="J9" s="24"/>
      <c r="N9" s="42"/>
    </row>
    <row r="10" spans="1:17">
      <c r="A10" s="24">
        <v>1</v>
      </c>
      <c r="B10" s="39" t="s">
        <v>65</v>
      </c>
      <c r="C10" s="24"/>
      <c r="D10" s="24"/>
      <c r="E10" s="24"/>
      <c r="F10" s="24"/>
      <c r="G10" s="30"/>
      <c r="H10" s="24"/>
      <c r="I10" s="30"/>
      <c r="J10" s="24"/>
    </row>
    <row r="11" spans="1:17">
      <c r="A11" s="24">
        <v>2</v>
      </c>
      <c r="B11" s="24" t="s">
        <v>60</v>
      </c>
      <c r="C11" s="43">
        <v>29760</v>
      </c>
      <c r="D11" s="30"/>
      <c r="E11" s="33">
        <v>12175247</v>
      </c>
      <c r="F11" s="346"/>
      <c r="G11" s="30"/>
      <c r="H11" s="24"/>
      <c r="I11" s="30"/>
      <c r="J11" s="24"/>
    </row>
    <row r="12" spans="1:17">
      <c r="A12" s="24">
        <v>3</v>
      </c>
      <c r="B12" s="24" t="s">
        <v>64</v>
      </c>
      <c r="C12" s="43"/>
      <c r="D12" s="34" t="s">
        <v>59</v>
      </c>
      <c r="F12" s="23">
        <v>0.30880000000000002</v>
      </c>
      <c r="G12" s="30">
        <f>ROUND($E$11*$F12,0)</f>
        <v>3759716</v>
      </c>
      <c r="H12" s="24"/>
      <c r="I12" s="30">
        <f>ROUND($E$11*$F12,0)</f>
        <v>3759716</v>
      </c>
      <c r="J12" s="24"/>
    </row>
    <row r="13" spans="1:17">
      <c r="A13" s="24">
        <v>4</v>
      </c>
      <c r="B13" s="24"/>
      <c r="C13" s="43"/>
      <c r="D13" s="24"/>
      <c r="E13" s="33"/>
      <c r="F13" s="346"/>
      <c r="G13" s="30"/>
      <c r="H13" s="24"/>
      <c r="I13" s="30"/>
      <c r="J13" s="24"/>
    </row>
    <row r="14" spans="1:17">
      <c r="A14" s="24">
        <v>5</v>
      </c>
      <c r="B14" s="22" t="s">
        <v>53</v>
      </c>
      <c r="C14" s="54"/>
      <c r="E14" s="40">
        <f>SUM(E11:E13)</f>
        <v>12175247</v>
      </c>
      <c r="G14" s="40">
        <f>SUM(G11:G13)</f>
        <v>3759716</v>
      </c>
      <c r="I14" s="40">
        <f>SUM(I11:I13)</f>
        <v>3759716</v>
      </c>
    </row>
    <row r="15" spans="1:17">
      <c r="A15" s="24">
        <v>6</v>
      </c>
      <c r="C15" s="54"/>
      <c r="Q15" s="305"/>
    </row>
    <row r="16" spans="1:17">
      <c r="A16" s="24">
        <v>7</v>
      </c>
      <c r="B16" s="39" t="s">
        <v>63</v>
      </c>
      <c r="C16" s="43"/>
      <c r="D16" s="30"/>
      <c r="E16" s="33"/>
      <c r="F16" s="23"/>
      <c r="G16" s="30"/>
      <c r="H16" s="24"/>
      <c r="I16" s="30"/>
      <c r="J16" s="24"/>
      <c r="Q16" s="305"/>
    </row>
    <row r="17" spans="1:17">
      <c r="A17" s="24">
        <v>8</v>
      </c>
      <c r="B17" s="24" t="s">
        <v>60</v>
      </c>
      <c r="C17" s="43">
        <v>29762</v>
      </c>
      <c r="D17" s="30"/>
      <c r="E17" s="33">
        <v>27757688</v>
      </c>
      <c r="F17" s="23"/>
      <c r="G17" s="30"/>
      <c r="H17" s="24"/>
      <c r="I17" s="30"/>
      <c r="J17" s="24"/>
      <c r="Q17" s="305"/>
    </row>
    <row r="18" spans="1:17">
      <c r="A18" s="24">
        <v>9</v>
      </c>
      <c r="B18" s="24" t="s">
        <v>57</v>
      </c>
      <c r="C18" s="43"/>
      <c r="D18" s="34" t="s">
        <v>59</v>
      </c>
      <c r="E18" s="33"/>
      <c r="F18" s="23">
        <v>0.3543</v>
      </c>
      <c r="G18" s="30">
        <f>ROUND($E$17*$F18,0)</f>
        <v>9834549</v>
      </c>
      <c r="H18" s="24"/>
      <c r="I18" s="30">
        <f>ROUND($E$17*$F18,0)</f>
        <v>9834549</v>
      </c>
      <c r="J18" s="24"/>
      <c r="Q18" s="305"/>
    </row>
    <row r="19" spans="1:17">
      <c r="A19" s="24">
        <v>10</v>
      </c>
      <c r="B19" s="24"/>
      <c r="C19" s="43"/>
      <c r="D19" s="30"/>
      <c r="E19" s="33"/>
      <c r="F19" s="23"/>
      <c r="G19" s="30"/>
      <c r="H19" s="24"/>
      <c r="I19" s="30"/>
      <c r="J19" s="24"/>
      <c r="Q19" s="305"/>
    </row>
    <row r="20" spans="1:17">
      <c r="A20" s="24">
        <v>11</v>
      </c>
      <c r="B20" s="24" t="s">
        <v>58</v>
      </c>
      <c r="C20" s="73">
        <v>29759</v>
      </c>
      <c r="D20" s="30"/>
      <c r="E20" s="33">
        <v>6022500</v>
      </c>
      <c r="F20" s="23"/>
      <c r="G20" s="30"/>
      <c r="H20" s="24"/>
      <c r="I20" s="30"/>
      <c r="J20" s="24"/>
      <c r="Q20" s="305"/>
    </row>
    <row r="21" spans="1:17">
      <c r="A21" s="24">
        <v>12</v>
      </c>
      <c r="B21" s="24" t="s">
        <v>57</v>
      </c>
      <c r="C21" s="249" t="s">
        <v>56</v>
      </c>
      <c r="D21" s="34" t="s">
        <v>55</v>
      </c>
      <c r="E21" s="33"/>
      <c r="F21" s="23">
        <v>0.24940000000000001</v>
      </c>
      <c r="G21" s="30">
        <f>ROUND($E$20*$F21,0)</f>
        <v>1502012</v>
      </c>
      <c r="H21" s="24"/>
      <c r="I21" s="30">
        <f>ROUND($E$20*$F21,0)</f>
        <v>1502012</v>
      </c>
      <c r="J21" s="24"/>
      <c r="L21" s="322"/>
      <c r="Q21" s="305"/>
    </row>
    <row r="22" spans="1:17">
      <c r="A22" s="24">
        <v>13</v>
      </c>
      <c r="C22" s="54"/>
      <c r="Q22" s="305"/>
    </row>
    <row r="23" spans="1:17">
      <c r="A23" s="24">
        <v>14</v>
      </c>
      <c r="B23" s="24" t="s">
        <v>58</v>
      </c>
      <c r="C23" s="73">
        <v>34380</v>
      </c>
      <c r="D23" s="30"/>
      <c r="E23" s="33">
        <v>3650000</v>
      </c>
      <c r="Q23" s="305"/>
    </row>
    <row r="24" spans="1:17">
      <c r="A24" s="24">
        <v>15</v>
      </c>
      <c r="B24" s="24" t="s">
        <v>57</v>
      </c>
      <c r="C24" s="249" t="s">
        <v>56</v>
      </c>
      <c r="D24" s="34" t="s">
        <v>55</v>
      </c>
      <c r="F24" s="23">
        <v>0.24940000000000001</v>
      </c>
      <c r="G24" s="30">
        <f>ROUND($E$23*$F24,0)</f>
        <v>910310</v>
      </c>
      <c r="I24" s="30">
        <f>ROUND($E$23*$F24,0)</f>
        <v>910310</v>
      </c>
    </row>
    <row r="25" spans="1:17">
      <c r="A25" s="24">
        <v>16</v>
      </c>
      <c r="C25" s="54"/>
    </row>
    <row r="26" spans="1:17">
      <c r="A26" s="24">
        <v>17</v>
      </c>
      <c r="B26" s="22" t="s">
        <v>52</v>
      </c>
      <c r="C26" s="54"/>
      <c r="E26" s="40">
        <f>SUM(E17:E25)</f>
        <v>37430188</v>
      </c>
      <c r="G26" s="40">
        <f>SUM(G17:G25)</f>
        <v>12246871</v>
      </c>
      <c r="I26" s="40">
        <f>SUM(I17:I25)</f>
        <v>12246871</v>
      </c>
    </row>
    <row r="27" spans="1:17">
      <c r="A27" s="24">
        <v>18</v>
      </c>
      <c r="C27" s="54"/>
    </row>
    <row r="28" spans="1:17">
      <c r="A28" s="24">
        <v>19</v>
      </c>
      <c r="B28" s="39" t="s">
        <v>62</v>
      </c>
      <c r="C28" s="43"/>
      <c r="D28" s="24"/>
      <c r="F28" s="23"/>
      <c r="H28" s="24"/>
      <c r="I28" s="24"/>
    </row>
    <row r="29" spans="1:17">
      <c r="A29" s="24">
        <v>20</v>
      </c>
      <c r="B29" s="24" t="s">
        <v>379</v>
      </c>
      <c r="C29" s="43">
        <v>35772</v>
      </c>
      <c r="D29" s="34" t="s">
        <v>382</v>
      </c>
      <c r="E29" s="33">
        <v>323400</v>
      </c>
      <c r="F29" s="23"/>
      <c r="G29" s="33"/>
      <c r="H29" s="24"/>
      <c r="I29" s="30"/>
    </row>
    <row r="30" spans="1:17">
      <c r="A30" s="24">
        <v>21</v>
      </c>
      <c r="B30" s="24" t="s">
        <v>57</v>
      </c>
      <c r="C30" s="43"/>
      <c r="D30" s="34"/>
      <c r="E30" s="33"/>
      <c r="F30" s="23">
        <v>0.32819999999999999</v>
      </c>
      <c r="G30" s="33">
        <f>ROUND($E$29*$F30,0)</f>
        <v>106140</v>
      </c>
      <c r="H30" s="24"/>
      <c r="I30" s="30">
        <f>ROUND($E$29*$F30,0)</f>
        <v>106140</v>
      </c>
      <c r="L30" s="33"/>
    </row>
    <row r="31" spans="1:17">
      <c r="A31" s="24">
        <v>22</v>
      </c>
      <c r="B31" s="24"/>
      <c r="C31" s="43"/>
      <c r="D31" s="34"/>
      <c r="E31" s="33"/>
      <c r="F31" s="23"/>
      <c r="G31" s="33"/>
      <c r="H31" s="24"/>
      <c r="I31" s="30"/>
      <c r="L31" s="33"/>
    </row>
    <row r="32" spans="1:17">
      <c r="A32" s="24">
        <v>23</v>
      </c>
      <c r="B32" s="24"/>
      <c r="C32" s="43"/>
      <c r="D32" s="34"/>
      <c r="E32" s="33"/>
      <c r="F32" s="23"/>
      <c r="G32" s="33"/>
      <c r="H32" s="24"/>
      <c r="I32" s="30"/>
      <c r="L32" s="33"/>
    </row>
    <row r="33" spans="1:12">
      <c r="A33" s="24">
        <v>24</v>
      </c>
      <c r="B33" s="24"/>
      <c r="C33" s="43"/>
      <c r="D33" s="34"/>
      <c r="E33" s="33"/>
      <c r="F33" s="23"/>
      <c r="G33" s="33"/>
      <c r="H33" s="24"/>
      <c r="I33" s="30"/>
      <c r="L33" s="33"/>
    </row>
    <row r="34" spans="1:12">
      <c r="A34" s="24">
        <v>25</v>
      </c>
      <c r="B34" s="24"/>
      <c r="C34" s="43"/>
      <c r="D34" s="30"/>
      <c r="E34" s="33"/>
      <c r="F34" s="23"/>
      <c r="G34" s="33"/>
      <c r="H34" s="24"/>
      <c r="I34" s="30"/>
      <c r="J34" s="24"/>
    </row>
    <row r="35" spans="1:12">
      <c r="A35" s="24">
        <v>26</v>
      </c>
      <c r="B35" s="22" t="s">
        <v>51</v>
      </c>
      <c r="C35" s="54"/>
      <c r="E35" s="40">
        <f>SUM(E29:E34)</f>
        <v>323400</v>
      </c>
      <c r="G35" s="40">
        <f>SUM(G29:G34)</f>
        <v>106140</v>
      </c>
      <c r="I35" s="40">
        <f>SUM(I29:I34)</f>
        <v>106140</v>
      </c>
    </row>
    <row r="36" spans="1:12">
      <c r="A36" s="24">
        <v>27</v>
      </c>
      <c r="C36" s="54"/>
    </row>
    <row r="37" spans="1:12">
      <c r="A37" s="24">
        <v>28</v>
      </c>
      <c r="B37" s="39" t="s">
        <v>61</v>
      </c>
      <c r="C37" s="43"/>
      <c r="D37" s="30"/>
      <c r="E37" s="33"/>
      <c r="F37" s="23"/>
      <c r="G37" s="33"/>
      <c r="H37" s="24"/>
      <c r="I37" s="30"/>
    </row>
    <row r="38" spans="1:12">
      <c r="A38" s="24">
        <v>29</v>
      </c>
      <c r="B38" s="24" t="s">
        <v>60</v>
      </c>
      <c r="C38" s="43">
        <v>29763</v>
      </c>
      <c r="D38" s="30"/>
      <c r="E38" s="33">
        <v>3320769</v>
      </c>
      <c r="F38" s="23"/>
      <c r="G38" s="33"/>
      <c r="H38" s="24"/>
      <c r="I38" s="30"/>
    </row>
    <row r="39" spans="1:12">
      <c r="A39" s="24">
        <v>30</v>
      </c>
      <c r="B39" s="24" t="s">
        <v>57</v>
      </c>
      <c r="C39" s="43"/>
      <c r="D39" s="34" t="s">
        <v>59</v>
      </c>
      <c r="E39" s="33"/>
      <c r="F39" s="23">
        <v>0.41899999999999998</v>
      </c>
      <c r="G39" s="33">
        <f>ROUND($E$38*$F39,0)</f>
        <v>1391402</v>
      </c>
      <c r="H39" s="24"/>
      <c r="I39" s="30">
        <f>ROUND($E$38*$F39,0)</f>
        <v>1391402</v>
      </c>
    </row>
    <row r="40" spans="1:12">
      <c r="A40" s="24">
        <v>31</v>
      </c>
      <c r="B40" s="24"/>
      <c r="C40" s="43"/>
      <c r="D40" s="30"/>
      <c r="E40" s="33"/>
      <c r="F40" s="23"/>
      <c r="G40" s="33"/>
      <c r="H40" s="24"/>
      <c r="I40" s="30"/>
    </row>
    <row r="41" spans="1:12">
      <c r="A41" s="24">
        <v>32</v>
      </c>
      <c r="B41" s="24" t="s">
        <v>58</v>
      </c>
      <c r="C41" s="73">
        <v>31097</v>
      </c>
      <c r="D41" s="30"/>
      <c r="E41" s="33">
        <v>1825000</v>
      </c>
      <c r="F41" s="23"/>
      <c r="G41" s="33"/>
      <c r="H41" s="24"/>
      <c r="I41" s="30"/>
    </row>
    <row r="42" spans="1:12">
      <c r="A42" s="24">
        <v>33</v>
      </c>
      <c r="B42" s="24" t="s">
        <v>57</v>
      </c>
      <c r="C42" s="43"/>
      <c r="D42" s="34" t="s">
        <v>55</v>
      </c>
      <c r="E42" s="33"/>
      <c r="F42" s="23">
        <v>0.31419999999999998</v>
      </c>
      <c r="G42" s="33">
        <f>ROUND($E$41*$F42,0)</f>
        <v>573415</v>
      </c>
      <c r="H42" s="24"/>
      <c r="I42" s="30">
        <f>ROUND($E$41*$F42,0)</f>
        <v>573415</v>
      </c>
      <c r="L42" s="33"/>
    </row>
    <row r="43" spans="1:12">
      <c r="A43" s="24">
        <v>34</v>
      </c>
      <c r="B43" s="24"/>
      <c r="C43" s="43"/>
      <c r="D43" s="30"/>
      <c r="E43" s="33"/>
      <c r="F43" s="23"/>
      <c r="G43" s="33"/>
      <c r="H43" s="24"/>
      <c r="I43" s="30"/>
    </row>
    <row r="44" spans="1:12" hidden="1">
      <c r="A44" s="24">
        <v>35</v>
      </c>
      <c r="B44" s="24" t="s">
        <v>58</v>
      </c>
      <c r="C44" s="73"/>
      <c r="D44" s="30"/>
      <c r="E44" s="33"/>
      <c r="F44" s="23"/>
      <c r="G44" s="33"/>
      <c r="H44" s="24"/>
      <c r="I44" s="30"/>
      <c r="J44" s="24"/>
    </row>
    <row r="45" spans="1:12" hidden="1">
      <c r="A45" s="24">
        <v>36</v>
      </c>
      <c r="B45" s="24" t="s">
        <v>57</v>
      </c>
      <c r="C45" s="249" t="s">
        <v>56</v>
      </c>
      <c r="D45" s="34" t="s">
        <v>55</v>
      </c>
      <c r="E45" s="33"/>
      <c r="F45" s="23"/>
      <c r="G45" s="33">
        <f>ROUND($E$44*$F45,0)</f>
        <v>0</v>
      </c>
      <c r="H45" s="24"/>
      <c r="I45" s="30">
        <f>ROUND($E$44*$F45,0)</f>
        <v>0</v>
      </c>
      <c r="J45" s="24"/>
      <c r="L45" s="33"/>
    </row>
    <row r="46" spans="1:12" hidden="1">
      <c r="A46" s="24">
        <v>37</v>
      </c>
      <c r="B46" s="24"/>
      <c r="C46" s="43"/>
      <c r="D46" s="24"/>
      <c r="F46" s="23"/>
      <c r="H46" s="24"/>
      <c r="I46" s="24"/>
    </row>
    <row r="47" spans="1:12">
      <c r="A47" s="24">
        <v>38</v>
      </c>
      <c r="B47" s="24" t="s">
        <v>54</v>
      </c>
      <c r="C47" s="43"/>
      <c r="D47" s="30"/>
      <c r="E47" s="347">
        <f>SUM(E38:E46)</f>
        <v>5145769</v>
      </c>
      <c r="F47" s="23"/>
      <c r="G47" s="347">
        <f>SUM(G38:G46)</f>
        <v>1964817</v>
      </c>
      <c r="H47" s="24"/>
      <c r="I47" s="31">
        <f>SUM(I38:I46)</f>
        <v>1964817</v>
      </c>
    </row>
    <row r="48" spans="1:12">
      <c r="A48" s="24">
        <v>39</v>
      </c>
      <c r="B48" s="24"/>
      <c r="C48" s="43"/>
      <c r="D48" s="30"/>
      <c r="E48" s="33"/>
      <c r="F48" s="23"/>
      <c r="G48" s="33"/>
      <c r="H48" s="24"/>
      <c r="I48" s="30"/>
    </row>
    <row r="49" spans="1:12">
      <c r="A49" s="24">
        <v>40</v>
      </c>
      <c r="B49" s="39" t="s">
        <v>370</v>
      </c>
      <c r="C49" s="43"/>
      <c r="D49" s="30"/>
      <c r="E49" s="33"/>
      <c r="F49" s="23"/>
      <c r="G49" s="33"/>
      <c r="H49" s="24"/>
      <c r="I49" s="30"/>
    </row>
    <row r="50" spans="1:12">
      <c r="A50" s="24">
        <v>41</v>
      </c>
      <c r="B50" s="24" t="s">
        <v>58</v>
      </c>
      <c r="C50" s="73">
        <v>58056</v>
      </c>
      <c r="D50" s="30"/>
      <c r="E50" s="33">
        <v>2555000</v>
      </c>
      <c r="F50" s="23"/>
      <c r="G50" s="33"/>
      <c r="H50" s="24"/>
      <c r="I50" s="30"/>
    </row>
    <row r="51" spans="1:12">
      <c r="A51" s="24">
        <v>42</v>
      </c>
      <c r="B51" s="24" t="s">
        <v>57</v>
      </c>
      <c r="C51" s="249" t="s">
        <v>56</v>
      </c>
      <c r="D51" s="34" t="s">
        <v>55</v>
      </c>
      <c r="E51" s="33"/>
      <c r="F51" s="23">
        <v>0.1167</v>
      </c>
      <c r="G51" s="33">
        <f>ROUND($E$50*$F51,0)</f>
        <v>298169</v>
      </c>
      <c r="H51" s="24"/>
      <c r="I51" s="30">
        <f>ROUND($E$50*$F51,0)</f>
        <v>298169</v>
      </c>
    </row>
    <row r="52" spans="1:12">
      <c r="A52" s="24">
        <v>43</v>
      </c>
      <c r="B52" s="24"/>
      <c r="C52" s="43"/>
      <c r="D52" s="24"/>
      <c r="F52" s="23"/>
      <c r="H52" s="24"/>
      <c r="I52" s="24"/>
    </row>
    <row r="53" spans="1:12">
      <c r="A53" s="24">
        <v>44</v>
      </c>
      <c r="B53" s="24" t="s">
        <v>371</v>
      </c>
      <c r="C53" s="24"/>
      <c r="D53" s="30"/>
      <c r="E53" s="347">
        <f>SUM(E50:E52)</f>
        <v>2555000</v>
      </c>
      <c r="F53" s="23"/>
      <c r="G53" s="347">
        <f>SUM(G50:G52)</f>
        <v>298169</v>
      </c>
      <c r="H53" s="24"/>
      <c r="I53" s="31">
        <f>SUM(I50:I52)</f>
        <v>298169</v>
      </c>
    </row>
    <row r="54" spans="1:12">
      <c r="A54" s="24">
        <v>45</v>
      </c>
      <c r="B54" s="24"/>
      <c r="C54" s="43"/>
      <c r="D54" s="30"/>
      <c r="E54" s="33"/>
      <c r="F54" s="23"/>
      <c r="G54" s="33"/>
      <c r="H54" s="24"/>
      <c r="I54" s="30"/>
    </row>
    <row r="55" spans="1:12">
      <c r="A55" s="24">
        <v>46</v>
      </c>
      <c r="B55" s="39" t="s">
        <v>380</v>
      </c>
      <c r="C55" s="43"/>
      <c r="D55" s="30"/>
      <c r="E55" s="33"/>
      <c r="F55" s="23"/>
      <c r="G55" s="33"/>
      <c r="H55" s="24"/>
      <c r="I55" s="30"/>
    </row>
    <row r="56" spans="1:12">
      <c r="A56" s="24">
        <v>47</v>
      </c>
      <c r="B56" s="24" t="s">
        <v>58</v>
      </c>
      <c r="C56" s="73">
        <v>36773</v>
      </c>
      <c r="D56" s="30"/>
      <c r="E56" s="33">
        <v>1825000</v>
      </c>
      <c r="F56" s="23"/>
      <c r="G56" s="33"/>
      <c r="H56" s="24"/>
      <c r="I56" s="30"/>
    </row>
    <row r="57" spans="1:12">
      <c r="A57" s="24">
        <v>48</v>
      </c>
      <c r="B57" s="24" t="s">
        <v>57</v>
      </c>
      <c r="C57" s="249" t="s">
        <v>56</v>
      </c>
      <c r="D57" s="34" t="s">
        <v>55</v>
      </c>
      <c r="E57" s="33"/>
      <c r="F57" s="23">
        <v>0.1181</v>
      </c>
      <c r="G57" s="33">
        <f>ROUND($E$56*$F57,0)</f>
        <v>215533</v>
      </c>
      <c r="H57" s="24"/>
      <c r="I57" s="30">
        <f>ROUND($E$56*$F57,0)</f>
        <v>215533</v>
      </c>
      <c r="L57" s="33"/>
    </row>
    <row r="58" spans="1:12">
      <c r="A58" s="24">
        <v>49</v>
      </c>
      <c r="B58" s="24"/>
      <c r="C58" s="43"/>
      <c r="D58" s="24"/>
      <c r="F58" s="23"/>
      <c r="H58" s="24"/>
      <c r="I58" s="24"/>
      <c r="L58" s="270"/>
    </row>
    <row r="59" spans="1:12">
      <c r="A59" s="24">
        <v>50</v>
      </c>
      <c r="B59" s="24" t="s">
        <v>381</v>
      </c>
      <c r="C59" s="24"/>
      <c r="D59" s="30"/>
      <c r="E59" s="347">
        <f>SUM(E56:E58)</f>
        <v>1825000</v>
      </c>
      <c r="F59" s="23"/>
      <c r="G59" s="347">
        <f>SUM(G56:G58)</f>
        <v>215533</v>
      </c>
      <c r="H59" s="24"/>
      <c r="I59" s="31">
        <f>SUM(I56:I58)</f>
        <v>215533</v>
      </c>
    </row>
    <row r="60" spans="1:12">
      <c r="A60" s="24">
        <v>51</v>
      </c>
    </row>
    <row r="61" spans="1:12">
      <c r="A61" s="24">
        <v>52</v>
      </c>
      <c r="B61" s="22" t="s">
        <v>53</v>
      </c>
      <c r="E61" s="26">
        <f>E14</f>
        <v>12175247</v>
      </c>
      <c r="F61" s="26"/>
      <c r="G61" s="26">
        <f>G14</f>
        <v>3759716</v>
      </c>
      <c r="H61" s="26"/>
      <c r="I61" s="26">
        <f>I14</f>
        <v>3759716</v>
      </c>
    </row>
    <row r="62" spans="1:12">
      <c r="A62" s="24">
        <v>53</v>
      </c>
      <c r="B62" s="22" t="s">
        <v>52</v>
      </c>
      <c r="E62" s="26">
        <f>E26</f>
        <v>37430188</v>
      </c>
      <c r="F62" s="26"/>
      <c r="G62" s="26">
        <f>G26</f>
        <v>12246871</v>
      </c>
      <c r="H62" s="26"/>
      <c r="I62" s="26">
        <f>I26</f>
        <v>12246871</v>
      </c>
    </row>
    <row r="63" spans="1:12">
      <c r="A63" s="24">
        <v>54</v>
      </c>
      <c r="B63" s="22" t="s">
        <v>51</v>
      </c>
      <c r="E63" s="26">
        <f>E35</f>
        <v>323400</v>
      </c>
      <c r="F63" s="26"/>
      <c r="G63" s="26">
        <f>G35</f>
        <v>106140</v>
      </c>
      <c r="H63" s="26"/>
      <c r="I63" s="26">
        <f>I35</f>
        <v>106140</v>
      </c>
    </row>
    <row r="64" spans="1:12">
      <c r="A64" s="24">
        <v>55</v>
      </c>
      <c r="B64" s="22" t="s">
        <v>54</v>
      </c>
      <c r="E64" s="26">
        <f>E47</f>
        <v>5145769</v>
      </c>
      <c r="F64" s="26"/>
      <c r="G64" s="26">
        <f>G47</f>
        <v>1964817</v>
      </c>
      <c r="H64" s="26"/>
      <c r="I64" s="26">
        <f>I47</f>
        <v>1964817</v>
      </c>
    </row>
    <row r="65" spans="1:9">
      <c r="A65" s="24">
        <v>56</v>
      </c>
      <c r="B65" s="22" t="s">
        <v>371</v>
      </c>
      <c r="E65" s="26">
        <f>E53</f>
        <v>2555000</v>
      </c>
      <c r="F65" s="26"/>
      <c r="G65" s="26">
        <f>G53</f>
        <v>298169</v>
      </c>
      <c r="H65" s="26"/>
      <c r="I65" s="26">
        <f>I53</f>
        <v>298169</v>
      </c>
    </row>
    <row r="66" spans="1:9">
      <c r="A66" s="24">
        <v>57</v>
      </c>
      <c r="B66" s="22" t="s">
        <v>381</v>
      </c>
      <c r="E66" s="26">
        <f>E59</f>
        <v>1825000</v>
      </c>
      <c r="F66" s="306"/>
      <c r="G66" s="26">
        <f>G59</f>
        <v>215533</v>
      </c>
      <c r="H66" s="26"/>
      <c r="I66" s="26">
        <f>I59</f>
        <v>215533</v>
      </c>
    </row>
    <row r="67" spans="1:9">
      <c r="A67" s="24">
        <v>58</v>
      </c>
      <c r="B67" s="24"/>
      <c r="C67" s="24"/>
      <c r="E67" s="33"/>
      <c r="F67" s="23"/>
    </row>
    <row r="68" spans="1:9">
      <c r="A68" s="24">
        <v>59</v>
      </c>
      <c r="B68" s="24" t="s">
        <v>50</v>
      </c>
      <c r="C68" s="24"/>
      <c r="D68" s="30"/>
      <c r="E68" s="347">
        <f>SUM(E61:E66)</f>
        <v>59454604</v>
      </c>
      <c r="F68" s="23"/>
      <c r="G68" s="347">
        <f>SUM(G61:G66)</f>
        <v>18591246</v>
      </c>
      <c r="H68" s="32"/>
      <c r="I68" s="31">
        <f>SUM(I61:J66)</f>
        <v>18591246</v>
      </c>
    </row>
    <row r="69" spans="1:9">
      <c r="A69" s="24">
        <v>60</v>
      </c>
      <c r="B69" s="24"/>
      <c r="C69" s="24"/>
      <c r="D69" s="30"/>
      <c r="E69" s="33"/>
      <c r="F69" s="23"/>
      <c r="G69" s="33"/>
      <c r="H69" s="24"/>
      <c r="I69" s="30"/>
    </row>
    <row r="70" spans="1:9">
      <c r="A70" s="24">
        <v>61</v>
      </c>
      <c r="B70" s="24"/>
      <c r="C70" s="24"/>
      <c r="D70" s="24"/>
      <c r="F70" s="23"/>
      <c r="H70" s="24"/>
      <c r="I70" s="24"/>
    </row>
    <row r="71" spans="1:9" ht="14.4" thickBot="1">
      <c r="A71" s="24">
        <v>62</v>
      </c>
      <c r="B71" s="24" t="s">
        <v>49</v>
      </c>
      <c r="C71" s="24"/>
      <c r="D71" s="24"/>
      <c r="E71" s="33"/>
      <c r="F71" s="23"/>
      <c r="G71" s="348">
        <f>SUM(G68:G70)</f>
        <v>18591246</v>
      </c>
      <c r="H71" s="28"/>
      <c r="I71" s="27">
        <f>SUM(I68:I70)</f>
        <v>18591246</v>
      </c>
    </row>
    <row r="72" spans="1:9" ht="14.4" thickTop="1">
      <c r="A72" s="24"/>
      <c r="F72" s="23"/>
    </row>
    <row r="73" spans="1:9">
      <c r="A73" s="24"/>
      <c r="F73" s="23"/>
      <c r="G73" s="26"/>
    </row>
    <row r="74" spans="1:9">
      <c r="A74" s="24"/>
      <c r="F74" s="23"/>
    </row>
    <row r="75" spans="1:9">
      <c r="A75" s="24"/>
      <c r="F75" s="23"/>
    </row>
    <row r="76" spans="1:9">
      <c r="A76" s="24"/>
      <c r="F76" s="23"/>
      <c r="G76" s="25"/>
    </row>
    <row r="77" spans="1:9">
      <c r="A77" s="24"/>
      <c r="F77" s="23"/>
    </row>
    <row r="78" spans="1:9">
      <c r="A78" s="24"/>
      <c r="F78" s="23"/>
    </row>
  </sheetData>
  <printOptions horizontalCentered="1"/>
  <pageMargins left="0.5" right="0.5" top="0.75" bottom="0.25" header="0.5" footer="0.5"/>
  <pageSetup scale="76" orientation="portrait" r:id="rId1"/>
  <headerFooter alignWithMargins="0"/>
  <customProperties>
    <customPr name="_pios_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tabColor rgb="FF92D050"/>
  </sheetPr>
  <dimension ref="A1:Q124"/>
  <sheetViews>
    <sheetView view="pageBreakPreview" zoomScaleNormal="80" zoomScaleSheetLayoutView="100" workbookViewId="0">
      <pane xSplit="3" ySplit="9" topLeftCell="D22" activePane="bottomRight" state="frozen"/>
      <selection activeCell="L49" sqref="L49"/>
      <selection pane="topRight" activeCell="L49" sqref="L49"/>
      <selection pane="bottomLeft" activeCell="L49" sqref="L49"/>
      <selection pane="bottomRight" activeCell="E41" sqref="E41"/>
    </sheetView>
  </sheetViews>
  <sheetFormatPr defaultColWidth="9.88671875" defaultRowHeight="13.8"/>
  <cols>
    <col min="1" max="1" width="4.88671875" style="22" customWidth="1"/>
    <col min="2" max="2" width="17.109375" style="22" customWidth="1"/>
    <col min="3" max="3" width="23.44140625" style="22" customWidth="1"/>
    <col min="4" max="4" width="9.88671875" style="22" customWidth="1"/>
    <col min="5" max="5" width="13" style="22" bestFit="1" customWidth="1"/>
    <col min="6" max="6" width="10.88671875" style="22" customWidth="1"/>
    <col min="7" max="7" width="11.6640625" style="22" bestFit="1" customWidth="1"/>
    <col min="8" max="8" width="1.88671875" style="22" customWidth="1"/>
    <col min="9" max="9" width="13.5546875" style="22" customWidth="1"/>
    <col min="10" max="10" width="1.88671875" style="22" customWidth="1"/>
    <col min="11" max="11" width="11.33203125" style="22" customWidth="1"/>
    <col min="12" max="13" width="9.88671875" style="22"/>
    <col min="14" max="14" width="12.6640625" style="22" bestFit="1" customWidth="1"/>
    <col min="15" max="16384" width="9.88671875" style="22"/>
  </cols>
  <sheetData>
    <row r="1" spans="1:17">
      <c r="A1" s="51" t="s">
        <v>39</v>
      </c>
      <c r="B1" s="38"/>
      <c r="C1" s="38"/>
      <c r="D1" s="38"/>
      <c r="E1" s="38"/>
      <c r="F1" s="38"/>
      <c r="G1" s="38"/>
      <c r="H1" s="38"/>
      <c r="I1" s="24" t="s">
        <v>80</v>
      </c>
      <c r="J1" s="24"/>
    </row>
    <row r="2" spans="1:17">
      <c r="A2" s="38" t="str">
        <f>B.1!A2</f>
        <v>Expected Gas Cost (EGC) Calculation</v>
      </c>
      <c r="B2" s="38"/>
      <c r="C2" s="38"/>
      <c r="D2" s="38"/>
      <c r="E2" s="38"/>
      <c r="F2" s="38"/>
      <c r="G2" s="38"/>
      <c r="H2" s="38"/>
      <c r="I2" s="24" t="s">
        <v>96</v>
      </c>
      <c r="J2" s="24"/>
    </row>
    <row r="3" spans="1:17">
      <c r="A3" s="50" t="s">
        <v>95</v>
      </c>
      <c r="B3" s="38"/>
      <c r="C3" s="38"/>
      <c r="D3" s="38"/>
      <c r="E3" s="38"/>
      <c r="F3" s="38"/>
      <c r="G3" s="38"/>
      <c r="H3" s="38"/>
      <c r="I3" s="38"/>
      <c r="J3" s="24"/>
    </row>
    <row r="4" spans="1:17">
      <c r="A4" s="24"/>
      <c r="B4" s="24"/>
      <c r="C4" s="24"/>
      <c r="D4" s="24"/>
      <c r="E4" s="24"/>
      <c r="F4" s="49"/>
      <c r="G4" s="24"/>
      <c r="H4" s="24"/>
      <c r="I4" s="24"/>
      <c r="J4" s="24"/>
    </row>
    <row r="5" spans="1:17">
      <c r="A5" s="44"/>
      <c r="B5" s="24"/>
      <c r="C5" s="24"/>
      <c r="D5" s="43" t="s">
        <v>34</v>
      </c>
      <c r="E5" s="43" t="s">
        <v>33</v>
      </c>
      <c r="F5" s="43" t="s">
        <v>32</v>
      </c>
      <c r="G5" s="43" t="s">
        <v>76</v>
      </c>
      <c r="H5" s="24"/>
      <c r="I5" s="43" t="s">
        <v>75</v>
      </c>
      <c r="J5" s="24"/>
    </row>
    <row r="6" spans="1:17">
      <c r="A6" s="44"/>
      <c r="B6" s="44"/>
      <c r="C6" s="44"/>
      <c r="D6" s="44"/>
      <c r="E6" s="44"/>
      <c r="F6" s="44"/>
      <c r="G6" s="48" t="s">
        <v>74</v>
      </c>
      <c r="H6" s="48"/>
      <c r="I6" s="48"/>
      <c r="J6" s="48"/>
    </row>
    <row r="7" spans="1:17">
      <c r="A7" s="47" t="s">
        <v>31</v>
      </c>
      <c r="B7" s="44"/>
      <c r="C7" s="44"/>
      <c r="D7" s="47" t="s">
        <v>0</v>
      </c>
      <c r="E7" s="47" t="s">
        <v>73</v>
      </c>
      <c r="F7" s="44"/>
      <c r="G7" s="44"/>
      <c r="H7" s="44"/>
      <c r="I7" s="44"/>
      <c r="J7" s="44"/>
    </row>
    <row r="8" spans="1:17">
      <c r="A8" s="46" t="s">
        <v>30</v>
      </c>
      <c r="B8" s="45" t="s">
        <v>29</v>
      </c>
      <c r="C8" s="45"/>
      <c r="D8" s="46" t="s">
        <v>72</v>
      </c>
      <c r="E8" s="46" t="s">
        <v>71</v>
      </c>
      <c r="F8" s="46" t="s">
        <v>70</v>
      </c>
      <c r="G8" s="46" t="s">
        <v>69</v>
      </c>
      <c r="H8" s="45"/>
      <c r="I8" s="46" t="s">
        <v>20</v>
      </c>
      <c r="J8" s="45"/>
    </row>
    <row r="9" spans="1:17">
      <c r="A9" s="24"/>
      <c r="B9" s="44"/>
      <c r="C9" s="24"/>
      <c r="D9" s="24"/>
      <c r="E9" s="43" t="s">
        <v>68</v>
      </c>
      <c r="F9" s="43" t="s">
        <v>67</v>
      </c>
      <c r="G9" s="43" t="s">
        <v>66</v>
      </c>
      <c r="H9" s="24"/>
      <c r="I9" s="43" t="s">
        <v>66</v>
      </c>
      <c r="J9" s="24"/>
    </row>
    <row r="10" spans="1:17">
      <c r="A10" s="24"/>
      <c r="B10" s="44"/>
      <c r="C10" s="24"/>
      <c r="D10" s="24"/>
      <c r="E10" s="24"/>
      <c r="F10" s="24"/>
      <c r="G10" s="24"/>
      <c r="H10" s="24"/>
      <c r="I10" s="24"/>
      <c r="J10" s="24"/>
    </row>
    <row r="11" spans="1:17">
      <c r="A11" s="24">
        <v>1</v>
      </c>
      <c r="B11" s="39" t="s">
        <v>94</v>
      </c>
      <c r="C11" s="24"/>
      <c r="D11" s="30"/>
      <c r="E11" s="30"/>
      <c r="F11" s="41"/>
      <c r="G11" s="30"/>
      <c r="H11" s="24"/>
      <c r="I11" s="30"/>
      <c r="J11" s="24"/>
    </row>
    <row r="12" spans="1:17">
      <c r="A12" s="24">
        <v>2</v>
      </c>
      <c r="B12" s="24" t="s">
        <v>91</v>
      </c>
      <c r="C12" s="38">
        <v>2546</v>
      </c>
      <c r="D12" s="24"/>
      <c r="E12" s="33">
        <v>145000</v>
      </c>
      <c r="F12" s="346"/>
      <c r="G12" s="30"/>
      <c r="H12" s="24"/>
      <c r="I12" s="30"/>
      <c r="J12" s="24"/>
    </row>
    <row r="13" spans="1:17">
      <c r="A13" s="24">
        <v>3</v>
      </c>
      <c r="B13" s="24" t="s">
        <v>57</v>
      </c>
      <c r="C13" s="38"/>
      <c r="D13" s="53" t="s">
        <v>90</v>
      </c>
      <c r="E13" s="33"/>
      <c r="F13" s="346">
        <v>8.6542999999999992</v>
      </c>
      <c r="G13" s="30">
        <f>ROUND($E$12*$F$13,0)</f>
        <v>1254874</v>
      </c>
      <c r="H13" s="24"/>
      <c r="I13" s="30">
        <f>ROUND($E$12*$F$13,0)</f>
        <v>1254874</v>
      </c>
      <c r="J13" s="24"/>
    </row>
    <row r="14" spans="1:17">
      <c r="A14" s="24">
        <v>4</v>
      </c>
      <c r="B14" s="24"/>
      <c r="C14" s="38"/>
      <c r="D14" s="24"/>
      <c r="E14" s="33"/>
      <c r="F14" s="346"/>
      <c r="G14" s="30"/>
      <c r="H14" s="24"/>
      <c r="I14" s="30"/>
      <c r="J14" s="24"/>
    </row>
    <row r="15" spans="1:17">
      <c r="A15" s="24">
        <v>5</v>
      </c>
      <c r="B15" s="24" t="s">
        <v>369</v>
      </c>
      <c r="C15" s="38">
        <v>95033</v>
      </c>
      <c r="D15" s="30"/>
      <c r="E15" s="33">
        <v>144000</v>
      </c>
      <c r="F15" s="346"/>
      <c r="G15" s="30"/>
      <c r="H15" s="24"/>
      <c r="I15" s="30"/>
      <c r="J15" s="24"/>
      <c r="Q15" s="305"/>
    </row>
    <row r="16" spans="1:17">
      <c r="A16" s="24">
        <v>6</v>
      </c>
      <c r="B16" s="24" t="s">
        <v>57</v>
      </c>
      <c r="C16" s="38"/>
      <c r="D16" s="53">
        <v>14</v>
      </c>
      <c r="E16" s="33"/>
      <c r="F16" s="346">
        <v>8.2125000000000004</v>
      </c>
      <c r="G16" s="30">
        <f>ROUND($E$15*$F$16,0)</f>
        <v>1182600</v>
      </c>
      <c r="H16" s="24"/>
      <c r="I16" s="30">
        <f>ROUND($E$15*$F$16,0)</f>
        <v>1182600</v>
      </c>
      <c r="J16" s="24"/>
      <c r="Q16" s="305"/>
    </row>
    <row r="17" spans="1:17">
      <c r="A17" s="24">
        <v>7</v>
      </c>
      <c r="B17" s="24"/>
      <c r="C17" s="38"/>
      <c r="D17" s="53"/>
      <c r="E17" s="33"/>
      <c r="F17" s="346"/>
      <c r="G17" s="30"/>
      <c r="H17" s="24"/>
      <c r="I17" s="30"/>
      <c r="J17" s="24"/>
      <c r="Q17" s="305"/>
    </row>
    <row r="18" spans="1:17">
      <c r="A18" s="24">
        <v>8</v>
      </c>
      <c r="B18" s="24" t="s">
        <v>93</v>
      </c>
      <c r="C18" s="24"/>
      <c r="D18" s="30"/>
      <c r="E18" s="347">
        <f>SUM(E12:E17)</f>
        <v>289000</v>
      </c>
      <c r="F18" s="23"/>
      <c r="G18" s="31">
        <f>SUM(G12:G17)</f>
        <v>2437474</v>
      </c>
      <c r="H18" s="24"/>
      <c r="I18" s="31">
        <f>SUM(I12:I17)</f>
        <v>2437474</v>
      </c>
      <c r="J18" s="24"/>
      <c r="Q18" s="305"/>
    </row>
    <row r="19" spans="1:17">
      <c r="A19" s="24">
        <v>9</v>
      </c>
      <c r="B19" s="24"/>
      <c r="C19" s="24"/>
      <c r="D19" s="30"/>
      <c r="E19" s="33"/>
      <c r="F19" s="23"/>
      <c r="G19" s="30"/>
      <c r="H19" s="24"/>
      <c r="I19" s="30"/>
      <c r="J19" s="24"/>
      <c r="Q19" s="305"/>
    </row>
    <row r="20" spans="1:17">
      <c r="A20" s="24">
        <v>10</v>
      </c>
      <c r="B20" s="39" t="s">
        <v>92</v>
      </c>
      <c r="C20" s="24"/>
      <c r="D20" s="30"/>
      <c r="E20" s="33"/>
      <c r="F20" s="23"/>
      <c r="G20" s="30"/>
      <c r="H20" s="24"/>
      <c r="I20" s="30"/>
      <c r="J20" s="24"/>
      <c r="Q20" s="305"/>
    </row>
    <row r="21" spans="1:17">
      <c r="A21" s="24">
        <v>11</v>
      </c>
      <c r="B21" s="24" t="s">
        <v>369</v>
      </c>
      <c r="C21" s="38">
        <v>300264</v>
      </c>
      <c r="D21" s="30"/>
      <c r="E21" s="33">
        <v>30000</v>
      </c>
      <c r="F21" s="346"/>
      <c r="G21" s="30"/>
      <c r="H21" s="24"/>
      <c r="I21" s="30"/>
      <c r="J21" s="24"/>
      <c r="Q21" s="305"/>
    </row>
    <row r="22" spans="1:17">
      <c r="A22" s="24">
        <v>12</v>
      </c>
      <c r="B22" s="24" t="s">
        <v>57</v>
      </c>
      <c r="C22" s="38"/>
      <c r="D22" s="53">
        <v>14</v>
      </c>
      <c r="E22" s="33"/>
      <c r="F22" s="346">
        <v>4.1062500000000002</v>
      </c>
      <c r="G22" s="30">
        <f>ROUND($E$21*$F$22,0)</f>
        <v>123188</v>
      </c>
      <c r="H22" s="24"/>
      <c r="I22" s="30">
        <f>ROUND($E$21*$F$22,0)</f>
        <v>123188</v>
      </c>
      <c r="J22" s="24"/>
      <c r="Q22" s="305"/>
    </row>
    <row r="23" spans="1:17">
      <c r="A23" s="24">
        <v>13</v>
      </c>
      <c r="B23" s="24"/>
      <c r="C23" s="24"/>
      <c r="D23" s="30"/>
      <c r="E23" s="33"/>
      <c r="F23" s="23"/>
      <c r="G23" s="30"/>
      <c r="H23" s="24"/>
      <c r="I23" s="30"/>
      <c r="J23" s="24"/>
      <c r="Q23" s="305"/>
    </row>
    <row r="24" spans="1:17">
      <c r="A24" s="24">
        <v>14</v>
      </c>
      <c r="B24" s="24" t="s">
        <v>377</v>
      </c>
      <c r="C24" s="24"/>
      <c r="D24" s="30"/>
      <c r="E24" s="347">
        <f>+SUM(E21:E23)</f>
        <v>30000</v>
      </c>
      <c r="F24" s="23"/>
      <c r="G24" s="31">
        <f>+SUM(G21:G23)</f>
        <v>123188</v>
      </c>
      <c r="H24" s="30"/>
      <c r="I24" s="31">
        <f t="shared" ref="I24" si="0">+SUM(I21:I23)</f>
        <v>123188</v>
      </c>
      <c r="J24" s="24"/>
    </row>
    <row r="25" spans="1:17">
      <c r="A25" s="24">
        <v>15</v>
      </c>
      <c r="B25" s="44"/>
      <c r="C25" s="24"/>
      <c r="D25" s="24"/>
      <c r="G25" s="24"/>
      <c r="H25" s="24"/>
      <c r="I25" s="24"/>
      <c r="J25" s="24"/>
    </row>
    <row r="26" spans="1:17">
      <c r="A26" s="24">
        <v>16</v>
      </c>
      <c r="B26" s="349" t="s">
        <v>413</v>
      </c>
      <c r="C26" s="24"/>
      <c r="D26" s="30"/>
      <c r="E26" s="33"/>
      <c r="F26" s="23"/>
      <c r="G26" s="30"/>
      <c r="H26" s="24"/>
      <c r="I26" s="30"/>
      <c r="J26" s="24"/>
      <c r="Q26" s="305"/>
    </row>
    <row r="27" spans="1:17">
      <c r="A27" s="24">
        <v>17</v>
      </c>
      <c r="B27" s="24" t="s">
        <v>369</v>
      </c>
      <c r="C27" s="38">
        <v>382239</v>
      </c>
      <c r="D27" s="30"/>
      <c r="E27" s="33">
        <v>42000</v>
      </c>
      <c r="F27" s="346"/>
      <c r="G27" s="30"/>
      <c r="H27" s="24"/>
      <c r="I27" s="30"/>
      <c r="J27" s="24"/>
      <c r="Q27" s="305"/>
    </row>
    <row r="28" spans="1:17">
      <c r="A28" s="24">
        <v>18</v>
      </c>
      <c r="B28" s="24" t="s">
        <v>57</v>
      </c>
      <c r="C28" s="38"/>
      <c r="D28" s="53">
        <v>14</v>
      </c>
      <c r="E28" s="33"/>
      <c r="F28" s="346">
        <v>4.8666999999999998</v>
      </c>
      <c r="G28" s="30">
        <f>ROUND($E$27*$F$28,0)</f>
        <v>204401</v>
      </c>
      <c r="H28" s="24"/>
      <c r="I28" s="30">
        <f>ROUND($E$27*$F$28,0)</f>
        <v>204401</v>
      </c>
      <c r="J28" s="24"/>
      <c r="Q28" s="305"/>
    </row>
    <row r="29" spans="1:17">
      <c r="A29" s="24">
        <v>19</v>
      </c>
      <c r="B29" s="24"/>
      <c r="C29" s="24"/>
      <c r="D29" s="30"/>
      <c r="E29" s="33"/>
      <c r="F29" s="23"/>
      <c r="G29" s="30"/>
      <c r="H29" s="24"/>
      <c r="I29" s="30"/>
      <c r="J29" s="24"/>
      <c r="Q29" s="305"/>
    </row>
    <row r="30" spans="1:17">
      <c r="A30" s="24">
        <v>20</v>
      </c>
      <c r="B30" s="24" t="s">
        <v>414</v>
      </c>
      <c r="C30" s="24"/>
      <c r="D30" s="30"/>
      <c r="E30" s="347">
        <f>+SUM(E27:E29)</f>
        <v>42000</v>
      </c>
      <c r="F30" s="23"/>
      <c r="G30" s="31">
        <f>+SUM(G27:G29)</f>
        <v>204401</v>
      </c>
      <c r="H30" s="30"/>
      <c r="I30" s="31">
        <f t="shared" ref="I30" si="1">+SUM(I27:I29)</f>
        <v>204401</v>
      </c>
      <c r="J30" s="24"/>
    </row>
    <row r="31" spans="1:17">
      <c r="A31" s="24">
        <v>21</v>
      </c>
      <c r="B31" s="24"/>
      <c r="C31" s="24"/>
      <c r="D31" s="30"/>
      <c r="E31" s="33"/>
      <c r="F31" s="23"/>
      <c r="G31" s="30"/>
      <c r="H31" s="30"/>
      <c r="I31" s="30"/>
      <c r="J31" s="24"/>
    </row>
    <row r="32" spans="1:17">
      <c r="A32" s="24">
        <v>22</v>
      </c>
      <c r="B32" s="39" t="s">
        <v>89</v>
      </c>
      <c r="C32" s="24"/>
      <c r="D32" s="24"/>
      <c r="G32" s="24"/>
      <c r="H32" s="24"/>
      <c r="I32" s="24"/>
      <c r="J32" s="24"/>
    </row>
    <row r="33" spans="1:10">
      <c r="A33" s="24">
        <v>23</v>
      </c>
      <c r="B33" s="24" t="s">
        <v>88</v>
      </c>
      <c r="C33" s="24"/>
      <c r="D33" s="24"/>
      <c r="G33" s="24"/>
      <c r="H33" s="24"/>
      <c r="I33" s="24"/>
      <c r="J33" s="24"/>
    </row>
    <row r="34" spans="1:10">
      <c r="A34" s="24">
        <v>24</v>
      </c>
      <c r="B34" s="24" t="s">
        <v>84</v>
      </c>
      <c r="C34" s="35" t="s">
        <v>87</v>
      </c>
      <c r="D34" s="43">
        <v>61</v>
      </c>
      <c r="E34" s="33">
        <v>34968</v>
      </c>
      <c r="F34" s="346">
        <v>1.6536999999999999</v>
      </c>
      <c r="G34" s="30">
        <f>ROUND($E$34*$F$34,0)</f>
        <v>57827</v>
      </c>
      <c r="H34" s="24"/>
      <c r="I34" s="30">
        <f>ROUND($E$34*$F$34,0)</f>
        <v>57827</v>
      </c>
      <c r="J34" s="24"/>
    </row>
    <row r="35" spans="1:10">
      <c r="A35" s="24">
        <v>25</v>
      </c>
      <c r="B35" s="24" t="s">
        <v>83</v>
      </c>
      <c r="C35" s="35" t="s">
        <v>86</v>
      </c>
      <c r="D35" s="43">
        <v>61</v>
      </c>
      <c r="E35" s="33">
        <v>4916148</v>
      </c>
      <c r="F35" s="346">
        <v>1.6799999999999999E-2</v>
      </c>
      <c r="G35" s="30">
        <f>ROUND($E$35*$F$35,0)</f>
        <v>82591</v>
      </c>
      <c r="H35" s="24"/>
      <c r="I35" s="30">
        <f>ROUND($E$35*$F$35,0)</f>
        <v>82591</v>
      </c>
      <c r="J35" s="24"/>
    </row>
    <row r="36" spans="1:10">
      <c r="A36" s="24">
        <v>26</v>
      </c>
      <c r="B36" s="24" t="s">
        <v>85</v>
      </c>
      <c r="C36" s="24"/>
      <c r="D36" s="24"/>
      <c r="E36" s="33"/>
      <c r="G36" s="30"/>
      <c r="H36" s="24"/>
      <c r="I36" s="30"/>
      <c r="J36" s="24"/>
    </row>
    <row r="37" spans="1:10">
      <c r="A37" s="24">
        <v>27</v>
      </c>
      <c r="B37" s="24" t="s">
        <v>84</v>
      </c>
      <c r="C37" s="24"/>
      <c r="D37" s="43">
        <v>61</v>
      </c>
      <c r="E37" s="33">
        <v>237408</v>
      </c>
      <c r="F37" s="346">
        <v>1.2149000000000001</v>
      </c>
      <c r="G37" s="30">
        <f>ROUND($E$37*$F$37,0)</f>
        <v>288427</v>
      </c>
      <c r="H37" s="24"/>
      <c r="I37" s="30">
        <f>ROUND($E$37*$F$37,0)</f>
        <v>288427</v>
      </c>
      <c r="J37" s="24"/>
    </row>
    <row r="38" spans="1:10">
      <c r="A38" s="24">
        <v>28</v>
      </c>
      <c r="B38" s="36" t="s">
        <v>83</v>
      </c>
      <c r="C38" s="24"/>
      <c r="D38" s="43">
        <v>61</v>
      </c>
      <c r="E38" s="96">
        <v>10846308</v>
      </c>
      <c r="F38" s="346">
        <v>1.66E-2</v>
      </c>
      <c r="G38" s="52">
        <f>ROUND($E$38*$F$38,0)</f>
        <v>180049</v>
      </c>
      <c r="H38" s="24"/>
      <c r="I38" s="52">
        <f>ROUND($E$38*$F$38,0)</f>
        <v>180049</v>
      </c>
      <c r="J38" s="24"/>
    </row>
    <row r="39" spans="1:10">
      <c r="A39" s="24">
        <v>29</v>
      </c>
      <c r="B39" s="24" t="s">
        <v>82</v>
      </c>
      <c r="C39" s="24"/>
      <c r="D39" s="24"/>
      <c r="E39" s="33">
        <f>SUM(E34:E38)</f>
        <v>16034832</v>
      </c>
      <c r="G39" s="30">
        <f>SUM(G34:G38)</f>
        <v>608894</v>
      </c>
      <c r="H39" s="24"/>
      <c r="I39" s="30">
        <f>SUM(I34:I38)</f>
        <v>608894</v>
      </c>
      <c r="J39" s="24"/>
    </row>
    <row r="40" spans="1:10">
      <c r="A40" s="24">
        <v>30</v>
      </c>
      <c r="J40" s="24"/>
    </row>
    <row r="41" spans="1:10" ht="14.4" thickBot="1">
      <c r="A41" s="24">
        <v>31</v>
      </c>
      <c r="B41" s="24" t="s">
        <v>81</v>
      </c>
      <c r="C41" s="24"/>
      <c r="D41" s="24"/>
      <c r="E41" s="30">
        <f>SUM(E18,E24,E30,E39)</f>
        <v>16395832</v>
      </c>
      <c r="F41" s="24"/>
      <c r="G41" s="27">
        <f>G18+G24+G39+G30</f>
        <v>3373957</v>
      </c>
      <c r="H41" s="24"/>
      <c r="I41" s="27">
        <f>I18+I24+I39+I30</f>
        <v>3373957</v>
      </c>
      <c r="J41" s="24"/>
    </row>
    <row r="42" spans="1:10" ht="14.4" thickTop="1">
      <c r="A42" s="24"/>
      <c r="B42" s="44"/>
      <c r="C42" s="24"/>
      <c r="D42" s="24"/>
      <c r="E42" s="24"/>
      <c r="F42" s="24"/>
      <c r="G42" s="24"/>
      <c r="H42" s="24"/>
      <c r="I42" s="24"/>
      <c r="J42" s="24"/>
    </row>
    <row r="43" spans="1:10">
      <c r="A43" s="24"/>
      <c r="B43" s="44"/>
      <c r="C43" s="24"/>
      <c r="D43" s="24"/>
      <c r="E43" s="24"/>
      <c r="F43" s="24"/>
      <c r="G43" s="24"/>
      <c r="H43" s="24"/>
      <c r="I43" s="24"/>
      <c r="J43" s="24"/>
    </row>
    <row r="44" spans="1:10">
      <c r="A44" s="24"/>
      <c r="B44" s="44"/>
      <c r="C44" s="24"/>
      <c r="D44" s="24"/>
      <c r="E44" s="24"/>
      <c r="F44" s="24"/>
      <c r="G44" s="24"/>
      <c r="H44" s="24"/>
      <c r="I44" s="30"/>
      <c r="J44" s="24"/>
    </row>
    <row r="45" spans="1:10">
      <c r="A45" s="24"/>
      <c r="B45" s="44"/>
      <c r="C45" s="24"/>
      <c r="D45" s="24"/>
      <c r="E45" s="24"/>
      <c r="F45" s="24"/>
      <c r="G45" s="24"/>
      <c r="H45" s="24"/>
      <c r="I45" s="24"/>
      <c r="J45" s="24"/>
    </row>
    <row r="46" spans="1:10">
      <c r="A46" s="24"/>
      <c r="B46" s="44"/>
      <c r="C46" s="24"/>
      <c r="D46" s="24"/>
      <c r="E46" s="24"/>
      <c r="F46" s="24"/>
      <c r="G46" s="24"/>
      <c r="H46" s="24"/>
      <c r="I46" s="24"/>
      <c r="J46" s="24"/>
    </row>
    <row r="47" spans="1:10">
      <c r="A47" s="24"/>
      <c r="B47" s="44"/>
      <c r="C47" s="24"/>
      <c r="D47" s="24"/>
      <c r="E47" s="24"/>
      <c r="F47" s="24"/>
      <c r="G47" s="24"/>
      <c r="H47" s="24"/>
      <c r="I47" s="24"/>
      <c r="J47" s="24"/>
    </row>
    <row r="48" spans="1:10">
      <c r="A48" s="24"/>
      <c r="B48" s="44"/>
      <c r="C48" s="24"/>
      <c r="D48" s="24"/>
      <c r="E48" s="24"/>
      <c r="F48" s="24"/>
      <c r="G48" s="24"/>
      <c r="H48" s="24"/>
      <c r="I48" s="24"/>
      <c r="J48" s="24"/>
    </row>
    <row r="49" spans="1:10">
      <c r="A49" s="24"/>
      <c r="B49" s="44"/>
      <c r="C49" s="24"/>
      <c r="D49" s="24"/>
      <c r="E49" s="24"/>
      <c r="F49" s="24"/>
      <c r="G49" s="24"/>
      <c r="H49" s="24"/>
      <c r="I49" s="24"/>
      <c r="J49" s="24"/>
    </row>
    <row r="50" spans="1:10">
      <c r="A50" s="24"/>
      <c r="B50" s="44"/>
      <c r="C50" s="24"/>
      <c r="D50" s="24"/>
      <c r="E50" s="24"/>
      <c r="F50" s="24"/>
      <c r="G50" s="24"/>
      <c r="H50" s="24"/>
      <c r="I50" s="24"/>
      <c r="J50" s="24"/>
    </row>
    <row r="51" spans="1:10">
      <c r="A51" s="24"/>
      <c r="B51" s="44"/>
      <c r="C51" s="24"/>
      <c r="D51" s="24"/>
      <c r="E51" s="24"/>
      <c r="F51" s="24"/>
      <c r="G51" s="24"/>
      <c r="H51" s="24"/>
      <c r="I51" s="24"/>
      <c r="J51" s="24"/>
    </row>
    <row r="52" spans="1:10">
      <c r="A52" s="24"/>
      <c r="B52" s="44"/>
      <c r="C52" s="24"/>
      <c r="D52" s="24"/>
      <c r="E52" s="24"/>
      <c r="F52" s="24"/>
      <c r="G52" s="24"/>
      <c r="H52" s="24"/>
      <c r="I52" s="24"/>
      <c r="J52" s="24"/>
    </row>
    <row r="53" spans="1:10">
      <c r="A53" s="24"/>
      <c r="B53" s="44"/>
      <c r="C53" s="24"/>
      <c r="D53" s="24"/>
      <c r="E53" s="24"/>
      <c r="F53" s="24"/>
      <c r="G53" s="24"/>
      <c r="H53" s="24"/>
      <c r="I53" s="24"/>
      <c r="J53" s="24"/>
    </row>
    <row r="54" spans="1:10">
      <c r="A54" s="24"/>
      <c r="B54" s="44"/>
      <c r="C54" s="24"/>
      <c r="D54" s="24"/>
      <c r="E54" s="24"/>
      <c r="F54" s="24"/>
      <c r="G54" s="24"/>
      <c r="H54" s="24"/>
      <c r="I54" s="24"/>
      <c r="J54" s="24"/>
    </row>
    <row r="55" spans="1:10">
      <c r="A55" s="24"/>
      <c r="B55" s="44"/>
      <c r="C55" s="24"/>
      <c r="D55" s="24"/>
      <c r="E55" s="24"/>
      <c r="F55" s="24"/>
      <c r="G55" s="24"/>
      <c r="H55" s="24"/>
      <c r="I55" s="24"/>
      <c r="J55" s="24"/>
    </row>
    <row r="56" spans="1:10">
      <c r="A56" s="24"/>
      <c r="B56" s="44"/>
      <c r="C56" s="24"/>
      <c r="D56" s="24"/>
      <c r="E56" s="24"/>
      <c r="F56" s="24"/>
      <c r="G56" s="24"/>
      <c r="H56" s="24"/>
      <c r="I56" s="24"/>
      <c r="J56" s="24"/>
    </row>
    <row r="57" spans="1:10">
      <c r="A57" s="24"/>
      <c r="B57" s="44"/>
      <c r="C57" s="24"/>
      <c r="D57" s="24"/>
      <c r="E57" s="24"/>
      <c r="F57" s="24"/>
      <c r="G57" s="24"/>
      <c r="H57" s="24"/>
      <c r="I57" s="24"/>
      <c r="J57" s="24"/>
    </row>
    <row r="58" spans="1:10">
      <c r="A58" s="24"/>
      <c r="B58" s="44"/>
      <c r="C58" s="24"/>
      <c r="D58" s="24"/>
      <c r="E58" s="24"/>
      <c r="F58" s="24"/>
      <c r="G58" s="24"/>
      <c r="H58" s="24"/>
      <c r="I58" s="24"/>
      <c r="J58" s="24"/>
    </row>
    <row r="59" spans="1:10">
      <c r="A59" s="24"/>
      <c r="B59" s="44"/>
      <c r="C59" s="24"/>
      <c r="D59" s="24"/>
      <c r="E59" s="24"/>
      <c r="F59" s="24"/>
      <c r="G59" s="24"/>
      <c r="H59" s="24"/>
      <c r="I59" s="24"/>
      <c r="J59" s="24"/>
    </row>
    <row r="60" spans="1:10">
      <c r="A60" s="24"/>
      <c r="B60" s="44"/>
      <c r="C60" s="24"/>
      <c r="D60" s="24"/>
      <c r="E60" s="24"/>
      <c r="F60" s="24"/>
      <c r="G60" s="24"/>
      <c r="H60" s="24"/>
      <c r="I60" s="24"/>
      <c r="J60" s="24"/>
    </row>
    <row r="61" spans="1:10">
      <c r="A61" s="24"/>
      <c r="B61" s="44"/>
      <c r="C61" s="24"/>
      <c r="D61" s="24"/>
      <c r="E61" s="24"/>
      <c r="F61" s="24"/>
      <c r="G61" s="24"/>
      <c r="H61" s="24"/>
      <c r="I61" s="24"/>
      <c r="J61" s="24"/>
    </row>
    <row r="62" spans="1:10">
      <c r="A62" s="24"/>
      <c r="B62" s="44"/>
      <c r="C62" s="24"/>
      <c r="D62" s="24"/>
      <c r="E62" s="24"/>
      <c r="F62" s="24"/>
      <c r="G62" s="24"/>
      <c r="H62" s="24"/>
      <c r="I62" s="24"/>
      <c r="J62" s="24"/>
    </row>
    <row r="63" spans="1:10">
      <c r="A63" s="24"/>
      <c r="B63" s="44"/>
      <c r="C63" s="24"/>
      <c r="D63" s="24"/>
      <c r="E63" s="24"/>
      <c r="F63" s="24"/>
      <c r="G63" s="24"/>
      <c r="H63" s="24"/>
      <c r="I63" s="24"/>
      <c r="J63" s="24"/>
    </row>
    <row r="64" spans="1:10">
      <c r="A64" s="24"/>
      <c r="B64" s="44"/>
      <c r="C64" s="24"/>
      <c r="D64" s="24"/>
      <c r="E64" s="24"/>
      <c r="F64" s="24"/>
      <c r="G64" s="24"/>
      <c r="H64" s="24"/>
      <c r="I64" s="24"/>
      <c r="J64" s="24"/>
    </row>
    <row r="65" spans="1:12">
      <c r="A65" s="24"/>
      <c r="B65" s="44"/>
      <c r="C65" s="24"/>
      <c r="D65" s="24"/>
      <c r="E65" s="24"/>
      <c r="F65" s="24"/>
      <c r="G65" s="24"/>
      <c r="H65" s="24"/>
      <c r="I65" s="24"/>
      <c r="J65" s="24"/>
    </row>
    <row r="66" spans="1:12">
      <c r="A66" s="24"/>
      <c r="B66" s="44"/>
      <c r="C66" s="24"/>
      <c r="D66" s="24"/>
      <c r="E66" s="24"/>
      <c r="F66" s="24"/>
      <c r="G66" s="24"/>
      <c r="H66" s="24"/>
      <c r="I66" s="24"/>
      <c r="J66" s="24"/>
    </row>
    <row r="67" spans="1:12">
      <c r="A67" s="24"/>
      <c r="B67" s="44"/>
      <c r="C67" s="24"/>
      <c r="D67" s="24"/>
      <c r="E67" s="24"/>
      <c r="F67" s="24"/>
      <c r="G67" s="24"/>
      <c r="H67" s="24"/>
      <c r="I67" s="24"/>
      <c r="J67" s="24"/>
    </row>
    <row r="68" spans="1:12">
      <c r="A68" s="24"/>
      <c r="B68" s="44"/>
      <c r="C68" s="24"/>
      <c r="D68" s="24"/>
      <c r="E68" s="24"/>
      <c r="F68" s="24"/>
      <c r="G68" s="24"/>
      <c r="H68" s="24"/>
      <c r="I68" s="24"/>
      <c r="J68" s="24"/>
    </row>
    <row r="69" spans="1:12">
      <c r="A69" s="24"/>
      <c r="B69" s="44"/>
      <c r="C69" s="24"/>
      <c r="D69" s="24"/>
      <c r="E69" s="24"/>
      <c r="F69" s="24"/>
      <c r="G69" s="24"/>
      <c r="H69" s="24"/>
      <c r="I69" s="24"/>
      <c r="J69" s="24"/>
    </row>
    <row r="70" spans="1:12">
      <c r="A70" s="24"/>
      <c r="B70" s="44"/>
      <c r="C70" s="24"/>
      <c r="D70" s="24"/>
      <c r="E70" s="24"/>
      <c r="F70" s="24"/>
      <c r="G70" s="24"/>
      <c r="H70" s="24"/>
      <c r="I70" s="24"/>
      <c r="J70" s="24"/>
    </row>
    <row r="71" spans="1:12">
      <c r="A71" s="24"/>
      <c r="B71" s="44"/>
      <c r="C71" s="24"/>
      <c r="D71" s="24"/>
      <c r="E71" s="24"/>
      <c r="F71" s="24"/>
      <c r="G71" s="24"/>
      <c r="H71" s="24"/>
      <c r="I71" s="24"/>
      <c r="J71" s="24"/>
    </row>
    <row r="72" spans="1:12">
      <c r="A72" s="24"/>
      <c r="B72" s="44"/>
      <c r="C72" s="24"/>
      <c r="D72" s="24"/>
      <c r="E72" s="24"/>
      <c r="F72" s="24"/>
      <c r="G72" s="24"/>
      <c r="H72" s="24"/>
      <c r="I72" s="24"/>
      <c r="J72" s="24"/>
    </row>
    <row r="73" spans="1:12">
      <c r="A73" s="24"/>
    </row>
    <row r="74" spans="1:12">
      <c r="A74" s="24"/>
      <c r="B74" s="24"/>
      <c r="C74" s="24"/>
      <c r="D74" s="24"/>
      <c r="E74" s="24"/>
      <c r="F74" s="24"/>
      <c r="G74" s="24"/>
      <c r="H74" s="24"/>
      <c r="I74" s="24"/>
      <c r="J74" s="24"/>
    </row>
    <row r="75" spans="1:12">
      <c r="A75" s="24"/>
    </row>
    <row r="76" spans="1:12">
      <c r="A76" s="24"/>
    </row>
    <row r="77" spans="1:12">
      <c r="A77" s="24"/>
    </row>
    <row r="78" spans="1:12">
      <c r="A78" s="24"/>
    </row>
    <row r="79" spans="1:12">
      <c r="A79" s="24"/>
    </row>
    <row r="80" spans="1:12">
      <c r="A80" s="24"/>
      <c r="B80" s="24"/>
      <c r="C80" s="24"/>
      <c r="D80" s="24"/>
      <c r="E80" s="24"/>
      <c r="F80" s="24"/>
      <c r="G80" s="24"/>
      <c r="H80" s="24"/>
      <c r="I80" s="24"/>
      <c r="J80" s="24"/>
      <c r="L80" s="24"/>
    </row>
    <row r="82" spans="1:12">
      <c r="A82" s="24"/>
      <c r="L82" s="24"/>
    </row>
    <row r="86" spans="1:12">
      <c r="B86" s="24"/>
      <c r="C86" s="24"/>
      <c r="D86" s="24"/>
      <c r="E86" s="24"/>
      <c r="F86" s="24"/>
      <c r="G86" s="24"/>
      <c r="H86" s="24"/>
      <c r="I86" s="24"/>
      <c r="J86" s="24"/>
    </row>
    <row r="88" spans="1:12">
      <c r="A88" s="24"/>
      <c r="L88" s="24"/>
    </row>
    <row r="92" spans="1:12">
      <c r="B92" s="24"/>
      <c r="C92" s="24"/>
      <c r="D92" s="24"/>
      <c r="E92" s="24"/>
      <c r="F92" s="24"/>
      <c r="G92" s="24"/>
      <c r="H92" s="24"/>
      <c r="I92" s="24"/>
      <c r="J92" s="24"/>
    </row>
    <row r="94" spans="1:12">
      <c r="A94" s="24"/>
      <c r="L94" s="24"/>
    </row>
    <row r="100" spans="1:12">
      <c r="A100" s="24"/>
      <c r="L100" s="24"/>
    </row>
    <row r="116" spans="1:7">
      <c r="B116" s="24"/>
      <c r="C116" s="24"/>
      <c r="D116" s="24"/>
      <c r="E116" s="24"/>
      <c r="F116" s="24"/>
      <c r="G116" s="30"/>
    </row>
    <row r="124" spans="1:7">
      <c r="A124" s="24"/>
    </row>
  </sheetData>
  <printOptions horizontalCentered="1"/>
  <pageMargins left="0" right="0" top="0.75" bottom="0.25" header="0.5" footer="0.5"/>
  <pageSetup scale="94" orientation="portrait" r:id="rId1"/>
  <headerFooter alignWithMargins="0"/>
  <customProperties>
    <customPr name="_pios_id" r:id="rId2"/>
  </customProperties>
  <ignoredErrors>
    <ignoredError sqref="D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tabColor rgb="FF92D050"/>
    <pageSetUpPr fitToPage="1"/>
  </sheetPr>
  <dimension ref="A1:Q59"/>
  <sheetViews>
    <sheetView view="pageBreakPreview" topLeftCell="A31" zoomScale="85" zoomScaleNormal="80" zoomScaleSheetLayoutView="85" workbookViewId="0">
      <selection activeCell="D22" sqref="D22"/>
    </sheetView>
  </sheetViews>
  <sheetFormatPr defaultColWidth="9.88671875" defaultRowHeight="13.8"/>
  <cols>
    <col min="1" max="1" width="5.88671875" style="22" customWidth="1"/>
    <col min="2" max="2" width="16.88671875" style="22" customWidth="1"/>
    <col min="3" max="3" width="11.33203125" style="22" customWidth="1"/>
    <col min="4" max="4" width="17.88671875" style="22" bestFit="1" customWidth="1"/>
    <col min="5" max="5" width="8.44140625" style="22" bestFit="1" customWidth="1"/>
    <col min="6" max="6" width="13" style="22" bestFit="1" customWidth="1"/>
    <col min="7" max="7" width="16.109375" style="22" bestFit="1" customWidth="1"/>
    <col min="8" max="8" width="11.33203125" style="22" customWidth="1"/>
    <col min="9" max="9" width="14.109375" style="22" customWidth="1"/>
    <col min="10" max="10" width="10.109375" style="22" bestFit="1" customWidth="1"/>
    <col min="11" max="11" width="10.88671875" style="22" bestFit="1" customWidth="1"/>
    <col min="12" max="12" width="17.109375" style="22" bestFit="1" customWidth="1"/>
    <col min="13" max="13" width="9.88671875" style="22" customWidth="1"/>
    <col min="14" max="16384" width="9.88671875" style="22"/>
  </cols>
  <sheetData>
    <row r="1" spans="1:17">
      <c r="A1" s="51" t="s">
        <v>39</v>
      </c>
      <c r="B1" s="38"/>
      <c r="C1" s="38"/>
      <c r="D1" s="38"/>
      <c r="E1" s="38"/>
      <c r="F1" s="38"/>
      <c r="G1" s="38"/>
      <c r="H1" s="38"/>
      <c r="I1" s="24" t="s">
        <v>80</v>
      </c>
    </row>
    <row r="2" spans="1:17">
      <c r="A2" s="38" t="str">
        <f>B.1!A2</f>
        <v>Expected Gas Cost (EGC) Calculation</v>
      </c>
      <c r="B2" s="38"/>
      <c r="C2" s="38"/>
      <c r="D2" s="38"/>
      <c r="E2" s="38"/>
      <c r="F2" s="38"/>
      <c r="G2" s="38"/>
      <c r="H2" s="38"/>
      <c r="I2" s="24" t="s">
        <v>161</v>
      </c>
    </row>
    <row r="3" spans="1:17">
      <c r="A3" s="50" t="s">
        <v>160</v>
      </c>
      <c r="B3" s="38"/>
      <c r="C3" s="38"/>
      <c r="D3" s="38"/>
      <c r="E3" s="38"/>
      <c r="F3" s="38"/>
      <c r="G3" s="38"/>
      <c r="H3" s="38"/>
      <c r="I3" s="24"/>
    </row>
    <row r="4" spans="1:17">
      <c r="A4" s="24"/>
      <c r="B4" s="24"/>
      <c r="C4" s="24"/>
      <c r="D4" s="24"/>
      <c r="E4" s="24"/>
      <c r="F4" s="24"/>
      <c r="G4" s="24"/>
      <c r="H4" s="49"/>
      <c r="I4" s="24"/>
    </row>
    <row r="5" spans="1:17">
      <c r="A5" s="71"/>
      <c r="B5" s="24"/>
      <c r="C5" s="24"/>
    </row>
    <row r="6" spans="1:17">
      <c r="A6" s="44"/>
      <c r="B6" s="44"/>
      <c r="C6" s="44"/>
      <c r="D6" s="43" t="s">
        <v>34</v>
      </c>
      <c r="E6" s="43" t="s">
        <v>33</v>
      </c>
      <c r="F6" s="43" t="s">
        <v>32</v>
      </c>
      <c r="G6" s="43" t="s">
        <v>76</v>
      </c>
      <c r="H6" s="43" t="s">
        <v>75</v>
      </c>
      <c r="I6" s="54" t="s">
        <v>159</v>
      </c>
    </row>
    <row r="7" spans="1:17">
      <c r="A7" s="47" t="s">
        <v>31</v>
      </c>
      <c r="B7" s="44"/>
      <c r="C7" s="44"/>
      <c r="D7" s="47" t="s">
        <v>0</v>
      </c>
      <c r="E7" s="44"/>
      <c r="F7" s="75"/>
      <c r="G7" s="75"/>
      <c r="H7" s="44"/>
      <c r="I7" s="44"/>
    </row>
    <row r="8" spans="1:17">
      <c r="A8" s="46" t="s">
        <v>30</v>
      </c>
      <c r="B8" s="45" t="s">
        <v>29</v>
      </c>
      <c r="C8" s="45"/>
      <c r="D8" s="46" t="s">
        <v>72</v>
      </c>
      <c r="E8" s="45"/>
      <c r="F8" s="48" t="s">
        <v>158</v>
      </c>
      <c r="G8" s="48"/>
      <c r="H8" s="46" t="s">
        <v>70</v>
      </c>
      <c r="I8" s="46" t="s">
        <v>69</v>
      </c>
      <c r="L8" s="231"/>
    </row>
    <row r="9" spans="1:17">
      <c r="A9" s="24"/>
      <c r="B9" s="44"/>
      <c r="C9" s="24"/>
      <c r="D9" s="24"/>
      <c r="E9" s="24"/>
      <c r="F9" s="43" t="s">
        <v>11</v>
      </c>
      <c r="G9" s="43" t="s">
        <v>68</v>
      </c>
      <c r="H9" s="43" t="s">
        <v>67</v>
      </c>
      <c r="I9" s="43" t="s">
        <v>66</v>
      </c>
      <c r="L9" s="231"/>
    </row>
    <row r="10" spans="1:17">
      <c r="A10" s="24"/>
      <c r="B10" s="39"/>
      <c r="C10" s="24"/>
      <c r="D10" s="24"/>
      <c r="E10" s="24"/>
      <c r="F10" s="24"/>
      <c r="G10" s="70"/>
      <c r="H10" s="24"/>
      <c r="I10" s="24"/>
      <c r="L10" s="231"/>
    </row>
    <row r="11" spans="1:17">
      <c r="A11" s="381" t="s">
        <v>157</v>
      </c>
      <c r="B11" s="67" t="s">
        <v>156</v>
      </c>
      <c r="C11" s="24"/>
      <c r="D11" s="24"/>
      <c r="E11" s="30"/>
      <c r="F11" s="30"/>
      <c r="G11" s="33">
        <v>2215037.5500000003</v>
      </c>
      <c r="H11" s="24"/>
      <c r="I11" s="24"/>
      <c r="L11" s="231"/>
    </row>
    <row r="12" spans="1:17">
      <c r="A12" s="381" t="s">
        <v>44</v>
      </c>
      <c r="B12" s="24" t="s">
        <v>148</v>
      </c>
      <c r="C12" s="24"/>
      <c r="D12" s="24"/>
      <c r="E12" s="24"/>
      <c r="F12" s="24"/>
      <c r="H12" s="23">
        <v>4.1630000000000003</v>
      </c>
      <c r="I12" s="30">
        <f>ROUND($G$11*$H$12,0)</f>
        <v>9221201</v>
      </c>
      <c r="L12" s="231"/>
      <c r="M12" s="33"/>
    </row>
    <row r="13" spans="1:17">
      <c r="A13" s="381" t="s">
        <v>155</v>
      </c>
      <c r="B13" s="24" t="s">
        <v>132</v>
      </c>
      <c r="C13" s="24"/>
      <c r="D13" s="34" t="s">
        <v>59</v>
      </c>
      <c r="E13" s="24"/>
      <c r="F13" s="24"/>
      <c r="G13" s="269"/>
      <c r="H13" s="23">
        <v>4.9000000000000002E-2</v>
      </c>
      <c r="I13" s="30">
        <f>ROUND($G$11*$H$13,0)</f>
        <v>108537</v>
      </c>
      <c r="K13" s="33"/>
      <c r="L13" s="231"/>
    </row>
    <row r="14" spans="1:17">
      <c r="A14" s="381" t="s">
        <v>154</v>
      </c>
      <c r="B14" s="24" t="s">
        <v>130</v>
      </c>
      <c r="C14" s="24"/>
      <c r="D14" s="43" t="s">
        <v>129</v>
      </c>
      <c r="E14" s="350">
        <v>1.23E-2</v>
      </c>
      <c r="F14" s="24"/>
      <c r="H14" s="351">
        <f>ROUND(H12/(1-E14)-H12,4)</f>
        <v>5.1799999999999999E-2</v>
      </c>
      <c r="I14" s="60">
        <f>ROUND($G$11*$H$14,0)</f>
        <v>114739</v>
      </c>
      <c r="K14" s="33"/>
      <c r="L14" s="231"/>
      <c r="M14" s="33"/>
    </row>
    <row r="15" spans="1:17">
      <c r="A15" s="381" t="s">
        <v>153</v>
      </c>
      <c r="B15" s="24"/>
      <c r="C15" s="24"/>
      <c r="D15" s="43"/>
      <c r="E15" s="233"/>
      <c r="F15" s="24"/>
      <c r="H15" s="23">
        <f>SUM(H12:H14)</f>
        <v>4.2638000000000007</v>
      </c>
      <c r="I15" s="30">
        <f>SUM(I12:I14)</f>
        <v>9444477</v>
      </c>
      <c r="L15" s="231"/>
      <c r="Q15" s="302"/>
    </row>
    <row r="16" spans="1:17">
      <c r="A16" s="381" t="s">
        <v>152</v>
      </c>
      <c r="B16" s="24"/>
      <c r="C16" s="24"/>
      <c r="D16" s="43"/>
      <c r="E16" s="233"/>
      <c r="F16" s="24"/>
      <c r="H16" s="23"/>
      <c r="I16" s="30"/>
      <c r="L16" s="231"/>
      <c r="M16" s="33"/>
      <c r="Q16" s="302"/>
    </row>
    <row r="17" spans="1:17">
      <c r="A17" s="381" t="s">
        <v>151</v>
      </c>
      <c r="B17" s="67" t="s">
        <v>150</v>
      </c>
      <c r="C17" s="24"/>
      <c r="D17" s="43"/>
      <c r="E17" s="233"/>
      <c r="F17" s="24"/>
      <c r="G17" s="33">
        <v>1812303.45</v>
      </c>
      <c r="H17" s="23"/>
      <c r="I17" s="30"/>
      <c r="K17" s="33"/>
      <c r="L17" s="231"/>
      <c r="Q17" s="302"/>
    </row>
    <row r="18" spans="1:17">
      <c r="A18" s="381" t="s">
        <v>149</v>
      </c>
      <c r="B18" s="24" t="s">
        <v>148</v>
      </c>
      <c r="C18" s="24"/>
      <c r="D18" s="43"/>
      <c r="E18" s="233"/>
      <c r="F18" s="24"/>
      <c r="H18" s="23">
        <v>4.1630000000000003</v>
      </c>
      <c r="I18" s="30">
        <f>ROUND($G$17*$H$18,0)</f>
        <v>7544619</v>
      </c>
      <c r="L18" s="231"/>
      <c r="Q18" s="302"/>
    </row>
    <row r="19" spans="1:17">
      <c r="A19" s="381" t="s">
        <v>147</v>
      </c>
      <c r="B19" s="24" t="s">
        <v>146</v>
      </c>
      <c r="C19" s="24"/>
      <c r="D19" s="73"/>
      <c r="E19" s="233"/>
      <c r="F19" s="24"/>
      <c r="H19" s="23">
        <f>I46</f>
        <v>4.3900000000000002E-2</v>
      </c>
      <c r="I19" s="30">
        <f>ROUND($G$17*$H$19,0)</f>
        <v>79560</v>
      </c>
      <c r="L19" s="231"/>
      <c r="Q19" s="302"/>
    </row>
    <row r="20" spans="1:17">
      <c r="A20" s="381" t="s">
        <v>145</v>
      </c>
      <c r="B20" s="24" t="s">
        <v>144</v>
      </c>
      <c r="C20" s="24"/>
      <c r="D20" s="34" t="s">
        <v>55</v>
      </c>
      <c r="E20" s="292"/>
      <c r="F20" s="24"/>
      <c r="H20" s="23">
        <v>1.4E-3</v>
      </c>
      <c r="I20" s="30">
        <f>ROUND($G$17*$H$20,0)</f>
        <v>2537</v>
      </c>
      <c r="J20" s="68"/>
      <c r="L20" s="231"/>
      <c r="Q20" s="302"/>
    </row>
    <row r="21" spans="1:17">
      <c r="A21" s="381" t="s">
        <v>143</v>
      </c>
      <c r="B21" s="24" t="s">
        <v>130</v>
      </c>
      <c r="C21" s="24"/>
      <c r="D21" s="43" t="s">
        <v>129</v>
      </c>
      <c r="E21" s="311">
        <v>1.0500000000000001E-2</v>
      </c>
      <c r="F21" s="24"/>
      <c r="H21" s="351">
        <f>ROUND(H18/(1-E21)-H18,4)</f>
        <v>4.4200000000000003E-2</v>
      </c>
      <c r="I21" s="60">
        <f>ROUND($G$17*$H$21,0)</f>
        <v>80104</v>
      </c>
      <c r="L21" s="231"/>
      <c r="M21" s="33"/>
      <c r="Q21" s="302"/>
    </row>
    <row r="22" spans="1:17">
      <c r="A22" s="381" t="s">
        <v>142</v>
      </c>
      <c r="B22" s="24"/>
      <c r="C22" s="24"/>
      <c r="D22" s="43"/>
      <c r="E22" s="292"/>
      <c r="F22" s="24"/>
      <c r="H22" s="23">
        <f>SUM(H18:H21)</f>
        <v>4.2525000000000004</v>
      </c>
      <c r="I22" s="30">
        <f>SUM(I18:I21)</f>
        <v>7706820</v>
      </c>
      <c r="L22" s="231"/>
      <c r="Q22" s="302"/>
    </row>
    <row r="23" spans="1:17">
      <c r="A23" s="381" t="s">
        <v>141</v>
      </c>
      <c r="B23" s="67" t="s">
        <v>140</v>
      </c>
      <c r="C23" s="24"/>
      <c r="D23" s="43"/>
      <c r="E23" s="292"/>
      <c r="F23" s="24"/>
      <c r="H23" s="23"/>
      <c r="I23" s="24"/>
      <c r="L23" s="231"/>
      <c r="M23" s="33"/>
      <c r="Q23" s="302"/>
    </row>
    <row r="24" spans="1:17">
      <c r="A24" s="381" t="s">
        <v>139</v>
      </c>
      <c r="B24" s="24" t="s">
        <v>138</v>
      </c>
      <c r="C24" s="24"/>
      <c r="D24" s="43"/>
      <c r="E24" s="292"/>
      <c r="F24" s="24"/>
      <c r="H24" s="23"/>
      <c r="I24" s="24"/>
      <c r="L24" s="231"/>
    </row>
    <row r="25" spans="1:17">
      <c r="A25" s="381" t="s">
        <v>137</v>
      </c>
      <c r="B25" s="24" t="s">
        <v>136</v>
      </c>
      <c r="C25" s="24"/>
      <c r="D25" s="43"/>
      <c r="E25" s="292"/>
      <c r="F25" s="24"/>
      <c r="G25" s="33">
        <v>0</v>
      </c>
      <c r="H25" s="23">
        <v>2.9769999999999999</v>
      </c>
      <c r="I25" s="30">
        <f>ROUND($G$25*$H$25,0)</f>
        <v>0</v>
      </c>
      <c r="K25" s="33"/>
      <c r="L25" s="231"/>
      <c r="M25" s="33"/>
      <c r="P25" s="29"/>
    </row>
    <row r="26" spans="1:17">
      <c r="A26" s="381" t="s">
        <v>135</v>
      </c>
      <c r="B26" s="24" t="s">
        <v>134</v>
      </c>
      <c r="E26" s="292"/>
      <c r="G26" s="33">
        <v>-1403644</v>
      </c>
      <c r="H26" s="23">
        <v>4.1630000000000003</v>
      </c>
      <c r="I26" s="33">
        <f>ROUND(G26*$H$26,4)</f>
        <v>-5843369.9720000001</v>
      </c>
      <c r="L26" s="231"/>
    </row>
    <row r="27" spans="1:17">
      <c r="A27" s="381" t="s">
        <v>133</v>
      </c>
      <c r="B27" s="24" t="s">
        <v>132</v>
      </c>
      <c r="C27" s="24"/>
      <c r="D27" s="34" t="s">
        <v>59</v>
      </c>
      <c r="E27" s="292"/>
      <c r="F27" s="24"/>
      <c r="G27" s="30"/>
      <c r="H27" s="23">
        <v>4.9000000000000002E-2</v>
      </c>
      <c r="I27" s="30">
        <f>ROUND(($G$25+$G$26)*$H$27,0)</f>
        <v>-68779</v>
      </c>
      <c r="L27" s="231"/>
    </row>
    <row r="28" spans="1:17">
      <c r="A28" s="381" t="s">
        <v>131</v>
      </c>
      <c r="B28" s="24" t="s">
        <v>130</v>
      </c>
      <c r="C28" s="24"/>
      <c r="D28" s="43" t="s">
        <v>129</v>
      </c>
      <c r="E28" s="311">
        <f>E14</f>
        <v>1.23E-2</v>
      </c>
      <c r="F28" s="24"/>
      <c r="G28" s="24"/>
      <c r="H28" s="351">
        <f>ROUND(H26/(1-E28)-H26,4)</f>
        <v>5.1799999999999999E-2</v>
      </c>
      <c r="I28" s="60">
        <f>ROUND(($G$25+$G$26)*$H$28,0)</f>
        <v>-72709</v>
      </c>
      <c r="L28" s="231"/>
    </row>
    <row r="29" spans="1:17">
      <c r="A29" s="381" t="s">
        <v>128</v>
      </c>
      <c r="B29" s="24"/>
      <c r="C29" s="24"/>
      <c r="D29" s="24"/>
      <c r="E29" s="233"/>
      <c r="F29" s="24"/>
      <c r="G29" s="32">
        <f>G25+G26</f>
        <v>-1403644</v>
      </c>
      <c r="H29" s="23">
        <f>I29/G29</f>
        <v>4.2638004878729934</v>
      </c>
      <c r="I29" s="30">
        <f>SUM(I25:I28)</f>
        <v>-5984857.9720000001</v>
      </c>
    </row>
    <row r="30" spans="1:17">
      <c r="A30" s="381" t="s">
        <v>127</v>
      </c>
      <c r="B30" s="24"/>
      <c r="C30" s="24"/>
      <c r="D30" s="24"/>
      <c r="E30" s="24"/>
      <c r="F30" s="24"/>
      <c r="G30" s="24"/>
      <c r="H30" s="23"/>
      <c r="I30" s="24"/>
    </row>
    <row r="31" spans="1:17">
      <c r="A31" s="381" t="s">
        <v>126</v>
      </c>
      <c r="B31" s="24"/>
      <c r="C31" s="24"/>
      <c r="D31" s="24"/>
      <c r="E31" s="24"/>
      <c r="F31" s="24"/>
      <c r="G31" s="24"/>
      <c r="H31" s="23"/>
      <c r="I31" s="24"/>
    </row>
    <row r="32" spans="1:17" ht="14.4" thickBot="1">
      <c r="A32" s="381" t="s">
        <v>125</v>
      </c>
      <c r="B32" s="24" t="s">
        <v>124</v>
      </c>
      <c r="C32" s="24"/>
      <c r="D32" s="24"/>
      <c r="E32" s="24"/>
      <c r="F32" s="30"/>
      <c r="G32" s="221">
        <f>G11+G17+G29</f>
        <v>2623697</v>
      </c>
      <c r="H32" s="352">
        <f>ROUND(I32/G32,4)</f>
        <v>4.2560000000000002</v>
      </c>
      <c r="I32" s="221">
        <f>I15+I22+I29</f>
        <v>11166439.028000001</v>
      </c>
      <c r="L32" s="231"/>
    </row>
    <row r="33" spans="1:12" ht="14.4" thickTop="1">
      <c r="A33" s="381" t="s">
        <v>90</v>
      </c>
      <c r="J33" s="24"/>
      <c r="K33" s="24"/>
      <c r="L33" s="231"/>
    </row>
    <row r="34" spans="1:12">
      <c r="A34" s="381" t="s">
        <v>123</v>
      </c>
      <c r="J34" s="24"/>
      <c r="L34" s="231"/>
    </row>
    <row r="35" spans="1:12" ht="14.4" thickBot="1">
      <c r="A35" s="381" t="s">
        <v>122</v>
      </c>
      <c r="B35" s="66" t="s">
        <v>121</v>
      </c>
      <c r="C35" s="66"/>
      <c r="D35" s="66"/>
      <c r="E35" s="66"/>
      <c r="F35" s="66"/>
      <c r="G35" s="222"/>
      <c r="H35" s="353"/>
      <c r="I35" s="66"/>
      <c r="J35" s="24"/>
    </row>
    <row r="36" spans="1:12">
      <c r="A36" s="381" t="s">
        <v>120</v>
      </c>
      <c r="B36" s="24"/>
      <c r="C36" s="24"/>
      <c r="D36" s="24"/>
      <c r="E36" s="24"/>
      <c r="F36" s="24"/>
      <c r="G36" s="24"/>
      <c r="I36" s="24"/>
      <c r="J36" s="24"/>
    </row>
    <row r="37" spans="1:12">
      <c r="A37" s="381" t="s">
        <v>119</v>
      </c>
      <c r="B37" s="24"/>
      <c r="C37" s="24"/>
      <c r="D37" s="24"/>
      <c r="E37" s="24"/>
      <c r="F37" s="43" t="s">
        <v>118</v>
      </c>
      <c r="G37" s="24"/>
      <c r="H37" s="54" t="s">
        <v>21</v>
      </c>
      <c r="I37" s="24"/>
      <c r="J37" s="24"/>
    </row>
    <row r="38" spans="1:12">
      <c r="A38" s="381" t="s">
        <v>117</v>
      </c>
      <c r="B38" s="24"/>
      <c r="C38" s="24"/>
      <c r="D38" s="24"/>
      <c r="E38" s="24"/>
      <c r="F38" s="43" t="s">
        <v>116</v>
      </c>
      <c r="G38" s="24"/>
      <c r="H38" s="354" t="s">
        <v>115</v>
      </c>
      <c r="I38" s="43" t="s">
        <v>114</v>
      </c>
      <c r="J38" s="24"/>
    </row>
    <row r="39" spans="1:12">
      <c r="A39" s="381" t="s">
        <v>113</v>
      </c>
      <c r="B39" s="62" t="s">
        <v>112</v>
      </c>
      <c r="C39" s="65" t="s">
        <v>111</v>
      </c>
      <c r="D39" s="43"/>
      <c r="E39" s="24"/>
      <c r="F39" s="80" t="s">
        <v>68</v>
      </c>
      <c r="G39" s="80" t="s">
        <v>110</v>
      </c>
      <c r="H39" s="355" t="s">
        <v>67</v>
      </c>
      <c r="I39" s="80" t="s">
        <v>109</v>
      </c>
      <c r="J39" s="24"/>
    </row>
    <row r="40" spans="1:12">
      <c r="A40" s="381" t="s">
        <v>108</v>
      </c>
      <c r="B40" s="24" t="s">
        <v>65</v>
      </c>
      <c r="C40" s="58">
        <v>1</v>
      </c>
      <c r="D40" s="34" t="s">
        <v>55</v>
      </c>
      <c r="E40" s="24"/>
      <c r="F40" s="30">
        <f>B.1!E14</f>
        <v>12175247</v>
      </c>
      <c r="G40" s="64">
        <f>ROUND($F$40/$F$46,4)</f>
        <v>0.20480000000000001</v>
      </c>
      <c r="H40" s="356">
        <v>3.9899999999999998E-2</v>
      </c>
      <c r="I40" s="223">
        <f t="shared" ref="I40:I45" si="0">ROUND(G40*H40,4)</f>
        <v>8.2000000000000007E-3</v>
      </c>
      <c r="J40" s="24"/>
    </row>
    <row r="41" spans="1:12">
      <c r="A41" s="381" t="s">
        <v>107</v>
      </c>
      <c r="B41" s="24" t="s">
        <v>63</v>
      </c>
      <c r="C41" s="58"/>
      <c r="D41" s="34" t="s">
        <v>55</v>
      </c>
      <c r="E41" s="24"/>
      <c r="F41" s="30">
        <f>B.1!E26</f>
        <v>37430188</v>
      </c>
      <c r="G41" s="64">
        <f>ROUND($F$41/$F$46,4)</f>
        <v>0.62960000000000005</v>
      </c>
      <c r="H41" s="346">
        <v>4.4499999999999998E-2</v>
      </c>
      <c r="I41" s="223">
        <f t="shared" si="0"/>
        <v>2.8000000000000001E-2</v>
      </c>
      <c r="J41" s="24"/>
    </row>
    <row r="42" spans="1:12">
      <c r="A42" s="381" t="s">
        <v>106</v>
      </c>
      <c r="B42" s="24" t="s">
        <v>105</v>
      </c>
      <c r="C42" s="58"/>
      <c r="D42" s="34" t="s">
        <v>55</v>
      </c>
      <c r="E42" s="24"/>
      <c r="F42" s="30">
        <f>B.1!E35</f>
        <v>323400</v>
      </c>
      <c r="G42" s="64">
        <f>ROUND($F$42/$F$46,4)</f>
        <v>5.4000000000000003E-3</v>
      </c>
      <c r="H42" s="346">
        <v>4.2200000000000001E-2</v>
      </c>
      <c r="I42" s="223">
        <f t="shared" si="0"/>
        <v>2.0000000000000001E-4</v>
      </c>
      <c r="J42" s="24"/>
    </row>
    <row r="43" spans="1:12">
      <c r="A43" s="381" t="s">
        <v>104</v>
      </c>
      <c r="B43" s="24" t="s">
        <v>61</v>
      </c>
      <c r="C43" s="58"/>
      <c r="D43" s="34" t="s">
        <v>55</v>
      </c>
      <c r="E43" s="24"/>
      <c r="F43" s="30">
        <f>B.1!E47</f>
        <v>5145769</v>
      </c>
      <c r="G43" s="64">
        <f>ROUND($F$43/$F$46,4)</f>
        <v>8.6499999999999994E-2</v>
      </c>
      <c r="H43" s="346">
        <v>5.28E-2</v>
      </c>
      <c r="I43" s="223">
        <f t="shared" si="0"/>
        <v>4.5999999999999999E-3</v>
      </c>
      <c r="J43" s="24"/>
    </row>
    <row r="44" spans="1:12">
      <c r="A44" s="381" t="s">
        <v>103</v>
      </c>
      <c r="B44" s="24" t="s">
        <v>372</v>
      </c>
      <c r="C44" s="58"/>
      <c r="D44" s="34" t="s">
        <v>55</v>
      </c>
      <c r="E44" s="24"/>
      <c r="F44" s="30">
        <f>B.1!E53</f>
        <v>2555000</v>
      </c>
      <c r="G44" s="64">
        <f>ROUND($F$44/$F$46,4)</f>
        <v>4.2999999999999997E-2</v>
      </c>
      <c r="H44" s="346">
        <v>4.4600000000000001E-2</v>
      </c>
      <c r="I44" s="223">
        <f t="shared" si="0"/>
        <v>1.9E-3</v>
      </c>
      <c r="J44" s="24"/>
    </row>
    <row r="45" spans="1:12" ht="15.6">
      <c r="A45" s="381" t="s">
        <v>102</v>
      </c>
      <c r="B45" s="24" t="s">
        <v>388</v>
      </c>
      <c r="C45" s="58"/>
      <c r="D45" s="34" t="s">
        <v>55</v>
      </c>
      <c r="E45" s="24"/>
      <c r="F45" s="307">
        <f>B.1!E66</f>
        <v>1825000</v>
      </c>
      <c r="G45" s="64">
        <f>ROUND($F$45/$F$46,4)</f>
        <v>3.0700000000000002E-2</v>
      </c>
      <c r="H45" s="346">
        <v>3.1199999999999999E-2</v>
      </c>
      <c r="I45" s="224">
        <f t="shared" si="0"/>
        <v>1E-3</v>
      </c>
      <c r="J45" s="24"/>
    </row>
    <row r="46" spans="1:12" ht="14.4" thickBot="1">
      <c r="A46" s="381" t="s">
        <v>101</v>
      </c>
      <c r="B46" s="24" t="s">
        <v>69</v>
      </c>
      <c r="C46" s="58"/>
      <c r="D46" s="24"/>
      <c r="E46" s="24"/>
      <c r="F46" s="30">
        <f>SUM(F40:F45)</f>
        <v>59454604</v>
      </c>
      <c r="G46" s="229">
        <f>SUM(G40:G45)</f>
        <v>1</v>
      </c>
      <c r="H46" s="308"/>
      <c r="I46" s="309">
        <f>SUM(I40:I45)</f>
        <v>4.3900000000000002E-2</v>
      </c>
      <c r="J46" s="24"/>
    </row>
    <row r="47" spans="1:12" ht="14.4" thickTop="1">
      <c r="A47" s="381" t="s">
        <v>99</v>
      </c>
      <c r="B47" s="24"/>
      <c r="C47" s="58"/>
      <c r="D47" s="24"/>
      <c r="E47" s="24"/>
      <c r="F47" s="30"/>
      <c r="G47" s="64"/>
      <c r="H47" s="233"/>
      <c r="I47" s="63"/>
    </row>
    <row r="48" spans="1:12">
      <c r="A48" s="381" t="s">
        <v>98</v>
      </c>
      <c r="B48" s="62" t="s">
        <v>100</v>
      </c>
      <c r="C48" s="58"/>
      <c r="D48" s="24"/>
      <c r="E48" s="24"/>
      <c r="F48" s="43"/>
      <c r="G48" s="43"/>
      <c r="H48" s="234"/>
      <c r="I48" s="43"/>
    </row>
    <row r="49" spans="1:9">
      <c r="A49" s="381" t="s">
        <v>97</v>
      </c>
      <c r="B49" s="24" t="s">
        <v>94</v>
      </c>
      <c r="C49" s="58"/>
      <c r="D49" s="57">
        <v>24</v>
      </c>
      <c r="E49" s="24"/>
      <c r="F49" s="30">
        <f>B.2!E18</f>
        <v>289000</v>
      </c>
      <c r="G49" s="64">
        <f>ROUND($F$49/$F$52,4)</f>
        <v>0.80059999999999998</v>
      </c>
      <c r="H49" s="356">
        <v>1.77E-2</v>
      </c>
      <c r="I49" s="61">
        <f>G49*H49</f>
        <v>1.417062E-2</v>
      </c>
    </row>
    <row r="50" spans="1:9">
      <c r="A50" s="381" t="s">
        <v>48</v>
      </c>
      <c r="B50" s="24" t="s">
        <v>92</v>
      </c>
      <c r="C50" s="58"/>
      <c r="D50" s="57">
        <v>24</v>
      </c>
      <c r="E50" s="24"/>
      <c r="F50" s="30">
        <f>+B.2!E24</f>
        <v>30000</v>
      </c>
      <c r="G50" s="64">
        <f>ROUND($F$50/$F$52,4)</f>
        <v>8.3099999999999993E-2</v>
      </c>
      <c r="H50" s="357">
        <v>1.47E-2</v>
      </c>
      <c r="I50" s="59">
        <f>G50*H50</f>
        <v>1.2215699999999999E-3</v>
      </c>
    </row>
    <row r="51" spans="1:9">
      <c r="A51" s="381" t="s">
        <v>373</v>
      </c>
      <c r="B51" s="24" t="s">
        <v>413</v>
      </c>
      <c r="C51" s="58"/>
      <c r="D51" s="57">
        <v>24</v>
      </c>
      <c r="E51" s="24"/>
      <c r="F51" s="60">
        <f>+B.2!E30</f>
        <v>42000</v>
      </c>
      <c r="G51" s="64">
        <f>ROUND($F$51/$F$52,4)</f>
        <v>0.1163</v>
      </c>
      <c r="H51" s="358">
        <v>1.47E-2</v>
      </c>
      <c r="I51" s="59">
        <f>G51*H51</f>
        <v>1.7096099999999999E-3</v>
      </c>
    </row>
    <row r="52" spans="1:9" ht="14.4" thickBot="1">
      <c r="A52" s="381" t="s">
        <v>415</v>
      </c>
      <c r="B52" s="24" t="s">
        <v>69</v>
      </c>
      <c r="C52" s="58"/>
      <c r="D52" s="57"/>
      <c r="E52" s="24"/>
      <c r="F52" s="30">
        <f>SUM(F49:F51)</f>
        <v>361000</v>
      </c>
      <c r="G52" s="56">
        <f>SUM(G49:G51)</f>
        <v>0.99999999999999989</v>
      </c>
      <c r="H52" s="24"/>
      <c r="I52" s="55">
        <f>I49+I50+I51</f>
        <v>1.71018E-2</v>
      </c>
    </row>
    <row r="53" spans="1:9" ht="14.4" thickTop="1"/>
    <row r="56" spans="1:9">
      <c r="A56" s="54"/>
    </row>
    <row r="57" spans="1:9">
      <c r="A57" s="54"/>
    </row>
    <row r="58" spans="1:9">
      <c r="A58" s="54"/>
    </row>
    <row r="59" spans="1:9">
      <c r="A59" s="54"/>
    </row>
  </sheetData>
  <phoneticPr fontId="152" type="noConversion"/>
  <printOptions horizontalCentered="1"/>
  <pageMargins left="0.5" right="0.5" top="0.5" bottom="0.25" header="0.5" footer="0.5"/>
  <pageSetup scale="83" orientation="portrait" r:id="rId1"/>
  <headerFooter alignWithMargins="0"/>
  <customProperties>
    <customPr name="_pios_id" r:id="rId2"/>
  </customProperties>
  <ignoredErrors>
    <ignoredError sqref="G32:I32" unlockedFormula="1"/>
    <ignoredError sqref="A11:A5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92D050"/>
  </sheetPr>
  <dimension ref="A1:Q53"/>
  <sheetViews>
    <sheetView view="pageBreakPreview" topLeftCell="A3" zoomScaleNormal="80" zoomScaleSheetLayoutView="100" workbookViewId="0">
      <selection activeCell="G35" sqref="G35"/>
    </sheetView>
  </sheetViews>
  <sheetFormatPr defaultColWidth="9.88671875" defaultRowHeight="13.8"/>
  <cols>
    <col min="1" max="1" width="5.88671875" style="22" customWidth="1"/>
    <col min="2" max="2" width="22.88671875" style="22" customWidth="1"/>
    <col min="3" max="3" width="9.88671875" style="22"/>
    <col min="4" max="4" width="4.88671875" style="22" customWidth="1"/>
    <col min="5" max="5" width="10.5546875" style="22" customWidth="1"/>
    <col min="6" max="6" width="8.6640625" style="22" bestFit="1" customWidth="1"/>
    <col min="7" max="7" width="6.109375" style="22" customWidth="1"/>
    <col min="8" max="8" width="12.44140625" style="22" customWidth="1"/>
    <col min="9" max="9" width="9.88671875" style="22"/>
    <col min="10" max="10" width="14" style="22" customWidth="1"/>
    <col min="11" max="11" width="9.88671875" style="22"/>
    <col min="12" max="12" width="11" style="22" bestFit="1" customWidth="1"/>
    <col min="13" max="13" width="9.88671875" style="22" customWidth="1"/>
    <col min="14" max="16384" width="9.88671875" style="22"/>
  </cols>
  <sheetData>
    <row r="1" spans="1:17">
      <c r="A1" s="51" t="s">
        <v>39</v>
      </c>
      <c r="B1" s="38"/>
      <c r="C1" s="38"/>
      <c r="D1" s="38"/>
      <c r="E1" s="38"/>
      <c r="F1" s="38"/>
      <c r="G1" s="38"/>
      <c r="H1" s="38"/>
      <c r="I1" s="76"/>
      <c r="J1" s="24" t="s">
        <v>80</v>
      </c>
    </row>
    <row r="2" spans="1:17">
      <c r="A2" s="38" t="str">
        <f>B.1!A2</f>
        <v>Expected Gas Cost (EGC) Calculation</v>
      </c>
      <c r="B2" s="38"/>
      <c r="C2" s="38"/>
      <c r="D2" s="38"/>
      <c r="E2" s="38"/>
      <c r="F2" s="38"/>
      <c r="G2" s="38"/>
      <c r="H2" s="38"/>
      <c r="I2" s="76"/>
      <c r="J2" s="24" t="s">
        <v>174</v>
      </c>
    </row>
    <row r="3" spans="1:17">
      <c r="A3" s="50" t="s">
        <v>173</v>
      </c>
      <c r="B3" s="38"/>
      <c r="C3" s="38"/>
      <c r="D3" s="38"/>
      <c r="E3" s="38"/>
      <c r="F3" s="38"/>
      <c r="G3" s="38"/>
      <c r="H3" s="38"/>
      <c r="I3" s="76"/>
      <c r="J3" s="24"/>
    </row>
    <row r="4" spans="1:17">
      <c r="A4" s="24"/>
      <c r="B4" s="24"/>
      <c r="C4" s="24"/>
      <c r="D4" s="24"/>
      <c r="E4" s="24"/>
      <c r="F4" s="24"/>
      <c r="G4" s="24"/>
      <c r="H4" s="24"/>
      <c r="I4" s="49"/>
      <c r="J4" s="24"/>
    </row>
    <row r="5" spans="1:17">
      <c r="A5" s="71"/>
      <c r="B5" s="24"/>
      <c r="C5" s="24"/>
      <c r="D5" s="24"/>
      <c r="E5" s="43" t="s">
        <v>34</v>
      </c>
      <c r="F5" s="43" t="s">
        <v>33</v>
      </c>
      <c r="G5" s="43" t="s">
        <v>32</v>
      </c>
      <c r="H5" s="43" t="s">
        <v>76</v>
      </c>
      <c r="I5" s="43" t="s">
        <v>75</v>
      </c>
      <c r="J5" s="54" t="s">
        <v>159</v>
      </c>
    </row>
    <row r="6" spans="1:17">
      <c r="A6" s="44"/>
      <c r="B6" s="44"/>
      <c r="C6" s="44"/>
      <c r="D6" s="44"/>
      <c r="E6" s="44"/>
      <c r="F6" s="44"/>
      <c r="G6" s="44"/>
      <c r="H6" s="44"/>
      <c r="I6" s="44"/>
      <c r="J6" s="44"/>
    </row>
    <row r="7" spans="1:17">
      <c r="A7" s="47" t="s">
        <v>31</v>
      </c>
      <c r="B7" s="44"/>
      <c r="C7" s="44"/>
      <c r="D7" s="44"/>
      <c r="E7" s="47" t="s">
        <v>0</v>
      </c>
      <c r="F7" s="44"/>
      <c r="G7" s="75"/>
      <c r="H7" s="75"/>
      <c r="I7" s="44"/>
      <c r="J7" s="44"/>
    </row>
    <row r="8" spans="1:17">
      <c r="A8" s="46" t="s">
        <v>30</v>
      </c>
      <c r="B8" s="45" t="s">
        <v>29</v>
      </c>
      <c r="C8" s="45"/>
      <c r="D8" s="45"/>
      <c r="E8" s="46" t="s">
        <v>72</v>
      </c>
      <c r="F8" s="45"/>
      <c r="G8" s="48" t="s">
        <v>158</v>
      </c>
      <c r="H8" s="48"/>
      <c r="I8" s="46" t="s">
        <v>70</v>
      </c>
      <c r="J8" s="46" t="s">
        <v>69</v>
      </c>
    </row>
    <row r="9" spans="1:17">
      <c r="A9" s="24"/>
      <c r="B9" s="44"/>
      <c r="C9" s="24"/>
      <c r="D9" s="24"/>
      <c r="E9" s="24"/>
      <c r="F9" s="24"/>
      <c r="G9" s="43" t="s">
        <v>11</v>
      </c>
      <c r="H9" s="43" t="s">
        <v>68</v>
      </c>
      <c r="I9" s="43" t="s">
        <v>67</v>
      </c>
      <c r="J9" s="43" t="s">
        <v>66</v>
      </c>
    </row>
    <row r="10" spans="1:17">
      <c r="A10" s="24"/>
      <c r="B10" s="39"/>
      <c r="C10" s="24"/>
      <c r="D10" s="24"/>
      <c r="E10" s="24"/>
      <c r="F10" s="24"/>
      <c r="G10" s="24"/>
      <c r="H10" s="70"/>
      <c r="I10" s="70"/>
      <c r="J10" s="24"/>
    </row>
    <row r="11" spans="1:17">
      <c r="A11" s="24">
        <v>1</v>
      </c>
      <c r="B11" s="67" t="s">
        <v>172</v>
      </c>
      <c r="C11" s="24"/>
      <c r="D11" s="24"/>
      <c r="E11" s="30"/>
      <c r="F11" s="24"/>
      <c r="G11" s="30"/>
      <c r="H11" s="33">
        <v>660078</v>
      </c>
      <c r="I11" s="41"/>
      <c r="J11" s="24"/>
    </row>
    <row r="12" spans="1:17">
      <c r="A12" s="24">
        <v>2</v>
      </c>
      <c r="B12" s="24" t="s">
        <v>148</v>
      </c>
      <c r="C12" s="24"/>
      <c r="D12" s="24"/>
      <c r="E12" s="24"/>
      <c r="F12" s="24"/>
      <c r="G12" s="24"/>
      <c r="H12" s="24"/>
      <c r="I12" s="29">
        <v>4.1630000000000003</v>
      </c>
      <c r="J12" s="30">
        <f>ROUND($H$11*I12,0)</f>
        <v>2747905</v>
      </c>
    </row>
    <row r="13" spans="1:17">
      <c r="A13" s="24">
        <v>3</v>
      </c>
      <c r="B13" s="24" t="s">
        <v>171</v>
      </c>
      <c r="C13" s="24"/>
      <c r="D13" s="24"/>
      <c r="E13" s="24"/>
      <c r="F13" s="24"/>
      <c r="G13" s="24"/>
      <c r="H13" s="24"/>
      <c r="I13" s="23">
        <f>B.3!I52</f>
        <v>1.71018E-2</v>
      </c>
      <c r="J13" s="30">
        <f>ROUND($H$11*I13,0)</f>
        <v>11289</v>
      </c>
    </row>
    <row r="14" spans="1:17">
      <c r="A14" s="24">
        <v>4</v>
      </c>
      <c r="B14" s="24" t="s">
        <v>144</v>
      </c>
      <c r="C14" s="24"/>
      <c r="D14" s="24"/>
      <c r="E14" s="43">
        <v>24</v>
      </c>
      <c r="F14" s="24"/>
      <c r="G14" s="24"/>
      <c r="H14" s="24"/>
      <c r="I14" s="23">
        <v>1.4E-3</v>
      </c>
      <c r="J14" s="30">
        <f>ROUND($H$11*I14,0)</f>
        <v>924</v>
      </c>
    </row>
    <row r="15" spans="1:17">
      <c r="A15" s="24">
        <v>5</v>
      </c>
      <c r="B15" s="24" t="s">
        <v>164</v>
      </c>
      <c r="C15" s="24"/>
      <c r="D15" s="24"/>
      <c r="E15" s="43">
        <v>32</v>
      </c>
      <c r="F15" s="350">
        <v>1.54E-2</v>
      </c>
      <c r="G15" s="24"/>
      <c r="H15" s="24"/>
      <c r="I15" s="351">
        <f>ROUND(I12/(1-F15)-I12,4)</f>
        <v>6.5100000000000005E-2</v>
      </c>
      <c r="J15" s="60">
        <f>ROUND($H$11*I15,0)</f>
        <v>42971</v>
      </c>
      <c r="Q15" s="305"/>
    </row>
    <row r="16" spans="1:17">
      <c r="A16" s="24">
        <v>6</v>
      </c>
      <c r="B16" s="24"/>
      <c r="C16" s="24"/>
      <c r="D16" s="24"/>
      <c r="E16" s="24"/>
      <c r="G16" s="24"/>
      <c r="H16" s="24"/>
      <c r="I16" s="23">
        <f>SUM(I12:I15)</f>
        <v>4.2466018000000005</v>
      </c>
      <c r="J16" s="30">
        <f>SUM(J12:J15)</f>
        <v>2803089</v>
      </c>
      <c r="Q16" s="305"/>
    </row>
    <row r="17" spans="1:17">
      <c r="A17" s="24">
        <v>7</v>
      </c>
      <c r="B17" s="24"/>
      <c r="C17" s="24"/>
      <c r="D17" s="24"/>
      <c r="E17" s="24"/>
      <c r="G17" s="24"/>
      <c r="H17" s="24"/>
      <c r="I17" s="23"/>
      <c r="J17" s="24"/>
      <c r="Q17" s="305"/>
    </row>
    <row r="18" spans="1:17">
      <c r="A18" s="24">
        <v>8</v>
      </c>
      <c r="B18" s="67" t="s">
        <v>170</v>
      </c>
      <c r="C18" s="24"/>
      <c r="D18" s="24"/>
      <c r="E18" s="24"/>
      <c r="G18" s="30"/>
      <c r="H18" s="33">
        <v>0</v>
      </c>
      <c r="I18" s="23"/>
      <c r="J18" s="24"/>
      <c r="Q18" s="305"/>
    </row>
    <row r="19" spans="1:17">
      <c r="A19" s="24">
        <v>9</v>
      </c>
      <c r="B19" s="24" t="s">
        <v>148</v>
      </c>
      <c r="C19" s="24"/>
      <c r="D19" s="24"/>
      <c r="E19" s="24"/>
      <c r="G19" s="24"/>
      <c r="H19" s="24"/>
      <c r="I19" s="23">
        <f>I12</f>
        <v>4.1630000000000003</v>
      </c>
      <c r="J19" s="30">
        <f>ROUND($H$18*I19,0)</f>
        <v>0</v>
      </c>
      <c r="Q19" s="305"/>
    </row>
    <row r="20" spans="1:17">
      <c r="A20" s="24">
        <v>10</v>
      </c>
      <c r="B20" s="24" t="s">
        <v>169</v>
      </c>
      <c r="C20" s="24"/>
      <c r="D20" s="24"/>
      <c r="E20" s="43">
        <v>26</v>
      </c>
      <c r="G20" s="24"/>
      <c r="H20" s="24"/>
      <c r="I20" s="23">
        <v>0.70730000000000004</v>
      </c>
      <c r="J20" s="30">
        <f>ROUND($H$18*I20,0)</f>
        <v>0</v>
      </c>
      <c r="Q20" s="305"/>
    </row>
    <row r="21" spans="1:17">
      <c r="A21" s="24">
        <v>11</v>
      </c>
      <c r="B21" s="24" t="s">
        <v>144</v>
      </c>
      <c r="C21" s="24"/>
      <c r="D21" s="24"/>
      <c r="E21" s="73">
        <v>24</v>
      </c>
      <c r="G21" s="24"/>
      <c r="H21" s="24"/>
      <c r="I21" s="23">
        <f>I14</f>
        <v>1.4E-3</v>
      </c>
      <c r="J21" s="30">
        <f>ROUND($H$18*I21,0)</f>
        <v>0</v>
      </c>
      <c r="Q21" s="305"/>
    </row>
    <row r="22" spans="1:17">
      <c r="A22" s="24">
        <v>12</v>
      </c>
      <c r="B22" s="24" t="s">
        <v>164</v>
      </c>
      <c r="C22" s="24"/>
      <c r="D22" s="24"/>
      <c r="E22" s="43">
        <v>32</v>
      </c>
      <c r="F22" s="359">
        <f>F15</f>
        <v>1.54E-2</v>
      </c>
      <c r="G22" s="24"/>
      <c r="H22" s="24"/>
      <c r="I22" s="351">
        <f>ROUND(I19/(1-F22)-I19,4)</f>
        <v>6.5100000000000005E-2</v>
      </c>
      <c r="J22" s="60">
        <f>ROUND($H$18*I22,0)</f>
        <v>0</v>
      </c>
      <c r="Q22" s="305"/>
    </row>
    <row r="23" spans="1:17">
      <c r="A23" s="24">
        <v>13</v>
      </c>
      <c r="B23" s="24"/>
      <c r="C23" s="24"/>
      <c r="D23" s="24"/>
      <c r="E23" s="24"/>
      <c r="G23" s="24"/>
      <c r="H23" s="24"/>
      <c r="I23" s="23">
        <f>SUM(I19:I22)</f>
        <v>4.9368000000000007</v>
      </c>
      <c r="J23" s="30">
        <f>SUM(J19:J22)</f>
        <v>0</v>
      </c>
      <c r="Q23" s="305"/>
    </row>
    <row r="24" spans="1:17">
      <c r="A24" s="24">
        <v>14</v>
      </c>
      <c r="B24" s="24"/>
      <c r="C24" s="24"/>
      <c r="D24" s="24"/>
      <c r="E24" s="24"/>
      <c r="G24" s="24"/>
      <c r="H24" s="24"/>
      <c r="I24" s="23"/>
      <c r="J24" s="24"/>
    </row>
    <row r="25" spans="1:17">
      <c r="A25" s="24">
        <v>15</v>
      </c>
      <c r="B25" s="67" t="s">
        <v>89</v>
      </c>
      <c r="C25" s="24"/>
      <c r="D25" s="24"/>
      <c r="E25" s="24"/>
      <c r="G25" s="24"/>
      <c r="H25" s="24"/>
      <c r="I25" s="23"/>
      <c r="J25" s="24"/>
    </row>
    <row r="26" spans="1:17">
      <c r="A26" s="24">
        <v>16</v>
      </c>
      <c r="B26" s="24" t="s">
        <v>168</v>
      </c>
      <c r="C26" s="24"/>
      <c r="D26" s="24"/>
      <c r="E26" s="24"/>
      <c r="G26" s="24"/>
      <c r="H26" s="33">
        <v>0</v>
      </c>
      <c r="I26" s="23">
        <v>2.9769999999999999</v>
      </c>
      <c r="J26" s="69">
        <f>H26*I26</f>
        <v>0</v>
      </c>
    </row>
    <row r="27" spans="1:17">
      <c r="A27" s="24">
        <v>17</v>
      </c>
      <c r="B27" s="24" t="s">
        <v>167</v>
      </c>
      <c r="C27" s="24"/>
      <c r="D27" s="24"/>
      <c r="E27" s="24"/>
      <c r="G27" s="24"/>
      <c r="H27" s="33">
        <v>-508208</v>
      </c>
      <c r="I27" s="23">
        <v>4.1630000000000003</v>
      </c>
      <c r="J27" s="30">
        <f>H27*I27</f>
        <v>-2115669.9040000001</v>
      </c>
    </row>
    <row r="28" spans="1:17">
      <c r="A28" s="24">
        <v>18</v>
      </c>
      <c r="B28" s="38" t="s">
        <v>166</v>
      </c>
      <c r="C28" s="24"/>
      <c r="D28" s="24"/>
      <c r="E28" s="43">
        <v>61</v>
      </c>
      <c r="G28" s="24"/>
      <c r="H28" s="24"/>
      <c r="I28" s="23">
        <v>8.6999999999999994E-3</v>
      </c>
      <c r="J28" s="30">
        <f>ROUND(H26*I28,0)</f>
        <v>0</v>
      </c>
      <c r="L28" s="74"/>
    </row>
    <row r="29" spans="1:17">
      <c r="A29" s="24">
        <v>19</v>
      </c>
      <c r="B29" s="24" t="s">
        <v>165</v>
      </c>
      <c r="C29" s="24"/>
      <c r="D29" s="24"/>
      <c r="E29" s="43">
        <v>61</v>
      </c>
      <c r="G29" s="24"/>
      <c r="H29" s="24"/>
      <c r="I29" s="23">
        <v>8.6999999999999994E-3</v>
      </c>
      <c r="J29" s="30">
        <f>ROUND($H$27*I29,0)</f>
        <v>-4421</v>
      </c>
    </row>
    <row r="30" spans="1:17">
      <c r="A30" s="24">
        <v>20</v>
      </c>
      <c r="B30" s="24" t="s">
        <v>164</v>
      </c>
      <c r="C30" s="24"/>
      <c r="D30" s="24"/>
      <c r="E30" s="43">
        <v>61</v>
      </c>
      <c r="F30" s="350">
        <v>1.38E-2</v>
      </c>
      <c r="G30" s="24"/>
      <c r="H30" s="89"/>
      <c r="I30" s="351">
        <f>ROUND(I29/(1-F30)-I29,4)</f>
        <v>1E-4</v>
      </c>
      <c r="J30" s="52">
        <f>ROUND(SUM($H$26:$H$27)*I30,0)</f>
        <v>-51</v>
      </c>
    </row>
    <row r="31" spans="1:17">
      <c r="A31" s="24">
        <v>21</v>
      </c>
      <c r="B31" s="24" t="s">
        <v>163</v>
      </c>
      <c r="C31" s="24"/>
      <c r="D31" s="24"/>
      <c r="E31" s="43"/>
      <c r="F31" s="24"/>
      <c r="G31" s="24"/>
      <c r="H31" s="30">
        <f>H26+H27</f>
        <v>-508208</v>
      </c>
      <c r="I31" s="23">
        <f>J31/H31</f>
        <v>4.1717995466423199</v>
      </c>
      <c r="J31" s="30">
        <f>SUM(J26:J30)</f>
        <v>-2120141.9040000001</v>
      </c>
      <c r="L31" s="33"/>
      <c r="M31" s="33"/>
    </row>
    <row r="32" spans="1:17">
      <c r="A32" s="24">
        <v>22</v>
      </c>
      <c r="B32" s="24"/>
      <c r="C32" s="24"/>
      <c r="D32" s="24"/>
      <c r="E32" s="43"/>
      <c r="F32" s="24"/>
      <c r="G32" s="24"/>
      <c r="H32" s="24"/>
      <c r="I32" s="23"/>
      <c r="J32" s="24"/>
      <c r="L32" s="33"/>
      <c r="M32" s="33"/>
    </row>
    <row r="33" spans="1:10">
      <c r="A33" s="24">
        <v>23</v>
      </c>
      <c r="B33" s="24"/>
      <c r="C33" s="24"/>
      <c r="D33" s="24"/>
      <c r="E33" s="24"/>
      <c r="F33" s="24"/>
      <c r="G33" s="24"/>
      <c r="H33" s="24"/>
      <c r="I33" s="29"/>
      <c r="J33" s="24"/>
    </row>
    <row r="34" spans="1:10">
      <c r="A34" s="24">
        <v>24</v>
      </c>
      <c r="B34" s="24"/>
      <c r="C34" s="24"/>
      <c r="D34" s="24"/>
      <c r="E34" s="24"/>
      <c r="F34" s="24"/>
      <c r="G34" s="24"/>
      <c r="H34" s="24"/>
      <c r="I34" s="29"/>
      <c r="J34" s="24"/>
    </row>
    <row r="35" spans="1:10" ht="14.4" thickBot="1">
      <c r="A35" s="24">
        <v>25</v>
      </c>
      <c r="B35" s="24" t="s">
        <v>162</v>
      </c>
      <c r="C35" s="24"/>
      <c r="D35" s="24"/>
      <c r="E35" s="24"/>
      <c r="F35" s="24"/>
      <c r="G35" s="24"/>
      <c r="H35" s="27">
        <f>SUM(H11:H30)</f>
        <v>151870</v>
      </c>
      <c r="I35" s="72">
        <f>ROUND(J35/H35,4)</f>
        <v>4.4969000000000001</v>
      </c>
      <c r="J35" s="27">
        <f>J16+J23+J31</f>
        <v>682947.0959999999</v>
      </c>
    </row>
    <row r="36" spans="1:10" ht="14.4" thickTop="1">
      <c r="A36" s="24"/>
    </row>
    <row r="37" spans="1:10">
      <c r="A37" s="24"/>
      <c r="H37" s="33"/>
      <c r="J37" s="33"/>
    </row>
    <row r="38" spans="1:10">
      <c r="A38" s="24"/>
    </row>
    <row r="39" spans="1:10">
      <c r="A39" s="24"/>
    </row>
    <row r="40" spans="1:10">
      <c r="A40" s="24"/>
    </row>
    <row r="41" spans="1:10">
      <c r="A41" s="24"/>
    </row>
    <row r="42" spans="1:10">
      <c r="A42" s="24"/>
    </row>
    <row r="43" spans="1:10">
      <c r="A43" s="24"/>
    </row>
    <row r="44" spans="1:10">
      <c r="A44" s="24"/>
    </row>
    <row r="45" spans="1:10">
      <c r="A45" s="24"/>
    </row>
    <row r="46" spans="1:10">
      <c r="A46" s="24"/>
    </row>
    <row r="47" spans="1:10">
      <c r="A47" s="24"/>
    </row>
    <row r="48" spans="1:10">
      <c r="A48" s="24"/>
    </row>
    <row r="49" spans="1:1">
      <c r="A49" s="24"/>
    </row>
    <row r="50" spans="1:1">
      <c r="A50" s="24"/>
    </row>
    <row r="51" spans="1:1">
      <c r="A51" s="24"/>
    </row>
    <row r="52" spans="1:1">
      <c r="A52" s="24"/>
    </row>
    <row r="53" spans="1:1">
      <c r="A53" s="24"/>
    </row>
  </sheetData>
  <printOptions horizontalCentered="1"/>
  <pageMargins left="0.5" right="0.5" top="0.5" bottom="0.25" header="0.5" footer="0.5"/>
  <pageSetup scale="90" orientation="portrait" r:id="rId1"/>
  <headerFooter alignWithMargins="0">
    <oddFooter>&amp;R&amp;Z&amp;F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92D050"/>
    <pageSetUpPr fitToPage="1"/>
  </sheetPr>
  <dimension ref="A1:Q58"/>
  <sheetViews>
    <sheetView view="pageBreakPreview" zoomScale="115" zoomScaleNormal="80" zoomScaleSheetLayoutView="115" workbookViewId="0">
      <pane xSplit="4" ySplit="8" topLeftCell="E9" activePane="bottomRight" state="frozen"/>
      <selection activeCell="L49" sqref="L49"/>
      <selection pane="topRight" activeCell="L49" sqref="L49"/>
      <selection pane="bottomLeft" activeCell="L49" sqref="L49"/>
      <selection pane="bottomRight" activeCell="K23" sqref="K23"/>
    </sheetView>
  </sheetViews>
  <sheetFormatPr defaultColWidth="9.33203125" defaultRowHeight="13.8"/>
  <cols>
    <col min="1" max="3" width="9.33203125" style="22" customWidth="1"/>
    <col min="4" max="4" width="9.88671875" style="22" customWidth="1"/>
    <col min="5" max="5" width="10.6640625" style="22" customWidth="1"/>
    <col min="6" max="6" width="9.109375" style="22" customWidth="1"/>
    <col min="7" max="7" width="9.33203125" style="22" customWidth="1"/>
    <col min="8" max="8" width="10" style="22" bestFit="1" customWidth="1"/>
    <col min="9" max="9" width="10.6640625" style="22" bestFit="1" customWidth="1"/>
    <col min="10" max="10" width="14.44140625" style="22" customWidth="1"/>
    <col min="11" max="11" width="9.33203125" style="22"/>
    <col min="12" max="12" width="11.6640625" style="22" bestFit="1" customWidth="1"/>
    <col min="13" max="13" width="9.88671875" style="22" customWidth="1"/>
    <col min="14" max="14" width="12" style="22" bestFit="1" customWidth="1"/>
    <col min="15" max="16384" width="9.33203125" style="22"/>
  </cols>
  <sheetData>
    <row r="1" spans="1:17">
      <c r="A1" s="51" t="s">
        <v>39</v>
      </c>
      <c r="B1" s="38"/>
      <c r="C1" s="38"/>
      <c r="D1" s="38"/>
      <c r="E1" s="38"/>
      <c r="F1" s="38"/>
      <c r="G1" s="38"/>
      <c r="H1" s="38"/>
      <c r="I1" s="76"/>
      <c r="J1" s="24" t="s">
        <v>80</v>
      </c>
    </row>
    <row r="2" spans="1:17">
      <c r="A2" s="38" t="s">
        <v>79</v>
      </c>
      <c r="B2" s="38"/>
      <c r="C2" s="38"/>
      <c r="D2" s="38"/>
      <c r="E2" s="38"/>
      <c r="F2" s="38"/>
      <c r="G2" s="38"/>
      <c r="H2" s="38"/>
      <c r="I2" s="76"/>
      <c r="J2" s="24" t="s">
        <v>183</v>
      </c>
    </row>
    <row r="3" spans="1:17">
      <c r="A3" s="50" t="s">
        <v>182</v>
      </c>
      <c r="B3" s="38"/>
      <c r="C3" s="38"/>
      <c r="D3" s="38"/>
      <c r="E3" s="38"/>
      <c r="F3" s="38"/>
      <c r="G3" s="38"/>
      <c r="H3" s="38"/>
      <c r="I3" s="76"/>
      <c r="J3" s="24"/>
    </row>
    <row r="4" spans="1:17">
      <c r="A4" s="24"/>
      <c r="B4" s="24"/>
      <c r="C4" s="24"/>
      <c r="D4" s="24"/>
      <c r="E4" s="24"/>
      <c r="F4" s="24"/>
      <c r="G4" s="24"/>
      <c r="H4" s="24"/>
      <c r="I4" s="49"/>
      <c r="J4" s="24"/>
    </row>
    <row r="5" spans="1:17">
      <c r="A5" s="24" t="s">
        <v>21</v>
      </c>
      <c r="B5" s="24"/>
      <c r="C5" s="24"/>
      <c r="D5" s="24"/>
      <c r="E5" s="43" t="s">
        <v>34</v>
      </c>
      <c r="F5" s="43" t="s">
        <v>33</v>
      </c>
      <c r="G5" s="43" t="s">
        <v>32</v>
      </c>
      <c r="H5" s="43" t="s">
        <v>76</v>
      </c>
      <c r="I5" s="43" t="s">
        <v>75</v>
      </c>
      <c r="J5" s="54" t="s">
        <v>159</v>
      </c>
    </row>
    <row r="6" spans="1:17">
      <c r="A6" s="44"/>
      <c r="B6" s="44"/>
      <c r="C6" s="44"/>
      <c r="D6" s="44"/>
      <c r="E6" s="44"/>
      <c r="F6" s="44"/>
      <c r="G6" s="44"/>
      <c r="H6" s="44"/>
      <c r="I6" s="44"/>
      <c r="J6" s="44"/>
    </row>
    <row r="7" spans="1:17">
      <c r="A7" s="47" t="s">
        <v>31</v>
      </c>
      <c r="B7" s="44"/>
      <c r="C7" s="44"/>
      <c r="D7" s="44"/>
      <c r="E7" s="47" t="s">
        <v>0</v>
      </c>
      <c r="F7" s="47"/>
      <c r="G7" s="75"/>
      <c r="H7" s="75"/>
      <c r="I7" s="44"/>
      <c r="J7" s="44"/>
    </row>
    <row r="8" spans="1:17">
      <c r="A8" s="46" t="s">
        <v>30</v>
      </c>
      <c r="B8" s="45" t="s">
        <v>29</v>
      </c>
      <c r="C8" s="45"/>
      <c r="D8" s="45"/>
      <c r="E8" s="46" t="s">
        <v>72</v>
      </c>
      <c r="F8" s="46"/>
      <c r="G8" s="48" t="s">
        <v>158</v>
      </c>
      <c r="H8" s="48"/>
      <c r="I8" s="46" t="s">
        <v>70</v>
      </c>
      <c r="J8" s="46" t="s">
        <v>69</v>
      </c>
    </row>
    <row r="9" spans="1:17">
      <c r="A9" s="24"/>
      <c r="B9" s="44"/>
      <c r="C9" s="24"/>
      <c r="D9" s="24"/>
      <c r="E9" s="24"/>
      <c r="F9" s="43"/>
      <c r="G9" s="43" t="s">
        <v>11</v>
      </c>
      <c r="H9" s="43" t="s">
        <v>68</v>
      </c>
      <c r="I9" s="43" t="s">
        <v>67</v>
      </c>
      <c r="J9" s="43" t="s">
        <v>66</v>
      </c>
    </row>
    <row r="10" spans="1:17">
      <c r="A10" s="24"/>
      <c r="B10" s="44"/>
      <c r="C10" s="24"/>
      <c r="D10" s="24"/>
      <c r="E10" s="24"/>
      <c r="F10" s="24"/>
      <c r="G10" s="43"/>
      <c r="H10" s="43"/>
      <c r="I10" s="43"/>
      <c r="J10" s="43"/>
    </row>
    <row r="11" spans="1:17">
      <c r="A11" s="24">
        <v>1</v>
      </c>
      <c r="B11" s="67" t="s">
        <v>181</v>
      </c>
      <c r="C11" s="24"/>
      <c r="D11" s="24"/>
      <c r="E11" s="33"/>
      <c r="H11" s="361"/>
      <c r="I11" s="361"/>
    </row>
    <row r="12" spans="1:17">
      <c r="A12" s="24">
        <v>2</v>
      </c>
      <c r="B12" s="24" t="s">
        <v>180</v>
      </c>
      <c r="C12" s="24"/>
      <c r="D12" s="24"/>
      <c r="G12" s="33"/>
      <c r="H12" s="33">
        <v>92000</v>
      </c>
      <c r="I12" s="346"/>
    </row>
    <row r="13" spans="1:17">
      <c r="A13" s="24">
        <v>3</v>
      </c>
      <c r="B13" s="24" t="s">
        <v>148</v>
      </c>
      <c r="C13" s="24"/>
      <c r="D13" s="24"/>
      <c r="I13" s="362">
        <v>4.1630000000000003</v>
      </c>
      <c r="J13" s="33">
        <f>ROUND($H$12*I13,0)</f>
        <v>382996</v>
      </c>
      <c r="K13" s="24"/>
    </row>
    <row r="14" spans="1:17">
      <c r="A14" s="24">
        <v>4</v>
      </c>
      <c r="B14" s="24" t="s">
        <v>179</v>
      </c>
      <c r="C14" s="24"/>
      <c r="D14" s="24"/>
      <c r="E14" s="54">
        <v>13</v>
      </c>
      <c r="I14" s="362">
        <v>1.06E-2</v>
      </c>
      <c r="J14" s="33">
        <f>ROUND($H$12*I14,0)</f>
        <v>975</v>
      </c>
      <c r="K14" s="24"/>
    </row>
    <row r="15" spans="1:17">
      <c r="A15" s="24">
        <v>5</v>
      </c>
      <c r="B15" s="24" t="s">
        <v>144</v>
      </c>
      <c r="E15" s="54">
        <v>13</v>
      </c>
      <c r="I15" s="362">
        <v>1.4E-3</v>
      </c>
      <c r="J15" s="33">
        <f>ROUND($H$12*I15,0)</f>
        <v>129</v>
      </c>
      <c r="K15" s="24"/>
      <c r="Q15" s="305"/>
    </row>
    <row r="16" spans="1:17">
      <c r="A16" s="24">
        <v>6</v>
      </c>
      <c r="B16" s="24" t="s">
        <v>164</v>
      </c>
      <c r="C16" s="24"/>
      <c r="D16" s="24"/>
      <c r="E16" s="54">
        <v>13</v>
      </c>
      <c r="F16" s="360">
        <v>7.6E-3</v>
      </c>
      <c r="I16" s="23">
        <f>ROUND(I13/(1-(F16-0.001))-I13,4)</f>
        <v>2.7699999999999999E-2</v>
      </c>
      <c r="J16" s="33">
        <f>ROUND($H$12*I16,0)</f>
        <v>2548</v>
      </c>
      <c r="Q16" s="305"/>
    </row>
    <row r="17" spans="1:17" ht="14.4" thickBot="1">
      <c r="A17" s="24">
        <v>7</v>
      </c>
      <c r="B17" s="24"/>
      <c r="C17" s="24"/>
      <c r="D17" s="24"/>
      <c r="I17" s="352">
        <f>SUM(I13:I16)</f>
        <v>4.202700000000001</v>
      </c>
      <c r="J17" s="348">
        <f>SUM(J13:J16)</f>
        <v>386648</v>
      </c>
      <c r="Q17" s="305"/>
    </row>
    <row r="18" spans="1:17" ht="14.4" thickTop="1">
      <c r="A18" s="24">
        <v>8</v>
      </c>
      <c r="B18" s="44"/>
      <c r="C18" s="24"/>
      <c r="D18" s="24"/>
      <c r="F18" s="350"/>
      <c r="G18" s="54"/>
      <c r="H18" s="54"/>
      <c r="I18" s="54"/>
      <c r="J18" s="54"/>
      <c r="Q18" s="305"/>
    </row>
    <row r="19" spans="1:17">
      <c r="A19" s="24">
        <v>9</v>
      </c>
      <c r="B19" s="44"/>
      <c r="C19" s="24"/>
      <c r="D19" s="24"/>
      <c r="F19" s="350"/>
      <c r="G19" s="54"/>
      <c r="H19" s="54"/>
      <c r="I19" s="54"/>
      <c r="J19" s="54"/>
      <c r="Q19" s="305"/>
    </row>
    <row r="20" spans="1:17">
      <c r="A20" s="24"/>
      <c r="B20" s="44"/>
      <c r="C20" s="24"/>
      <c r="D20" s="24"/>
      <c r="G20" s="54"/>
      <c r="H20" s="54"/>
      <c r="I20" s="54"/>
      <c r="J20" s="54"/>
      <c r="Q20" s="305"/>
    </row>
    <row r="21" spans="1:17">
      <c r="A21" s="24" t="s">
        <v>74</v>
      </c>
      <c r="B21" s="24"/>
      <c r="C21" s="24"/>
      <c r="D21" s="24"/>
      <c r="G21" s="54"/>
      <c r="H21" s="54"/>
      <c r="I21" s="54"/>
      <c r="J21" s="54"/>
      <c r="Q21" s="305"/>
    </row>
    <row r="22" spans="1:17">
      <c r="A22" s="47"/>
      <c r="B22" s="44"/>
      <c r="C22" s="44"/>
      <c r="D22" s="44"/>
      <c r="E22" s="363"/>
      <c r="F22" s="363"/>
      <c r="G22" s="363"/>
      <c r="H22" s="363"/>
      <c r="I22" s="363"/>
      <c r="J22" s="363"/>
      <c r="Q22" s="305"/>
    </row>
    <row r="23" spans="1:17">
      <c r="A23" s="44"/>
      <c r="B23" s="24"/>
      <c r="C23" s="24"/>
      <c r="D23" s="24"/>
      <c r="E23" s="54" t="s">
        <v>34</v>
      </c>
      <c r="F23" s="54" t="s">
        <v>33</v>
      </c>
      <c r="G23" s="54" t="s">
        <v>32</v>
      </c>
      <c r="H23" s="54" t="s">
        <v>76</v>
      </c>
      <c r="I23" s="54" t="s">
        <v>75</v>
      </c>
      <c r="K23" s="43"/>
      <c r="Q23" s="305"/>
    </row>
    <row r="24" spans="1:17">
      <c r="A24" s="44"/>
      <c r="B24" s="44"/>
      <c r="C24" s="44"/>
      <c r="D24" s="44"/>
      <c r="E24" s="363"/>
      <c r="F24" s="363"/>
      <c r="G24" s="364" t="s">
        <v>74</v>
      </c>
      <c r="H24" s="364"/>
      <c r="I24" s="364"/>
      <c r="K24" s="44"/>
    </row>
    <row r="25" spans="1:17">
      <c r="A25" s="47" t="s">
        <v>31</v>
      </c>
      <c r="B25" s="44"/>
      <c r="C25" s="44"/>
      <c r="D25" s="47"/>
      <c r="E25" s="365" t="s">
        <v>0</v>
      </c>
      <c r="F25" s="365" t="s">
        <v>73</v>
      </c>
      <c r="G25" s="363"/>
      <c r="H25" s="363"/>
      <c r="I25" s="363"/>
      <c r="K25" s="47"/>
    </row>
    <row r="26" spans="1:17">
      <c r="A26" s="46" t="s">
        <v>30</v>
      </c>
      <c r="B26" s="45" t="s">
        <v>29</v>
      </c>
      <c r="C26" s="45"/>
      <c r="D26" s="46"/>
      <c r="E26" s="366" t="s">
        <v>72</v>
      </c>
      <c r="F26" s="366" t="s">
        <v>71</v>
      </c>
      <c r="G26" s="366" t="s">
        <v>70</v>
      </c>
      <c r="H26" s="366" t="s">
        <v>69</v>
      </c>
      <c r="I26" s="366" t="s">
        <v>20</v>
      </c>
      <c r="K26" s="47"/>
    </row>
    <row r="27" spans="1:17">
      <c r="A27" s="24"/>
      <c r="B27" s="44"/>
      <c r="C27" s="24"/>
      <c r="D27" s="24"/>
      <c r="E27" s="54"/>
      <c r="F27" s="54" t="s">
        <v>68</v>
      </c>
      <c r="G27" s="54" t="s">
        <v>67</v>
      </c>
      <c r="H27" s="54" t="s">
        <v>66</v>
      </c>
      <c r="I27" s="54" t="s">
        <v>66</v>
      </c>
      <c r="K27" s="43"/>
    </row>
    <row r="28" spans="1:17">
      <c r="A28" s="24"/>
      <c r="B28" s="44" t="s">
        <v>178</v>
      </c>
      <c r="C28" s="24"/>
      <c r="D28" s="24"/>
      <c r="E28" s="54"/>
      <c r="F28" s="54"/>
      <c r="G28" s="54"/>
      <c r="H28" s="54"/>
      <c r="I28" s="54"/>
      <c r="K28" s="43"/>
    </row>
    <row r="29" spans="1:17">
      <c r="A29" s="24">
        <v>10</v>
      </c>
      <c r="B29" s="24" t="s">
        <v>91</v>
      </c>
      <c r="C29" s="24"/>
      <c r="D29" s="36" t="s">
        <v>177</v>
      </c>
      <c r="F29" s="26">
        <v>38750</v>
      </c>
      <c r="G29" s="33"/>
      <c r="H29" s="33"/>
      <c r="I29" s="346"/>
    </row>
    <row r="30" spans="1:17">
      <c r="A30" s="24">
        <v>11</v>
      </c>
      <c r="B30" s="24" t="s">
        <v>176</v>
      </c>
      <c r="C30" s="24"/>
      <c r="D30" s="24"/>
      <c r="F30" s="362"/>
      <c r="G30" s="362">
        <v>5.3754</v>
      </c>
      <c r="H30" s="26">
        <f>ROUND(F$29*G30,0)</f>
        <v>208297</v>
      </c>
      <c r="I30" s="269">
        <f>H30</f>
        <v>208297</v>
      </c>
      <c r="K30" s="68"/>
    </row>
    <row r="31" spans="1:17">
      <c r="A31" s="24">
        <v>12</v>
      </c>
      <c r="B31" s="24"/>
      <c r="C31" s="24"/>
      <c r="D31" s="24"/>
      <c r="E31" s="54"/>
      <c r="F31" s="367"/>
      <c r="I31" s="23"/>
      <c r="J31" s="54"/>
      <c r="K31" s="74"/>
    </row>
    <row r="32" spans="1:17" ht="14.4" thickBot="1">
      <c r="A32" s="24">
        <v>13</v>
      </c>
      <c r="B32" s="24" t="s">
        <v>175</v>
      </c>
      <c r="C32" s="24"/>
      <c r="D32" s="24"/>
      <c r="H32" s="368">
        <f>SUM(H30:H30)</f>
        <v>208297</v>
      </c>
      <c r="I32" s="368">
        <f>SUM(I30:I30)</f>
        <v>208297</v>
      </c>
    </row>
    <row r="33" spans="1:10" ht="14.4" thickTop="1">
      <c r="A33" s="24"/>
      <c r="B33" s="24"/>
      <c r="C33" s="24"/>
      <c r="D33" s="24"/>
      <c r="E33" s="24"/>
      <c r="F33" s="24"/>
      <c r="G33" s="24"/>
      <c r="H33" s="24"/>
      <c r="I33" s="29"/>
      <c r="J33" s="30"/>
    </row>
    <row r="34" spans="1:10">
      <c r="A34" s="24"/>
      <c r="B34" s="24"/>
      <c r="C34" s="24"/>
      <c r="D34" s="24"/>
      <c r="E34" s="43"/>
      <c r="F34" s="24"/>
      <c r="G34" s="24"/>
      <c r="H34" s="24"/>
      <c r="I34" s="29"/>
      <c r="J34" s="30"/>
    </row>
    <row r="35" spans="1:10">
      <c r="A35" s="24"/>
      <c r="B35" s="24"/>
      <c r="C35" s="24"/>
      <c r="D35" s="24"/>
      <c r="E35" s="43"/>
      <c r="F35" s="24"/>
      <c r="G35" s="24"/>
      <c r="H35" s="24"/>
      <c r="I35" s="29"/>
      <c r="J35" s="30"/>
    </row>
    <row r="36" spans="1:10">
      <c r="A36" s="24"/>
      <c r="B36" s="24"/>
      <c r="C36" s="24"/>
      <c r="D36" s="24"/>
      <c r="E36" s="43"/>
      <c r="F36" s="24"/>
      <c r="G36" s="24"/>
      <c r="H36" s="24"/>
      <c r="I36" s="29"/>
      <c r="J36" s="30"/>
    </row>
    <row r="37" spans="1:10">
      <c r="A37" s="24"/>
      <c r="B37" s="24"/>
      <c r="C37" s="24"/>
      <c r="D37" s="24"/>
      <c r="E37" s="43"/>
      <c r="F37" s="24"/>
      <c r="G37" s="24"/>
      <c r="H37" s="24"/>
      <c r="I37" s="29"/>
      <c r="J37" s="30"/>
    </row>
    <row r="38" spans="1:10">
      <c r="A38" s="24"/>
      <c r="B38" s="24"/>
      <c r="C38" s="24"/>
      <c r="D38" s="24"/>
      <c r="E38" s="43"/>
      <c r="F38" s="24"/>
      <c r="G38" s="24"/>
      <c r="H38" s="24"/>
      <c r="I38" s="29"/>
      <c r="J38" s="30"/>
    </row>
    <row r="39" spans="1:10">
      <c r="A39" s="24"/>
      <c r="B39" s="24"/>
      <c r="C39" s="24"/>
      <c r="D39" s="24"/>
      <c r="E39" s="43"/>
      <c r="F39" s="64"/>
      <c r="G39" s="24"/>
      <c r="H39" s="24"/>
      <c r="I39" s="29"/>
      <c r="J39" s="30"/>
    </row>
    <row r="40" spans="1:10">
      <c r="A40" s="24"/>
      <c r="B40" s="24"/>
      <c r="C40" s="24"/>
      <c r="D40" s="24"/>
      <c r="E40" s="24"/>
      <c r="F40" s="24"/>
      <c r="G40" s="24"/>
      <c r="H40" s="24"/>
      <c r="I40" s="29"/>
      <c r="J40" s="30"/>
    </row>
    <row r="41" spans="1:10">
      <c r="A41" s="24"/>
      <c r="B41" s="24"/>
      <c r="C41" s="24"/>
      <c r="D41" s="24"/>
      <c r="E41" s="24"/>
      <c r="F41" s="24"/>
      <c r="G41" s="24"/>
      <c r="H41" s="24"/>
      <c r="I41" s="29"/>
      <c r="J41" s="24"/>
    </row>
    <row r="42" spans="1:10">
      <c r="A42" s="24"/>
      <c r="B42" s="24"/>
      <c r="C42" s="24"/>
      <c r="D42" s="24"/>
      <c r="E42" s="24"/>
      <c r="F42" s="24"/>
      <c r="G42" s="24"/>
      <c r="H42" s="24"/>
      <c r="I42" s="29"/>
      <c r="J42" s="24"/>
    </row>
    <row r="43" spans="1:10">
      <c r="A43" s="24"/>
      <c r="B43" s="67"/>
      <c r="C43" s="24"/>
      <c r="D43" s="24"/>
      <c r="E43" s="24"/>
      <c r="F43" s="24"/>
      <c r="G43" s="24"/>
      <c r="H43" s="24"/>
      <c r="I43" s="29"/>
      <c r="J43" s="24"/>
    </row>
    <row r="44" spans="1:10">
      <c r="A44" s="24"/>
      <c r="B44" s="24"/>
      <c r="C44" s="24"/>
      <c r="D44" s="24"/>
      <c r="E44" s="24"/>
      <c r="F44" s="24"/>
      <c r="G44" s="24"/>
      <c r="H44" s="30"/>
      <c r="I44" s="29"/>
      <c r="J44" s="24"/>
    </row>
    <row r="45" spans="1:10">
      <c r="B45" s="24"/>
      <c r="C45" s="24"/>
      <c r="D45" s="24"/>
      <c r="E45" s="24"/>
      <c r="F45" s="24"/>
      <c r="G45" s="24"/>
      <c r="H45" s="24"/>
      <c r="I45" s="29"/>
      <c r="J45" s="30"/>
    </row>
    <row r="46" spans="1:10">
      <c r="B46" s="24"/>
      <c r="C46" s="24"/>
      <c r="D46" s="24"/>
      <c r="E46" s="43"/>
      <c r="F46" s="24"/>
      <c r="G46" s="24"/>
      <c r="H46" s="24"/>
      <c r="I46" s="29"/>
      <c r="J46" s="30"/>
    </row>
    <row r="47" spans="1:10">
      <c r="B47" s="24"/>
      <c r="C47" s="24"/>
      <c r="D47" s="24"/>
      <c r="E47" s="43"/>
      <c r="F47" s="64"/>
      <c r="G47" s="24"/>
      <c r="H47" s="24"/>
      <c r="I47" s="29"/>
      <c r="J47" s="30"/>
    </row>
    <row r="48" spans="1:10">
      <c r="B48" s="24"/>
      <c r="C48" s="24"/>
      <c r="D48" s="24"/>
      <c r="E48" s="43"/>
      <c r="F48" s="24"/>
      <c r="G48" s="24"/>
      <c r="H48" s="24"/>
      <c r="I48" s="29"/>
      <c r="J48" s="30"/>
    </row>
    <row r="49" spans="2:10">
      <c r="B49" s="24"/>
      <c r="C49" s="24"/>
      <c r="D49" s="24"/>
      <c r="E49" s="43"/>
      <c r="F49" s="24"/>
      <c r="G49" s="24"/>
      <c r="H49" s="24"/>
      <c r="I49" s="29"/>
      <c r="J49" s="24"/>
    </row>
    <row r="50" spans="2:10">
      <c r="B50" s="24"/>
      <c r="C50" s="24"/>
      <c r="D50" s="24"/>
      <c r="E50" s="43"/>
      <c r="F50" s="24"/>
      <c r="G50" s="24"/>
      <c r="H50" s="24"/>
      <c r="I50" s="29"/>
      <c r="J50" s="24"/>
    </row>
    <row r="51" spans="2:10">
      <c r="B51" s="24"/>
      <c r="C51" s="24"/>
      <c r="D51" s="24"/>
      <c r="E51" s="43"/>
      <c r="F51" s="24"/>
      <c r="G51" s="24"/>
      <c r="H51" s="30"/>
      <c r="I51" s="29"/>
      <c r="J51" s="24"/>
    </row>
    <row r="52" spans="2:10">
      <c r="B52" s="24"/>
      <c r="C52" s="24"/>
      <c r="D52" s="24"/>
      <c r="E52" s="43"/>
      <c r="F52" s="24"/>
      <c r="G52" s="24"/>
      <c r="H52" s="24"/>
      <c r="I52" s="29"/>
      <c r="J52" s="30"/>
    </row>
    <row r="53" spans="2:10">
      <c r="B53" s="24"/>
      <c r="C53" s="24"/>
      <c r="D53" s="24"/>
      <c r="E53" s="43"/>
      <c r="F53" s="24"/>
      <c r="G53" s="24"/>
      <c r="H53" s="24"/>
      <c r="I53" s="29"/>
      <c r="J53" s="30"/>
    </row>
    <row r="54" spans="2:10">
      <c r="B54" s="24"/>
      <c r="C54" s="24"/>
      <c r="D54" s="24"/>
      <c r="E54" s="43"/>
      <c r="F54" s="64"/>
      <c r="G54" s="24"/>
      <c r="H54" s="24"/>
      <c r="I54" s="29"/>
      <c r="J54" s="30"/>
    </row>
    <row r="55" spans="2:10">
      <c r="B55" s="24"/>
      <c r="C55" s="24"/>
      <c r="D55" s="24"/>
      <c r="E55" s="24"/>
      <c r="F55" s="24"/>
      <c r="G55" s="24"/>
      <c r="H55" s="24"/>
      <c r="I55" s="29"/>
      <c r="J55" s="30"/>
    </row>
    <row r="56" spans="2:10">
      <c r="B56" s="24"/>
      <c r="C56" s="24"/>
      <c r="D56" s="24"/>
      <c r="E56" s="24"/>
      <c r="F56" s="24"/>
      <c r="G56" s="24"/>
      <c r="H56" s="24"/>
      <c r="I56" s="29"/>
      <c r="J56" s="24"/>
    </row>
    <row r="57" spans="2:10">
      <c r="B57" s="24"/>
      <c r="C57" s="24"/>
      <c r="D57" s="24"/>
      <c r="E57" s="24"/>
      <c r="F57" s="24"/>
      <c r="G57" s="24"/>
      <c r="H57" s="24"/>
      <c r="I57" s="29"/>
      <c r="J57" s="24"/>
    </row>
    <row r="58" spans="2:10">
      <c r="B58" s="24"/>
      <c r="C58" s="24"/>
      <c r="D58" s="24"/>
      <c r="E58" s="24"/>
      <c r="F58" s="24"/>
      <c r="G58" s="24"/>
      <c r="H58" s="30"/>
      <c r="I58" s="29"/>
      <c r="J58" s="30"/>
    </row>
  </sheetData>
  <printOptions horizontalCentered="1"/>
  <pageMargins left="0.5" right="0.5" top="0.75" bottom="0.75" header="0.5" footer="0.5"/>
  <pageSetup scale="93" orientation="portrait" r:id="rId1"/>
  <headerFooter alignWithMargins="0">
    <oddFooter>&amp;L
&amp;R&amp;Z&amp;F</oddFooter>
  </headerFooter>
  <customProperties>
    <customPr name="_pios_id" r:id="rId2"/>
  </customProperties>
  <ignoredErrors>
    <ignoredError sqref="D2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92D050"/>
  </sheetPr>
  <dimension ref="A1:Q65"/>
  <sheetViews>
    <sheetView view="pageBreakPreview" zoomScaleNormal="80" zoomScaleSheetLayoutView="100" workbookViewId="0">
      <pane xSplit="4" ySplit="6" topLeftCell="E7" activePane="bottomRight" state="frozen"/>
      <selection activeCell="L49" sqref="L49"/>
      <selection pane="topRight" activeCell="L49" sqref="L49"/>
      <selection pane="bottomLeft" activeCell="L49" sqref="L49"/>
      <selection pane="bottomRight" activeCell="I34" sqref="I34"/>
    </sheetView>
  </sheetViews>
  <sheetFormatPr defaultColWidth="9.88671875" defaultRowHeight="13.8"/>
  <cols>
    <col min="1" max="1" width="3.88671875" style="22" customWidth="1"/>
    <col min="2" max="2" width="1.88671875" style="22" customWidth="1"/>
    <col min="3" max="3" width="25.44140625" style="22" customWidth="1"/>
    <col min="4" max="4" width="2.88671875" style="22" customWidth="1"/>
    <col min="5" max="6" width="14.44140625" style="22" bestFit="1" customWidth="1"/>
    <col min="7" max="7" width="13" style="22" bestFit="1" customWidth="1"/>
    <col min="8" max="8" width="9.88671875" style="22" customWidth="1"/>
    <col min="9" max="9" width="14.5546875" style="22" customWidth="1"/>
    <col min="10" max="10" width="9.88671875" style="22"/>
    <col min="11" max="11" width="10.5546875" style="22" bestFit="1" customWidth="1"/>
    <col min="12" max="16384" width="9.88671875" style="22"/>
  </cols>
  <sheetData>
    <row r="1" spans="1:17">
      <c r="A1" s="44" t="s">
        <v>39</v>
      </c>
      <c r="B1" s="76"/>
      <c r="C1" s="76"/>
      <c r="D1" s="76"/>
      <c r="E1" s="76"/>
      <c r="F1" s="76"/>
      <c r="G1" s="76"/>
      <c r="H1" s="76"/>
      <c r="I1" s="24" t="s">
        <v>80</v>
      </c>
    </row>
    <row r="2" spans="1:17">
      <c r="A2" s="22" t="str">
        <f>B.1!A2</f>
        <v>Expected Gas Cost (EGC) Calculation</v>
      </c>
      <c r="B2" s="76"/>
      <c r="C2" s="76"/>
      <c r="D2" s="76"/>
      <c r="E2" s="76"/>
      <c r="F2" s="76"/>
      <c r="G2" s="76"/>
      <c r="H2" s="76"/>
      <c r="I2" s="38" t="s">
        <v>206</v>
      </c>
    </row>
    <row r="3" spans="1:17">
      <c r="A3" s="22" t="s">
        <v>205</v>
      </c>
      <c r="B3" s="76"/>
      <c r="C3" s="76"/>
      <c r="D3" s="76"/>
      <c r="E3" s="76"/>
      <c r="F3" s="76"/>
      <c r="G3" s="76"/>
      <c r="H3" s="76"/>
      <c r="I3" s="76"/>
    </row>
    <row r="4" spans="1:17">
      <c r="A4" s="24"/>
      <c r="B4" s="24"/>
      <c r="C4" s="24"/>
      <c r="D4" s="24"/>
      <c r="E4" s="24"/>
      <c r="F4" s="24"/>
      <c r="G4" s="24"/>
      <c r="H4" s="24"/>
      <c r="I4" s="24"/>
    </row>
    <row r="5" spans="1:17">
      <c r="A5" s="43" t="s">
        <v>31</v>
      </c>
      <c r="B5" s="24"/>
      <c r="C5" s="24"/>
      <c r="D5" s="24"/>
      <c r="E5" s="24"/>
      <c r="F5" s="24"/>
      <c r="G5" s="24"/>
      <c r="H5" s="24"/>
      <c r="I5" s="24"/>
    </row>
    <row r="6" spans="1:17">
      <c r="A6" s="80" t="s">
        <v>30</v>
      </c>
      <c r="B6" s="45"/>
      <c r="C6" s="45"/>
      <c r="D6" s="45"/>
      <c r="E6" s="43" t="s">
        <v>34</v>
      </c>
      <c r="F6" s="43" t="s">
        <v>33</v>
      </c>
      <c r="G6" s="43" t="s">
        <v>32</v>
      </c>
      <c r="H6" s="43" t="s">
        <v>76</v>
      </c>
      <c r="I6" s="43" t="s">
        <v>75</v>
      </c>
      <c r="J6" s="54"/>
    </row>
    <row r="8" spans="1:17">
      <c r="A8" s="24">
        <v>1</v>
      </c>
      <c r="B8" s="24"/>
      <c r="C8" s="67" t="s">
        <v>204</v>
      </c>
      <c r="D8" s="24"/>
      <c r="E8" s="30"/>
      <c r="F8" s="24"/>
      <c r="G8" s="24"/>
      <c r="H8" s="24"/>
      <c r="I8" s="24"/>
    </row>
    <row r="9" spans="1:17">
      <c r="A9" s="24">
        <v>2</v>
      </c>
      <c r="B9" s="24"/>
      <c r="C9" s="24" t="s">
        <v>203</v>
      </c>
      <c r="D9" s="24"/>
      <c r="E9" s="79">
        <f>B.1!I71</f>
        <v>18591246</v>
      </c>
      <c r="F9" s="24"/>
      <c r="G9" s="24"/>
      <c r="H9" s="24"/>
      <c r="I9" s="30"/>
    </row>
    <row r="10" spans="1:17">
      <c r="A10" s="24">
        <v>3</v>
      </c>
      <c r="B10" s="24"/>
      <c r="C10" s="24" t="s">
        <v>202</v>
      </c>
      <c r="D10" s="24"/>
      <c r="E10" s="30">
        <v>0</v>
      </c>
      <c r="F10" s="24"/>
      <c r="G10" s="24"/>
      <c r="H10" s="24"/>
      <c r="I10" s="30"/>
    </row>
    <row r="11" spans="1:17">
      <c r="A11" s="24">
        <v>4</v>
      </c>
      <c r="B11" s="24"/>
      <c r="C11" s="24" t="s">
        <v>201</v>
      </c>
      <c r="D11" s="24"/>
      <c r="E11" s="30">
        <f>B.2!I41</f>
        <v>3373957</v>
      </c>
      <c r="F11" s="24"/>
      <c r="G11" s="24"/>
      <c r="H11" s="24"/>
      <c r="I11" s="24"/>
    </row>
    <row r="12" spans="1:17">
      <c r="A12" s="24">
        <v>5</v>
      </c>
      <c r="B12" s="24"/>
      <c r="C12" s="24" t="s">
        <v>182</v>
      </c>
      <c r="E12" s="86">
        <f>B.5!I32</f>
        <v>208297</v>
      </c>
    </row>
    <row r="13" spans="1:17" ht="14.4" thickBot="1">
      <c r="A13" s="24">
        <v>6</v>
      </c>
      <c r="C13" s="24" t="s">
        <v>69</v>
      </c>
      <c r="D13" s="24"/>
      <c r="E13" s="83">
        <f>SUM(E9:E12)</f>
        <v>22173500</v>
      </c>
      <c r="F13" s="24"/>
      <c r="G13" s="24"/>
      <c r="H13" s="24"/>
      <c r="I13" s="24"/>
    </row>
    <row r="14" spans="1:17" ht="14.4" thickTop="1">
      <c r="A14" s="24">
        <v>7</v>
      </c>
      <c r="B14" s="24"/>
    </row>
    <row r="15" spans="1:17">
      <c r="A15" s="24">
        <v>8</v>
      </c>
      <c r="B15" s="24"/>
      <c r="C15" s="24"/>
      <c r="D15" s="24"/>
      <c r="E15" s="24"/>
      <c r="F15" s="43" t="s">
        <v>200</v>
      </c>
      <c r="G15" s="43" t="s">
        <v>199</v>
      </c>
      <c r="H15" s="81" t="s">
        <v>198</v>
      </c>
      <c r="I15" s="81"/>
      <c r="Q15" s="305"/>
    </row>
    <row r="16" spans="1:17">
      <c r="A16" s="24">
        <v>9</v>
      </c>
      <c r="B16" s="24"/>
      <c r="C16" s="67" t="s">
        <v>197</v>
      </c>
      <c r="D16" s="24"/>
      <c r="E16" s="80" t="s">
        <v>196</v>
      </c>
      <c r="F16" s="80" t="s">
        <v>20</v>
      </c>
      <c r="G16" s="80" t="s">
        <v>195</v>
      </c>
      <c r="H16" s="80" t="s">
        <v>188</v>
      </c>
      <c r="I16" s="80" t="s">
        <v>194</v>
      </c>
      <c r="Q16" s="305"/>
    </row>
    <row r="17" spans="1:17">
      <c r="A17" s="24">
        <v>10</v>
      </c>
      <c r="B17" s="24"/>
      <c r="C17" s="24" t="s">
        <v>193</v>
      </c>
      <c r="D17" s="24"/>
      <c r="E17" s="29">
        <f>B.8!F22</f>
        <v>0.1426</v>
      </c>
      <c r="F17" s="79">
        <f>ROUND($E$13*E17,0)</f>
        <v>3161941</v>
      </c>
      <c r="G17" s="30">
        <f>F35</f>
        <v>16172423.35334</v>
      </c>
      <c r="H17" s="85">
        <f>ROUND(F17/G17,4)</f>
        <v>0.19550000000000001</v>
      </c>
      <c r="I17" s="85">
        <f>H17</f>
        <v>0.19550000000000001</v>
      </c>
      <c r="Q17" s="305"/>
    </row>
    <row r="18" spans="1:17">
      <c r="A18" s="24">
        <v>11</v>
      </c>
      <c r="B18" s="24"/>
      <c r="C18" s="24" t="s">
        <v>188</v>
      </c>
      <c r="D18" s="24"/>
      <c r="E18" s="29">
        <f>E19-E17</f>
        <v>0.85739999999999994</v>
      </c>
      <c r="F18" s="30">
        <f>ROUND($E$13*E18,0)</f>
        <v>19011559</v>
      </c>
      <c r="G18" s="30">
        <f>G35</f>
        <v>15843637.30508</v>
      </c>
      <c r="H18" s="85">
        <f>ROUND(F18/G18,4)</f>
        <v>1.1999</v>
      </c>
      <c r="I18" s="84"/>
      <c r="Q18" s="305"/>
    </row>
    <row r="19" spans="1:17" ht="14.4" thickBot="1">
      <c r="A19" s="24">
        <v>12</v>
      </c>
      <c r="C19" s="24" t="s">
        <v>69</v>
      </c>
      <c r="D19" s="24"/>
      <c r="E19" s="72">
        <v>1</v>
      </c>
      <c r="F19" s="83">
        <f>F17+F18</f>
        <v>22173500</v>
      </c>
      <c r="G19" s="24"/>
      <c r="H19" s="82">
        <f>H17+H18</f>
        <v>1.3954</v>
      </c>
      <c r="I19" s="82">
        <f>I17+I18</f>
        <v>0.19550000000000001</v>
      </c>
      <c r="L19" s="271"/>
      <c r="Q19" s="305"/>
    </row>
    <row r="20" spans="1:17" ht="14.4" thickTop="1">
      <c r="A20" s="24">
        <v>13</v>
      </c>
      <c r="B20" s="24"/>
      <c r="Q20" s="305"/>
    </row>
    <row r="21" spans="1:17">
      <c r="A21" s="24">
        <v>14</v>
      </c>
      <c r="B21" s="24"/>
      <c r="C21" s="24"/>
      <c r="D21" s="24"/>
      <c r="E21" s="24"/>
      <c r="F21" s="76" t="s">
        <v>192</v>
      </c>
      <c r="G21" s="76"/>
      <c r="H21" s="24"/>
      <c r="I21" s="24"/>
      <c r="Q21" s="305"/>
    </row>
    <row r="22" spans="1:17">
      <c r="A22" s="24">
        <v>15</v>
      </c>
      <c r="B22" s="24"/>
      <c r="C22" s="24"/>
      <c r="D22" s="24"/>
      <c r="E22" s="43" t="s">
        <v>118</v>
      </c>
      <c r="F22" s="81" t="s">
        <v>191</v>
      </c>
      <c r="G22" s="81"/>
      <c r="H22" s="24"/>
      <c r="I22" s="24"/>
      <c r="Q22" s="305"/>
    </row>
    <row r="23" spans="1:17">
      <c r="A23" s="24">
        <v>16</v>
      </c>
      <c r="B23" s="24"/>
      <c r="C23" s="24"/>
      <c r="D23" s="24"/>
      <c r="E23" s="80" t="s">
        <v>190</v>
      </c>
      <c r="F23" s="80" t="s">
        <v>189</v>
      </c>
      <c r="G23" s="80" t="s">
        <v>188</v>
      </c>
      <c r="H23" s="24"/>
      <c r="I23" s="24"/>
      <c r="Q23" s="305"/>
    </row>
    <row r="24" spans="1:17">
      <c r="A24" s="24">
        <v>17</v>
      </c>
      <c r="B24" s="24"/>
      <c r="C24" s="67" t="s">
        <v>46</v>
      </c>
      <c r="D24" s="24"/>
      <c r="E24" s="24"/>
      <c r="F24" s="24"/>
      <c r="G24" s="24"/>
      <c r="H24" s="24"/>
      <c r="I24" s="24"/>
    </row>
    <row r="25" spans="1:17">
      <c r="A25" s="24">
        <v>18</v>
      </c>
      <c r="B25" s="24"/>
      <c r="C25" s="24" t="s">
        <v>186</v>
      </c>
      <c r="D25" s="24"/>
      <c r="E25" s="24"/>
      <c r="F25" s="24"/>
      <c r="G25" s="24"/>
      <c r="H25" s="24"/>
      <c r="I25" s="24"/>
    </row>
    <row r="26" spans="1:17">
      <c r="A26" s="24">
        <v>19</v>
      </c>
      <c r="B26" s="24"/>
      <c r="C26" s="24" t="s">
        <v>187</v>
      </c>
      <c r="D26" s="24"/>
      <c r="E26" s="33">
        <v>15843637.30508</v>
      </c>
      <c r="F26" s="30">
        <f>E26</f>
        <v>15843637.30508</v>
      </c>
      <c r="G26" s="30">
        <f>E26</f>
        <v>15843637.30508</v>
      </c>
      <c r="H26" s="78">
        <f>H19</f>
        <v>1.3954</v>
      </c>
      <c r="I26" s="24"/>
    </row>
    <row r="27" spans="1:17">
      <c r="A27" s="24">
        <v>20</v>
      </c>
      <c r="B27" s="24"/>
      <c r="C27" s="24"/>
      <c r="D27" s="24"/>
      <c r="E27" s="33"/>
      <c r="F27" s="30"/>
      <c r="G27" s="24"/>
      <c r="H27" s="24"/>
      <c r="I27" s="24"/>
    </row>
    <row r="28" spans="1:17">
      <c r="A28" s="24">
        <v>21</v>
      </c>
      <c r="B28" s="24"/>
      <c r="C28" s="67" t="s">
        <v>45</v>
      </c>
      <c r="D28" s="24"/>
      <c r="F28" s="30"/>
      <c r="G28" s="24"/>
      <c r="H28" s="78"/>
      <c r="I28" s="24"/>
    </row>
    <row r="29" spans="1:17">
      <c r="A29" s="24">
        <v>22</v>
      </c>
      <c r="B29" s="24"/>
      <c r="C29" s="24" t="s">
        <v>186</v>
      </c>
      <c r="D29" s="24"/>
      <c r="F29" s="30"/>
      <c r="G29" s="24"/>
      <c r="H29" s="78"/>
      <c r="I29" s="24"/>
    </row>
    <row r="30" spans="1:17">
      <c r="A30" s="24">
        <v>23</v>
      </c>
      <c r="B30" s="24"/>
      <c r="C30" s="24" t="s">
        <v>185</v>
      </c>
      <c r="D30" s="24"/>
      <c r="E30" s="33">
        <v>328786.04826000007</v>
      </c>
      <c r="F30" s="30">
        <f>E30</f>
        <v>328786.04826000007</v>
      </c>
      <c r="G30" s="24"/>
      <c r="H30" s="78">
        <f>H19</f>
        <v>1.3954</v>
      </c>
      <c r="I30" s="78">
        <f>I19</f>
        <v>0.19550000000000001</v>
      </c>
      <c r="M30" s="33"/>
    </row>
    <row r="31" spans="1:17">
      <c r="A31" s="24">
        <v>24</v>
      </c>
      <c r="B31" s="24"/>
      <c r="C31" s="24"/>
      <c r="D31" s="24"/>
      <c r="F31" s="30"/>
      <c r="G31" s="24"/>
      <c r="H31" s="78"/>
      <c r="I31" s="24"/>
    </row>
    <row r="32" spans="1:17">
      <c r="A32" s="24">
        <v>25</v>
      </c>
      <c r="B32" s="24"/>
      <c r="C32" s="67" t="s">
        <v>42</v>
      </c>
      <c r="D32" s="24"/>
      <c r="F32" s="30"/>
      <c r="G32" s="24"/>
      <c r="H32" s="78"/>
      <c r="I32" s="24"/>
    </row>
    <row r="33" spans="1:9">
      <c r="A33" s="24">
        <v>26</v>
      </c>
      <c r="B33" s="24"/>
      <c r="C33" s="24" t="s">
        <v>184</v>
      </c>
      <c r="D33" s="24"/>
      <c r="E33" s="33">
        <v>31922663.915799998</v>
      </c>
      <c r="F33" s="30"/>
      <c r="G33" s="24"/>
      <c r="H33" s="78"/>
      <c r="I33" s="24"/>
    </row>
    <row r="34" spans="1:9">
      <c r="A34" s="24">
        <v>27</v>
      </c>
      <c r="B34" s="24"/>
      <c r="C34" s="24"/>
      <c r="D34" s="24"/>
      <c r="F34" s="30"/>
      <c r="G34" s="24"/>
      <c r="H34" s="78"/>
      <c r="I34" s="24"/>
    </row>
    <row r="35" spans="1:9" ht="14.4" thickBot="1">
      <c r="A35" s="24">
        <v>28</v>
      </c>
      <c r="B35" s="24"/>
      <c r="C35" s="24"/>
      <c r="D35" s="24"/>
      <c r="E35" s="27">
        <f>E26+E30+E33</f>
        <v>48095087.269139998</v>
      </c>
      <c r="F35" s="27">
        <f>F26+F30</f>
        <v>16172423.35334</v>
      </c>
      <c r="G35" s="27">
        <f>G26</f>
        <v>15843637.30508</v>
      </c>
      <c r="H35" s="78"/>
      <c r="I35" s="24"/>
    </row>
    <row r="36" spans="1:9" ht="14.4" thickTop="1">
      <c r="A36" s="24">
        <v>29</v>
      </c>
      <c r="B36" s="24"/>
      <c r="C36" s="24"/>
      <c r="D36" s="24"/>
      <c r="E36" s="24"/>
      <c r="F36" s="30"/>
      <c r="G36" s="24"/>
      <c r="H36" s="78"/>
      <c r="I36" s="24"/>
    </row>
    <row r="37" spans="1:9">
      <c r="A37" s="24">
        <v>30</v>
      </c>
      <c r="B37" s="24"/>
      <c r="C37" s="67"/>
      <c r="D37" s="24"/>
      <c r="E37" s="30"/>
      <c r="F37" s="24"/>
      <c r="G37" s="24"/>
      <c r="H37" s="78"/>
      <c r="I37" s="24"/>
    </row>
    <row r="38" spans="1:9">
      <c r="A38" s="24"/>
      <c r="B38" s="24"/>
      <c r="C38" s="24"/>
      <c r="D38" s="24"/>
      <c r="E38" s="24"/>
      <c r="F38" s="79"/>
      <c r="G38" s="24"/>
      <c r="H38" s="78"/>
      <c r="I38" s="24"/>
    </row>
    <row r="39" spans="1:9">
      <c r="A39" s="24"/>
      <c r="B39" s="24"/>
      <c r="C39" s="24"/>
      <c r="D39" s="24"/>
      <c r="E39" s="24"/>
      <c r="F39" s="30"/>
      <c r="G39" s="24"/>
      <c r="H39" s="78"/>
      <c r="I39" s="24"/>
    </row>
    <row r="40" spans="1:9">
      <c r="A40" s="24"/>
      <c r="B40" s="24"/>
      <c r="C40" s="24"/>
      <c r="D40" s="24"/>
      <c r="E40" s="24"/>
      <c r="F40" s="30"/>
      <c r="G40" s="24"/>
      <c r="H40" s="78"/>
      <c r="I40" s="24"/>
    </row>
    <row r="41" spans="1:9">
      <c r="A41" s="24"/>
      <c r="B41" s="24"/>
      <c r="C41" s="24"/>
      <c r="D41" s="24"/>
      <c r="E41" s="24"/>
      <c r="F41" s="30"/>
      <c r="G41" s="24"/>
      <c r="H41" s="24"/>
      <c r="I41" s="24"/>
    </row>
    <row r="42" spans="1:9">
      <c r="A42" s="24"/>
      <c r="C42" s="24"/>
      <c r="D42" s="24"/>
      <c r="E42" s="24"/>
      <c r="F42" s="77"/>
      <c r="G42" s="24"/>
      <c r="H42" s="24"/>
      <c r="I42" s="24"/>
    </row>
    <row r="43" spans="1:9">
      <c r="A43" s="24"/>
    </row>
    <row r="44" spans="1:9">
      <c r="A44" s="24"/>
    </row>
    <row r="45" spans="1:9">
      <c r="A45" s="24"/>
    </row>
    <row r="46" spans="1:9">
      <c r="A46" s="24"/>
      <c r="B46" s="24"/>
      <c r="C46" s="24"/>
      <c r="D46" s="24"/>
      <c r="E46" s="30"/>
      <c r="F46" s="24"/>
      <c r="G46" s="24"/>
      <c r="H46" s="24"/>
      <c r="I46" s="24"/>
    </row>
    <row r="47" spans="1:9">
      <c r="A47" s="24"/>
      <c r="B47" s="24"/>
      <c r="C47" s="24"/>
      <c r="D47" s="24"/>
      <c r="E47" s="30"/>
      <c r="F47" s="24"/>
      <c r="G47" s="24"/>
      <c r="H47" s="24"/>
      <c r="I47" s="24"/>
    </row>
    <row r="48" spans="1:9">
      <c r="A48" s="24"/>
      <c r="B48" s="24"/>
      <c r="C48" s="24"/>
      <c r="D48" s="24"/>
      <c r="E48" s="30"/>
      <c r="F48" s="24"/>
      <c r="G48" s="24"/>
      <c r="H48" s="24"/>
      <c r="I48" s="24"/>
    </row>
    <row r="49" spans="1:9">
      <c r="A49" s="24"/>
      <c r="B49" s="24"/>
      <c r="C49" s="24"/>
      <c r="D49" s="24"/>
      <c r="E49" s="30"/>
      <c r="F49" s="24"/>
      <c r="G49" s="24"/>
      <c r="H49" s="24"/>
      <c r="I49" s="24"/>
    </row>
    <row r="50" spans="1:9">
      <c r="A50" s="24"/>
    </row>
    <row r="51" spans="1:9">
      <c r="A51" s="24"/>
    </row>
    <row r="52" spans="1:9">
      <c r="A52" s="24"/>
    </row>
    <row r="53" spans="1:9">
      <c r="A53" s="24"/>
    </row>
    <row r="54" spans="1:9">
      <c r="A54" s="24"/>
    </row>
    <row r="55" spans="1:9">
      <c r="A55" s="24"/>
    </row>
    <row r="56" spans="1:9">
      <c r="A56" s="24"/>
    </row>
    <row r="57" spans="1:9">
      <c r="A57" s="24"/>
    </row>
    <row r="58" spans="1:9">
      <c r="A58" s="24"/>
    </row>
    <row r="59" spans="1:9">
      <c r="A59" s="24"/>
    </row>
    <row r="60" spans="1:9">
      <c r="A60" s="24"/>
    </row>
    <row r="61" spans="1:9">
      <c r="A61" s="24"/>
    </row>
    <row r="62" spans="1:9">
      <c r="A62" s="24"/>
    </row>
    <row r="63" spans="1:9">
      <c r="A63" s="24"/>
    </row>
    <row r="64" spans="1:9">
      <c r="A64" s="24"/>
    </row>
    <row r="65" spans="1:1">
      <c r="A65" s="24"/>
    </row>
  </sheetData>
  <printOptions horizontalCentered="1"/>
  <pageMargins left="0.5" right="0.5" top="0.5" bottom="0.25" header="0.5" footer="0.5"/>
  <pageSetup scale="95" orientation="portrait" r:id="rId1"/>
  <headerFooter alignWithMargins="0">
    <oddFooter>&amp;R&amp;Z&amp;F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92D050"/>
  </sheetPr>
  <dimension ref="A1:Q58"/>
  <sheetViews>
    <sheetView view="pageBreakPreview" zoomScale="85" zoomScaleNormal="80" zoomScaleSheetLayoutView="85" workbookViewId="0">
      <pane xSplit="4" ySplit="9" topLeftCell="E10" activePane="bottomRight" state="frozen"/>
      <selection activeCell="L49" sqref="L49"/>
      <selection pane="topRight" activeCell="L49" sqref="L49"/>
      <selection pane="bottomLeft" activeCell="L49" sqref="L49"/>
      <selection pane="bottomRight" activeCell="K30" sqref="K30"/>
    </sheetView>
  </sheetViews>
  <sheetFormatPr defaultColWidth="9.88671875" defaultRowHeight="13.8"/>
  <cols>
    <col min="1" max="1" width="4.88671875" style="22" customWidth="1"/>
    <col min="2" max="2" width="9.88671875" style="22"/>
    <col min="3" max="3" width="15.88671875" style="22" customWidth="1"/>
    <col min="4" max="4" width="13.88671875" style="22" customWidth="1"/>
    <col min="5" max="5" width="16.6640625" style="22" customWidth="1"/>
    <col min="6" max="6" width="13.6640625" style="22" customWidth="1"/>
    <col min="7" max="7" width="11.109375" style="22" customWidth="1"/>
    <col min="8" max="8" width="15" style="22" customWidth="1"/>
    <col min="9" max="9" width="10.109375" style="22" bestFit="1" customWidth="1"/>
    <col min="10" max="10" width="9.88671875" style="22"/>
    <col min="11" max="11" width="15.109375" style="22" bestFit="1" customWidth="1"/>
    <col min="12" max="12" width="11.6640625" style="87" bestFit="1" customWidth="1"/>
    <col min="13" max="13" width="9.88671875" style="22"/>
    <col min="14" max="14" width="12.88671875" style="22" bestFit="1" customWidth="1"/>
    <col min="15" max="16384" width="9.88671875" style="22"/>
  </cols>
  <sheetData>
    <row r="1" spans="1:17">
      <c r="A1" s="51" t="s">
        <v>39</v>
      </c>
      <c r="B1" s="38"/>
      <c r="C1" s="38"/>
      <c r="D1" s="38"/>
      <c r="E1" s="38"/>
      <c r="F1" s="38"/>
      <c r="G1" s="76"/>
      <c r="H1" s="24" t="s">
        <v>80</v>
      </c>
    </row>
    <row r="2" spans="1:17">
      <c r="A2" s="38" t="str">
        <f>B.1!A2</f>
        <v>Expected Gas Cost (EGC) Calculation</v>
      </c>
      <c r="B2" s="38"/>
      <c r="C2" s="38"/>
      <c r="D2" s="38"/>
      <c r="E2" s="38"/>
      <c r="F2" s="38"/>
      <c r="G2" s="76"/>
      <c r="H2" s="24" t="s">
        <v>225</v>
      </c>
      <c r="K2" s="22" t="s">
        <v>386</v>
      </c>
    </row>
    <row r="3" spans="1:17">
      <c r="A3" s="50" t="s">
        <v>224</v>
      </c>
      <c r="B3" s="38"/>
      <c r="C3" s="38"/>
      <c r="D3" s="38"/>
      <c r="E3" s="38"/>
      <c r="F3" s="38"/>
      <c r="G3" s="76"/>
      <c r="H3" s="24"/>
      <c r="J3" s="22" t="s">
        <v>383</v>
      </c>
      <c r="K3" s="274">
        <v>1.0212000000000001</v>
      </c>
    </row>
    <row r="4" spans="1:17">
      <c r="A4" s="24"/>
      <c r="B4" s="24"/>
      <c r="C4" s="24"/>
      <c r="D4" s="24"/>
      <c r="E4" s="24"/>
      <c r="F4" s="24"/>
      <c r="G4" s="49"/>
      <c r="H4" s="24"/>
      <c r="J4" s="22" t="s">
        <v>384</v>
      </c>
      <c r="K4" s="274">
        <v>1.0627</v>
      </c>
    </row>
    <row r="5" spans="1:17">
      <c r="A5" s="71"/>
      <c r="B5" s="24"/>
      <c r="C5" s="24"/>
      <c r="D5" s="24"/>
      <c r="E5" s="43" t="s">
        <v>34</v>
      </c>
      <c r="F5" s="43" t="s">
        <v>33</v>
      </c>
      <c r="G5" s="43" t="s">
        <v>32</v>
      </c>
      <c r="H5" s="43" t="s">
        <v>76</v>
      </c>
      <c r="I5" s="43"/>
      <c r="J5" s="22" t="s">
        <v>385</v>
      </c>
      <c r="K5" s="274">
        <f>K3</f>
        <v>1.0212000000000001</v>
      </c>
    </row>
    <row r="6" spans="1:17">
      <c r="A6" s="44"/>
      <c r="B6" s="44"/>
      <c r="C6" s="44"/>
      <c r="D6" s="44"/>
      <c r="E6" s="44"/>
      <c r="F6" s="44"/>
      <c r="G6" s="44"/>
      <c r="H6" s="44"/>
    </row>
    <row r="7" spans="1:17">
      <c r="A7" s="47" t="s">
        <v>31</v>
      </c>
      <c r="B7" s="44"/>
      <c r="C7" s="44"/>
      <c r="D7" s="44"/>
      <c r="E7" s="75"/>
      <c r="F7" s="75"/>
      <c r="G7" s="44"/>
      <c r="H7" s="44"/>
    </row>
    <row r="8" spans="1:17">
      <c r="A8" s="46" t="s">
        <v>30</v>
      </c>
      <c r="B8" s="45" t="s">
        <v>29</v>
      </c>
      <c r="C8" s="45"/>
      <c r="D8" s="45"/>
      <c r="E8" s="48" t="s">
        <v>158</v>
      </c>
      <c r="F8" s="48"/>
      <c r="G8" s="46" t="s">
        <v>70</v>
      </c>
      <c r="H8" s="46" t="s">
        <v>69</v>
      </c>
    </row>
    <row r="9" spans="1:17">
      <c r="A9" s="24"/>
      <c r="B9" s="44"/>
      <c r="C9" s="24"/>
      <c r="D9" s="24"/>
      <c r="E9" s="43" t="s">
        <v>11</v>
      </c>
      <c r="F9" s="43" t="s">
        <v>68</v>
      </c>
      <c r="G9" s="43" t="s">
        <v>27</v>
      </c>
      <c r="H9" s="43" t="s">
        <v>66</v>
      </c>
    </row>
    <row r="10" spans="1:17">
      <c r="A10" s="24"/>
      <c r="B10" s="39"/>
      <c r="C10" s="24"/>
      <c r="D10" s="24"/>
      <c r="E10" s="24"/>
      <c r="F10" s="70"/>
      <c r="G10" s="24"/>
      <c r="H10" s="24"/>
    </row>
    <row r="11" spans="1:17">
      <c r="A11" s="24">
        <v>1</v>
      </c>
      <c r="B11" s="39" t="s">
        <v>223</v>
      </c>
      <c r="C11" s="24"/>
      <c r="D11" s="24"/>
      <c r="E11" s="30"/>
      <c r="F11" s="30"/>
      <c r="G11" s="24"/>
      <c r="H11" s="24"/>
    </row>
    <row r="12" spans="1:17">
      <c r="A12" s="24">
        <v>2</v>
      </c>
      <c r="B12" s="24" t="s">
        <v>222</v>
      </c>
      <c r="C12" s="24"/>
      <c r="D12" s="24"/>
      <c r="E12" s="33">
        <f>ROUND(F12/$K$3,0)</f>
        <v>2169054</v>
      </c>
      <c r="F12" s="30">
        <f>B.3!G11</f>
        <v>2215037.5500000003</v>
      </c>
      <c r="G12" s="29">
        <f>IF(F12&lt;&gt;0,ROUND(H12/E12,4),0)</f>
        <v>4.3541999999999996</v>
      </c>
      <c r="H12" s="30">
        <f>B.3!I15</f>
        <v>9444477</v>
      </c>
    </row>
    <row r="13" spans="1:17">
      <c r="A13" s="24">
        <v>3</v>
      </c>
      <c r="B13" s="24" t="s">
        <v>181</v>
      </c>
      <c r="C13" s="24"/>
      <c r="D13" s="24"/>
      <c r="E13" s="33">
        <f t="shared" ref="E13:E14" si="0">ROUND(F13/$K$3,0)</f>
        <v>1774680</v>
      </c>
      <c r="F13" s="30">
        <f>B.3!G17</f>
        <v>1812303.45</v>
      </c>
      <c r="G13" s="29">
        <f>IF(F13&lt;&gt;0,ROUND(H13/E13,4),0)</f>
        <v>4.3426999999999998</v>
      </c>
      <c r="H13" s="30">
        <f>B.3!I22</f>
        <v>7706820</v>
      </c>
      <c r="I13" s="74"/>
    </row>
    <row r="14" spans="1:17">
      <c r="A14" s="24">
        <v>4</v>
      </c>
      <c r="B14" s="24" t="s">
        <v>140</v>
      </c>
      <c r="C14" s="24"/>
      <c r="D14" s="64"/>
      <c r="E14" s="33">
        <f t="shared" si="0"/>
        <v>-1374505</v>
      </c>
      <c r="F14" s="30">
        <f>B.3!G25+B.3!G26</f>
        <v>-1403644</v>
      </c>
      <c r="G14" s="29">
        <f>IF(F14&lt;&gt;0,ROUND(H14/E14,4),0)</f>
        <v>4.3541999999999996</v>
      </c>
      <c r="H14" s="30">
        <f>B.3!I29</f>
        <v>-5984857.9720000001</v>
      </c>
      <c r="I14" s="74"/>
    </row>
    <row r="15" spans="1:17">
      <c r="A15" s="24">
        <v>5</v>
      </c>
      <c r="B15" s="24" t="s">
        <v>221</v>
      </c>
      <c r="C15" s="24"/>
      <c r="D15" s="24"/>
      <c r="E15" s="31">
        <f>SUM(E12:E14)</f>
        <v>2569229</v>
      </c>
      <c r="F15" s="31">
        <f>SUM(F12:F14)</f>
        <v>2623697</v>
      </c>
      <c r="G15" s="95">
        <f>IF(F15&lt;&gt;0,ROUND(H15/E15,4),0)</f>
        <v>4.3461999999999996</v>
      </c>
      <c r="H15" s="31">
        <f>SUM(H12:H14)</f>
        <v>11166439.028000001</v>
      </c>
      <c r="K15" s="257"/>
      <c r="L15" s="257"/>
      <c r="Q15" s="305"/>
    </row>
    <row r="16" spans="1:17">
      <c r="A16" s="24">
        <v>6</v>
      </c>
      <c r="B16" s="24"/>
      <c r="C16" s="24"/>
      <c r="D16" s="24"/>
      <c r="E16" s="24"/>
      <c r="F16" s="30"/>
      <c r="G16" s="24"/>
      <c r="H16" s="24"/>
      <c r="J16" s="23"/>
      <c r="K16" s="33"/>
      <c r="Q16" s="305"/>
    </row>
    <row r="17" spans="1:17">
      <c r="A17" s="24">
        <v>7</v>
      </c>
      <c r="B17" s="39" t="s">
        <v>220</v>
      </c>
      <c r="C17" s="24"/>
      <c r="D17" s="24"/>
      <c r="E17" s="24"/>
      <c r="F17" s="30"/>
      <c r="G17" s="24"/>
      <c r="H17" s="30"/>
      <c r="Q17" s="305"/>
    </row>
    <row r="18" spans="1:17">
      <c r="A18" s="24">
        <v>8</v>
      </c>
      <c r="B18" s="24" t="s">
        <v>219</v>
      </c>
      <c r="C18" s="24"/>
      <c r="D18" s="24"/>
      <c r="E18" s="33">
        <f>ROUND(F18/$K$4,0)</f>
        <v>621133</v>
      </c>
      <c r="F18" s="30">
        <f>B.4!H11</f>
        <v>660078</v>
      </c>
      <c r="G18" s="29">
        <f>IF(F18&lt;&gt;0,ROUND(H18/E18,4),0)</f>
        <v>4.5129000000000001</v>
      </c>
      <c r="H18" s="30">
        <f>B.4!J16</f>
        <v>2803089</v>
      </c>
      <c r="Q18" s="305"/>
    </row>
    <row r="19" spans="1:17">
      <c r="A19" s="24">
        <v>9</v>
      </c>
      <c r="B19" s="24" t="s">
        <v>218</v>
      </c>
      <c r="C19" s="24"/>
      <c r="D19" s="24"/>
      <c r="E19" s="33">
        <f>ROUND(F19/$K$4,0)</f>
        <v>0</v>
      </c>
      <c r="F19" s="30">
        <f>B.4!H18</f>
        <v>0</v>
      </c>
      <c r="G19" s="29">
        <f>IF(F19&lt;&gt;0,ROUND(H19/E19,4),0)</f>
        <v>0</v>
      </c>
      <c r="H19" s="30">
        <f>B.4!J23</f>
        <v>0</v>
      </c>
      <c r="J19" s="33"/>
      <c r="K19" s="33"/>
      <c r="Q19" s="305"/>
    </row>
    <row r="20" spans="1:17">
      <c r="A20" s="24">
        <v>10</v>
      </c>
      <c r="B20" s="24" t="s">
        <v>89</v>
      </c>
      <c r="C20" s="24"/>
      <c r="D20" s="24"/>
      <c r="E20" s="33"/>
      <c r="F20" s="33"/>
      <c r="G20" s="29"/>
      <c r="H20" s="33"/>
      <c r="I20" s="33"/>
      <c r="Q20" s="305"/>
    </row>
    <row r="21" spans="1:17">
      <c r="A21" s="24">
        <v>11</v>
      </c>
      <c r="B21" s="37" t="s">
        <v>178</v>
      </c>
      <c r="C21" s="24"/>
      <c r="D21" s="24"/>
      <c r="E21" s="33">
        <f t="shared" ref="E21:E22" si="1">ROUND(F21/$K$4,0)</f>
        <v>-478223</v>
      </c>
      <c r="F21" s="33">
        <f>B.4!H27</f>
        <v>-508208</v>
      </c>
      <c r="G21" s="29">
        <f>IF(F21&lt;&gt;0,ROUND(H21/E21,4),0)</f>
        <v>4.4333</v>
      </c>
      <c r="H21" s="33">
        <f>B.4!J27+B.4!J29</f>
        <v>-2120090.9040000001</v>
      </c>
      <c r="Q21" s="305"/>
    </row>
    <row r="22" spans="1:17">
      <c r="A22" s="24">
        <v>12</v>
      </c>
      <c r="B22" s="37" t="s">
        <v>136</v>
      </c>
      <c r="C22" s="24"/>
      <c r="D22" s="64"/>
      <c r="E22" s="33">
        <f t="shared" si="1"/>
        <v>0</v>
      </c>
      <c r="F22" s="52">
        <f>B.4!H26</f>
        <v>0</v>
      </c>
      <c r="G22" s="29">
        <f>IF(F22&lt;&gt;0,ROUND(H22/E22,4),0)</f>
        <v>0</v>
      </c>
      <c r="H22" s="96">
        <f>B.4!J26+B.4!J28+B.4!J30</f>
        <v>-51</v>
      </c>
      <c r="Q22" s="305"/>
    </row>
    <row r="23" spans="1:17">
      <c r="A23" s="24">
        <v>13</v>
      </c>
      <c r="B23" s="24"/>
      <c r="C23" s="24"/>
      <c r="D23" s="24"/>
      <c r="E23" s="31">
        <f>SUM(E18:E22)</f>
        <v>142910</v>
      </c>
      <c r="F23" s="31">
        <f>SUM(F18:F22)</f>
        <v>151870</v>
      </c>
      <c r="G23" s="95">
        <f>IF(F23&lt;&gt;0,ROUND(H23/E23,4),0)</f>
        <v>4.7789000000000001</v>
      </c>
      <c r="H23" s="31">
        <f>SUM(H18:H22)</f>
        <v>682947.0959999999</v>
      </c>
      <c r="I23" s="68"/>
      <c r="L23" s="258"/>
      <c r="Q23" s="305"/>
    </row>
    <row r="24" spans="1:17">
      <c r="A24" s="24">
        <v>14</v>
      </c>
      <c r="B24" s="39" t="s">
        <v>217</v>
      </c>
      <c r="C24" s="24"/>
      <c r="F24" s="33"/>
      <c r="G24" s="24"/>
      <c r="H24" s="30"/>
    </row>
    <row r="25" spans="1:17">
      <c r="A25" s="24">
        <v>15</v>
      </c>
      <c r="B25" s="24" t="s">
        <v>181</v>
      </c>
      <c r="C25" s="24"/>
      <c r="E25" s="33">
        <f>ROUND(F25/K5,0)</f>
        <v>90090</v>
      </c>
      <c r="F25" s="33">
        <f>B.5!H12</f>
        <v>92000</v>
      </c>
      <c r="G25" s="29">
        <f>IF(F25&lt;&gt;0,ROUND(H25/E25,4),0)</f>
        <v>4.2918000000000003</v>
      </c>
      <c r="H25" s="30">
        <f>B.5!J17</f>
        <v>386648</v>
      </c>
    </row>
    <row r="26" spans="1:17">
      <c r="A26" s="24">
        <v>16</v>
      </c>
      <c r="G26" s="29"/>
    </row>
    <row r="27" spans="1:17">
      <c r="A27" s="24">
        <v>17</v>
      </c>
      <c r="B27" s="39" t="s">
        <v>216</v>
      </c>
      <c r="C27" s="24"/>
      <c r="F27" s="33"/>
      <c r="G27" s="29"/>
      <c r="H27" s="24"/>
    </row>
    <row r="28" spans="1:17">
      <c r="A28" s="24">
        <v>18</v>
      </c>
      <c r="B28" s="22" t="s">
        <v>214</v>
      </c>
      <c r="C28" s="24"/>
      <c r="E28" s="33">
        <f>ROUND(F28/K3,0)</f>
        <v>0</v>
      </c>
      <c r="F28" s="33">
        <v>0</v>
      </c>
      <c r="G28" s="29">
        <f>IF(F28&lt;&gt;0,ROUND(H28/E28,4),0)</f>
        <v>0</v>
      </c>
      <c r="H28" s="30">
        <f>ROUND(E28*B.3!H29,0)</f>
        <v>0</v>
      </c>
    </row>
    <row r="29" spans="1:17">
      <c r="A29" s="24">
        <v>19</v>
      </c>
      <c r="B29" s="22" t="s">
        <v>215</v>
      </c>
      <c r="C29" s="24"/>
      <c r="E29" s="33">
        <f>ROUND(F29/K3,0)</f>
        <v>-1138108</v>
      </c>
      <c r="F29" s="96">
        <v>-1162236</v>
      </c>
      <c r="G29" s="268">
        <f>IF(F29&lt;&gt;0,ROUND(H29/E29,4),0)</f>
        <v>4.2637999999999998</v>
      </c>
      <c r="H29" s="52">
        <f>ROUND(E29*B.3!H29,0)</f>
        <v>-4852665</v>
      </c>
      <c r="J29" s="74"/>
      <c r="K29" s="94"/>
    </row>
    <row r="30" spans="1:17">
      <c r="A30" s="24">
        <v>20</v>
      </c>
      <c r="B30" s="24" t="s">
        <v>213</v>
      </c>
      <c r="C30" s="24"/>
      <c r="D30" s="350"/>
      <c r="E30" s="33">
        <f>E28+E29</f>
        <v>-1138108</v>
      </c>
      <c r="F30" s="33">
        <f>F28+F29</f>
        <v>-1162236</v>
      </c>
      <c r="G30" s="29">
        <f>IF(F30&lt;&gt;0,ROUND(H30/E30,4),0)</f>
        <v>4.2637999999999998</v>
      </c>
      <c r="H30" s="30">
        <f>H28+H29</f>
        <v>-4852665</v>
      </c>
      <c r="K30" s="257"/>
      <c r="L30" s="257"/>
    </row>
    <row r="31" spans="1:17">
      <c r="A31" s="24">
        <v>21</v>
      </c>
      <c r="B31" s="24"/>
      <c r="C31" s="24"/>
      <c r="D31" s="350"/>
      <c r="F31" s="33"/>
      <c r="G31" s="29"/>
      <c r="H31" s="30"/>
    </row>
    <row r="32" spans="1:17">
      <c r="A32" s="24">
        <v>22</v>
      </c>
      <c r="B32" s="24"/>
      <c r="C32" s="24"/>
      <c r="D32" s="350"/>
      <c r="F32" s="33"/>
      <c r="G32" s="29"/>
      <c r="H32" s="30"/>
    </row>
    <row r="33" spans="1:14">
      <c r="A33" s="24">
        <v>23</v>
      </c>
      <c r="B33" s="24" t="s">
        <v>212</v>
      </c>
      <c r="C33" s="24"/>
      <c r="D33" s="350"/>
      <c r="E33" s="33">
        <f>ROUND(F33/K4,0)</f>
        <v>1108</v>
      </c>
      <c r="F33" s="33">
        <f>D.2!D24+D.2!F24+D.2!H24</f>
        <v>1177</v>
      </c>
      <c r="G33" s="29">
        <f>IF(F33&lt;&gt;0,ROUND(H33/E33,4),0)</f>
        <v>4.1634000000000002</v>
      </c>
      <c r="H33" s="30">
        <v>4613</v>
      </c>
    </row>
    <row r="34" spans="1:14">
      <c r="A34" s="24">
        <v>24</v>
      </c>
      <c r="B34" s="24"/>
      <c r="C34" s="24"/>
      <c r="D34" s="350"/>
      <c r="F34" s="33"/>
      <c r="G34" s="29"/>
      <c r="H34" s="30"/>
    </row>
    <row r="35" spans="1:14">
      <c r="A35" s="24">
        <v>25</v>
      </c>
      <c r="B35" s="24"/>
      <c r="C35" s="24"/>
      <c r="F35" s="33"/>
      <c r="G35" s="24"/>
      <c r="H35" s="24"/>
      <c r="M35" s="33"/>
    </row>
    <row r="36" spans="1:14">
      <c r="A36" s="24">
        <v>26</v>
      </c>
      <c r="B36" s="24"/>
      <c r="C36" s="24"/>
      <c r="F36" s="33"/>
      <c r="G36" s="89"/>
      <c r="H36" s="24"/>
    </row>
    <row r="37" spans="1:14">
      <c r="A37" s="24">
        <v>27</v>
      </c>
      <c r="B37" s="24" t="s">
        <v>211</v>
      </c>
      <c r="C37" s="24"/>
      <c r="E37" s="369">
        <f>E15+E23+E25+E30+E33</f>
        <v>1665229</v>
      </c>
      <c r="F37" s="369">
        <f>F15+F23+F25+F30+F33</f>
        <v>1706508</v>
      </c>
      <c r="G37" s="29">
        <f>IF(F37&lt;&gt;0,ROUND(H37/E37,4),0)</f>
        <v>4.4366000000000003</v>
      </c>
      <c r="H37" s="93">
        <f>H15+H23+H25+H30+H33</f>
        <v>7387982.1240000017</v>
      </c>
      <c r="K37" s="259"/>
      <c r="L37" s="260"/>
    </row>
    <row r="38" spans="1:14">
      <c r="A38" s="24">
        <v>28</v>
      </c>
      <c r="B38" s="24"/>
      <c r="C38" s="24"/>
      <c r="E38" s="33"/>
      <c r="F38" s="33"/>
      <c r="G38" s="41"/>
      <c r="H38" s="30"/>
    </row>
    <row r="39" spans="1:14">
      <c r="A39" s="24">
        <v>29</v>
      </c>
      <c r="B39" s="24" t="s">
        <v>210</v>
      </c>
      <c r="C39" s="24"/>
      <c r="D39" s="350">
        <v>1.4999999999999999E-2</v>
      </c>
      <c r="E39" s="33">
        <f>ROUND(F39*$E$37/$F$37,0)</f>
        <v>24979</v>
      </c>
      <c r="F39" s="33">
        <f>ROUND(F37*D39,0)</f>
        <v>25598</v>
      </c>
      <c r="G39" s="24"/>
      <c r="H39" s="24"/>
    </row>
    <row r="40" spans="1:14">
      <c r="A40" s="24">
        <v>30</v>
      </c>
      <c r="B40" s="24"/>
      <c r="C40" s="24"/>
      <c r="D40" s="24"/>
      <c r="E40" s="24"/>
      <c r="F40" s="30"/>
      <c r="G40" s="62"/>
      <c r="H40" s="24"/>
    </row>
    <row r="41" spans="1:14">
      <c r="A41" s="24">
        <v>31</v>
      </c>
      <c r="B41" s="24" t="s">
        <v>209</v>
      </c>
      <c r="C41" s="24"/>
      <c r="D41" s="30"/>
      <c r="E41" s="92">
        <f>E37-E39</f>
        <v>1640250</v>
      </c>
      <c r="F41" s="92">
        <f>F37-F39</f>
        <v>1680910</v>
      </c>
      <c r="G41" s="29">
        <f>IF(F41&lt;&gt;0,ROUND(H41/E41,4),0)</f>
        <v>4.5042</v>
      </c>
      <c r="H41" s="92">
        <f>SUM(H37:H40)</f>
        <v>7387982.1240000017</v>
      </c>
      <c r="N41" s="91"/>
    </row>
    <row r="42" spans="1:14">
      <c r="A42" s="24">
        <v>32</v>
      </c>
      <c r="B42" s="24"/>
      <c r="C42" s="24"/>
      <c r="D42" s="24"/>
      <c r="E42" s="24"/>
      <c r="F42" s="30"/>
      <c r="G42" s="24"/>
      <c r="H42" s="24"/>
      <c r="M42" s="23"/>
    </row>
    <row r="43" spans="1:14">
      <c r="A43" s="24">
        <v>33</v>
      </c>
      <c r="B43" s="90"/>
      <c r="C43" s="76"/>
      <c r="D43" s="76"/>
      <c r="E43" s="76"/>
      <c r="F43" s="30"/>
      <c r="G43" s="24"/>
      <c r="H43" s="24"/>
    </row>
    <row r="44" spans="1:14">
      <c r="A44" s="24">
        <v>34</v>
      </c>
      <c r="B44" s="24"/>
      <c r="C44" s="35"/>
      <c r="D44" s="24"/>
      <c r="E44" s="89"/>
      <c r="F44" s="52"/>
      <c r="G44" s="89"/>
      <c r="H44" s="89"/>
    </row>
    <row r="45" spans="1:14" ht="14.4" thickBot="1">
      <c r="A45" s="24">
        <v>35</v>
      </c>
      <c r="B45" s="24" t="s">
        <v>208</v>
      </c>
      <c r="C45" s="24"/>
      <c r="D45" s="24"/>
      <c r="E45" s="27">
        <f>E41</f>
        <v>1640250</v>
      </c>
      <c r="F45" s="27">
        <f>F41</f>
        <v>1680910</v>
      </c>
      <c r="G45" s="72">
        <f>ROUND(H45/E45, 4)</f>
        <v>4.5042</v>
      </c>
      <c r="H45" s="27">
        <f>H41</f>
        <v>7387982.1240000017</v>
      </c>
    </row>
    <row r="46" spans="1:14" ht="14.4" thickTop="1">
      <c r="A46" s="24">
        <v>36</v>
      </c>
      <c r="B46" s="24"/>
      <c r="C46" s="24"/>
      <c r="D46" s="24"/>
    </row>
    <row r="47" spans="1:14">
      <c r="A47" s="24">
        <v>37</v>
      </c>
      <c r="B47" s="24"/>
      <c r="C47" s="24"/>
      <c r="D47" s="24"/>
      <c r="E47" s="33"/>
      <c r="F47" s="30"/>
      <c r="G47" s="29"/>
      <c r="H47" s="30"/>
    </row>
    <row r="48" spans="1:14">
      <c r="A48" s="24">
        <v>38</v>
      </c>
      <c r="B48" s="24" t="s">
        <v>207</v>
      </c>
      <c r="C48" s="24"/>
      <c r="D48" s="24"/>
      <c r="F48" s="30"/>
      <c r="G48" s="24"/>
      <c r="H48" s="30"/>
    </row>
    <row r="49" spans="1:8">
      <c r="A49" s="24">
        <v>39</v>
      </c>
      <c r="B49" s="24"/>
      <c r="C49" s="24"/>
      <c r="D49" s="24"/>
      <c r="F49" s="30"/>
      <c r="G49" s="85"/>
      <c r="H49" s="30"/>
    </row>
    <row r="50" spans="1:8">
      <c r="A50" s="24"/>
      <c r="B50" s="24"/>
      <c r="C50" s="24"/>
      <c r="D50" s="24"/>
      <c r="F50" s="30"/>
      <c r="G50" s="88"/>
      <c r="H50" s="30"/>
    </row>
    <row r="51" spans="1:8">
      <c r="A51" s="24"/>
      <c r="B51" s="24"/>
      <c r="C51" s="24"/>
      <c r="D51" s="24"/>
      <c r="E51" s="30"/>
      <c r="F51" s="30"/>
      <c r="G51" s="24"/>
      <c r="H51" s="30"/>
    </row>
    <row r="52" spans="1:8">
      <c r="A52" s="24"/>
      <c r="B52" s="24"/>
      <c r="C52" s="24"/>
      <c r="D52" s="24"/>
      <c r="E52" s="24"/>
      <c r="F52" s="30"/>
      <c r="G52" s="24"/>
      <c r="H52" s="24"/>
    </row>
    <row r="53" spans="1:8">
      <c r="A53" s="24"/>
      <c r="B53" s="24"/>
      <c r="C53" s="24"/>
      <c r="D53" s="24"/>
      <c r="E53" s="24"/>
      <c r="F53" s="30"/>
      <c r="G53" s="24"/>
      <c r="H53" s="24"/>
    </row>
    <row r="54" spans="1:8">
      <c r="A54" s="24"/>
      <c r="B54" s="24"/>
      <c r="C54" s="24"/>
      <c r="D54" s="24"/>
      <c r="E54" s="24"/>
      <c r="F54" s="30"/>
      <c r="G54" s="24"/>
      <c r="H54" s="24"/>
    </row>
    <row r="55" spans="1:8">
      <c r="A55" s="24"/>
      <c r="B55" s="24"/>
      <c r="C55" s="24"/>
      <c r="D55" s="24"/>
      <c r="E55" s="24"/>
      <c r="F55" s="30"/>
      <c r="G55" s="24"/>
      <c r="H55" s="24"/>
    </row>
    <row r="56" spans="1:8">
      <c r="A56" s="24"/>
    </row>
    <row r="57" spans="1:8">
      <c r="A57" s="24"/>
    </row>
    <row r="58" spans="1:8">
      <c r="A58" s="24"/>
    </row>
  </sheetData>
  <printOptions horizontalCentered="1"/>
  <pageMargins left="0.5" right="0.5" top="0.5" bottom="0.25" header="0.5" footer="0.5"/>
  <pageSetup scale="90" orientation="portrait" r:id="rId1"/>
  <headerFooter alignWithMargins="0">
    <oddFooter>&amp;R&amp;Z&amp;F</oddFooter>
  </headerFooter>
  <customProperties>
    <customPr name="_pios_id" r:id="rId2"/>
  </customProperties>
  <ignoredErrors>
    <ignoredError sqref="E37:H37" unlockedFormula="1"/>
    <ignoredError sqref="G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23</vt:i4>
      </vt:variant>
    </vt:vector>
  </HeadingPairs>
  <TitlesOfParts>
    <vt:vector size="41" baseType="lpstr">
      <vt:lpstr>A.1</vt:lpstr>
      <vt:lpstr>A.2</vt:lpstr>
      <vt:lpstr>B.1</vt:lpstr>
      <vt:lpstr>B.2</vt:lpstr>
      <vt:lpstr>B.3</vt:lpstr>
      <vt:lpstr>B.4</vt:lpstr>
      <vt:lpstr>B.5</vt:lpstr>
      <vt:lpstr>B.6</vt:lpstr>
      <vt:lpstr>B.7</vt:lpstr>
      <vt:lpstr>B.8</vt:lpstr>
      <vt:lpstr>C.1</vt:lpstr>
      <vt:lpstr>C.2</vt:lpstr>
      <vt:lpstr>D.1</vt:lpstr>
      <vt:lpstr>D.2</vt:lpstr>
      <vt:lpstr>D.3</vt:lpstr>
      <vt:lpstr>D.4</vt:lpstr>
      <vt:lpstr>D.5</vt:lpstr>
      <vt:lpstr>D.6</vt:lpstr>
      <vt:lpstr>DemandChargePerMdq</vt:lpstr>
      <vt:lpstr>ExpectedCommodity</vt:lpstr>
      <vt:lpstr>NymexMonth1</vt:lpstr>
      <vt:lpstr>NymexMonth2</vt:lpstr>
      <vt:lpstr>NymexMonth3</vt:lpstr>
      <vt:lpstr>A.1!Print_Area</vt:lpstr>
      <vt:lpstr>A.2!Print_Area</vt:lpstr>
      <vt:lpstr>B.1!Print_Area</vt:lpstr>
      <vt:lpstr>B.2!Print_Area</vt:lpstr>
      <vt:lpstr>B.3!Print_Area</vt:lpstr>
      <vt:lpstr>B.4!Print_Area</vt:lpstr>
      <vt:lpstr>B.5!Print_Area</vt:lpstr>
      <vt:lpstr>B.6!Print_Area</vt:lpstr>
      <vt:lpstr>B.7!Print_Area</vt:lpstr>
      <vt:lpstr>B.8!Print_Area</vt:lpstr>
      <vt:lpstr>C.1!Print_Area</vt:lpstr>
      <vt:lpstr>C.2!Print_Area</vt:lpstr>
      <vt:lpstr>D.1!Print_Area</vt:lpstr>
      <vt:lpstr>D.2!Print_Area</vt:lpstr>
      <vt:lpstr>D.3!Print_Area</vt:lpstr>
      <vt:lpstr>D.4!Print_Area</vt:lpstr>
      <vt:lpstr>rpt_Confidential</vt:lpstr>
      <vt:lpstr>rpt_PublicDisclosure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Croissant, Anthony</dc:creator>
  <cp:lastModifiedBy>Vo, Christina</cp:lastModifiedBy>
  <cp:lastPrinted>2025-03-31T14:39:31Z</cp:lastPrinted>
  <dcterms:created xsi:type="dcterms:W3CDTF">2012-10-03T12:42:31Z</dcterms:created>
  <dcterms:modified xsi:type="dcterms:W3CDTF">2025-03-31T14:40:39Z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ustomUiType">
    <vt:lpwstr>2</vt:lpwstr>
  </property>
</Properties>
</file>