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2nd DR/"/>
    </mc:Choice>
  </mc:AlternateContent>
  <xr:revisionPtr revIDLastSave="52" documentId="8_{BA0EF128-326E-41F4-BE3A-FAE1E5EC3DF4}" xr6:coauthVersionLast="47" xr6:coauthVersionMax="47" xr10:uidLastSave="{6F2A5ED6-CE2F-46C5-B03A-C3DA5D955D1E}"/>
  <bookViews>
    <workbookView xWindow="-120" yWindow="-120" windowWidth="24240" windowHeight="13020" xr2:uid="{1D07AF6E-D09C-42E0-98B6-345CD1D5AA89}"/>
  </bookViews>
  <sheets>
    <sheet name="BA - Existing Rates" sheetId="1" r:id="rId1"/>
    <sheet name="Calculated Revenue Requirement" sheetId="7" r:id="rId2"/>
    <sheet name="Proposed BA - Phase 1 Rates" sheetId="4" r:id="rId3"/>
    <sheet name="Proposed BA - Phase 2 Rates" sheetId="5" r:id="rId4"/>
    <sheet name="Proposed BA - Phase 3 Rates" sheetId="6" r:id="rId5"/>
    <sheet name="Proposed BA - Phase 4 Rates" sheetId="3" r:id="rId6"/>
    <sheet name="Proposed BA - Phase 5 Rates" sheetId="8" r:id="rId7"/>
    <sheet name="Billing Adjustment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8" l="1"/>
  <c r="J72" i="8"/>
  <c r="J12" i="8" s="1"/>
  <c r="H70" i="8"/>
  <c r="F70" i="8"/>
  <c r="F11" i="8" s="1"/>
  <c r="J69" i="8"/>
  <c r="J68" i="8"/>
  <c r="J70" i="8" s="1"/>
  <c r="J11" i="8" s="1"/>
  <c r="H64" i="8"/>
  <c r="H10" i="8" s="1"/>
  <c r="F64" i="8"/>
  <c r="F10" i="8" s="1"/>
  <c r="J63" i="8"/>
  <c r="J62" i="8"/>
  <c r="J61" i="8"/>
  <c r="H57" i="8"/>
  <c r="H9" i="8" s="1"/>
  <c r="F57" i="8"/>
  <c r="F9" i="8" s="1"/>
  <c r="J56" i="8"/>
  <c r="J55" i="8"/>
  <c r="J54" i="8"/>
  <c r="J57" i="8" s="1"/>
  <c r="J9" i="8" s="1"/>
  <c r="H50" i="8"/>
  <c r="H8" i="8" s="1"/>
  <c r="F50" i="8"/>
  <c r="F8" i="8" s="1"/>
  <c r="J49" i="8"/>
  <c r="J48" i="8"/>
  <c r="J47" i="8"/>
  <c r="J46" i="8"/>
  <c r="J45" i="8"/>
  <c r="H41" i="8"/>
  <c r="H7" i="8" s="1"/>
  <c r="F41" i="8"/>
  <c r="F7" i="8" s="1"/>
  <c r="J40" i="8"/>
  <c r="J39" i="8"/>
  <c r="J38" i="8"/>
  <c r="J37" i="8"/>
  <c r="J36" i="8"/>
  <c r="H32" i="8"/>
  <c r="H6" i="8" s="1"/>
  <c r="F32" i="8"/>
  <c r="F6" i="8" s="1"/>
  <c r="J31" i="8"/>
  <c r="J30" i="8"/>
  <c r="J29" i="8"/>
  <c r="J28" i="8"/>
  <c r="J27" i="8"/>
  <c r="H12" i="8"/>
  <c r="F12" i="8"/>
  <c r="H11" i="8"/>
  <c r="J64" i="8" l="1"/>
  <c r="J10" i="8" s="1"/>
  <c r="F74" i="8"/>
  <c r="H74" i="8"/>
  <c r="J41" i="8"/>
  <c r="J7" i="8" s="1"/>
  <c r="O27" i="8"/>
  <c r="P27" i="8" s="1"/>
  <c r="J32" i="8"/>
  <c r="J6" i="8" s="1"/>
  <c r="J50" i="8"/>
  <c r="J8" i="8" s="1"/>
  <c r="F13" i="8"/>
  <c r="H13" i="8"/>
  <c r="O16" i="8"/>
  <c r="J74" i="8" l="1"/>
  <c r="J13" i="8"/>
  <c r="J15" i="8" s="1"/>
  <c r="J19" i="8" l="1"/>
  <c r="J21" i="8" s="1"/>
  <c r="J17" i="8"/>
  <c r="O43" i="7" l="1"/>
  <c r="K33" i="7"/>
  <c r="M33" i="7"/>
  <c r="Q33" i="7"/>
  <c r="K35" i="7"/>
  <c r="M35" i="7"/>
  <c r="O35" i="7"/>
  <c r="Q35" i="7"/>
  <c r="O33" i="7"/>
  <c r="I35" i="7"/>
  <c r="I43" i="7"/>
  <c r="G43" i="7"/>
  <c r="I41" i="7"/>
  <c r="K41" i="7" s="1"/>
  <c r="M41" i="7" s="1"/>
  <c r="O41" i="7" s="1"/>
  <c r="Q41" i="7" s="1"/>
  <c r="G41" i="7"/>
  <c r="I39" i="7"/>
  <c r="K39" i="7" s="1"/>
  <c r="M39" i="7" s="1"/>
  <c r="O39" i="7" s="1"/>
  <c r="Q39" i="7" s="1"/>
  <c r="G39" i="7"/>
  <c r="G35" i="7"/>
  <c r="I33" i="7"/>
  <c r="G33" i="7"/>
  <c r="I29" i="7"/>
  <c r="G29" i="7"/>
  <c r="Q43" i="7"/>
  <c r="M43" i="7"/>
  <c r="K43" i="7"/>
  <c r="I40" i="7"/>
  <c r="K40" i="7" s="1"/>
  <c r="M40" i="7" s="1"/>
  <c r="O40" i="7" s="1"/>
  <c r="Q40" i="7" s="1"/>
  <c r="G40" i="7"/>
  <c r="I38" i="7"/>
  <c r="K38" i="7" s="1"/>
  <c r="M38" i="7" s="1"/>
  <c r="O38" i="7" s="1"/>
  <c r="Q38" i="7" s="1"/>
  <c r="G38" i="7"/>
  <c r="Q36" i="7"/>
  <c r="O36" i="7"/>
  <c r="M36" i="7"/>
  <c r="K36" i="7"/>
  <c r="I36" i="7"/>
  <c r="G36" i="7"/>
  <c r="Q34" i="7"/>
  <c r="O34" i="7"/>
  <c r="M34" i="7"/>
  <c r="K34" i="7"/>
  <c r="I34" i="7"/>
  <c r="G34" i="7"/>
  <c r="Q32" i="7"/>
  <c r="O32" i="7"/>
  <c r="M32" i="7"/>
  <c r="K32" i="7"/>
  <c r="I32" i="7"/>
  <c r="G32" i="7"/>
  <c r="G6" i="7"/>
  <c r="G9" i="7" s="1"/>
  <c r="G15" i="7" s="1"/>
  <c r="G20" i="7" s="1"/>
  <c r="G22" i="7" s="1"/>
  <c r="I5" i="7"/>
  <c r="J72" i="4"/>
  <c r="J12" i="4" s="1"/>
  <c r="H70" i="4"/>
  <c r="F70" i="4"/>
  <c r="J69" i="4"/>
  <c r="J68" i="4"/>
  <c r="J70" i="4" s="1"/>
  <c r="J11" i="4" s="1"/>
  <c r="H64" i="4"/>
  <c r="F64" i="4"/>
  <c r="J63" i="4"/>
  <c r="J62" i="4"/>
  <c r="J61" i="4"/>
  <c r="J64" i="4" s="1"/>
  <c r="J10" i="4" s="1"/>
  <c r="H57" i="4"/>
  <c r="H9" i="4" s="1"/>
  <c r="F57" i="4"/>
  <c r="F9" i="4" s="1"/>
  <c r="J56" i="4"/>
  <c r="J55" i="4"/>
  <c r="J54" i="4"/>
  <c r="H50" i="4"/>
  <c r="F50" i="4"/>
  <c r="J49" i="4"/>
  <c r="J48" i="4"/>
  <c r="J47" i="4"/>
  <c r="J46" i="4"/>
  <c r="J45" i="4"/>
  <c r="H41" i="4"/>
  <c r="F41" i="4"/>
  <c r="F7" i="4" s="1"/>
  <c r="J40" i="4"/>
  <c r="J39" i="4"/>
  <c r="J38" i="4"/>
  <c r="J37" i="4"/>
  <c r="J36" i="4"/>
  <c r="H32" i="4"/>
  <c r="H74" i="4" s="1"/>
  <c r="F32" i="4"/>
  <c r="F74" i="4" s="1"/>
  <c r="J31" i="4"/>
  <c r="J30" i="4"/>
  <c r="J29" i="4"/>
  <c r="J28" i="4"/>
  <c r="J27" i="4"/>
  <c r="H12" i="4"/>
  <c r="F12" i="4"/>
  <c r="H11" i="4"/>
  <c r="F11" i="4"/>
  <c r="H10" i="4"/>
  <c r="F10" i="4"/>
  <c r="H8" i="4"/>
  <c r="F8" i="4"/>
  <c r="H7" i="4"/>
  <c r="J72" i="5"/>
  <c r="J12" i="5" s="1"/>
  <c r="H70" i="5"/>
  <c r="F70" i="5"/>
  <c r="J69" i="5"/>
  <c r="J68" i="5"/>
  <c r="J70" i="5" s="1"/>
  <c r="J11" i="5" s="1"/>
  <c r="H64" i="5"/>
  <c r="F64" i="5"/>
  <c r="J63" i="5"/>
  <c r="J62" i="5"/>
  <c r="J61" i="5"/>
  <c r="J64" i="5" s="1"/>
  <c r="J10" i="5" s="1"/>
  <c r="H57" i="5"/>
  <c r="H9" i="5" s="1"/>
  <c r="F57" i="5"/>
  <c r="F9" i="5" s="1"/>
  <c r="J56" i="5"/>
  <c r="J55" i="5"/>
  <c r="J54" i="5"/>
  <c r="H50" i="5"/>
  <c r="F50" i="5"/>
  <c r="F8" i="5" s="1"/>
  <c r="J49" i="5"/>
  <c r="J48" i="5"/>
  <c r="J47" i="5"/>
  <c r="J46" i="5"/>
  <c r="J45" i="5"/>
  <c r="H41" i="5"/>
  <c r="H7" i="5" s="1"/>
  <c r="F41" i="5"/>
  <c r="F7" i="5" s="1"/>
  <c r="J40" i="5"/>
  <c r="J39" i="5"/>
  <c r="J38" i="5"/>
  <c r="J37" i="5"/>
  <c r="J36" i="5"/>
  <c r="H32" i="5"/>
  <c r="F32" i="5"/>
  <c r="J31" i="5"/>
  <c r="J30" i="5"/>
  <c r="J29" i="5"/>
  <c r="J28" i="5"/>
  <c r="J27" i="5"/>
  <c r="J32" i="5" s="1"/>
  <c r="H12" i="5"/>
  <c r="F12" i="5"/>
  <c r="H11" i="5"/>
  <c r="F11" i="5"/>
  <c r="H10" i="5"/>
  <c r="F10" i="5"/>
  <c r="H8" i="5"/>
  <c r="J72" i="6"/>
  <c r="J12" i="6" s="1"/>
  <c r="H70" i="6"/>
  <c r="H11" i="6" s="1"/>
  <c r="F70" i="6"/>
  <c r="F11" i="6" s="1"/>
  <c r="J69" i="6"/>
  <c r="J68" i="6"/>
  <c r="J70" i="6" s="1"/>
  <c r="J11" i="6" s="1"/>
  <c r="H64" i="6"/>
  <c r="F64" i="6"/>
  <c r="J63" i="6"/>
  <c r="J62" i="6"/>
  <c r="J61" i="6"/>
  <c r="H57" i="6"/>
  <c r="H9" i="6" s="1"/>
  <c r="F57" i="6"/>
  <c r="F9" i="6" s="1"/>
  <c r="J56" i="6"/>
  <c r="J55" i="6"/>
  <c r="J54" i="6"/>
  <c r="H50" i="6"/>
  <c r="H8" i="6" s="1"/>
  <c r="F50" i="6"/>
  <c r="J49" i="6"/>
  <c r="J48" i="6"/>
  <c r="J47" i="6"/>
  <c r="J46" i="6"/>
  <c r="J45" i="6"/>
  <c r="H41" i="6"/>
  <c r="H7" i="6" s="1"/>
  <c r="F41" i="6"/>
  <c r="J40" i="6"/>
  <c r="J39" i="6"/>
  <c r="J38" i="6"/>
  <c r="J37" i="6"/>
  <c r="J36" i="6"/>
  <c r="H32" i="6"/>
  <c r="F32" i="6"/>
  <c r="J31" i="6"/>
  <c r="J30" i="6"/>
  <c r="J29" i="6"/>
  <c r="J28" i="6"/>
  <c r="J27" i="6"/>
  <c r="H12" i="6"/>
  <c r="F12" i="6"/>
  <c r="H10" i="6"/>
  <c r="F10" i="6"/>
  <c r="F8" i="6"/>
  <c r="F7" i="6"/>
  <c r="J28" i="3"/>
  <c r="J29" i="3"/>
  <c r="J30" i="3"/>
  <c r="J31" i="3"/>
  <c r="J36" i="3"/>
  <c r="J48" i="3"/>
  <c r="J54" i="3"/>
  <c r="J55" i="3"/>
  <c r="J56" i="3"/>
  <c r="J61" i="3"/>
  <c r="J62" i="3"/>
  <c r="J72" i="3"/>
  <c r="J12" i="3" s="1"/>
  <c r="H70" i="3"/>
  <c r="H11" i="3" s="1"/>
  <c r="F70" i="3"/>
  <c r="F11" i="3" s="1"/>
  <c r="J69" i="3"/>
  <c r="J68" i="3"/>
  <c r="H64" i="3"/>
  <c r="F64" i="3"/>
  <c r="F10" i="3" s="1"/>
  <c r="J63" i="3"/>
  <c r="H57" i="3"/>
  <c r="H9" i="3" s="1"/>
  <c r="F57" i="3"/>
  <c r="F9" i="3" s="1"/>
  <c r="H50" i="3"/>
  <c r="F50" i="3"/>
  <c r="J49" i="3"/>
  <c r="J47" i="3"/>
  <c r="J46" i="3"/>
  <c r="J45" i="3"/>
  <c r="H41" i="3"/>
  <c r="H7" i="3" s="1"/>
  <c r="F41" i="3"/>
  <c r="F7" i="3" s="1"/>
  <c r="J40" i="3"/>
  <c r="J39" i="3"/>
  <c r="J38" i="3"/>
  <c r="J37" i="3"/>
  <c r="H32" i="3"/>
  <c r="F32" i="3"/>
  <c r="J27" i="3"/>
  <c r="H12" i="3"/>
  <c r="F12" i="3"/>
  <c r="H10" i="3"/>
  <c r="H8" i="3"/>
  <c r="F8" i="3"/>
  <c r="J57" i="6" l="1"/>
  <c r="J9" i="6" s="1"/>
  <c r="J41" i="3"/>
  <c r="J7" i="3" s="1"/>
  <c r="F74" i="5"/>
  <c r="H74" i="5"/>
  <c r="F74" i="6"/>
  <c r="J41" i="5"/>
  <c r="J7" i="5" s="1"/>
  <c r="F74" i="3"/>
  <c r="H74" i="6"/>
  <c r="J64" i="3"/>
  <c r="J10" i="3" s="1"/>
  <c r="J41" i="6"/>
  <c r="J7" i="6" s="1"/>
  <c r="H74" i="3"/>
  <c r="J41" i="4"/>
  <c r="J7" i="4" s="1"/>
  <c r="J57" i="4"/>
  <c r="J9" i="4" s="1"/>
  <c r="J57" i="3"/>
  <c r="J9" i="3" s="1"/>
  <c r="J70" i="3"/>
  <c r="J11" i="3" s="1"/>
  <c r="I30" i="7"/>
  <c r="I31" i="7" s="1"/>
  <c r="I37" i="7" s="1"/>
  <c r="I42" i="7" s="1"/>
  <c r="I44" i="7" s="1"/>
  <c r="I6" i="7"/>
  <c r="J20" i="4" s="1"/>
  <c r="O5" i="7"/>
  <c r="G30" i="7"/>
  <c r="G31" i="7" s="1"/>
  <c r="G37" i="7" s="1"/>
  <c r="G42" i="7" s="1"/>
  <c r="G44" i="7" s="1"/>
  <c r="I28" i="7"/>
  <c r="K5" i="7"/>
  <c r="M5" i="7"/>
  <c r="J32" i="4"/>
  <c r="J50" i="4"/>
  <c r="J8" i="4" s="1"/>
  <c r="F6" i="4"/>
  <c r="F13" i="4" s="1"/>
  <c r="H6" i="4"/>
  <c r="H13" i="4" s="1"/>
  <c r="J6" i="5"/>
  <c r="J57" i="5"/>
  <c r="J9" i="5" s="1"/>
  <c r="J50" i="5"/>
  <c r="J8" i="5" s="1"/>
  <c r="F6" i="5"/>
  <c r="F13" i="5" s="1"/>
  <c r="H6" i="5"/>
  <c r="H13" i="5" s="1"/>
  <c r="J64" i="6"/>
  <c r="J10" i="6" s="1"/>
  <c r="J32" i="6"/>
  <c r="J50" i="6"/>
  <c r="J8" i="6" s="1"/>
  <c r="F6" i="6"/>
  <c r="F13" i="6" s="1"/>
  <c r="H6" i="6"/>
  <c r="H13" i="6" s="1"/>
  <c r="J32" i="3"/>
  <c r="M27" i="3"/>
  <c r="N27" i="3" s="1"/>
  <c r="J50" i="3"/>
  <c r="J8" i="3" s="1"/>
  <c r="F6" i="3"/>
  <c r="F13" i="3" s="1"/>
  <c r="H6" i="3"/>
  <c r="H13" i="3" s="1"/>
  <c r="M16" i="3"/>
  <c r="M30" i="7" l="1"/>
  <c r="K30" i="7"/>
  <c r="O30" i="7"/>
  <c r="I9" i="7"/>
  <c r="I15" i="7" s="1"/>
  <c r="I20" i="7" s="1"/>
  <c r="I22" i="7" s="1"/>
  <c r="K4" i="7"/>
  <c r="K3" i="7" s="1"/>
  <c r="K28" i="7" s="1"/>
  <c r="J74" i="4"/>
  <c r="J6" i="4"/>
  <c r="J13" i="4" s="1"/>
  <c r="J15" i="4" s="1"/>
  <c r="J13" i="5"/>
  <c r="J15" i="5" s="1"/>
  <c r="J19" i="5" s="1"/>
  <c r="J74" i="5"/>
  <c r="J74" i="6"/>
  <c r="J6" i="6"/>
  <c r="J13" i="6" s="1"/>
  <c r="J15" i="6" s="1"/>
  <c r="J19" i="6" s="1"/>
  <c r="J74" i="3"/>
  <c r="J6" i="3"/>
  <c r="J13" i="3" s="1"/>
  <c r="J15" i="3" s="1"/>
  <c r="J19" i="3" s="1"/>
  <c r="K6" i="7" l="1"/>
  <c r="J20" i="5" s="1"/>
  <c r="J21" i="5" s="1"/>
  <c r="K29" i="7"/>
  <c r="K31" i="7" s="1"/>
  <c r="K37" i="7" s="1"/>
  <c r="K42" i="7" s="1"/>
  <c r="K44" i="7" s="1"/>
  <c r="J17" i="4"/>
  <c r="J19" i="4"/>
  <c r="J21" i="4" s="1"/>
  <c r="J17" i="5"/>
  <c r="J17" i="6"/>
  <c r="J17" i="3"/>
  <c r="K9" i="7" l="1"/>
  <c r="K15" i="7" s="1"/>
  <c r="K20" i="7" s="1"/>
  <c r="K22" i="7" s="1"/>
  <c r="M4" i="7"/>
  <c r="M6" i="7" l="1"/>
  <c r="J20" i="6" s="1"/>
  <c r="J21" i="6" s="1"/>
  <c r="M29" i="7"/>
  <c r="M31" i="7" s="1"/>
  <c r="M37" i="7" s="1"/>
  <c r="M42" i="7" s="1"/>
  <c r="M44" i="7" s="1"/>
  <c r="M3" i="7"/>
  <c r="M28" i="7" s="1"/>
  <c r="M9" i="7" l="1"/>
  <c r="M15" i="7" s="1"/>
  <c r="M20" i="7" s="1"/>
  <c r="M22" i="7" s="1"/>
  <c r="O4" i="7"/>
  <c r="O6" i="7" l="1"/>
  <c r="J20" i="3" s="1"/>
  <c r="J21" i="3" s="1"/>
  <c r="O29" i="7"/>
  <c r="O31" i="7" s="1"/>
  <c r="O37" i="7" s="1"/>
  <c r="O42" i="7" s="1"/>
  <c r="O44" i="7" s="1"/>
  <c r="O3" i="7"/>
  <c r="O28" i="7" s="1"/>
  <c r="O9" i="7" l="1"/>
  <c r="O15" i="7" s="1"/>
  <c r="O20" i="7" s="1"/>
  <c r="O22" i="7" s="1"/>
  <c r="Q4" i="7"/>
  <c r="Q5" i="7" l="1"/>
  <c r="Q6" i="7" s="1"/>
  <c r="Q9" i="7" s="1"/>
  <c r="Q15" i="7" s="1"/>
  <c r="Q20" i="7" s="1"/>
  <c r="Q22" i="7" s="1"/>
  <c r="Q29" i="7"/>
  <c r="Q30" i="7" l="1"/>
  <c r="Q31" i="7" s="1"/>
  <c r="Q37" i="7" s="1"/>
  <c r="Q42" i="7" s="1"/>
  <c r="Q44" i="7" s="1"/>
  <c r="Q3" i="7"/>
  <c r="Q28" i="7" s="1"/>
  <c r="E10" i="2" l="1"/>
  <c r="J77" i="1"/>
  <c r="J12" i="1" s="1"/>
  <c r="H75" i="1"/>
  <c r="H11" i="1" s="1"/>
  <c r="F75" i="1"/>
  <c r="F11" i="1" s="1"/>
  <c r="J74" i="1"/>
  <c r="J73" i="1"/>
  <c r="J75" i="1" s="1"/>
  <c r="J11" i="1" s="1"/>
  <c r="H69" i="1"/>
  <c r="H10" i="1" s="1"/>
  <c r="F69" i="1"/>
  <c r="F10" i="1" s="1"/>
  <c r="J68" i="1"/>
  <c r="J67" i="1"/>
  <c r="J66" i="1"/>
  <c r="H62" i="1"/>
  <c r="H9" i="1" s="1"/>
  <c r="F62" i="1"/>
  <c r="F9" i="1" s="1"/>
  <c r="J61" i="1"/>
  <c r="J60" i="1"/>
  <c r="J59" i="1"/>
  <c r="J62" i="1" s="1"/>
  <c r="J9" i="1" s="1"/>
  <c r="H55" i="1"/>
  <c r="F55" i="1"/>
  <c r="F8" i="1" s="1"/>
  <c r="J54" i="1"/>
  <c r="J53" i="1"/>
  <c r="J52" i="1"/>
  <c r="J51" i="1"/>
  <c r="J50" i="1"/>
  <c r="J55" i="1" s="1"/>
  <c r="J8" i="1" s="1"/>
  <c r="H46" i="1"/>
  <c r="H7" i="1" s="1"/>
  <c r="F46" i="1"/>
  <c r="F7" i="1" s="1"/>
  <c r="J45" i="1"/>
  <c r="J44" i="1"/>
  <c r="J43" i="1"/>
  <c r="J42" i="1"/>
  <c r="J41" i="1"/>
  <c r="H37" i="1"/>
  <c r="H79" i="1" s="1"/>
  <c r="F37" i="1"/>
  <c r="F6" i="1" s="1"/>
  <c r="J36" i="1"/>
  <c r="J35" i="1"/>
  <c r="J34" i="1"/>
  <c r="J33" i="1"/>
  <c r="J32" i="1"/>
  <c r="J26" i="1"/>
  <c r="J16" i="1" s="1"/>
  <c r="H12" i="1"/>
  <c r="F12" i="1"/>
  <c r="H8" i="1"/>
  <c r="H6" i="1" l="1"/>
  <c r="F79" i="1"/>
  <c r="J69" i="1"/>
  <c r="J10" i="1" s="1"/>
  <c r="J46" i="1"/>
  <c r="J7" i="1" s="1"/>
  <c r="H13" i="1"/>
  <c r="J37" i="1"/>
  <c r="J79" i="1" s="1"/>
  <c r="F13" i="1"/>
  <c r="J6" i="1" l="1"/>
  <c r="J13" i="1" s="1"/>
  <c r="J15" i="1" s="1"/>
  <c r="J17" i="1" s="1"/>
</calcChain>
</file>

<file path=xl/sharedStrings.xml><?xml version="1.0" encoding="utf-8"?>
<sst xmlns="http://schemas.openxmlformats.org/spreadsheetml/2006/main" count="436" uniqueCount="92">
  <si>
    <t>5/8 x 3/4-Inch Meter</t>
  </si>
  <si>
    <t>1-Inch Meter</t>
  </si>
  <si>
    <t>1 1/2-Inch Meter</t>
  </si>
  <si>
    <t>2-Inch Meter</t>
  </si>
  <si>
    <t>3-Inch Meter</t>
  </si>
  <si>
    <t>4-Inch Meter</t>
  </si>
  <si>
    <t>Wholesale</t>
  </si>
  <si>
    <t>Billing Analysis Total</t>
  </si>
  <si>
    <t>Billing Adjustments</t>
  </si>
  <si>
    <t>Adjusted Billing Analysis Totals</t>
  </si>
  <si>
    <t xml:space="preserve">Less: </t>
  </si>
  <si>
    <t>Revenus Water Sales - 2023 Annual Report</t>
  </si>
  <si>
    <t>Adjustment</t>
  </si>
  <si>
    <t>Classification Errors</t>
  </si>
  <si>
    <t>Water Loss Surcharge</t>
  </si>
  <si>
    <t>Old Hicory Debt Surcharge</t>
  </si>
  <si>
    <t>Other Water Revenues - Other</t>
  </si>
  <si>
    <t>Forfeited Discounts</t>
  </si>
  <si>
    <t>Rents From Water Property</t>
  </si>
  <si>
    <t>Corrected Revenue from Water Sales</t>
  </si>
  <si>
    <t>Class/Meter Size</t>
  </si>
  <si>
    <t>Rate</t>
  </si>
  <si>
    <t>First 2000 Gallons</t>
  </si>
  <si>
    <t>Next 8000 Gallons</t>
  </si>
  <si>
    <t>Next 10000 Gallons</t>
  </si>
  <si>
    <t>Next 30000 Gallons</t>
  </si>
  <si>
    <t>Over 50000 Gallons</t>
  </si>
  <si>
    <t>First 5000 Gallons</t>
  </si>
  <si>
    <t>Next 5000 Gallons</t>
  </si>
  <si>
    <t>First 7500 Gallons</t>
  </si>
  <si>
    <t>Next 2500 Gallons</t>
  </si>
  <si>
    <t>First 20000 Gallons</t>
  </si>
  <si>
    <t>First 30000 Gallons</t>
  </si>
  <si>
    <t>Next 20000 Gallons</t>
  </si>
  <si>
    <t>First 50000 Gallons</t>
  </si>
  <si>
    <t>04 - Wholesale</t>
  </si>
  <si>
    <t>TOTAL</t>
  </si>
  <si>
    <t>Bills</t>
  </si>
  <si>
    <t>Gallons</t>
  </si>
  <si>
    <t>Amount</t>
  </si>
  <si>
    <t>Amount Billed</t>
  </si>
  <si>
    <t>Existing</t>
  </si>
  <si>
    <t>Billed</t>
  </si>
  <si>
    <t>Difference</t>
  </si>
  <si>
    <t>Proposed</t>
  </si>
  <si>
    <t>Total Misclassification Errors</t>
  </si>
  <si>
    <t>Phase 4 Rates</t>
  </si>
  <si>
    <t>Phase 3 Rates</t>
  </si>
  <si>
    <t>Phase 2 Rates</t>
  </si>
  <si>
    <t>Phase 1 Rates</t>
  </si>
  <si>
    <t>Phase 1 Calculated Revenue Requirement</t>
  </si>
  <si>
    <t>Revenues Phase 1 BA</t>
  </si>
  <si>
    <t>Revenues Phase 4 BA</t>
  </si>
  <si>
    <t>Phase 4 Calculated Revenue Requirement</t>
  </si>
  <si>
    <t>Revenues Phase 3 BA</t>
  </si>
  <si>
    <t>Phase 3 Calculated Revenue Requirement</t>
  </si>
  <si>
    <t>Revenues Phase 2 BA</t>
  </si>
  <si>
    <t>Phase 2 Calculated Revenue Requirement</t>
  </si>
  <si>
    <t>Required</t>
  </si>
  <si>
    <t>Phase 1</t>
  </si>
  <si>
    <t>Phase 2</t>
  </si>
  <si>
    <t>Phase 3</t>
  </si>
  <si>
    <t>Phase 4</t>
  </si>
  <si>
    <t>Phase 5</t>
  </si>
  <si>
    <t>Increase</t>
  </si>
  <si>
    <t>Normalized Revenue Water Sales</t>
  </si>
  <si>
    <t>Revenue from Rate Increase</t>
  </si>
  <si>
    <t>Revenue Requirement from Water Sales</t>
  </si>
  <si>
    <t>Add:</t>
  </si>
  <si>
    <t>Misc. Service Revenues</t>
  </si>
  <si>
    <t>Other Water Revenues</t>
  </si>
  <si>
    <t>Interest Income</t>
  </si>
  <si>
    <t>Total Revenue Requirement</t>
  </si>
  <si>
    <t>Less:</t>
  </si>
  <si>
    <t>Pro Forma Operating Expenses</t>
  </si>
  <si>
    <t>Average Debt Service</t>
  </si>
  <si>
    <t>Debt Service Coverage</t>
  </si>
  <si>
    <t>Cost of Excess Water</t>
  </si>
  <si>
    <t>Subtotal</t>
  </si>
  <si>
    <t>Non Cash Items:  Depreciation Exp.</t>
  </si>
  <si>
    <t>Working Capital</t>
  </si>
  <si>
    <t>Assuming a CPI of 3% for Years 2 through 5</t>
  </si>
  <si>
    <t>Rate Increase</t>
  </si>
  <si>
    <t>Debt Service</t>
  </si>
  <si>
    <t>Graves County Water District</t>
  </si>
  <si>
    <t>Billing Analysis 2023 Customer Usage and Existing Water Rates</t>
  </si>
  <si>
    <t>Phase 5 Rates</t>
  </si>
  <si>
    <t>Billing Analysis 2023 Customer Usage and Proposed Phase 5 Water Rates</t>
  </si>
  <si>
    <t>Billing Analysis 2023 Customer Usage and Proposed Phase 3 Water Rates</t>
  </si>
  <si>
    <t>Billing Analysis 2023 Customer Usage and Proposed Phase 2 Water Rates</t>
  </si>
  <si>
    <t>Billing Analysis 2023 Customer Usage and Proposed Phase 1 Water Rates</t>
  </si>
  <si>
    <t>Billing Analysis 2023 Customer Usage and Proposed Phase 4 Water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</si>
</sst>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0.00000"/>
    <numFmt numFmtId="165" formatCode="0.000"/>
    <numFmt numFmtId="166" formatCode="0.0000"/>
  </numFmts>
  <fonts count="7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37" fontId="1" fillId="0" borderId="0" xfId="0" applyNumberFormat="1" applyFont="1"/>
    <xf numFmtId="37" fontId="1" fillId="0" borderId="1" xfId="0" applyNumberFormat="1" applyFont="1" applyBorder="1"/>
    <xf numFmtId="37" fontId="1" fillId="0" borderId="2" xfId="0" applyNumberFormat="1" applyFont="1" applyBorder="1"/>
    <xf numFmtId="0" fontId="2" fillId="0" borderId="0" xfId="0" applyFont="1"/>
    <xf numFmtId="164" fontId="2" fillId="0" borderId="0" xfId="0" applyNumberFormat="1" applyFont="1" applyAlignment="1">
      <alignment horizontal="right" indent="1"/>
    </xf>
    <xf numFmtId="0" fontId="2" fillId="0" borderId="1" xfId="0" applyFont="1" applyBorder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/>
    <xf numFmtId="3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indent="1"/>
    </xf>
    <xf numFmtId="37" fontId="1" fillId="0" borderId="3" xfId="0" applyNumberFormat="1" applyFont="1" applyBorder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10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42" fontId="1" fillId="0" borderId="0" xfId="0" applyNumberFormat="1" applyFont="1"/>
    <xf numFmtId="42" fontId="1" fillId="0" borderId="2" xfId="0" applyNumberFormat="1" applyFont="1" applyBorder="1"/>
    <xf numFmtId="37" fontId="1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 2" xfId="1" xr:uid="{97CFF255-1A48-4FA1-B223-5C88B21A8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10F9-B233-410C-8740-94C0053CD3EB}">
  <dimension ref="A2:J80"/>
  <sheetViews>
    <sheetView showGridLines="0" tabSelected="1" workbookViewId="0">
      <selection activeCell="H16" sqref="H16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2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6384" width="9.140625" style="1"/>
  </cols>
  <sheetData>
    <row r="2" spans="1:10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x14ac:dyDescent="0.3">
      <c r="A3" s="35" t="s">
        <v>85</v>
      </c>
      <c r="B3" s="35"/>
      <c r="C3" s="35"/>
      <c r="D3" s="35"/>
      <c r="E3" s="35"/>
      <c r="F3" s="35"/>
      <c r="G3" s="35"/>
      <c r="H3" s="35"/>
      <c r="I3" s="35"/>
      <c r="J3" s="35"/>
    </row>
    <row r="5" spans="1:10" x14ac:dyDescent="0.2">
      <c r="F5" s="15" t="s">
        <v>37</v>
      </c>
      <c r="H5" s="15" t="s">
        <v>38</v>
      </c>
      <c r="J5" s="16" t="s">
        <v>40</v>
      </c>
    </row>
    <row r="6" spans="1:10" x14ac:dyDescent="0.2">
      <c r="A6" s="1" t="s">
        <v>0</v>
      </c>
      <c r="F6" s="3">
        <f>F37</f>
        <v>98818</v>
      </c>
      <c r="G6" s="3"/>
      <c r="H6" s="3">
        <f>H37</f>
        <v>215314600</v>
      </c>
      <c r="I6" s="3"/>
      <c r="J6" s="3">
        <f t="shared" ref="J6" si="0">J37</f>
        <v>1590118.3710000003</v>
      </c>
    </row>
    <row r="7" spans="1:10" x14ac:dyDescent="0.2">
      <c r="A7" s="1" t="s">
        <v>1</v>
      </c>
      <c r="F7" s="3">
        <f>F46</f>
        <v>1664</v>
      </c>
      <c r="G7" s="3"/>
      <c r="H7" s="3">
        <f>H46</f>
        <v>5951200</v>
      </c>
      <c r="I7" s="3"/>
      <c r="J7" s="3">
        <f t="shared" ref="J7" si="1">J46</f>
        <v>55942.833000000006</v>
      </c>
    </row>
    <row r="8" spans="1:10" x14ac:dyDescent="0.2">
      <c r="A8" s="1" t="s">
        <v>2</v>
      </c>
      <c r="F8" s="3">
        <f>F55</f>
        <v>297</v>
      </c>
      <c r="G8" s="3"/>
      <c r="H8" s="3">
        <f>H55</f>
        <v>3764400</v>
      </c>
      <c r="I8" s="3"/>
      <c r="J8" s="3">
        <f t="shared" ref="J8" si="2">J55</f>
        <v>19609.364999999998</v>
      </c>
    </row>
    <row r="9" spans="1:10" x14ac:dyDescent="0.2">
      <c r="A9" s="1" t="s">
        <v>3</v>
      </c>
      <c r="F9" s="3">
        <f>F62</f>
        <v>1127</v>
      </c>
      <c r="G9" s="3"/>
      <c r="H9" s="3">
        <f>H62</f>
        <v>28254200</v>
      </c>
      <c r="I9" s="3"/>
      <c r="J9" s="3">
        <f t="shared" ref="J9" si="3">J62</f>
        <v>170047.71399999998</v>
      </c>
    </row>
    <row r="10" spans="1:10" x14ac:dyDescent="0.2">
      <c r="A10" s="1" t="s">
        <v>4</v>
      </c>
      <c r="F10" s="3">
        <f>F69</f>
        <v>37</v>
      </c>
      <c r="G10" s="3"/>
      <c r="H10" s="3">
        <f>H69</f>
        <v>274500</v>
      </c>
      <c r="I10" s="3"/>
      <c r="J10" s="3">
        <f t="shared" ref="J10" si="4">J69</f>
        <v>5943.4769999999999</v>
      </c>
    </row>
    <row r="11" spans="1:10" x14ac:dyDescent="0.2">
      <c r="A11" s="1" t="s">
        <v>5</v>
      </c>
      <c r="F11" s="3">
        <f>F75</f>
        <v>24</v>
      </c>
      <c r="G11" s="3"/>
      <c r="H11" s="3">
        <f>H75</f>
        <v>2928200</v>
      </c>
      <c r="I11" s="3"/>
      <c r="J11" s="3">
        <f t="shared" ref="J11" si="5">J75</f>
        <v>12768.948</v>
      </c>
    </row>
    <row r="12" spans="1:10" x14ac:dyDescent="0.2">
      <c r="A12" s="1" t="s">
        <v>6</v>
      </c>
      <c r="F12" s="4">
        <f>F77</f>
        <v>12</v>
      </c>
      <c r="G12" s="3"/>
      <c r="H12" s="4">
        <f>H77</f>
        <v>7342660</v>
      </c>
      <c r="I12" s="3"/>
      <c r="J12" s="4">
        <f t="shared" ref="J12" si="6">J77</f>
        <v>22541.966199999999</v>
      </c>
    </row>
    <row r="13" spans="1:10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7">SUM(J6:J12)</f>
        <v>1876972.6742000002</v>
      </c>
    </row>
    <row r="14" spans="1:10" ht="15.75" thickTop="1" x14ac:dyDescent="0.2">
      <c r="A14" s="1" t="s">
        <v>8</v>
      </c>
      <c r="F14" s="3"/>
      <c r="G14" s="3"/>
      <c r="H14" s="3"/>
      <c r="I14" s="3"/>
      <c r="J14" s="4"/>
    </row>
    <row r="15" spans="1:10" x14ac:dyDescent="0.2">
      <c r="A15" s="1" t="s">
        <v>9</v>
      </c>
      <c r="F15" s="3"/>
      <c r="G15" s="3"/>
      <c r="H15" s="3"/>
      <c r="I15" s="3"/>
      <c r="J15" s="3">
        <f>SUM(J13:J14)</f>
        <v>1876972.6742000002</v>
      </c>
    </row>
    <row r="16" spans="1:10" x14ac:dyDescent="0.2">
      <c r="A16" s="1" t="s">
        <v>10</v>
      </c>
      <c r="B16" s="1" t="s">
        <v>11</v>
      </c>
      <c r="J16" s="4">
        <f>-J26</f>
        <v>-1877071</v>
      </c>
    </row>
    <row r="17" spans="1:10" ht="15.75" thickBot="1" x14ac:dyDescent="0.25">
      <c r="A17" s="1" t="s">
        <v>12</v>
      </c>
      <c r="J17" s="5">
        <f>SUM(J15:J16)</f>
        <v>-98.325799999758601</v>
      </c>
    </row>
    <row r="18" spans="1:10" ht="15.75" thickTop="1" x14ac:dyDescent="0.2"/>
    <row r="19" spans="1:10" x14ac:dyDescent="0.2">
      <c r="A19" s="1" t="s">
        <v>11</v>
      </c>
      <c r="J19" s="3">
        <v>2171725</v>
      </c>
    </row>
    <row r="20" spans="1:10" x14ac:dyDescent="0.2">
      <c r="A20" s="1" t="s">
        <v>10</v>
      </c>
      <c r="B20" s="1" t="s">
        <v>13</v>
      </c>
    </row>
    <row r="21" spans="1:10" x14ac:dyDescent="0.2">
      <c r="B21" s="1" t="s">
        <v>14</v>
      </c>
      <c r="J21" s="3">
        <v>-284700</v>
      </c>
    </row>
    <row r="22" spans="1:10" x14ac:dyDescent="0.2">
      <c r="B22" s="1" t="s">
        <v>15</v>
      </c>
      <c r="J22" s="3">
        <v>-7225</v>
      </c>
    </row>
    <row r="23" spans="1:10" x14ac:dyDescent="0.2">
      <c r="B23" s="1" t="s">
        <v>16</v>
      </c>
      <c r="J23" s="3">
        <v>-707</v>
      </c>
    </row>
    <row r="24" spans="1:10" x14ac:dyDescent="0.2">
      <c r="B24" s="1" t="s">
        <v>17</v>
      </c>
      <c r="J24" s="3">
        <v>-622</v>
      </c>
    </row>
    <row r="25" spans="1:10" x14ac:dyDescent="0.2">
      <c r="B25" s="1" t="s">
        <v>18</v>
      </c>
      <c r="J25" s="3">
        <v>-1400</v>
      </c>
    </row>
    <row r="26" spans="1:10" ht="15.75" thickBot="1" x14ac:dyDescent="0.25">
      <c r="B26" s="1" t="s">
        <v>19</v>
      </c>
      <c r="J26" s="5">
        <f>SUM(J19:J25)</f>
        <v>1877071</v>
      </c>
    </row>
    <row r="27" spans="1:10" ht="15.75" thickTop="1" x14ac:dyDescent="0.2"/>
    <row r="28" spans="1:10" x14ac:dyDescent="0.2">
      <c r="A28" s="6"/>
      <c r="B28" s="6"/>
      <c r="C28" s="7"/>
      <c r="D28" s="7" t="s">
        <v>41</v>
      </c>
      <c r="E28" s="7"/>
      <c r="J28" s="14" t="s">
        <v>39</v>
      </c>
    </row>
    <row r="29" spans="1:10" x14ac:dyDescent="0.2">
      <c r="A29" s="33" t="s">
        <v>20</v>
      </c>
      <c r="B29" s="33"/>
      <c r="C29" s="7"/>
      <c r="D29" s="17" t="s">
        <v>21</v>
      </c>
      <c r="E29" s="7"/>
      <c r="F29" s="15" t="s">
        <v>37</v>
      </c>
      <c r="H29" s="15" t="s">
        <v>38</v>
      </c>
      <c r="J29" s="16" t="s">
        <v>42</v>
      </c>
    </row>
    <row r="30" spans="1:10" x14ac:dyDescent="0.2">
      <c r="A30" s="12" t="s">
        <v>0</v>
      </c>
      <c r="B30" s="6"/>
    </row>
    <row r="32" spans="1:10" x14ac:dyDescent="0.2">
      <c r="A32" s="6" t="s">
        <v>22</v>
      </c>
      <c r="B32" s="6"/>
      <c r="C32" s="9"/>
      <c r="D32" s="9">
        <v>15.45</v>
      </c>
      <c r="E32" s="9"/>
      <c r="F32" s="3">
        <v>57228</v>
      </c>
      <c r="G32" s="3"/>
      <c r="H32" s="3">
        <v>95744200</v>
      </c>
      <c r="I32" s="3"/>
      <c r="J32" s="3">
        <f>F32*$D32</f>
        <v>884172.6</v>
      </c>
    </row>
    <row r="33" spans="1:10" x14ac:dyDescent="0.2">
      <c r="A33" s="6" t="s">
        <v>23</v>
      </c>
      <c r="B33" s="6"/>
      <c r="C33" s="10"/>
      <c r="D33" s="10">
        <v>6.0299999999999998E-3</v>
      </c>
      <c r="E33" s="10"/>
      <c r="F33" s="3">
        <v>38227</v>
      </c>
      <c r="G33" s="3"/>
      <c r="H33" s="3">
        <v>102411700</v>
      </c>
      <c r="I33" s="3"/>
      <c r="J33" s="3">
        <f>$D33*H33</f>
        <v>617542.55099999998</v>
      </c>
    </row>
    <row r="34" spans="1:10" x14ac:dyDescent="0.2">
      <c r="A34" s="6" t="s">
        <v>24</v>
      </c>
      <c r="B34" s="6"/>
      <c r="C34" s="10"/>
      <c r="D34" s="10">
        <v>5.4000000000000003E-3</v>
      </c>
      <c r="E34" s="10"/>
      <c r="F34" s="3">
        <v>2807</v>
      </c>
      <c r="G34" s="3"/>
      <c r="H34" s="3">
        <v>11502800</v>
      </c>
      <c r="I34" s="3"/>
      <c r="J34" s="3">
        <f t="shared" ref="J34:J36" si="8">$D34*H34</f>
        <v>62115.12</v>
      </c>
    </row>
    <row r="35" spans="1:10" x14ac:dyDescent="0.2">
      <c r="A35" s="6" t="s">
        <v>25</v>
      </c>
      <c r="B35" s="6"/>
      <c r="C35" s="10"/>
      <c r="D35" s="10">
        <v>4.7699999999999999E-3</v>
      </c>
      <c r="E35" s="10"/>
      <c r="F35" s="3">
        <v>510</v>
      </c>
      <c r="G35" s="3"/>
      <c r="H35" s="3">
        <v>4559800</v>
      </c>
      <c r="I35" s="3"/>
      <c r="J35" s="3">
        <f t="shared" si="8"/>
        <v>21750.245999999999</v>
      </c>
    </row>
    <row r="36" spans="1:10" x14ac:dyDescent="0.2">
      <c r="A36" s="6" t="s">
        <v>26</v>
      </c>
      <c r="B36" s="6"/>
      <c r="C36" s="10"/>
      <c r="D36" s="10">
        <v>4.1399999999999996E-3</v>
      </c>
      <c r="E36" s="10"/>
      <c r="F36" s="3">
        <v>46</v>
      </c>
      <c r="G36" s="3"/>
      <c r="H36" s="3">
        <v>1096100</v>
      </c>
      <c r="I36" s="3"/>
      <c r="J36" s="3">
        <f t="shared" si="8"/>
        <v>4537.8539999999994</v>
      </c>
    </row>
    <row r="37" spans="1:10" ht="15.75" thickBot="1" x14ac:dyDescent="0.25">
      <c r="A37" s="6"/>
      <c r="B37" s="6"/>
      <c r="C37" s="10"/>
      <c r="D37" s="10"/>
      <c r="E37" s="10"/>
      <c r="F37" s="5">
        <f>SUM(F32:F36)</f>
        <v>98818</v>
      </c>
      <c r="G37" s="3"/>
      <c r="H37" s="5">
        <f>SUM(H32:H36)</f>
        <v>215314600</v>
      </c>
      <c r="I37" s="3"/>
      <c r="J37" s="5">
        <f t="shared" ref="J37" si="9">SUM(J32:J36)</f>
        <v>1590118.3710000003</v>
      </c>
    </row>
    <row r="38" spans="1:10" ht="15.75" thickTop="1" x14ac:dyDescent="0.2">
      <c r="A38" s="6"/>
      <c r="B38" s="6"/>
      <c r="C38" s="10"/>
      <c r="D38" s="10"/>
      <c r="E38" s="10"/>
      <c r="F38" s="3"/>
      <c r="G38" s="3"/>
      <c r="H38" s="3"/>
      <c r="I38" s="3"/>
    </row>
    <row r="39" spans="1:10" x14ac:dyDescent="0.2">
      <c r="A39" s="12" t="s">
        <v>1</v>
      </c>
      <c r="B39" s="6"/>
      <c r="C39" s="10"/>
      <c r="D39" s="10"/>
      <c r="E39" s="10"/>
      <c r="F39" s="3"/>
      <c r="G39" s="3"/>
      <c r="H39" s="3"/>
      <c r="I39" s="3"/>
    </row>
    <row r="40" spans="1:10" x14ac:dyDescent="0.2">
      <c r="A40" s="6"/>
      <c r="B40" s="6"/>
      <c r="C40" s="10"/>
      <c r="D40" s="10"/>
      <c r="E40" s="10"/>
      <c r="F40" s="3"/>
      <c r="G40" s="3"/>
      <c r="H40" s="3"/>
      <c r="I40" s="3"/>
    </row>
    <row r="41" spans="1:10" x14ac:dyDescent="0.2">
      <c r="A41" s="6" t="s">
        <v>27</v>
      </c>
      <c r="B41" s="6"/>
      <c r="C41" s="9"/>
      <c r="D41" s="9">
        <v>33.53</v>
      </c>
      <c r="E41" s="9"/>
      <c r="F41" s="3">
        <v>1212</v>
      </c>
      <c r="G41" s="3"/>
      <c r="H41" s="3">
        <v>3033400</v>
      </c>
      <c r="I41" s="3"/>
      <c r="J41" s="3">
        <f>F41*$D41</f>
        <v>40638.36</v>
      </c>
    </row>
    <row r="42" spans="1:10" x14ac:dyDescent="0.2">
      <c r="A42" s="6" t="s">
        <v>28</v>
      </c>
      <c r="B42" s="6"/>
      <c r="C42" s="10"/>
      <c r="D42" s="10">
        <v>6.0299999999999998E-3</v>
      </c>
      <c r="E42" s="10"/>
      <c r="F42" s="3">
        <v>267</v>
      </c>
      <c r="G42" s="3"/>
      <c r="H42" s="3">
        <v>870400</v>
      </c>
      <c r="I42" s="3"/>
      <c r="J42" s="3">
        <f>$D42*H42</f>
        <v>5248.5119999999997</v>
      </c>
    </row>
    <row r="43" spans="1:10" x14ac:dyDescent="0.2">
      <c r="A43" s="6" t="s">
        <v>24</v>
      </c>
      <c r="B43" s="6"/>
      <c r="C43" s="10"/>
      <c r="D43" s="10">
        <v>5.4000000000000003E-3</v>
      </c>
      <c r="E43" s="10"/>
      <c r="F43" s="3">
        <v>108</v>
      </c>
      <c r="G43" s="3"/>
      <c r="H43" s="3">
        <v>806200</v>
      </c>
      <c r="I43" s="3"/>
      <c r="J43" s="3">
        <f t="shared" ref="J43:J45" si="10">$D43*H43</f>
        <v>4353.4800000000005</v>
      </c>
    </row>
    <row r="44" spans="1:10" x14ac:dyDescent="0.2">
      <c r="A44" s="6" t="s">
        <v>25</v>
      </c>
      <c r="B44" s="6"/>
      <c r="C44" s="10"/>
      <c r="D44" s="10">
        <v>4.7699999999999999E-3</v>
      </c>
      <c r="E44" s="10"/>
      <c r="F44" s="3">
        <v>59</v>
      </c>
      <c r="G44" s="3"/>
      <c r="H44" s="3">
        <v>895100</v>
      </c>
      <c r="I44" s="3"/>
      <c r="J44" s="3">
        <f t="shared" si="10"/>
        <v>4269.6269999999995</v>
      </c>
    </row>
    <row r="45" spans="1:10" x14ac:dyDescent="0.2">
      <c r="A45" s="6" t="s">
        <v>26</v>
      </c>
      <c r="B45" s="6"/>
      <c r="C45" s="10"/>
      <c r="D45" s="10">
        <v>4.1399999999999996E-3</v>
      </c>
      <c r="E45" s="10"/>
      <c r="F45" s="3">
        <v>18</v>
      </c>
      <c r="G45" s="3"/>
      <c r="H45" s="3">
        <v>346100</v>
      </c>
      <c r="I45" s="3"/>
      <c r="J45" s="3">
        <f t="shared" si="10"/>
        <v>1432.8539999999998</v>
      </c>
    </row>
    <row r="46" spans="1:10" ht="15.75" thickBot="1" x14ac:dyDescent="0.25">
      <c r="A46" s="6"/>
      <c r="B46" s="6"/>
      <c r="C46" s="10"/>
      <c r="D46" s="10"/>
      <c r="E46" s="10"/>
      <c r="F46" s="5">
        <f>SUM(F41:F45)</f>
        <v>1664</v>
      </c>
      <c r="G46" s="3"/>
      <c r="H46" s="5">
        <f>SUM(H41:H45)</f>
        <v>5951200</v>
      </c>
      <c r="I46" s="3"/>
      <c r="J46" s="5">
        <f t="shared" ref="J46" si="11">SUM(J41:J45)</f>
        <v>55942.833000000006</v>
      </c>
    </row>
    <row r="47" spans="1:10" ht="15.75" thickTop="1" x14ac:dyDescent="0.2">
      <c r="A47" s="6"/>
      <c r="B47" s="6"/>
      <c r="C47" s="10"/>
      <c r="D47" s="10"/>
      <c r="E47" s="10"/>
      <c r="F47" s="3"/>
      <c r="G47" s="3"/>
      <c r="H47" s="3"/>
      <c r="I47" s="3"/>
    </row>
    <row r="48" spans="1:10" x14ac:dyDescent="0.2">
      <c r="A48" s="12" t="s">
        <v>2</v>
      </c>
      <c r="B48" s="6"/>
      <c r="C48" s="10"/>
      <c r="D48" s="10"/>
      <c r="E48" s="10"/>
      <c r="F48" s="3"/>
      <c r="G48" s="3"/>
      <c r="H48" s="3"/>
      <c r="I48" s="3"/>
    </row>
    <row r="49" spans="1:10" x14ac:dyDescent="0.2">
      <c r="A49" s="6"/>
      <c r="B49" s="6"/>
      <c r="C49" s="10"/>
      <c r="D49" s="10"/>
      <c r="E49" s="10"/>
      <c r="F49" s="3"/>
      <c r="G49" s="3"/>
      <c r="H49" s="3"/>
      <c r="I49" s="3"/>
    </row>
    <row r="50" spans="1:10" x14ac:dyDescent="0.2">
      <c r="A50" s="6" t="s">
        <v>29</v>
      </c>
      <c r="B50" s="6"/>
      <c r="C50" s="9"/>
      <c r="D50" s="9">
        <v>48.62</v>
      </c>
      <c r="E50" s="9"/>
      <c r="F50" s="3">
        <v>96</v>
      </c>
      <c r="G50" s="3"/>
      <c r="H50" s="3">
        <v>536500</v>
      </c>
      <c r="I50" s="3"/>
      <c r="J50" s="3">
        <f>F50*$D50</f>
        <v>4667.5199999999995</v>
      </c>
    </row>
    <row r="51" spans="1:10" x14ac:dyDescent="0.2">
      <c r="A51" s="6" t="s">
        <v>30</v>
      </c>
      <c r="B51" s="6"/>
      <c r="C51" s="10"/>
      <c r="D51" s="10">
        <v>6.0299999999999998E-3</v>
      </c>
      <c r="E51" s="10"/>
      <c r="F51" s="3">
        <v>67</v>
      </c>
      <c r="G51" s="3"/>
      <c r="H51" s="3">
        <v>163000</v>
      </c>
      <c r="I51" s="3"/>
      <c r="J51" s="3">
        <f>$D51*H51</f>
        <v>982.89</v>
      </c>
    </row>
    <row r="52" spans="1:10" x14ac:dyDescent="0.2">
      <c r="A52" s="6" t="s">
        <v>24</v>
      </c>
      <c r="B52" s="6"/>
      <c r="C52" s="10"/>
      <c r="D52" s="10">
        <v>5.4000000000000003E-3</v>
      </c>
      <c r="E52" s="10"/>
      <c r="F52" s="3">
        <v>61</v>
      </c>
      <c r="G52" s="3"/>
      <c r="H52" s="3">
        <v>500500</v>
      </c>
      <c r="I52" s="3"/>
      <c r="J52" s="3">
        <f t="shared" ref="J52:J54" si="12">$D52*H52</f>
        <v>2702.7000000000003</v>
      </c>
    </row>
    <row r="53" spans="1:10" x14ac:dyDescent="0.2">
      <c r="A53" s="6" t="s">
        <v>25</v>
      </c>
      <c r="B53" s="6"/>
      <c r="C53" s="10"/>
      <c r="D53" s="10">
        <v>4.7699999999999999E-3</v>
      </c>
      <c r="E53" s="10"/>
      <c r="F53" s="3">
        <v>44</v>
      </c>
      <c r="G53" s="3"/>
      <c r="H53" s="3">
        <v>1015300</v>
      </c>
      <c r="I53" s="3"/>
      <c r="J53" s="3">
        <f t="shared" si="12"/>
        <v>4842.9809999999998</v>
      </c>
    </row>
    <row r="54" spans="1:10" x14ac:dyDescent="0.2">
      <c r="A54" s="6" t="s">
        <v>26</v>
      </c>
      <c r="B54" s="6"/>
      <c r="C54" s="10"/>
      <c r="D54" s="10">
        <v>4.1399999999999996E-3</v>
      </c>
      <c r="E54" s="10"/>
      <c r="F54" s="3">
        <v>29</v>
      </c>
      <c r="G54" s="3"/>
      <c r="H54" s="3">
        <v>1549100</v>
      </c>
      <c r="I54" s="3"/>
      <c r="J54" s="3">
        <f t="shared" si="12"/>
        <v>6413.2739999999994</v>
      </c>
    </row>
    <row r="55" spans="1:10" ht="15.75" thickBot="1" x14ac:dyDescent="0.25">
      <c r="A55" s="6"/>
      <c r="B55" s="6"/>
      <c r="C55" s="10"/>
      <c r="D55" s="10"/>
      <c r="E55" s="10"/>
      <c r="F55" s="5">
        <f>SUM(F50:F54)</f>
        <v>297</v>
      </c>
      <c r="G55" s="3"/>
      <c r="H55" s="5">
        <f>SUM(H50:H54)</f>
        <v>3764400</v>
      </c>
      <c r="I55" s="3"/>
      <c r="J55" s="5">
        <f t="shared" ref="J55" si="13">SUM(J50:J54)</f>
        <v>19609.364999999998</v>
      </c>
    </row>
    <row r="56" spans="1:10" ht="15.75" thickTop="1" x14ac:dyDescent="0.2">
      <c r="A56" s="6"/>
      <c r="B56" s="6"/>
      <c r="C56" s="10"/>
      <c r="D56" s="10"/>
      <c r="E56" s="10"/>
      <c r="F56" s="3"/>
      <c r="G56" s="3"/>
      <c r="H56" s="3"/>
      <c r="I56" s="3"/>
    </row>
    <row r="57" spans="1:10" x14ac:dyDescent="0.2">
      <c r="A57" s="8" t="s">
        <v>3</v>
      </c>
      <c r="B57" s="6"/>
      <c r="C57" s="10"/>
      <c r="D57" s="10"/>
      <c r="E57" s="10"/>
      <c r="F57" s="3"/>
      <c r="G57" s="3"/>
      <c r="H57" s="3"/>
      <c r="I57" s="3"/>
    </row>
    <row r="58" spans="1:10" x14ac:dyDescent="0.2">
      <c r="A58" s="6"/>
      <c r="B58" s="6"/>
      <c r="C58" s="10"/>
      <c r="D58" s="10"/>
      <c r="E58" s="10"/>
      <c r="F58" s="3"/>
      <c r="G58" s="3"/>
      <c r="H58" s="3"/>
      <c r="I58" s="3"/>
    </row>
    <row r="59" spans="1:10" x14ac:dyDescent="0.2">
      <c r="A59" s="6" t="s">
        <v>31</v>
      </c>
      <c r="B59" s="6"/>
      <c r="C59" s="11"/>
      <c r="D59" s="11">
        <v>117.68</v>
      </c>
      <c r="E59" s="11"/>
      <c r="F59" s="3">
        <v>683</v>
      </c>
      <c r="G59" s="3"/>
      <c r="H59" s="3">
        <v>7586800</v>
      </c>
      <c r="I59" s="3"/>
      <c r="J59" s="3">
        <f>F59*$D59</f>
        <v>80375.44</v>
      </c>
    </row>
    <row r="60" spans="1:10" x14ac:dyDescent="0.2">
      <c r="A60" s="6" t="s">
        <v>25</v>
      </c>
      <c r="B60" s="6"/>
      <c r="C60" s="10"/>
      <c r="D60" s="10">
        <v>4.7699999999999999E-3</v>
      </c>
      <c r="E60" s="10"/>
      <c r="F60" s="3">
        <v>268</v>
      </c>
      <c r="G60" s="3"/>
      <c r="H60" s="3">
        <v>6522600</v>
      </c>
      <c r="I60" s="3"/>
      <c r="J60" s="3">
        <f>$D60*H60</f>
        <v>31112.802</v>
      </c>
    </row>
    <row r="61" spans="1:10" x14ac:dyDescent="0.2">
      <c r="A61" s="6" t="s">
        <v>26</v>
      </c>
      <c r="B61" s="6"/>
      <c r="C61" s="10"/>
      <c r="D61" s="10">
        <v>4.1399999999999996E-3</v>
      </c>
      <c r="E61" s="10"/>
      <c r="F61" s="3">
        <v>176</v>
      </c>
      <c r="G61" s="3"/>
      <c r="H61" s="3">
        <v>14144800</v>
      </c>
      <c r="I61" s="3"/>
      <c r="J61" s="3">
        <f t="shared" ref="J61" si="14">$D61*H61</f>
        <v>58559.471999999994</v>
      </c>
    </row>
    <row r="62" spans="1:10" ht="15.75" thickBot="1" x14ac:dyDescent="0.25">
      <c r="F62" s="5">
        <f>SUM(F59:F61)</f>
        <v>1127</v>
      </c>
      <c r="G62" s="3"/>
      <c r="H62" s="5">
        <f>SUM(H59:H61)</f>
        <v>28254200</v>
      </c>
      <c r="I62" s="3"/>
      <c r="J62" s="5">
        <f t="shared" ref="J62" si="15">SUM(J59:J61)</f>
        <v>170047.71399999998</v>
      </c>
    </row>
    <row r="63" spans="1:10" ht="15.75" thickTop="1" x14ac:dyDescent="0.2">
      <c r="F63" s="3"/>
      <c r="G63" s="3"/>
      <c r="H63" s="3"/>
      <c r="I63" s="3"/>
    </row>
    <row r="64" spans="1:10" x14ac:dyDescent="0.2">
      <c r="A64" s="12" t="s">
        <v>4</v>
      </c>
      <c r="B64" s="12"/>
      <c r="F64" s="3"/>
      <c r="G64" s="3"/>
      <c r="H64" s="3"/>
      <c r="I64" s="3"/>
    </row>
    <row r="65" spans="1:10" x14ac:dyDescent="0.2">
      <c r="F65" s="3"/>
      <c r="G65" s="3"/>
      <c r="H65" s="3"/>
      <c r="I65" s="3"/>
    </row>
    <row r="66" spans="1:10" x14ac:dyDescent="0.2">
      <c r="A66" s="6" t="s">
        <v>32</v>
      </c>
      <c r="B66" s="6"/>
      <c r="C66" s="9"/>
      <c r="D66" s="9">
        <v>165.38</v>
      </c>
      <c r="E66" s="9"/>
      <c r="F66" s="3">
        <v>33</v>
      </c>
      <c r="G66" s="3"/>
      <c r="H66" s="3">
        <v>163500</v>
      </c>
      <c r="I66" s="3"/>
      <c r="J66" s="3">
        <f>F66*$D66</f>
        <v>5457.54</v>
      </c>
    </row>
    <row r="67" spans="1:10" x14ac:dyDescent="0.2">
      <c r="A67" s="6" t="s">
        <v>33</v>
      </c>
      <c r="B67" s="6"/>
      <c r="C67" s="10"/>
      <c r="D67" s="10">
        <v>4.7699999999999999E-3</v>
      </c>
      <c r="E67" s="10"/>
      <c r="F67" s="3">
        <v>3</v>
      </c>
      <c r="G67" s="3"/>
      <c r="H67" s="3">
        <v>41900</v>
      </c>
      <c r="I67" s="3"/>
      <c r="J67" s="3">
        <f>$D67*H67</f>
        <v>199.863</v>
      </c>
    </row>
    <row r="68" spans="1:10" x14ac:dyDescent="0.2">
      <c r="A68" s="6" t="s">
        <v>26</v>
      </c>
      <c r="B68" s="6"/>
      <c r="C68" s="10"/>
      <c r="D68" s="10">
        <v>4.1399999999999996E-3</v>
      </c>
      <c r="E68" s="10"/>
      <c r="F68" s="3">
        <v>1</v>
      </c>
      <c r="G68" s="3"/>
      <c r="H68" s="3">
        <v>69100</v>
      </c>
      <c r="I68" s="3"/>
      <c r="J68" s="3">
        <f t="shared" ref="J68" si="16">$D68*H68</f>
        <v>286.07399999999996</v>
      </c>
    </row>
    <row r="69" spans="1:10" ht="15.75" thickBot="1" x14ac:dyDescent="0.25">
      <c r="F69" s="5">
        <f>SUM(F66:F68)</f>
        <v>37</v>
      </c>
      <c r="G69" s="3"/>
      <c r="H69" s="5">
        <f>SUM(H66:H68)</f>
        <v>274500</v>
      </c>
      <c r="I69" s="3"/>
      <c r="J69" s="5">
        <f t="shared" ref="J69" si="17">SUM(J66:J68)</f>
        <v>5943.4769999999999</v>
      </c>
    </row>
    <row r="70" spans="1:10" ht="15.75" thickTop="1" x14ac:dyDescent="0.2">
      <c r="F70" s="3"/>
      <c r="G70" s="3"/>
      <c r="H70" s="3"/>
      <c r="I70" s="3"/>
    </row>
    <row r="71" spans="1:10" x14ac:dyDescent="0.2">
      <c r="A71" s="12" t="s">
        <v>5</v>
      </c>
      <c r="B71" s="12"/>
      <c r="F71" s="3"/>
      <c r="G71" s="3"/>
      <c r="H71" s="3"/>
      <c r="I71" s="3"/>
    </row>
    <row r="72" spans="1:10" x14ac:dyDescent="0.2">
      <c r="F72" s="3"/>
      <c r="G72" s="3"/>
      <c r="H72" s="3"/>
      <c r="I72" s="3"/>
    </row>
    <row r="73" spans="1:10" x14ac:dyDescent="0.2">
      <c r="A73" s="6" t="s">
        <v>34</v>
      </c>
      <c r="B73" s="6"/>
      <c r="C73" s="9"/>
      <c r="D73" s="9">
        <v>260.85000000000002</v>
      </c>
      <c r="E73" s="9"/>
      <c r="F73" s="3">
        <v>12</v>
      </c>
      <c r="G73" s="3"/>
      <c r="H73" s="3">
        <v>600000</v>
      </c>
      <c r="I73" s="3"/>
      <c r="J73" s="3">
        <f>F73*$D73</f>
        <v>3130.2000000000003</v>
      </c>
    </row>
    <row r="74" spans="1:10" x14ac:dyDescent="0.2">
      <c r="A74" s="6" t="s">
        <v>26</v>
      </c>
      <c r="B74" s="6"/>
      <c r="C74" s="10"/>
      <c r="D74" s="10">
        <v>4.1399999999999996E-3</v>
      </c>
      <c r="E74" s="10"/>
      <c r="F74" s="3">
        <v>12</v>
      </c>
      <c r="G74" s="3"/>
      <c r="H74" s="3">
        <v>2328200</v>
      </c>
      <c r="I74" s="3"/>
      <c r="J74" s="3">
        <f>$D74*H74</f>
        <v>9638.7479999999996</v>
      </c>
    </row>
    <row r="75" spans="1:10" x14ac:dyDescent="0.2">
      <c r="A75" s="6"/>
      <c r="B75" s="6"/>
      <c r="C75" s="10"/>
      <c r="D75" s="10"/>
      <c r="E75" s="10"/>
      <c r="F75" s="3">
        <f>SUM(F73:F74)</f>
        <v>24</v>
      </c>
      <c r="G75" s="3"/>
      <c r="H75" s="3">
        <f>SUM(H73:H74)</f>
        <v>2928200</v>
      </c>
      <c r="I75" s="3"/>
      <c r="J75" s="3">
        <f t="shared" ref="J75" si="18">SUM(J73:J74)</f>
        <v>12768.948</v>
      </c>
    </row>
    <row r="76" spans="1:10" x14ac:dyDescent="0.2">
      <c r="A76" s="6"/>
      <c r="B76" s="6"/>
      <c r="C76" s="10"/>
      <c r="D76" s="10"/>
      <c r="E76" s="10"/>
      <c r="F76" s="3"/>
      <c r="G76" s="3"/>
      <c r="H76" s="3"/>
      <c r="I76" s="3"/>
    </row>
    <row r="77" spans="1:10" ht="15.75" thickBot="1" x14ac:dyDescent="0.25">
      <c r="A77" s="12" t="s">
        <v>35</v>
      </c>
      <c r="B77" s="6"/>
      <c r="C77" s="13"/>
      <c r="D77" s="13">
        <v>3.0699999999999998E-3</v>
      </c>
      <c r="E77" s="13"/>
      <c r="F77" s="5">
        <v>12</v>
      </c>
      <c r="G77" s="3"/>
      <c r="H77" s="5">
        <v>7342660</v>
      </c>
      <c r="I77" s="3"/>
      <c r="J77" s="5">
        <f>$D77*H77</f>
        <v>22541.966199999999</v>
      </c>
    </row>
    <row r="78" spans="1:10" ht="15.75" thickTop="1" x14ac:dyDescent="0.2">
      <c r="A78" s="6"/>
      <c r="B78" s="6"/>
      <c r="C78" s="10"/>
      <c r="D78" s="10"/>
      <c r="E78" s="10"/>
      <c r="F78" s="3"/>
      <c r="G78" s="3"/>
      <c r="H78" s="3"/>
      <c r="I78" s="3"/>
    </row>
    <row r="79" spans="1:10" ht="15.75" thickBot="1" x14ac:dyDescent="0.25">
      <c r="A79" s="6" t="s">
        <v>36</v>
      </c>
      <c r="B79" s="6"/>
      <c r="F79" s="18">
        <f>SUM(F37,,F46,F55,F62,F69,F75,F77)</f>
        <v>101979</v>
      </c>
      <c r="G79" s="3"/>
      <c r="H79" s="18">
        <f>SUM(H37,,H46,H55,H62,H69,H75,H77)</f>
        <v>263829760</v>
      </c>
      <c r="I79" s="3"/>
      <c r="J79" s="18">
        <f>SUM(J37,,J46,J55,J62,J69,J75,J77)</f>
        <v>1876972.6742000002</v>
      </c>
    </row>
    <row r="80" spans="1:10" ht="15.75" thickTop="1" x14ac:dyDescent="0.2">
      <c r="J80" s="3">
        <v>1668484.3851999997</v>
      </c>
    </row>
  </sheetData>
  <mergeCells count="3">
    <mergeCell ref="A29:B29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7039-342A-4194-A846-41F367035E8C}">
  <dimension ref="B1:IS45"/>
  <sheetViews>
    <sheetView showGridLines="0" workbookViewId="0">
      <selection activeCell="G21" sqref="G21:Q21"/>
    </sheetView>
  </sheetViews>
  <sheetFormatPr defaultColWidth="11.42578125" defaultRowHeight="15" x14ac:dyDescent="0.2"/>
  <cols>
    <col min="1" max="1" width="4.5703125" style="1" customWidth="1"/>
    <col min="2" max="2" width="2.28515625" style="1" customWidth="1"/>
    <col min="3" max="3" width="4.7109375" style="23" customWidth="1"/>
    <col min="4" max="4" width="3.42578125" style="23" customWidth="1"/>
    <col min="5" max="5" width="33.5703125" style="23" customWidth="1"/>
    <col min="6" max="6" width="2.28515625" style="24" customWidth="1"/>
    <col min="7" max="7" width="16.42578125" style="23" customWidth="1"/>
    <col min="8" max="8" width="2" style="23" customWidth="1"/>
    <col min="9" max="9" width="16.42578125" style="23" customWidth="1"/>
    <col min="10" max="10" width="2" style="23" customWidth="1"/>
    <col min="11" max="11" width="16.42578125" style="23" customWidth="1"/>
    <col min="12" max="12" width="2" style="23" customWidth="1"/>
    <col min="13" max="13" width="16.42578125" style="23" customWidth="1"/>
    <col min="14" max="14" width="2" style="23" customWidth="1"/>
    <col min="15" max="15" width="16.42578125" style="23" customWidth="1"/>
    <col min="16" max="16" width="2" style="23" customWidth="1"/>
    <col min="17" max="17" width="16.42578125" style="23" customWidth="1"/>
    <col min="18" max="253" width="12.42578125" style="23" customWidth="1"/>
    <col min="254" max="255" width="12.42578125" style="1" customWidth="1"/>
    <col min="256" max="16384" width="11.42578125" style="1"/>
  </cols>
  <sheetData>
    <row r="1" spans="2:17" x14ac:dyDescent="0.2">
      <c r="G1" s="24"/>
      <c r="I1" s="24"/>
      <c r="K1" s="24"/>
      <c r="M1" s="24"/>
      <c r="O1" s="24"/>
      <c r="Q1" s="24"/>
    </row>
    <row r="2" spans="2:17" x14ac:dyDescent="0.2">
      <c r="G2" s="24" t="s">
        <v>58</v>
      </c>
      <c r="I2" s="24" t="s">
        <v>59</v>
      </c>
      <c r="K2" s="24" t="s">
        <v>60</v>
      </c>
      <c r="M2" s="24" t="s">
        <v>61</v>
      </c>
      <c r="O2" s="24" t="s">
        <v>62</v>
      </c>
      <c r="Q2" s="24" t="s">
        <v>63</v>
      </c>
    </row>
    <row r="3" spans="2:17" x14ac:dyDescent="0.2">
      <c r="G3" s="25" t="s">
        <v>64</v>
      </c>
      <c r="I3" s="26">
        <v>0.2</v>
      </c>
      <c r="J3" s="27"/>
      <c r="K3" s="26">
        <f>K5/K4</f>
        <v>5.0069779922113394E-2</v>
      </c>
      <c r="L3" s="27"/>
      <c r="M3" s="26">
        <f>M5/M4</f>
        <v>4.7682335859458039E-2</v>
      </c>
      <c r="N3" s="27"/>
      <c r="O3" s="26">
        <f>O5/O4</f>
        <v>4.5512207495931677E-2</v>
      </c>
      <c r="P3" s="27"/>
      <c r="Q3" s="26">
        <f>Q5/Q4</f>
        <v>4.1848015408329511E-2</v>
      </c>
    </row>
    <row r="4" spans="2:17" ht="15.75" x14ac:dyDescent="0.25">
      <c r="B4" s="28"/>
      <c r="C4" s="28" t="s">
        <v>65</v>
      </c>
      <c r="D4" s="29"/>
      <c r="E4" s="28"/>
      <c r="F4" s="29"/>
      <c r="G4" s="30">
        <v>1876972.6742000002</v>
      </c>
      <c r="I4" s="30">
        <v>1881341.07</v>
      </c>
      <c r="K4" s="30">
        <f>I6</f>
        <v>2257609.284</v>
      </c>
      <c r="M4" s="30">
        <f>K6</f>
        <v>2370647.284</v>
      </c>
      <c r="O4" s="30">
        <f>M6</f>
        <v>2483685.284</v>
      </c>
      <c r="Q4" s="30">
        <f>O6</f>
        <v>2596723.284</v>
      </c>
    </row>
    <row r="5" spans="2:17" ht="15.75" x14ac:dyDescent="0.25">
      <c r="B5" s="28"/>
      <c r="C5" s="28" t="s">
        <v>66</v>
      </c>
      <c r="D5" s="29"/>
      <c r="E5" s="28"/>
      <c r="F5" s="29"/>
      <c r="G5" s="4">
        <v>828418.32579999976</v>
      </c>
      <c r="I5" s="4">
        <f>ROUND(I4*I3,4)</f>
        <v>376268.21399999998</v>
      </c>
      <c r="K5" s="4">
        <f>ROUND(($G5-$I5)/4,0)</f>
        <v>113038</v>
      </c>
      <c r="M5" s="4">
        <f>ROUND(($G5-$I5)/4,0)</f>
        <v>113038</v>
      </c>
      <c r="O5" s="4">
        <f>ROUND(($G5-$I5)/4,0)</f>
        <v>113038</v>
      </c>
      <c r="Q5" s="4">
        <f>G6-Q4</f>
        <v>108667.71600000001</v>
      </c>
    </row>
    <row r="6" spans="2:17" ht="16.5" thickBot="1" x14ac:dyDescent="0.3">
      <c r="B6" s="28"/>
      <c r="C6" s="28" t="s">
        <v>67</v>
      </c>
      <c r="D6" s="29"/>
      <c r="E6" s="28"/>
      <c r="F6" s="29"/>
      <c r="G6" s="31">
        <f>SUM(G4:G5)</f>
        <v>2705391</v>
      </c>
      <c r="I6" s="31">
        <f>SUM(I4:I5)</f>
        <v>2257609.284</v>
      </c>
      <c r="K6" s="31">
        <f>SUM(K4:K5)</f>
        <v>2370647.284</v>
      </c>
      <c r="M6" s="31">
        <f>SUM(M4:M5)</f>
        <v>2483685.284</v>
      </c>
      <c r="O6" s="31">
        <f>SUM(O4:O5)</f>
        <v>2596723.284</v>
      </c>
      <c r="Q6" s="31">
        <f>SUM(Q4:Q5)</f>
        <v>2705391</v>
      </c>
    </row>
    <row r="7" spans="2:17" ht="16.5" thickTop="1" x14ac:dyDescent="0.25">
      <c r="B7" s="28"/>
      <c r="C7" s="28"/>
      <c r="D7" s="29"/>
      <c r="E7" s="28"/>
      <c r="F7" s="29"/>
      <c r="G7" s="3"/>
      <c r="I7" s="3"/>
      <c r="K7" s="3"/>
      <c r="M7" s="3"/>
      <c r="O7" s="3"/>
      <c r="Q7" s="3"/>
    </row>
    <row r="8" spans="2:17" ht="15.75" x14ac:dyDescent="0.25">
      <c r="B8" s="28"/>
      <c r="C8" s="28"/>
      <c r="D8" s="29"/>
      <c r="E8" s="28"/>
      <c r="F8" s="29"/>
      <c r="G8" s="3"/>
      <c r="I8" s="3"/>
      <c r="K8" s="3"/>
      <c r="M8" s="3"/>
      <c r="O8" s="3"/>
      <c r="Q8" s="3"/>
    </row>
    <row r="9" spans="2:17" ht="15.75" x14ac:dyDescent="0.25">
      <c r="B9" s="28"/>
      <c r="C9" s="28" t="s">
        <v>67</v>
      </c>
      <c r="D9" s="29"/>
      <c r="E9" s="28"/>
      <c r="F9" s="29"/>
      <c r="G9" s="3">
        <f>G6</f>
        <v>2705391</v>
      </c>
      <c r="I9" s="3">
        <f>I6</f>
        <v>2257609.284</v>
      </c>
      <c r="K9" s="3">
        <f>K6</f>
        <v>2370647.284</v>
      </c>
      <c r="M9" s="3">
        <f>M6</f>
        <v>2483685.284</v>
      </c>
      <c r="O9" s="3">
        <f>O6</f>
        <v>2596723.284</v>
      </c>
      <c r="Q9" s="3">
        <f>Q6</f>
        <v>2705391</v>
      </c>
    </row>
    <row r="10" spans="2:17" ht="15.75" x14ac:dyDescent="0.25">
      <c r="C10" s="28" t="s">
        <v>68</v>
      </c>
      <c r="D10" s="1"/>
      <c r="E10" s="28" t="s">
        <v>17</v>
      </c>
      <c r="F10" s="29"/>
      <c r="G10" s="3">
        <v>622</v>
      </c>
      <c r="I10" s="3">
        <v>622</v>
      </c>
      <c r="K10" s="3">
        <v>622</v>
      </c>
      <c r="M10" s="3">
        <v>622</v>
      </c>
      <c r="O10" s="3">
        <v>622</v>
      </c>
      <c r="Q10" s="3">
        <v>622</v>
      </c>
    </row>
    <row r="11" spans="2:17" ht="15.75" x14ac:dyDescent="0.25">
      <c r="C11" s="28"/>
      <c r="D11" s="1"/>
      <c r="E11" s="28" t="s">
        <v>69</v>
      </c>
      <c r="F11" s="29"/>
      <c r="G11" s="3">
        <v>104961</v>
      </c>
      <c r="I11" s="3">
        <v>104961</v>
      </c>
      <c r="K11" s="3">
        <v>104961</v>
      </c>
      <c r="M11" s="3">
        <v>104961</v>
      </c>
      <c r="O11" s="3">
        <v>104961</v>
      </c>
      <c r="Q11" s="3">
        <v>104961</v>
      </c>
    </row>
    <row r="12" spans="2:17" ht="15.75" x14ac:dyDescent="0.25">
      <c r="C12" s="28"/>
      <c r="D12" s="1"/>
      <c r="E12" s="1" t="s">
        <v>18</v>
      </c>
      <c r="F12" s="29"/>
      <c r="G12" s="3">
        <v>1400</v>
      </c>
      <c r="I12" s="3">
        <v>1400</v>
      </c>
      <c r="K12" s="3">
        <v>1400</v>
      </c>
      <c r="M12" s="3">
        <v>1400</v>
      </c>
      <c r="O12" s="3">
        <v>1400</v>
      </c>
      <c r="Q12" s="3">
        <v>1400</v>
      </c>
    </row>
    <row r="13" spans="2:17" ht="15.75" x14ac:dyDescent="0.25">
      <c r="C13" s="28"/>
      <c r="E13" s="1" t="s">
        <v>70</v>
      </c>
      <c r="F13" s="29"/>
      <c r="G13" s="3">
        <v>707</v>
      </c>
      <c r="I13" s="3">
        <v>707</v>
      </c>
      <c r="K13" s="3">
        <v>707</v>
      </c>
      <c r="M13" s="3">
        <v>707</v>
      </c>
      <c r="O13" s="3">
        <v>707</v>
      </c>
      <c r="Q13" s="3">
        <v>707</v>
      </c>
    </row>
    <row r="14" spans="2:17" ht="15" customHeight="1" x14ac:dyDescent="0.25">
      <c r="C14" s="28"/>
      <c r="E14" s="28" t="s">
        <v>71</v>
      </c>
      <c r="F14" s="29"/>
      <c r="G14" s="4">
        <v>15172</v>
      </c>
      <c r="I14" s="4">
        <v>15172</v>
      </c>
      <c r="K14" s="4">
        <v>15172</v>
      </c>
      <c r="M14" s="4">
        <v>15172</v>
      </c>
      <c r="O14" s="4">
        <v>15172</v>
      </c>
      <c r="Q14" s="4">
        <v>15172</v>
      </c>
    </row>
    <row r="15" spans="2:17" x14ac:dyDescent="0.2">
      <c r="C15" s="28" t="s">
        <v>72</v>
      </c>
      <c r="E15" s="28"/>
      <c r="F15" s="23"/>
      <c r="G15" s="3">
        <f>SUM(G9:G14)</f>
        <v>2828253</v>
      </c>
      <c r="I15" s="3">
        <f>SUM(I9:I14)</f>
        <v>2380471.284</v>
      </c>
      <c r="K15" s="3">
        <f>SUM(K9:K14)</f>
        <v>2493509.284</v>
      </c>
      <c r="M15" s="3">
        <f>SUM(M9:M14)</f>
        <v>2606547.284</v>
      </c>
      <c r="O15" s="3">
        <f>SUM(O9:O14)</f>
        <v>2719585.284</v>
      </c>
      <c r="Q15" s="3">
        <f>SUM(Q9:Q14)</f>
        <v>2828253</v>
      </c>
    </row>
    <row r="16" spans="2:17" x14ac:dyDescent="0.2">
      <c r="C16" s="23" t="s">
        <v>73</v>
      </c>
      <c r="D16" s="23" t="s">
        <v>74</v>
      </c>
      <c r="E16" s="28"/>
      <c r="F16" s="23"/>
      <c r="G16" s="3">
        <v>-2483308</v>
      </c>
      <c r="I16" s="3">
        <v>-2483308</v>
      </c>
      <c r="K16" s="3">
        <v>-2483308</v>
      </c>
      <c r="M16" s="3">
        <v>-2483308</v>
      </c>
      <c r="O16" s="3">
        <v>-2483308</v>
      </c>
      <c r="Q16" s="3">
        <v>-2483308</v>
      </c>
    </row>
    <row r="17" spans="3:17" x14ac:dyDescent="0.2">
      <c r="D17" s="23" t="s">
        <v>75</v>
      </c>
      <c r="E17" s="28"/>
      <c r="F17" s="23"/>
      <c r="G17" s="3">
        <v>-106956</v>
      </c>
      <c r="I17" s="3">
        <v>-106956</v>
      </c>
      <c r="K17" s="3">
        <v>-106956</v>
      </c>
      <c r="M17" s="3">
        <v>-106956</v>
      </c>
      <c r="O17" s="3">
        <v>-106956</v>
      </c>
      <c r="Q17" s="3">
        <v>-106956</v>
      </c>
    </row>
    <row r="18" spans="3:17" x14ac:dyDescent="0.2">
      <c r="D18" s="23" t="s">
        <v>76</v>
      </c>
      <c r="E18" s="28"/>
      <c r="F18" s="23"/>
      <c r="G18" s="3">
        <v>-21391</v>
      </c>
      <c r="I18" s="3">
        <v>-21391</v>
      </c>
      <c r="K18" s="3">
        <v>-21391</v>
      </c>
      <c r="M18" s="3">
        <v>-21391</v>
      </c>
      <c r="O18" s="3">
        <v>-21391</v>
      </c>
      <c r="Q18" s="3">
        <v>-21391</v>
      </c>
    </row>
    <row r="19" spans="3:17" x14ac:dyDescent="0.2">
      <c r="D19" s="23" t="s">
        <v>77</v>
      </c>
      <c r="E19" s="28"/>
      <c r="F19" s="23"/>
      <c r="G19" s="4">
        <v>-97242</v>
      </c>
      <c r="I19" s="4">
        <v>-97242</v>
      </c>
      <c r="K19" s="4">
        <v>-97242</v>
      </c>
      <c r="M19" s="4">
        <v>-97242</v>
      </c>
      <c r="O19" s="4">
        <v>-97242</v>
      </c>
      <c r="Q19" s="4">
        <v>-97242</v>
      </c>
    </row>
    <row r="20" spans="3:17" x14ac:dyDescent="0.2">
      <c r="C20" s="23" t="s">
        <v>78</v>
      </c>
      <c r="E20" s="28"/>
      <c r="F20" s="23"/>
      <c r="G20" s="3">
        <f>SUM(G15:G19)</f>
        <v>119356</v>
      </c>
      <c r="I20" s="3">
        <f>SUM(I15:I19)</f>
        <v>-328425.71600000001</v>
      </c>
      <c r="K20" s="3">
        <f>SUM(K15:K19)</f>
        <v>-215387.71600000001</v>
      </c>
      <c r="M20" s="3">
        <f>SUM(M15:M19)</f>
        <v>-102349.71600000001</v>
      </c>
      <c r="O20" s="3">
        <f>SUM(O15:O19)</f>
        <v>10688.283999999985</v>
      </c>
      <c r="Q20" s="3">
        <f>SUM(Q15:Q19)</f>
        <v>119356</v>
      </c>
    </row>
    <row r="21" spans="3:17" x14ac:dyDescent="0.2">
      <c r="C21" s="23" t="s">
        <v>68</v>
      </c>
      <c r="E21" s="28" t="s">
        <v>79</v>
      </c>
      <c r="F21" s="23"/>
      <c r="G21" s="4">
        <v>341954</v>
      </c>
      <c r="I21" s="4">
        <v>341954</v>
      </c>
      <c r="K21" s="4">
        <v>341954</v>
      </c>
      <c r="M21" s="4">
        <v>341954</v>
      </c>
      <c r="O21" s="4">
        <v>341954</v>
      </c>
      <c r="Q21" s="4">
        <v>341954</v>
      </c>
    </row>
    <row r="22" spans="3:17" ht="15.75" thickBot="1" x14ac:dyDescent="0.25">
      <c r="C22" s="23" t="s">
        <v>80</v>
      </c>
      <c r="E22" s="28"/>
      <c r="F22" s="23"/>
      <c r="G22" s="32">
        <f>SUM(G20:G21)</f>
        <v>461310</v>
      </c>
      <c r="I22" s="32">
        <f>SUM(I20:I21)</f>
        <v>13528.283999999985</v>
      </c>
      <c r="K22" s="32">
        <f>SUM(K20:K21)</f>
        <v>126566.28399999999</v>
      </c>
      <c r="M22" s="32">
        <f>SUM(M20:M21)</f>
        <v>239604.28399999999</v>
      </c>
      <c r="O22" s="32">
        <f>SUM(O20:O21)</f>
        <v>352642.28399999999</v>
      </c>
      <c r="Q22" s="32">
        <f>SUM(Q20:Q21)</f>
        <v>461310</v>
      </c>
    </row>
    <row r="23" spans="3:17" ht="15.75" thickTop="1" x14ac:dyDescent="0.2"/>
    <row r="25" spans="3:17" x14ac:dyDescent="0.2">
      <c r="C25" s="34" t="s">
        <v>81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3:17" x14ac:dyDescent="0.2">
      <c r="G26" s="24"/>
      <c r="I26" s="24" t="s">
        <v>59</v>
      </c>
      <c r="K26" s="24" t="s">
        <v>60</v>
      </c>
      <c r="M26" s="24" t="s">
        <v>61</v>
      </c>
      <c r="O26" s="24" t="s">
        <v>62</v>
      </c>
      <c r="Q26" s="24" t="s">
        <v>63</v>
      </c>
    </row>
    <row r="27" spans="3:17" x14ac:dyDescent="0.2">
      <c r="G27" s="24" t="s">
        <v>58</v>
      </c>
      <c r="I27" s="24" t="s">
        <v>82</v>
      </c>
      <c r="K27" s="24" t="s">
        <v>82</v>
      </c>
      <c r="M27" s="24" t="s">
        <v>82</v>
      </c>
      <c r="O27" s="24" t="s">
        <v>82</v>
      </c>
      <c r="Q27" s="24" t="s">
        <v>82</v>
      </c>
    </row>
    <row r="28" spans="3:17" x14ac:dyDescent="0.2">
      <c r="G28" s="25" t="s">
        <v>64</v>
      </c>
      <c r="I28" s="26">
        <f>I3</f>
        <v>0.2</v>
      </c>
      <c r="K28" s="26">
        <f>K3</f>
        <v>5.0069779922113394E-2</v>
      </c>
      <c r="L28" s="27"/>
      <c r="M28" s="26">
        <f>M3</f>
        <v>4.7682335859458039E-2</v>
      </c>
      <c r="N28" s="27"/>
      <c r="O28" s="26">
        <f>O3</f>
        <v>4.5512207495931677E-2</v>
      </c>
      <c r="P28" s="27"/>
      <c r="Q28" s="26">
        <f>Q3</f>
        <v>4.1848015408329511E-2</v>
      </c>
    </row>
    <row r="29" spans="3:17" ht="15.75" x14ac:dyDescent="0.25">
      <c r="C29" s="28" t="s">
        <v>65</v>
      </c>
      <c r="D29" s="29"/>
      <c r="E29" s="28"/>
      <c r="F29" s="29"/>
      <c r="G29" s="3">
        <f>G4</f>
        <v>1876972.6742000002</v>
      </c>
      <c r="I29" s="3">
        <f>I4</f>
        <v>1881341.07</v>
      </c>
      <c r="K29" s="3">
        <f>K4</f>
        <v>2257609.284</v>
      </c>
      <c r="M29" s="3">
        <f>M4</f>
        <v>2370647.284</v>
      </c>
      <c r="O29" s="3">
        <f>O4</f>
        <v>2483685.284</v>
      </c>
      <c r="Q29" s="3">
        <f>Q4</f>
        <v>2596723.284</v>
      </c>
    </row>
    <row r="30" spans="3:17" ht="15.75" x14ac:dyDescent="0.25">
      <c r="C30" s="28" t="s">
        <v>66</v>
      </c>
      <c r="D30" s="29"/>
      <c r="E30" s="28"/>
      <c r="F30" s="29"/>
      <c r="G30" s="4">
        <f>G5</f>
        <v>828418.32579999976</v>
      </c>
      <c r="I30" s="4">
        <f>I5</f>
        <v>376268.21399999998</v>
      </c>
      <c r="K30" s="4">
        <f>K5</f>
        <v>113038</v>
      </c>
      <c r="M30" s="4">
        <f>M5</f>
        <v>113038</v>
      </c>
      <c r="O30" s="4">
        <f>O5</f>
        <v>113038</v>
      </c>
      <c r="Q30" s="4">
        <f>Q5</f>
        <v>108667.71600000001</v>
      </c>
    </row>
    <row r="31" spans="3:17" ht="15.75" x14ac:dyDescent="0.25">
      <c r="C31" s="28" t="s">
        <v>67</v>
      </c>
      <c r="D31" s="29"/>
      <c r="E31" s="28"/>
      <c r="F31" s="29"/>
      <c r="G31" s="3">
        <f>SUM(G29:G30)</f>
        <v>2705391</v>
      </c>
      <c r="I31" s="3">
        <f>SUM(I29:I30)</f>
        <v>2257609.284</v>
      </c>
      <c r="K31" s="3">
        <f>SUM(K29:K30)</f>
        <v>2370647.284</v>
      </c>
      <c r="M31" s="3">
        <f>SUM(M29:M30)</f>
        <v>2483685.284</v>
      </c>
      <c r="O31" s="3">
        <f>SUM(O29:O30)</f>
        <v>2596723.284</v>
      </c>
      <c r="Q31" s="3">
        <f>SUM(Q29:Q30)</f>
        <v>2705391</v>
      </c>
    </row>
    <row r="32" spans="3:17" ht="15.75" x14ac:dyDescent="0.25">
      <c r="C32" s="28" t="s">
        <v>68</v>
      </c>
      <c r="D32" s="1"/>
      <c r="E32" s="28" t="s">
        <v>17</v>
      </c>
      <c r="F32" s="29"/>
      <c r="G32" s="3">
        <f>G10</f>
        <v>622</v>
      </c>
      <c r="I32" s="3">
        <f>I10</f>
        <v>622</v>
      </c>
      <c r="K32" s="3">
        <f>K10</f>
        <v>622</v>
      </c>
      <c r="M32" s="3">
        <f>M10</f>
        <v>622</v>
      </c>
      <c r="O32" s="3">
        <f>O10</f>
        <v>622</v>
      </c>
      <c r="Q32" s="3">
        <f>Q10</f>
        <v>622</v>
      </c>
    </row>
    <row r="33" spans="3:17" ht="15.75" x14ac:dyDescent="0.25">
      <c r="C33" s="28"/>
      <c r="D33" s="1"/>
      <c r="E33" s="28" t="s">
        <v>69</v>
      </c>
      <c r="F33" s="29"/>
      <c r="G33" s="3">
        <f>G11</f>
        <v>104961</v>
      </c>
      <c r="I33" s="3">
        <f>I11</f>
        <v>104961</v>
      </c>
      <c r="K33" s="3">
        <f>K11</f>
        <v>104961</v>
      </c>
      <c r="M33" s="3">
        <f>M11</f>
        <v>104961</v>
      </c>
      <c r="O33" s="3">
        <f>O11</f>
        <v>104961</v>
      </c>
      <c r="Q33" s="3">
        <f>Q11</f>
        <v>104961</v>
      </c>
    </row>
    <row r="34" spans="3:17" ht="15.75" x14ac:dyDescent="0.25">
      <c r="C34" s="28"/>
      <c r="D34" s="1"/>
      <c r="E34" s="1" t="s">
        <v>18</v>
      </c>
      <c r="F34" s="29"/>
      <c r="G34" s="3">
        <f>G12</f>
        <v>1400</v>
      </c>
      <c r="I34" s="3">
        <f>I12</f>
        <v>1400</v>
      </c>
      <c r="K34" s="3">
        <f>K12</f>
        <v>1400</v>
      </c>
      <c r="M34" s="3">
        <f>M12</f>
        <v>1400</v>
      </c>
      <c r="O34" s="3">
        <f>O12</f>
        <v>1400</v>
      </c>
      <c r="Q34" s="3">
        <f>Q12</f>
        <v>1400</v>
      </c>
    </row>
    <row r="35" spans="3:17" ht="15.75" x14ac:dyDescent="0.25">
      <c r="C35" s="28"/>
      <c r="E35" s="1" t="s">
        <v>70</v>
      </c>
      <c r="F35" s="29"/>
      <c r="G35" s="3">
        <f>G13</f>
        <v>707</v>
      </c>
      <c r="I35" s="3">
        <f>I13</f>
        <v>707</v>
      </c>
      <c r="K35" s="3">
        <f>K13</f>
        <v>707</v>
      </c>
      <c r="M35" s="3">
        <f>M13</f>
        <v>707</v>
      </c>
      <c r="O35" s="3">
        <f>O13</f>
        <v>707</v>
      </c>
      <c r="Q35" s="3">
        <f>Q13</f>
        <v>707</v>
      </c>
    </row>
    <row r="36" spans="3:17" ht="15.75" x14ac:dyDescent="0.25">
      <c r="C36" s="28"/>
      <c r="E36" s="28" t="s">
        <v>71</v>
      </c>
      <c r="F36" s="29"/>
      <c r="G36" s="4">
        <f>G14</f>
        <v>15172</v>
      </c>
      <c r="I36" s="4">
        <f>I14</f>
        <v>15172</v>
      </c>
      <c r="K36" s="4">
        <f>K14</f>
        <v>15172</v>
      </c>
      <c r="M36" s="4">
        <f>M14</f>
        <v>15172</v>
      </c>
      <c r="O36" s="4">
        <f>O14</f>
        <v>15172</v>
      </c>
      <c r="Q36" s="4">
        <f>Q14</f>
        <v>15172</v>
      </c>
    </row>
    <row r="37" spans="3:17" x14ac:dyDescent="0.2">
      <c r="C37" s="28" t="s">
        <v>72</v>
      </c>
      <c r="E37" s="28"/>
      <c r="F37" s="23"/>
      <c r="G37" s="3">
        <f>SUM(G31:G36)</f>
        <v>2828253</v>
      </c>
      <c r="I37" s="3">
        <f>SUM(I31:I36)</f>
        <v>2380471.284</v>
      </c>
      <c r="K37" s="3">
        <f>SUM(K31:K36)</f>
        <v>2493509.284</v>
      </c>
      <c r="M37" s="3">
        <f>SUM(M31:M36)</f>
        <v>2606547.284</v>
      </c>
      <c r="O37" s="3">
        <f>SUM(O31:O36)</f>
        <v>2719585.284</v>
      </c>
      <c r="Q37" s="3">
        <f>SUM(Q31:Q36)</f>
        <v>2828253</v>
      </c>
    </row>
    <row r="38" spans="3:17" x14ac:dyDescent="0.2">
      <c r="C38" s="23" t="s">
        <v>73</v>
      </c>
      <c r="D38" s="23" t="s">
        <v>74</v>
      </c>
      <c r="E38" s="28"/>
      <c r="F38" s="23"/>
      <c r="G38" s="3">
        <f>G16</f>
        <v>-2483308</v>
      </c>
      <c r="I38" s="3">
        <f>I16</f>
        <v>-2483308</v>
      </c>
      <c r="K38" s="3">
        <f>ROUND(I38*1.03,0)</f>
        <v>-2557807</v>
      </c>
      <c r="M38" s="3">
        <f>ROUND(K38*1.03,0)</f>
        <v>-2634541</v>
      </c>
      <c r="O38" s="3">
        <f>ROUND(M38*1.03,0)</f>
        <v>-2713577</v>
      </c>
      <c r="Q38" s="3">
        <f>ROUND(O38*1.03,0)</f>
        <v>-2794984</v>
      </c>
    </row>
    <row r="39" spans="3:17" x14ac:dyDescent="0.2">
      <c r="D39" s="23" t="s">
        <v>75</v>
      </c>
      <c r="E39" s="28"/>
      <c r="F39" s="23"/>
      <c r="G39" s="3">
        <f>G17</f>
        <v>-106956</v>
      </c>
      <c r="I39" s="3">
        <f>I17</f>
        <v>-106956</v>
      </c>
      <c r="K39" s="3">
        <f>I39</f>
        <v>-106956</v>
      </c>
      <c r="M39" s="3">
        <f>K39</f>
        <v>-106956</v>
      </c>
      <c r="O39" s="3">
        <f>M39</f>
        <v>-106956</v>
      </c>
      <c r="Q39" s="3">
        <f>O39</f>
        <v>-106956</v>
      </c>
    </row>
    <row r="40" spans="3:17" x14ac:dyDescent="0.2">
      <c r="D40" s="23" t="s">
        <v>83</v>
      </c>
      <c r="E40" s="28"/>
      <c r="F40" s="23"/>
      <c r="G40" s="3">
        <f>G18</f>
        <v>-21391</v>
      </c>
      <c r="I40" s="3">
        <f>I18</f>
        <v>-21391</v>
      </c>
      <c r="K40" s="3">
        <f t="shared" ref="K40:Q41" si="0">I40</f>
        <v>-21391</v>
      </c>
      <c r="M40" s="3">
        <f t="shared" si="0"/>
        <v>-21391</v>
      </c>
      <c r="O40" s="3">
        <f t="shared" si="0"/>
        <v>-21391</v>
      </c>
      <c r="Q40" s="3">
        <f t="shared" si="0"/>
        <v>-21391</v>
      </c>
    </row>
    <row r="41" spans="3:17" x14ac:dyDescent="0.2">
      <c r="D41" s="23" t="s">
        <v>77</v>
      </c>
      <c r="E41" s="28"/>
      <c r="F41" s="23"/>
      <c r="G41" s="4">
        <f>G19</f>
        <v>-97242</v>
      </c>
      <c r="I41" s="4">
        <f>I19</f>
        <v>-97242</v>
      </c>
      <c r="K41" s="4">
        <f t="shared" si="0"/>
        <v>-97242</v>
      </c>
      <c r="M41" s="4">
        <f t="shared" si="0"/>
        <v>-97242</v>
      </c>
      <c r="O41" s="4">
        <f t="shared" si="0"/>
        <v>-97242</v>
      </c>
      <c r="Q41" s="4">
        <f t="shared" si="0"/>
        <v>-97242</v>
      </c>
    </row>
    <row r="42" spans="3:17" x14ac:dyDescent="0.2">
      <c r="C42" s="23" t="s">
        <v>78</v>
      </c>
      <c r="E42" s="28"/>
      <c r="F42" s="23"/>
      <c r="G42" s="3">
        <f>SUM(G37:G41)</f>
        <v>119356</v>
      </c>
      <c r="I42" s="3">
        <f>SUM(I37:I41)</f>
        <v>-328425.71600000001</v>
      </c>
      <c r="K42" s="3">
        <f>SUM(K37:K41)</f>
        <v>-289886.71600000001</v>
      </c>
      <c r="M42" s="3">
        <f>SUM(M37:M41)</f>
        <v>-253582.71600000001</v>
      </c>
      <c r="O42" s="3">
        <f>SUM(O37:O41)</f>
        <v>-219580.71600000001</v>
      </c>
      <c r="Q42" s="3">
        <f>SUM(Q37:Q41)</f>
        <v>-192320</v>
      </c>
    </row>
    <row r="43" spans="3:17" x14ac:dyDescent="0.2">
      <c r="C43" s="23" t="s">
        <v>68</v>
      </c>
      <c r="E43" s="28" t="s">
        <v>79</v>
      </c>
      <c r="F43" s="23"/>
      <c r="G43" s="4">
        <f>G21</f>
        <v>341954</v>
      </c>
      <c r="I43" s="4">
        <f>I21</f>
        <v>341954</v>
      </c>
      <c r="K43" s="4">
        <f>K21</f>
        <v>341954</v>
      </c>
      <c r="M43" s="4">
        <f>M21</f>
        <v>341954</v>
      </c>
      <c r="O43" s="4">
        <f>O21</f>
        <v>341954</v>
      </c>
      <c r="Q43" s="4">
        <f>Q21</f>
        <v>341954</v>
      </c>
    </row>
    <row r="44" spans="3:17" ht="15.75" thickBot="1" x14ac:dyDescent="0.25">
      <c r="C44" s="23" t="s">
        <v>80</v>
      </c>
      <c r="E44" s="28"/>
      <c r="F44" s="23"/>
      <c r="G44" s="32">
        <f>SUM(G42:G43)</f>
        <v>461310</v>
      </c>
      <c r="I44" s="32">
        <f>SUM(I42:I43)</f>
        <v>13528.283999999985</v>
      </c>
      <c r="K44" s="32">
        <f>SUM(K42:K43)</f>
        <v>52067.283999999985</v>
      </c>
      <c r="M44" s="32">
        <f>SUM(M42:M43)</f>
        <v>88371.283999999985</v>
      </c>
      <c r="O44" s="32">
        <f>SUM(O42:O43)</f>
        <v>122373.28399999999</v>
      </c>
      <c r="Q44" s="32">
        <f>SUM(Q42:Q43)</f>
        <v>149634</v>
      </c>
    </row>
    <row r="45" spans="3:17" ht="15.75" thickTop="1" x14ac:dyDescent="0.2"/>
  </sheetData>
  <mergeCells count="1">
    <mergeCell ref="C25:Q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76D-793A-4733-9775-13F727BEA278}">
  <dimension ref="A2:J75"/>
  <sheetViews>
    <sheetView showGridLines="0" workbookViewId="0">
      <selection activeCell="J20" sqref="J20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1" width="9.140625" style="1"/>
    <col min="12" max="12" width="16.140625" style="1" customWidth="1"/>
    <col min="13" max="16384" width="9.140625" style="1"/>
  </cols>
  <sheetData>
    <row r="2" spans="1:10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x14ac:dyDescent="0.3">
      <c r="A3" s="35" t="s">
        <v>90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F4" s="21"/>
      <c r="G4" s="21"/>
      <c r="H4" s="21"/>
      <c r="I4" s="21"/>
      <c r="J4" s="14" t="s">
        <v>39</v>
      </c>
    </row>
    <row r="5" spans="1:10" x14ac:dyDescent="0.2">
      <c r="F5" s="15" t="s">
        <v>37</v>
      </c>
      <c r="G5" s="21"/>
      <c r="H5" s="15" t="s">
        <v>38</v>
      </c>
      <c r="I5" s="21"/>
      <c r="J5" s="16" t="s">
        <v>42</v>
      </c>
    </row>
    <row r="6" spans="1:10" x14ac:dyDescent="0.2">
      <c r="A6" s="1" t="s">
        <v>0</v>
      </c>
      <c r="F6" s="3">
        <f>F32</f>
        <v>98818</v>
      </c>
      <c r="G6" s="3"/>
      <c r="H6" s="3">
        <f>H32</f>
        <v>215314600</v>
      </c>
      <c r="I6" s="3"/>
      <c r="J6" s="3">
        <f t="shared" ref="J6" si="0">J32</f>
        <v>1913839.5970000001</v>
      </c>
    </row>
    <row r="7" spans="1:10" x14ac:dyDescent="0.2">
      <c r="A7" s="1" t="s">
        <v>1</v>
      </c>
      <c r="F7" s="3">
        <f>F41</f>
        <v>1664</v>
      </c>
      <c r="G7" s="3"/>
      <c r="H7" s="3">
        <f>H41</f>
        <v>5951200</v>
      </c>
      <c r="I7" s="3"/>
      <c r="J7" s="3">
        <f t="shared" ref="J7" si="1">J41</f>
        <v>67260.735000000001</v>
      </c>
    </row>
    <row r="8" spans="1:10" x14ac:dyDescent="0.2">
      <c r="A8" s="1" t="s">
        <v>2</v>
      </c>
      <c r="F8" s="3">
        <f>F50</f>
        <v>297</v>
      </c>
      <c r="G8" s="3"/>
      <c r="H8" s="3">
        <f>H50</f>
        <v>3764400</v>
      </c>
      <c r="I8" s="3"/>
      <c r="J8" s="3">
        <f t="shared" ref="J8" si="2">J50</f>
        <v>23630.26</v>
      </c>
    </row>
    <row r="9" spans="1:10" x14ac:dyDescent="0.2">
      <c r="A9" s="1" t="s">
        <v>3</v>
      </c>
      <c r="F9" s="3">
        <f>F57</f>
        <v>1127</v>
      </c>
      <c r="G9" s="3"/>
      <c r="H9" s="3">
        <f>H57</f>
        <v>28254200</v>
      </c>
      <c r="I9" s="3"/>
      <c r="J9" s="3">
        <f t="shared" ref="J9" si="3">J57</f>
        <v>204702.7</v>
      </c>
    </row>
    <row r="10" spans="1:10" x14ac:dyDescent="0.2">
      <c r="A10" s="1" t="s">
        <v>4</v>
      </c>
      <c r="F10" s="3">
        <f>F64</f>
        <v>37</v>
      </c>
      <c r="G10" s="3"/>
      <c r="H10" s="3">
        <f>H64</f>
        <v>274500</v>
      </c>
      <c r="I10" s="3"/>
      <c r="J10" s="3">
        <f t="shared" ref="J10" si="4">J64</f>
        <v>7144.5150000000003</v>
      </c>
    </row>
    <row r="11" spans="1:10" x14ac:dyDescent="0.2">
      <c r="A11" s="1" t="s">
        <v>5</v>
      </c>
      <c r="F11" s="3">
        <f>F70</f>
        <v>24</v>
      </c>
      <c r="G11" s="3"/>
      <c r="H11" s="3">
        <f>H70</f>
        <v>2928200</v>
      </c>
      <c r="I11" s="3"/>
      <c r="J11" s="3">
        <f t="shared" ref="J11" si="5">J70</f>
        <v>15397.599999999999</v>
      </c>
    </row>
    <row r="12" spans="1:10" x14ac:dyDescent="0.2">
      <c r="A12" s="1" t="s">
        <v>6</v>
      </c>
      <c r="F12" s="4">
        <f>F72</f>
        <v>12</v>
      </c>
      <c r="G12" s="3"/>
      <c r="H12" s="4">
        <f>H72</f>
        <v>7342660</v>
      </c>
      <c r="I12" s="3"/>
      <c r="J12" s="4">
        <f t="shared" ref="J12" si="6">J72</f>
        <v>27241.268599999999</v>
      </c>
    </row>
    <row r="13" spans="1:10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7">SUM(J6:J12)</f>
        <v>2259216.6756000007</v>
      </c>
    </row>
    <row r="14" spans="1:10" ht="15.75" thickTop="1" x14ac:dyDescent="0.2">
      <c r="A14" s="1" t="s">
        <v>8</v>
      </c>
      <c r="F14" s="3"/>
      <c r="G14" s="3"/>
      <c r="H14" s="3"/>
      <c r="I14" s="3"/>
      <c r="J14" s="4"/>
    </row>
    <row r="15" spans="1:10" x14ac:dyDescent="0.2">
      <c r="A15" s="1" t="s">
        <v>9</v>
      </c>
      <c r="F15" s="3"/>
      <c r="G15" s="3"/>
      <c r="H15" s="3"/>
      <c r="I15" s="3"/>
      <c r="J15" s="3">
        <f>SUM(J13:J14)</f>
        <v>2259216.6756000007</v>
      </c>
    </row>
    <row r="16" spans="1:10" x14ac:dyDescent="0.2">
      <c r="A16" s="1" t="s">
        <v>10</v>
      </c>
      <c r="B16" s="1" t="s">
        <v>11</v>
      </c>
      <c r="J16" s="4">
        <v>-1876972.6742000002</v>
      </c>
    </row>
    <row r="17" spans="1:10" ht="15.75" thickBot="1" x14ac:dyDescent="0.25">
      <c r="A17" s="1" t="s">
        <v>12</v>
      </c>
      <c r="J17" s="5">
        <f>SUM(J15:J16)</f>
        <v>382244.00140000042</v>
      </c>
    </row>
    <row r="18" spans="1:10" ht="15.75" thickTop="1" x14ac:dyDescent="0.2"/>
    <row r="19" spans="1:10" x14ac:dyDescent="0.2">
      <c r="A19" s="1" t="s">
        <v>51</v>
      </c>
      <c r="J19" s="3">
        <f>J15</f>
        <v>2259216.6756000007</v>
      </c>
    </row>
    <row r="20" spans="1:10" x14ac:dyDescent="0.2">
      <c r="A20" s="1" t="s">
        <v>10</v>
      </c>
      <c r="B20" s="1" t="s">
        <v>50</v>
      </c>
      <c r="J20" s="4">
        <f>-'Calculated Revenue Requirement'!I6</f>
        <v>-2257609.284</v>
      </c>
    </row>
    <row r="21" spans="1:10" ht="15.75" thickBot="1" x14ac:dyDescent="0.25">
      <c r="B21" s="1" t="s">
        <v>43</v>
      </c>
      <c r="J21" s="5">
        <f>SUM(J19:J20)</f>
        <v>1607.391600000672</v>
      </c>
    </row>
    <row r="22" spans="1:10" ht="15.75" thickTop="1" x14ac:dyDescent="0.2"/>
    <row r="23" spans="1:10" x14ac:dyDescent="0.2">
      <c r="A23" s="6"/>
      <c r="B23" s="6"/>
      <c r="C23" s="6"/>
      <c r="D23" s="1"/>
      <c r="E23" s="1"/>
      <c r="J23" s="1"/>
    </row>
    <row r="24" spans="1:10" x14ac:dyDescent="0.2">
      <c r="A24" s="33" t="s">
        <v>20</v>
      </c>
      <c r="B24" s="33"/>
      <c r="C24" s="6"/>
      <c r="D24" s="20" t="s">
        <v>44</v>
      </c>
      <c r="E24" s="20"/>
      <c r="F24" s="21"/>
      <c r="G24" s="21"/>
      <c r="H24" s="21"/>
      <c r="I24" s="21"/>
      <c r="J24" s="14" t="s">
        <v>39</v>
      </c>
    </row>
    <row r="25" spans="1:10" x14ac:dyDescent="0.2">
      <c r="A25" s="12" t="s">
        <v>0</v>
      </c>
      <c r="B25" s="6"/>
      <c r="C25" s="6"/>
      <c r="D25" s="22" t="s">
        <v>49</v>
      </c>
      <c r="E25" s="20"/>
      <c r="F25" s="15" t="s">
        <v>37</v>
      </c>
      <c r="G25" s="21"/>
      <c r="H25" s="15" t="s">
        <v>38</v>
      </c>
      <c r="I25" s="21"/>
      <c r="J25" s="16" t="s">
        <v>42</v>
      </c>
    </row>
    <row r="27" spans="1:10" x14ac:dyDescent="0.2">
      <c r="A27" s="6" t="s">
        <v>22</v>
      </c>
      <c r="B27" s="6"/>
      <c r="C27" s="6"/>
      <c r="D27" s="9">
        <v>18.57</v>
      </c>
      <c r="E27" s="9"/>
      <c r="F27" s="3">
        <v>57228</v>
      </c>
      <c r="G27" s="3"/>
      <c r="H27" s="3">
        <v>95744200</v>
      </c>
      <c r="I27" s="3"/>
      <c r="J27" s="3">
        <f>F27*$D27</f>
        <v>1062723.96</v>
      </c>
    </row>
    <row r="28" spans="1:10" x14ac:dyDescent="0.2">
      <c r="A28" s="6" t="s">
        <v>23</v>
      </c>
      <c r="B28" s="6"/>
      <c r="C28" s="6"/>
      <c r="D28" s="10">
        <v>7.2699999999999996E-3</v>
      </c>
      <c r="E28" s="10"/>
      <c r="F28" s="3">
        <v>38227</v>
      </c>
      <c r="G28" s="3"/>
      <c r="H28" s="3">
        <v>102411700</v>
      </c>
      <c r="I28" s="3"/>
      <c r="J28" s="3">
        <f>$D28*H28</f>
        <v>744533.05900000001</v>
      </c>
    </row>
    <row r="29" spans="1:10" x14ac:dyDescent="0.2">
      <c r="A29" s="6" t="s">
        <v>24</v>
      </c>
      <c r="B29" s="6"/>
      <c r="C29" s="6"/>
      <c r="D29" s="10">
        <v>6.5100000000000002E-3</v>
      </c>
      <c r="E29" s="10"/>
      <c r="F29" s="3">
        <v>2807</v>
      </c>
      <c r="G29" s="3"/>
      <c r="H29" s="3">
        <v>11502800</v>
      </c>
      <c r="I29" s="3"/>
      <c r="J29" s="3">
        <f t="shared" ref="J29:J31" si="8">$D29*H29</f>
        <v>74883.228000000003</v>
      </c>
    </row>
    <row r="30" spans="1:10" x14ac:dyDescent="0.2">
      <c r="A30" s="6" t="s">
        <v>25</v>
      </c>
      <c r="B30" s="6"/>
      <c r="C30" s="6"/>
      <c r="D30" s="10">
        <v>5.7499999999999999E-3</v>
      </c>
      <c r="E30" s="10"/>
      <c r="F30" s="3">
        <v>510</v>
      </c>
      <c r="G30" s="3"/>
      <c r="H30" s="3">
        <v>4559800</v>
      </c>
      <c r="I30" s="3"/>
      <c r="J30" s="3">
        <f t="shared" si="8"/>
        <v>26218.85</v>
      </c>
    </row>
    <row r="31" spans="1:10" x14ac:dyDescent="0.2">
      <c r="A31" s="6" t="s">
        <v>26</v>
      </c>
      <c r="B31" s="6"/>
      <c r="C31" s="6"/>
      <c r="D31" s="10">
        <v>4.9999999999999992E-3</v>
      </c>
      <c r="E31" s="10"/>
      <c r="F31" s="3">
        <v>46</v>
      </c>
      <c r="G31" s="3"/>
      <c r="H31" s="3">
        <v>1096100</v>
      </c>
      <c r="I31" s="3"/>
      <c r="J31" s="3">
        <f t="shared" si="8"/>
        <v>5480.4999999999991</v>
      </c>
    </row>
    <row r="32" spans="1:10" ht="15.75" thickBot="1" x14ac:dyDescent="0.25">
      <c r="A32" s="6"/>
      <c r="B32" s="6"/>
      <c r="C32" s="6"/>
      <c r="D32" s="10"/>
      <c r="E32" s="10"/>
      <c r="F32" s="5">
        <f>SUM(F27:F31)</f>
        <v>98818</v>
      </c>
      <c r="G32" s="3"/>
      <c r="H32" s="5">
        <f>SUM(H27:H31)</f>
        <v>215314600</v>
      </c>
      <c r="I32" s="3"/>
      <c r="J32" s="5">
        <f>SUM(J27:J31)</f>
        <v>1913839.5970000001</v>
      </c>
    </row>
    <row r="33" spans="1:10" ht="15.75" thickTop="1" x14ac:dyDescent="0.2">
      <c r="A33" s="6"/>
      <c r="B33" s="6"/>
      <c r="C33" s="6"/>
      <c r="D33" s="10"/>
      <c r="E33" s="10"/>
      <c r="F33" s="3"/>
      <c r="G33" s="3"/>
      <c r="H33" s="3"/>
      <c r="I33" s="3"/>
    </row>
    <row r="34" spans="1:10" x14ac:dyDescent="0.2">
      <c r="A34" s="12" t="s">
        <v>1</v>
      </c>
      <c r="B34" s="6"/>
      <c r="C34" s="6"/>
      <c r="D34" s="10"/>
      <c r="E34" s="10"/>
      <c r="F34" s="3"/>
      <c r="G34" s="3"/>
      <c r="H34" s="3"/>
      <c r="I34" s="3"/>
    </row>
    <row r="35" spans="1:10" x14ac:dyDescent="0.2">
      <c r="A35" s="6"/>
      <c r="B35" s="6"/>
      <c r="C35" s="6"/>
      <c r="D35" s="10"/>
      <c r="E35" s="10"/>
      <c r="F35" s="3"/>
      <c r="G35" s="3"/>
      <c r="H35" s="3"/>
      <c r="I35" s="3"/>
    </row>
    <row r="36" spans="1:10" x14ac:dyDescent="0.2">
      <c r="A36" s="6" t="s">
        <v>27</v>
      </c>
      <c r="B36" s="6"/>
      <c r="C36" s="6"/>
      <c r="D36" s="9">
        <v>40.270000000000003</v>
      </c>
      <c r="E36" s="9"/>
      <c r="F36" s="3">
        <v>1212</v>
      </c>
      <c r="G36" s="3"/>
      <c r="H36" s="3">
        <v>3033400</v>
      </c>
      <c r="I36" s="3"/>
      <c r="J36" s="3">
        <f>F36*$D36</f>
        <v>48807.240000000005</v>
      </c>
    </row>
    <row r="37" spans="1:10" x14ac:dyDescent="0.2">
      <c r="A37" s="6" t="s">
        <v>28</v>
      </c>
      <c r="B37" s="6"/>
      <c r="C37" s="6"/>
      <c r="D37" s="10">
        <v>7.2699999999999996E-3</v>
      </c>
      <c r="E37" s="10"/>
      <c r="F37" s="3">
        <v>267</v>
      </c>
      <c r="G37" s="3"/>
      <c r="H37" s="3">
        <v>870400</v>
      </c>
      <c r="I37" s="3"/>
      <c r="J37" s="3">
        <f>$D37*H37</f>
        <v>6327.808</v>
      </c>
    </row>
    <row r="38" spans="1:10" x14ac:dyDescent="0.2">
      <c r="A38" s="6" t="s">
        <v>24</v>
      </c>
      <c r="B38" s="6"/>
      <c r="C38" s="6"/>
      <c r="D38" s="10">
        <v>6.5100000000000002E-3</v>
      </c>
      <c r="E38" s="10"/>
      <c r="F38" s="3">
        <v>108</v>
      </c>
      <c r="G38" s="3"/>
      <c r="H38" s="3">
        <v>806200</v>
      </c>
      <c r="I38" s="3"/>
      <c r="J38" s="3">
        <f t="shared" ref="J38:J40" si="9">$D38*H38</f>
        <v>5248.3620000000001</v>
      </c>
    </row>
    <row r="39" spans="1:10" x14ac:dyDescent="0.2">
      <c r="A39" s="6" t="s">
        <v>25</v>
      </c>
      <c r="B39" s="6"/>
      <c r="C39" s="6"/>
      <c r="D39" s="10">
        <v>5.7499999999999999E-3</v>
      </c>
      <c r="E39" s="10"/>
      <c r="F39" s="3">
        <v>59</v>
      </c>
      <c r="G39" s="3"/>
      <c r="H39" s="3">
        <v>895100</v>
      </c>
      <c r="I39" s="3"/>
      <c r="J39" s="3">
        <f t="shared" si="9"/>
        <v>5146.8249999999998</v>
      </c>
    </row>
    <row r="40" spans="1:10" x14ac:dyDescent="0.2">
      <c r="A40" s="6" t="s">
        <v>26</v>
      </c>
      <c r="B40" s="6"/>
      <c r="C40" s="6"/>
      <c r="D40" s="10">
        <v>4.9999999999999992E-3</v>
      </c>
      <c r="E40" s="10"/>
      <c r="F40" s="3">
        <v>18</v>
      </c>
      <c r="G40" s="3"/>
      <c r="H40" s="3">
        <v>346100</v>
      </c>
      <c r="I40" s="3"/>
      <c r="J40" s="3">
        <f t="shared" si="9"/>
        <v>1730.4999999999998</v>
      </c>
    </row>
    <row r="41" spans="1:10" ht="15.75" thickBot="1" x14ac:dyDescent="0.25">
      <c r="A41" s="6"/>
      <c r="B41" s="6"/>
      <c r="C41" s="6"/>
      <c r="D41" s="10"/>
      <c r="E41" s="10"/>
      <c r="F41" s="5">
        <f>SUM(F36:F40)</f>
        <v>1664</v>
      </c>
      <c r="G41" s="3"/>
      <c r="H41" s="5">
        <f>SUM(H36:H40)</f>
        <v>5951200</v>
      </c>
      <c r="I41" s="3"/>
      <c r="J41" s="5">
        <f t="shared" ref="J41" si="10">SUM(J36:J40)</f>
        <v>67260.735000000001</v>
      </c>
    </row>
    <row r="42" spans="1:10" ht="15.75" thickTop="1" x14ac:dyDescent="0.2">
      <c r="A42" s="6"/>
      <c r="B42" s="6"/>
      <c r="C42" s="6"/>
      <c r="D42" s="10"/>
      <c r="E42" s="10"/>
      <c r="F42" s="3"/>
      <c r="G42" s="3"/>
      <c r="H42" s="3"/>
      <c r="I42" s="3"/>
    </row>
    <row r="43" spans="1:10" x14ac:dyDescent="0.2">
      <c r="A43" s="12" t="s">
        <v>2</v>
      </c>
      <c r="B43" s="6"/>
      <c r="C43" s="6"/>
      <c r="D43" s="10"/>
      <c r="E43" s="10"/>
      <c r="F43" s="3"/>
      <c r="G43" s="3"/>
      <c r="H43" s="3"/>
      <c r="I43" s="3"/>
    </row>
    <row r="44" spans="1:10" x14ac:dyDescent="0.2">
      <c r="A44" s="6"/>
      <c r="B44" s="6"/>
      <c r="C44" s="6"/>
      <c r="D44" s="10"/>
      <c r="E44" s="10"/>
      <c r="F44" s="3"/>
      <c r="G44" s="3"/>
      <c r="H44" s="3"/>
      <c r="I44" s="3"/>
    </row>
    <row r="45" spans="1:10" x14ac:dyDescent="0.2">
      <c r="A45" s="6" t="s">
        <v>29</v>
      </c>
      <c r="B45" s="6"/>
      <c r="C45" s="6"/>
      <c r="D45" s="9">
        <v>58.37</v>
      </c>
      <c r="E45" s="9"/>
      <c r="F45" s="3">
        <v>96</v>
      </c>
      <c r="G45" s="3"/>
      <c r="H45" s="3">
        <v>536500</v>
      </c>
      <c r="I45" s="3"/>
      <c r="J45" s="3">
        <f>F45*$D45</f>
        <v>5603.5199999999995</v>
      </c>
    </row>
    <row r="46" spans="1:10" x14ac:dyDescent="0.2">
      <c r="A46" s="6" t="s">
        <v>30</v>
      </c>
      <c r="B46" s="6"/>
      <c r="C46" s="6"/>
      <c r="D46" s="10">
        <v>7.2699999999999996E-3</v>
      </c>
      <c r="E46" s="10"/>
      <c r="F46" s="3">
        <v>67</v>
      </c>
      <c r="G46" s="3"/>
      <c r="H46" s="3">
        <v>163000</v>
      </c>
      <c r="I46" s="3"/>
      <c r="J46" s="3">
        <f>$D46*H46</f>
        <v>1185.01</v>
      </c>
    </row>
    <row r="47" spans="1:10" x14ac:dyDescent="0.2">
      <c r="A47" s="6" t="s">
        <v>24</v>
      </c>
      <c r="B47" s="6"/>
      <c r="C47" s="6"/>
      <c r="D47" s="10">
        <v>6.5100000000000002E-3</v>
      </c>
      <c r="E47" s="10"/>
      <c r="F47" s="3">
        <v>61</v>
      </c>
      <c r="G47" s="3"/>
      <c r="H47" s="3">
        <v>500500</v>
      </c>
      <c r="I47" s="3"/>
      <c r="J47" s="3">
        <f t="shared" ref="J47:J49" si="11">$D47*H47</f>
        <v>3258.2550000000001</v>
      </c>
    </row>
    <row r="48" spans="1:10" x14ac:dyDescent="0.2">
      <c r="A48" s="6" t="s">
        <v>25</v>
      </c>
      <c r="B48" s="6"/>
      <c r="C48" s="6"/>
      <c r="D48" s="10">
        <v>5.7499999999999999E-3</v>
      </c>
      <c r="E48" s="10"/>
      <c r="F48" s="3">
        <v>44</v>
      </c>
      <c r="G48" s="3"/>
      <c r="H48" s="3">
        <v>1015300</v>
      </c>
      <c r="I48" s="3"/>
      <c r="J48" s="3">
        <f t="shared" si="11"/>
        <v>5837.9749999999995</v>
      </c>
    </row>
    <row r="49" spans="1:10" x14ac:dyDescent="0.2">
      <c r="A49" s="6" t="s">
        <v>26</v>
      </c>
      <c r="B49" s="6"/>
      <c r="C49" s="6"/>
      <c r="D49" s="10">
        <v>4.9999999999999992E-3</v>
      </c>
      <c r="E49" s="10"/>
      <c r="F49" s="3">
        <v>29</v>
      </c>
      <c r="G49" s="3"/>
      <c r="H49" s="3">
        <v>1549100</v>
      </c>
      <c r="I49" s="3"/>
      <c r="J49" s="3">
        <f t="shared" si="11"/>
        <v>7745.4999999999991</v>
      </c>
    </row>
    <row r="50" spans="1:10" ht="15.75" thickBot="1" x14ac:dyDescent="0.25">
      <c r="A50" s="6"/>
      <c r="B50" s="6"/>
      <c r="C50" s="6"/>
      <c r="D50" s="10"/>
      <c r="E50" s="10"/>
      <c r="F50" s="5">
        <f>SUM(F45:F49)</f>
        <v>297</v>
      </c>
      <c r="G50" s="3"/>
      <c r="H50" s="5">
        <f>SUM(H45:H49)</f>
        <v>3764400</v>
      </c>
      <c r="I50" s="3"/>
      <c r="J50" s="5">
        <f t="shared" ref="J50" si="12">SUM(J45:J49)</f>
        <v>23630.26</v>
      </c>
    </row>
    <row r="51" spans="1:10" ht="15.75" thickTop="1" x14ac:dyDescent="0.2">
      <c r="A51" s="6"/>
      <c r="B51" s="6"/>
      <c r="C51" s="6"/>
      <c r="D51" s="10"/>
      <c r="E51" s="10"/>
      <c r="F51" s="3"/>
      <c r="G51" s="3"/>
      <c r="H51" s="3"/>
      <c r="I51" s="3"/>
    </row>
    <row r="52" spans="1:10" x14ac:dyDescent="0.2">
      <c r="A52" s="8" t="s">
        <v>3</v>
      </c>
      <c r="B52" s="6"/>
      <c r="C52" s="6"/>
      <c r="D52" s="10"/>
      <c r="E52" s="10"/>
      <c r="F52" s="3"/>
      <c r="G52" s="3"/>
      <c r="H52" s="3"/>
      <c r="I52" s="3"/>
    </row>
    <row r="53" spans="1:10" x14ac:dyDescent="0.2">
      <c r="A53" s="6"/>
      <c r="B53" s="6"/>
      <c r="C53" s="6"/>
      <c r="D53" s="10"/>
      <c r="E53" s="10"/>
      <c r="F53" s="3"/>
      <c r="G53" s="3"/>
      <c r="H53" s="3"/>
      <c r="I53" s="3"/>
    </row>
    <row r="54" spans="1:10" x14ac:dyDescent="0.2">
      <c r="A54" s="6" t="s">
        <v>31</v>
      </c>
      <c r="B54" s="6"/>
      <c r="C54" s="6"/>
      <c r="D54" s="11">
        <v>141.25</v>
      </c>
      <c r="E54" s="11"/>
      <c r="F54" s="3">
        <v>683</v>
      </c>
      <c r="G54" s="3"/>
      <c r="H54" s="3">
        <v>7586800</v>
      </c>
      <c r="I54" s="3"/>
      <c r="J54" s="3">
        <f>F54*$D54</f>
        <v>96473.75</v>
      </c>
    </row>
    <row r="55" spans="1:10" x14ac:dyDescent="0.2">
      <c r="A55" s="6" t="s">
        <v>25</v>
      </c>
      <c r="B55" s="6"/>
      <c r="C55" s="6"/>
      <c r="D55" s="10">
        <v>5.7499999999999999E-3</v>
      </c>
      <c r="E55" s="10"/>
      <c r="F55" s="3">
        <v>268</v>
      </c>
      <c r="G55" s="3"/>
      <c r="H55" s="3">
        <v>6522600</v>
      </c>
      <c r="I55" s="3"/>
      <c r="J55" s="3">
        <f>$D55*H55</f>
        <v>37504.949999999997</v>
      </c>
    </row>
    <row r="56" spans="1:10" x14ac:dyDescent="0.2">
      <c r="A56" s="6" t="s">
        <v>26</v>
      </c>
      <c r="B56" s="6"/>
      <c r="C56" s="6"/>
      <c r="D56" s="10">
        <v>4.9999999999999992E-3</v>
      </c>
      <c r="E56" s="10"/>
      <c r="F56" s="3">
        <v>176</v>
      </c>
      <c r="G56" s="3"/>
      <c r="H56" s="3">
        <v>14144800</v>
      </c>
      <c r="I56" s="3"/>
      <c r="J56" s="3">
        <f t="shared" ref="J56" si="13">$D56*H56</f>
        <v>70723.999999999985</v>
      </c>
    </row>
    <row r="57" spans="1:10" ht="15.75" thickBot="1" x14ac:dyDescent="0.25">
      <c r="F57" s="5">
        <f>SUM(F54:F56)</f>
        <v>1127</v>
      </c>
      <c r="G57" s="3"/>
      <c r="H57" s="5">
        <f>SUM(H54:H56)</f>
        <v>28254200</v>
      </c>
      <c r="I57" s="3"/>
      <c r="J57" s="5">
        <f t="shared" ref="J57" si="14">SUM(J54:J56)</f>
        <v>204702.7</v>
      </c>
    </row>
    <row r="58" spans="1:10" ht="15.75" thickTop="1" x14ac:dyDescent="0.2">
      <c r="F58" s="3"/>
      <c r="G58" s="3"/>
      <c r="H58" s="3"/>
      <c r="I58" s="3"/>
    </row>
    <row r="59" spans="1:10" x14ac:dyDescent="0.2">
      <c r="A59" s="12" t="s">
        <v>4</v>
      </c>
      <c r="B59" s="12"/>
      <c r="C59" s="12"/>
      <c r="F59" s="3"/>
      <c r="G59" s="3"/>
      <c r="H59" s="3"/>
      <c r="I59" s="3"/>
    </row>
    <row r="60" spans="1:10" x14ac:dyDescent="0.2">
      <c r="F60" s="3"/>
      <c r="G60" s="3"/>
      <c r="H60" s="3"/>
      <c r="I60" s="3"/>
    </row>
    <row r="61" spans="1:10" x14ac:dyDescent="0.2">
      <c r="A61" s="6" t="s">
        <v>32</v>
      </c>
      <c r="B61" s="6"/>
      <c r="C61" s="6"/>
      <c r="D61" s="9">
        <v>198.73000000000002</v>
      </c>
      <c r="E61" s="9"/>
      <c r="F61" s="3">
        <v>33</v>
      </c>
      <c r="G61" s="3"/>
      <c r="H61" s="3">
        <v>163500</v>
      </c>
      <c r="I61" s="3"/>
      <c r="J61" s="3">
        <f>F61*$D61</f>
        <v>6558.09</v>
      </c>
    </row>
    <row r="62" spans="1:10" x14ac:dyDescent="0.2">
      <c r="A62" s="6" t="s">
        <v>33</v>
      </c>
      <c r="B62" s="6"/>
      <c r="C62" s="6"/>
      <c r="D62" s="10">
        <v>5.7499999999999999E-3</v>
      </c>
      <c r="E62" s="10"/>
      <c r="F62" s="3">
        <v>3</v>
      </c>
      <c r="G62" s="3"/>
      <c r="H62" s="3">
        <v>41900</v>
      </c>
      <c r="I62" s="3"/>
      <c r="J62" s="3">
        <f>$D62*H62</f>
        <v>240.92499999999998</v>
      </c>
    </row>
    <row r="63" spans="1:10" x14ac:dyDescent="0.2">
      <c r="A63" s="6" t="s">
        <v>26</v>
      </c>
      <c r="B63" s="6"/>
      <c r="C63" s="6"/>
      <c r="D63" s="10">
        <v>4.9999999999999992E-3</v>
      </c>
      <c r="E63" s="10"/>
      <c r="F63" s="3">
        <v>1</v>
      </c>
      <c r="G63" s="3"/>
      <c r="H63" s="3">
        <v>69100</v>
      </c>
      <c r="I63" s="3"/>
      <c r="J63" s="3">
        <f t="shared" ref="J63" si="15">$D63*H63</f>
        <v>345.49999999999994</v>
      </c>
    </row>
    <row r="64" spans="1:10" ht="15.75" thickBot="1" x14ac:dyDescent="0.25">
      <c r="F64" s="5">
        <f>SUM(F61:F63)</f>
        <v>37</v>
      </c>
      <c r="G64" s="3"/>
      <c r="H64" s="5">
        <f>SUM(H61:H63)</f>
        <v>274500</v>
      </c>
      <c r="I64" s="3"/>
      <c r="J64" s="5">
        <f t="shared" ref="J64" si="16">SUM(J61:J63)</f>
        <v>7144.5150000000003</v>
      </c>
    </row>
    <row r="65" spans="1:10" ht="15.75" thickTop="1" x14ac:dyDescent="0.2">
      <c r="F65" s="3"/>
      <c r="G65" s="3"/>
      <c r="H65" s="3"/>
      <c r="I65" s="3"/>
    </row>
    <row r="66" spans="1:10" x14ac:dyDescent="0.2">
      <c r="A66" s="12" t="s">
        <v>5</v>
      </c>
      <c r="B66" s="12"/>
      <c r="C66" s="12"/>
      <c r="F66" s="3"/>
      <c r="G66" s="3"/>
      <c r="H66" s="3"/>
      <c r="I66" s="3"/>
    </row>
    <row r="67" spans="1:10" x14ac:dyDescent="0.2">
      <c r="F67" s="3"/>
      <c r="G67" s="3"/>
      <c r="H67" s="3"/>
      <c r="I67" s="3"/>
    </row>
    <row r="68" spans="1:10" x14ac:dyDescent="0.2">
      <c r="A68" s="6" t="s">
        <v>34</v>
      </c>
      <c r="B68" s="6"/>
      <c r="C68" s="6"/>
      <c r="D68" s="9">
        <v>313.05</v>
      </c>
      <c r="E68" s="9"/>
      <c r="F68" s="3">
        <v>12</v>
      </c>
      <c r="G68" s="3"/>
      <c r="H68" s="3">
        <v>600000</v>
      </c>
      <c r="I68" s="3"/>
      <c r="J68" s="3">
        <f>F68*$D68</f>
        <v>3756.6000000000004</v>
      </c>
    </row>
    <row r="69" spans="1:10" x14ac:dyDescent="0.2">
      <c r="A69" s="6" t="s">
        <v>26</v>
      </c>
      <c r="B69" s="6"/>
      <c r="C69" s="6"/>
      <c r="D69" s="10">
        <v>4.9999999999999992E-3</v>
      </c>
      <c r="E69" s="10"/>
      <c r="F69" s="3">
        <v>12</v>
      </c>
      <c r="G69" s="3"/>
      <c r="H69" s="3">
        <v>2328200</v>
      </c>
      <c r="I69" s="3"/>
      <c r="J69" s="3">
        <f>$D69*H69</f>
        <v>11640.999999999998</v>
      </c>
    </row>
    <row r="70" spans="1:10" x14ac:dyDescent="0.2">
      <c r="A70" s="6"/>
      <c r="B70" s="6"/>
      <c r="C70" s="6"/>
      <c r="D70" s="10"/>
      <c r="E70" s="10"/>
      <c r="F70" s="3">
        <f>SUM(F68:F69)</f>
        <v>24</v>
      </c>
      <c r="G70" s="3"/>
      <c r="H70" s="3">
        <f>SUM(H68:H69)</f>
        <v>2928200</v>
      </c>
      <c r="I70" s="3"/>
      <c r="J70" s="3">
        <f t="shared" ref="J70" si="17">SUM(J68:J69)</f>
        <v>15397.599999999999</v>
      </c>
    </row>
    <row r="71" spans="1:10" x14ac:dyDescent="0.2">
      <c r="A71" s="6"/>
      <c r="B71" s="6"/>
      <c r="C71" s="6"/>
      <c r="D71" s="10"/>
      <c r="E71" s="10"/>
      <c r="F71" s="3"/>
      <c r="G71" s="3"/>
      <c r="H71" s="3"/>
      <c r="I71" s="3"/>
    </row>
    <row r="72" spans="1:10" ht="15.75" thickBot="1" x14ac:dyDescent="0.25">
      <c r="A72" s="12" t="s">
        <v>35</v>
      </c>
      <c r="B72" s="6"/>
      <c r="C72" s="6"/>
      <c r="D72" s="13">
        <v>3.7099999999999998E-3</v>
      </c>
      <c r="E72" s="13"/>
      <c r="F72" s="5">
        <v>12</v>
      </c>
      <c r="G72" s="3"/>
      <c r="H72" s="5">
        <v>7342660</v>
      </c>
      <c r="I72" s="3"/>
      <c r="J72" s="5">
        <f>$D72*H72</f>
        <v>27241.268599999999</v>
      </c>
    </row>
    <row r="73" spans="1:10" ht="15.75" thickTop="1" x14ac:dyDescent="0.2">
      <c r="A73" s="6"/>
      <c r="B73" s="6"/>
      <c r="C73" s="6"/>
      <c r="D73" s="10"/>
      <c r="E73" s="10"/>
      <c r="F73" s="3"/>
      <c r="G73" s="3"/>
      <c r="H73" s="3"/>
      <c r="I73" s="3"/>
    </row>
    <row r="74" spans="1:10" ht="15.75" thickBot="1" x14ac:dyDescent="0.25">
      <c r="A74" s="6" t="s">
        <v>36</v>
      </c>
      <c r="B74" s="6"/>
      <c r="C74" s="6"/>
      <c r="F74" s="18">
        <f>SUM(F32,,F41,F50,F57,F64,F70,F72)</f>
        <v>101979</v>
      </c>
      <c r="G74" s="3"/>
      <c r="H74" s="18">
        <f>SUM(H32,,H41,H50,H57,H64,H70,H72)</f>
        <v>263829760</v>
      </c>
      <c r="I74" s="3"/>
      <c r="J74" s="18">
        <f t="shared" ref="J74" si="18">SUM(J32,,J41,J50,J57,J64,J70,J72)</f>
        <v>2259216.6756000007</v>
      </c>
    </row>
    <row r="75" spans="1:10" ht="15.75" thickTop="1" x14ac:dyDescent="0.2">
      <c r="J75" s="3">
        <v>1668484.3851999997</v>
      </c>
    </row>
  </sheetData>
  <mergeCells count="3">
    <mergeCell ref="A24:B24"/>
    <mergeCell ref="A2:J2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830A-0953-4B15-8F0E-C9C7F09983BE}">
  <dimension ref="A2:J75"/>
  <sheetViews>
    <sheetView showGridLines="0" workbookViewId="0">
      <selection activeCell="J20" sqref="J20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1" width="9.140625" style="1"/>
    <col min="12" max="12" width="16.140625" style="1" customWidth="1"/>
    <col min="13" max="16384" width="9.140625" style="1"/>
  </cols>
  <sheetData>
    <row r="2" spans="1:10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x14ac:dyDescent="0.3">
      <c r="A3" s="35" t="s">
        <v>89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F4" s="21"/>
      <c r="G4" s="21"/>
      <c r="H4" s="21"/>
      <c r="I4" s="21"/>
      <c r="J4" s="14" t="s">
        <v>39</v>
      </c>
    </row>
    <row r="5" spans="1:10" x14ac:dyDescent="0.2">
      <c r="F5" s="15" t="s">
        <v>37</v>
      </c>
      <c r="G5" s="21"/>
      <c r="H5" s="15" t="s">
        <v>38</v>
      </c>
      <c r="I5" s="21"/>
      <c r="J5" s="16" t="s">
        <v>42</v>
      </c>
    </row>
    <row r="6" spans="1:10" x14ac:dyDescent="0.2">
      <c r="A6" s="1" t="s">
        <v>0</v>
      </c>
      <c r="F6" s="3">
        <f>F32</f>
        <v>98818</v>
      </c>
      <c r="G6" s="3"/>
      <c r="H6" s="3">
        <f>H32</f>
        <v>215314600</v>
      </c>
      <c r="I6" s="3"/>
      <c r="J6" s="3">
        <f t="shared" ref="J6" si="0">J32</f>
        <v>2009322.14</v>
      </c>
    </row>
    <row r="7" spans="1:10" x14ac:dyDescent="0.2">
      <c r="A7" s="1" t="s">
        <v>1</v>
      </c>
      <c r="F7" s="3">
        <f>F41</f>
        <v>1664</v>
      </c>
      <c r="G7" s="3"/>
      <c r="H7" s="3">
        <f>H41</f>
        <v>5951200</v>
      </c>
      <c r="I7" s="3"/>
      <c r="J7" s="3">
        <f t="shared" ref="J7" si="1">J41</f>
        <v>70634.469000000012</v>
      </c>
    </row>
    <row r="8" spans="1:10" x14ac:dyDescent="0.2">
      <c r="A8" s="1" t="s">
        <v>2</v>
      </c>
      <c r="F8" s="3">
        <f>F50</f>
        <v>297</v>
      </c>
      <c r="G8" s="3"/>
      <c r="H8" s="3">
        <f>H50</f>
        <v>3764400</v>
      </c>
      <c r="I8" s="3"/>
      <c r="J8" s="3">
        <f t="shared" ref="J8" si="2">J50</f>
        <v>24816.136999999999</v>
      </c>
    </row>
    <row r="9" spans="1:10" x14ac:dyDescent="0.2">
      <c r="A9" s="1" t="s">
        <v>3</v>
      </c>
      <c r="F9" s="3">
        <f>F57</f>
        <v>1127</v>
      </c>
      <c r="G9" s="3"/>
      <c r="H9" s="3">
        <f>H57</f>
        <v>28254200</v>
      </c>
      <c r="I9" s="3"/>
      <c r="J9" s="3">
        <f t="shared" ref="J9" si="3">J57</f>
        <v>214959.26400000002</v>
      </c>
    </row>
    <row r="10" spans="1:10" x14ac:dyDescent="0.2">
      <c r="A10" s="1" t="s">
        <v>4</v>
      </c>
      <c r="F10" s="3">
        <f>F64</f>
        <v>37</v>
      </c>
      <c r="G10" s="3"/>
      <c r="H10" s="3">
        <f>H64</f>
        <v>274500</v>
      </c>
      <c r="I10" s="3"/>
      <c r="J10" s="3">
        <f t="shared" ref="J10" si="4">J64</f>
        <v>7502.2910000000002</v>
      </c>
    </row>
    <row r="11" spans="1:10" x14ac:dyDescent="0.2">
      <c r="A11" s="1" t="s">
        <v>5</v>
      </c>
      <c r="F11" s="3">
        <f>F70</f>
        <v>24</v>
      </c>
      <c r="G11" s="3"/>
      <c r="H11" s="3">
        <f>H70</f>
        <v>2928200</v>
      </c>
      <c r="I11" s="3"/>
      <c r="J11" s="3">
        <f t="shared" ref="J11" si="5">J70</f>
        <v>16167.689999999999</v>
      </c>
    </row>
    <row r="12" spans="1:10" x14ac:dyDescent="0.2">
      <c r="A12" s="1" t="s">
        <v>6</v>
      </c>
      <c r="F12" s="4">
        <f>F72</f>
        <v>12</v>
      </c>
      <c r="G12" s="3"/>
      <c r="H12" s="4">
        <f>H72</f>
        <v>7342660</v>
      </c>
      <c r="I12" s="3"/>
      <c r="J12" s="4">
        <f t="shared" ref="J12" si="6">J72</f>
        <v>28636.374</v>
      </c>
    </row>
    <row r="13" spans="1:10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7">SUM(J6:J12)</f>
        <v>2372038.3649999998</v>
      </c>
    </row>
    <row r="14" spans="1:10" ht="15.75" thickTop="1" x14ac:dyDescent="0.2">
      <c r="A14" s="1" t="s">
        <v>8</v>
      </c>
      <c r="F14" s="3"/>
      <c r="G14" s="3"/>
      <c r="H14" s="3"/>
      <c r="I14" s="3"/>
      <c r="J14" s="4"/>
    </row>
    <row r="15" spans="1:10" x14ac:dyDescent="0.2">
      <c r="A15" s="1" t="s">
        <v>9</v>
      </c>
      <c r="F15" s="3"/>
      <c r="G15" s="3"/>
      <c r="H15" s="3"/>
      <c r="I15" s="3"/>
      <c r="J15" s="3">
        <f>SUM(J13:J14)</f>
        <v>2372038.3649999998</v>
      </c>
    </row>
    <row r="16" spans="1:10" x14ac:dyDescent="0.2">
      <c r="A16" s="1" t="s">
        <v>10</v>
      </c>
      <c r="B16" s="1" t="s">
        <v>11</v>
      </c>
      <c r="J16" s="4">
        <v>-1876972.6742000002</v>
      </c>
    </row>
    <row r="17" spans="1:10" ht="15.75" thickBot="1" x14ac:dyDescent="0.25">
      <c r="A17" s="1" t="s">
        <v>12</v>
      </c>
      <c r="J17" s="5">
        <f>SUM(J15:J16)</f>
        <v>495065.69079999952</v>
      </c>
    </row>
    <row r="18" spans="1:10" ht="15.75" thickTop="1" x14ac:dyDescent="0.2"/>
    <row r="19" spans="1:10" x14ac:dyDescent="0.2">
      <c r="A19" s="1" t="s">
        <v>56</v>
      </c>
      <c r="J19" s="3">
        <f>J15</f>
        <v>2372038.3649999998</v>
      </c>
    </row>
    <row r="20" spans="1:10" x14ac:dyDescent="0.2">
      <c r="A20" s="1" t="s">
        <v>10</v>
      </c>
      <c r="B20" s="1" t="s">
        <v>57</v>
      </c>
      <c r="J20" s="4">
        <f>-'Calculated Revenue Requirement'!K6</f>
        <v>-2370647.284</v>
      </c>
    </row>
    <row r="21" spans="1:10" ht="15.75" thickBot="1" x14ac:dyDescent="0.25">
      <c r="B21" s="1" t="s">
        <v>43</v>
      </c>
      <c r="J21" s="5">
        <f>SUM(J19:J20)</f>
        <v>1391.0809999997728</v>
      </c>
    </row>
    <row r="22" spans="1:10" ht="15.75" thickTop="1" x14ac:dyDescent="0.2"/>
    <row r="23" spans="1:10" x14ac:dyDescent="0.2">
      <c r="A23" s="6"/>
      <c r="B23" s="6"/>
      <c r="C23" s="6"/>
      <c r="D23" s="1"/>
      <c r="E23" s="1"/>
      <c r="J23" s="1"/>
    </row>
    <row r="24" spans="1:10" x14ac:dyDescent="0.2">
      <c r="A24" s="33" t="s">
        <v>20</v>
      </c>
      <c r="B24" s="33"/>
      <c r="C24" s="6"/>
      <c r="D24" s="20" t="s">
        <v>44</v>
      </c>
      <c r="E24" s="20"/>
      <c r="F24" s="21"/>
      <c r="G24" s="21"/>
      <c r="H24" s="21"/>
      <c r="I24" s="21"/>
      <c r="J24" s="14" t="s">
        <v>39</v>
      </c>
    </row>
    <row r="25" spans="1:10" x14ac:dyDescent="0.2">
      <c r="A25" s="12" t="s">
        <v>0</v>
      </c>
      <c r="B25" s="6"/>
      <c r="C25" s="6"/>
      <c r="D25" s="22" t="s">
        <v>48</v>
      </c>
      <c r="E25" s="20"/>
      <c r="F25" s="15" t="s">
        <v>37</v>
      </c>
      <c r="G25" s="21"/>
      <c r="H25" s="15" t="s">
        <v>38</v>
      </c>
      <c r="I25" s="21"/>
      <c r="J25" s="16" t="s">
        <v>42</v>
      </c>
    </row>
    <row r="27" spans="1:10" x14ac:dyDescent="0.2">
      <c r="A27" s="6" t="s">
        <v>22</v>
      </c>
      <c r="B27" s="6"/>
      <c r="C27" s="6"/>
      <c r="D27" s="9">
        <v>19.5</v>
      </c>
      <c r="E27" s="9"/>
      <c r="F27" s="3">
        <v>57228</v>
      </c>
      <c r="G27" s="3"/>
      <c r="H27" s="3">
        <v>95744200</v>
      </c>
      <c r="I27" s="3"/>
      <c r="J27" s="3">
        <f>F27*$D27</f>
        <v>1115946</v>
      </c>
    </row>
    <row r="28" spans="1:10" x14ac:dyDescent="0.2">
      <c r="A28" s="6" t="s">
        <v>23</v>
      </c>
      <c r="B28" s="6"/>
      <c r="C28" s="6"/>
      <c r="D28" s="10">
        <v>7.6299999999999996E-3</v>
      </c>
      <c r="E28" s="10"/>
      <c r="F28" s="3">
        <v>38227</v>
      </c>
      <c r="G28" s="3"/>
      <c r="H28" s="3">
        <v>102411700</v>
      </c>
      <c r="I28" s="3"/>
      <c r="J28" s="3">
        <f>$D28*H28</f>
        <v>781401.27099999995</v>
      </c>
    </row>
    <row r="29" spans="1:10" x14ac:dyDescent="0.2">
      <c r="A29" s="6" t="s">
        <v>24</v>
      </c>
      <c r="B29" s="6"/>
      <c r="C29" s="6"/>
      <c r="D29" s="10">
        <v>6.8400000000000006E-3</v>
      </c>
      <c r="E29" s="10"/>
      <c r="F29" s="3">
        <v>2807</v>
      </c>
      <c r="G29" s="3"/>
      <c r="H29" s="3">
        <v>11502800</v>
      </c>
      <c r="I29" s="3"/>
      <c r="J29" s="3">
        <f>$D29*H29</f>
        <v>78679.152000000002</v>
      </c>
    </row>
    <row r="30" spans="1:10" x14ac:dyDescent="0.2">
      <c r="A30" s="6" t="s">
        <v>25</v>
      </c>
      <c r="B30" s="6"/>
      <c r="C30" s="6"/>
      <c r="D30" s="10">
        <v>6.0400000000000002E-3</v>
      </c>
      <c r="E30" s="10"/>
      <c r="F30" s="3">
        <v>510</v>
      </c>
      <c r="G30" s="3"/>
      <c r="H30" s="3">
        <v>4559800</v>
      </c>
      <c r="I30" s="3"/>
      <c r="J30" s="3">
        <f>$D30*H30</f>
        <v>27541.192000000003</v>
      </c>
    </row>
    <row r="31" spans="1:10" x14ac:dyDescent="0.2">
      <c r="A31" s="6" t="s">
        <v>26</v>
      </c>
      <c r="B31" s="6"/>
      <c r="C31" s="6"/>
      <c r="D31" s="10">
        <v>5.2499999999999995E-3</v>
      </c>
      <c r="E31" s="10"/>
      <c r="F31" s="3">
        <v>46</v>
      </c>
      <c r="G31" s="3"/>
      <c r="H31" s="3">
        <v>1096100</v>
      </c>
      <c r="I31" s="3"/>
      <c r="J31" s="3">
        <f>$D31*H31</f>
        <v>5754.5249999999996</v>
      </c>
    </row>
    <row r="32" spans="1:10" ht="15.75" thickBot="1" x14ac:dyDescent="0.25">
      <c r="A32" s="6"/>
      <c r="B32" s="6"/>
      <c r="C32" s="6"/>
      <c r="D32" s="10"/>
      <c r="E32" s="10"/>
      <c r="F32" s="5">
        <f>SUM(F27:F31)</f>
        <v>98818</v>
      </c>
      <c r="G32" s="3"/>
      <c r="H32" s="5">
        <f>SUM(H27:H31)</f>
        <v>215314600</v>
      </c>
      <c r="I32" s="3"/>
      <c r="J32" s="5">
        <f t="shared" ref="J32" si="8">SUM(J27:J31)</f>
        <v>2009322.14</v>
      </c>
    </row>
    <row r="33" spans="1:10" ht="15.75" thickTop="1" x14ac:dyDescent="0.2">
      <c r="A33" s="6"/>
      <c r="B33" s="6"/>
      <c r="C33" s="6"/>
      <c r="D33" s="10"/>
      <c r="E33" s="10"/>
      <c r="F33" s="3"/>
      <c r="G33" s="3"/>
      <c r="H33" s="3"/>
      <c r="I33" s="3"/>
    </row>
    <row r="34" spans="1:10" x14ac:dyDescent="0.2">
      <c r="A34" s="12" t="s">
        <v>1</v>
      </c>
      <c r="B34" s="6"/>
      <c r="C34" s="6"/>
      <c r="D34" s="10"/>
      <c r="E34" s="10"/>
      <c r="F34" s="3"/>
      <c r="G34" s="3"/>
      <c r="H34" s="3"/>
      <c r="I34" s="3"/>
    </row>
    <row r="35" spans="1:10" x14ac:dyDescent="0.2">
      <c r="A35" s="6"/>
      <c r="B35" s="6"/>
      <c r="C35" s="6"/>
      <c r="D35" s="10"/>
      <c r="E35" s="10"/>
      <c r="F35" s="3"/>
      <c r="G35" s="3"/>
      <c r="H35" s="3"/>
      <c r="I35" s="3"/>
    </row>
    <row r="36" spans="1:10" x14ac:dyDescent="0.2">
      <c r="A36" s="6" t="s">
        <v>27</v>
      </c>
      <c r="B36" s="6"/>
      <c r="C36" s="6"/>
      <c r="D36" s="9">
        <v>42.290000000000006</v>
      </c>
      <c r="E36" s="9"/>
      <c r="F36" s="3">
        <v>1212</v>
      </c>
      <c r="G36" s="3"/>
      <c r="H36" s="3">
        <v>3033400</v>
      </c>
      <c r="I36" s="3"/>
      <c r="J36" s="3">
        <f>F36*$D36</f>
        <v>51255.48000000001</v>
      </c>
    </row>
    <row r="37" spans="1:10" x14ac:dyDescent="0.2">
      <c r="A37" s="6" t="s">
        <v>28</v>
      </c>
      <c r="B37" s="6"/>
      <c r="C37" s="6"/>
      <c r="D37" s="10">
        <v>7.6299999999999996E-3</v>
      </c>
      <c r="E37" s="10"/>
      <c r="F37" s="3">
        <v>267</v>
      </c>
      <c r="G37" s="3"/>
      <c r="H37" s="3">
        <v>870400</v>
      </c>
      <c r="I37" s="3"/>
      <c r="J37" s="3">
        <f>$D37*H37</f>
        <v>6641.152</v>
      </c>
    </row>
    <row r="38" spans="1:10" x14ac:dyDescent="0.2">
      <c r="A38" s="6" t="s">
        <v>24</v>
      </c>
      <c r="B38" s="6"/>
      <c r="C38" s="6"/>
      <c r="D38" s="10">
        <v>6.8400000000000006E-3</v>
      </c>
      <c r="E38" s="10"/>
      <c r="F38" s="3">
        <v>108</v>
      </c>
      <c r="G38" s="3"/>
      <c r="H38" s="3">
        <v>806200</v>
      </c>
      <c r="I38" s="3"/>
      <c r="J38" s="3">
        <f>$D38*H38</f>
        <v>5514.4080000000004</v>
      </c>
    </row>
    <row r="39" spans="1:10" x14ac:dyDescent="0.2">
      <c r="A39" s="6" t="s">
        <v>25</v>
      </c>
      <c r="B39" s="6"/>
      <c r="C39" s="6"/>
      <c r="D39" s="10">
        <v>6.0400000000000002E-3</v>
      </c>
      <c r="E39" s="10"/>
      <c r="F39" s="3">
        <v>59</v>
      </c>
      <c r="G39" s="3"/>
      <c r="H39" s="3">
        <v>895100</v>
      </c>
      <c r="I39" s="3"/>
      <c r="J39" s="3">
        <f>$D39*H39</f>
        <v>5406.4040000000005</v>
      </c>
    </row>
    <row r="40" spans="1:10" x14ac:dyDescent="0.2">
      <c r="A40" s="6" t="s">
        <v>26</v>
      </c>
      <c r="B40" s="6"/>
      <c r="C40" s="6"/>
      <c r="D40" s="10">
        <v>5.2499999999999995E-3</v>
      </c>
      <c r="E40" s="10"/>
      <c r="F40" s="3">
        <v>18</v>
      </c>
      <c r="G40" s="3"/>
      <c r="H40" s="3">
        <v>346100</v>
      </c>
      <c r="I40" s="3"/>
      <c r="J40" s="3">
        <f>$D40*H40</f>
        <v>1817.0249999999999</v>
      </c>
    </row>
    <row r="41" spans="1:10" ht="15.75" thickBot="1" x14ac:dyDescent="0.25">
      <c r="A41" s="6"/>
      <c r="B41" s="6"/>
      <c r="C41" s="6"/>
      <c r="D41" s="10"/>
      <c r="E41" s="10"/>
      <c r="F41" s="5">
        <f>SUM(F36:F40)</f>
        <v>1664</v>
      </c>
      <c r="G41" s="3"/>
      <c r="H41" s="5">
        <f>SUM(H36:H40)</f>
        <v>5951200</v>
      </c>
      <c r="I41" s="3"/>
      <c r="J41" s="5">
        <f t="shared" ref="J41" si="9">SUM(J36:J40)</f>
        <v>70634.469000000012</v>
      </c>
    </row>
    <row r="42" spans="1:10" ht="15.75" thickTop="1" x14ac:dyDescent="0.2">
      <c r="A42" s="6"/>
      <c r="B42" s="6"/>
      <c r="C42" s="6"/>
      <c r="D42" s="10"/>
      <c r="E42" s="10"/>
      <c r="F42" s="3"/>
      <c r="G42" s="3"/>
      <c r="H42" s="3"/>
      <c r="I42" s="3"/>
    </row>
    <row r="43" spans="1:10" x14ac:dyDescent="0.2">
      <c r="A43" s="12" t="s">
        <v>2</v>
      </c>
      <c r="B43" s="6"/>
      <c r="C43" s="6"/>
      <c r="D43" s="10"/>
      <c r="E43" s="10"/>
      <c r="F43" s="3"/>
      <c r="G43" s="3"/>
      <c r="H43" s="3"/>
      <c r="I43" s="3"/>
    </row>
    <row r="44" spans="1:10" x14ac:dyDescent="0.2">
      <c r="A44" s="6"/>
      <c r="B44" s="6"/>
      <c r="C44" s="6"/>
      <c r="D44" s="10"/>
      <c r="E44" s="10"/>
      <c r="F44" s="3"/>
      <c r="G44" s="3"/>
      <c r="H44" s="3"/>
      <c r="I44" s="3"/>
    </row>
    <row r="45" spans="1:10" x14ac:dyDescent="0.2">
      <c r="A45" s="6" t="s">
        <v>29</v>
      </c>
      <c r="B45" s="6"/>
      <c r="C45" s="6"/>
      <c r="D45" s="9">
        <v>61.29</v>
      </c>
      <c r="E45" s="9"/>
      <c r="F45" s="3">
        <v>96</v>
      </c>
      <c r="G45" s="3"/>
      <c r="H45" s="3">
        <v>536500</v>
      </c>
      <c r="I45" s="3"/>
      <c r="J45" s="3">
        <f>F45*$D45</f>
        <v>5883.84</v>
      </c>
    </row>
    <row r="46" spans="1:10" x14ac:dyDescent="0.2">
      <c r="A46" s="6" t="s">
        <v>30</v>
      </c>
      <c r="B46" s="6"/>
      <c r="C46" s="6"/>
      <c r="D46" s="10">
        <v>7.6299999999999996E-3</v>
      </c>
      <c r="E46" s="10"/>
      <c r="F46" s="3">
        <v>67</v>
      </c>
      <c r="G46" s="3"/>
      <c r="H46" s="3">
        <v>163000</v>
      </c>
      <c r="I46" s="3"/>
      <c r="J46" s="3">
        <f>$D46*H46</f>
        <v>1243.6899999999998</v>
      </c>
    </row>
    <row r="47" spans="1:10" x14ac:dyDescent="0.2">
      <c r="A47" s="6" t="s">
        <v>24</v>
      </c>
      <c r="B47" s="6"/>
      <c r="C47" s="6"/>
      <c r="D47" s="10">
        <v>6.8400000000000006E-3</v>
      </c>
      <c r="E47" s="10"/>
      <c r="F47" s="3">
        <v>61</v>
      </c>
      <c r="G47" s="3"/>
      <c r="H47" s="3">
        <v>500500</v>
      </c>
      <c r="I47" s="3"/>
      <c r="J47" s="3">
        <f>$D47*H47</f>
        <v>3423.42</v>
      </c>
    </row>
    <row r="48" spans="1:10" x14ac:dyDescent="0.2">
      <c r="A48" s="6" t="s">
        <v>25</v>
      </c>
      <c r="B48" s="6"/>
      <c r="C48" s="6"/>
      <c r="D48" s="10">
        <v>6.0400000000000002E-3</v>
      </c>
      <c r="E48" s="10"/>
      <c r="F48" s="3">
        <v>44</v>
      </c>
      <c r="G48" s="3"/>
      <c r="H48" s="3">
        <v>1015300</v>
      </c>
      <c r="I48" s="3"/>
      <c r="J48" s="3">
        <f>$D48*H48</f>
        <v>6132.4120000000003</v>
      </c>
    </row>
    <row r="49" spans="1:10" x14ac:dyDescent="0.2">
      <c r="A49" s="6" t="s">
        <v>26</v>
      </c>
      <c r="B49" s="6"/>
      <c r="C49" s="6"/>
      <c r="D49" s="10">
        <v>5.2499999999999995E-3</v>
      </c>
      <c r="E49" s="10"/>
      <c r="F49" s="3">
        <v>29</v>
      </c>
      <c r="G49" s="3"/>
      <c r="H49" s="3">
        <v>1549100</v>
      </c>
      <c r="I49" s="3"/>
      <c r="J49" s="3">
        <f>$D49*H49</f>
        <v>8132.7749999999987</v>
      </c>
    </row>
    <row r="50" spans="1:10" ht="15.75" thickBot="1" x14ac:dyDescent="0.25">
      <c r="A50" s="6"/>
      <c r="B50" s="6"/>
      <c r="C50" s="6"/>
      <c r="D50" s="10"/>
      <c r="E50" s="10"/>
      <c r="F50" s="5">
        <f>SUM(F45:F49)</f>
        <v>297</v>
      </c>
      <c r="G50" s="3"/>
      <c r="H50" s="5">
        <f>SUM(H45:H49)</f>
        <v>3764400</v>
      </c>
      <c r="I50" s="3"/>
      <c r="J50" s="5">
        <f t="shared" ref="J50" si="10">SUM(J45:J49)</f>
        <v>24816.136999999999</v>
      </c>
    </row>
    <row r="51" spans="1:10" ht="15.75" thickTop="1" x14ac:dyDescent="0.2">
      <c r="A51" s="6"/>
      <c r="B51" s="6"/>
      <c r="C51" s="6"/>
      <c r="D51" s="10"/>
      <c r="E51" s="10"/>
      <c r="F51" s="3"/>
      <c r="G51" s="3"/>
      <c r="H51" s="3"/>
      <c r="I51" s="3"/>
    </row>
    <row r="52" spans="1:10" x14ac:dyDescent="0.2">
      <c r="A52" s="8" t="s">
        <v>3</v>
      </c>
      <c r="B52" s="6"/>
      <c r="C52" s="6"/>
      <c r="D52" s="10"/>
      <c r="E52" s="10"/>
      <c r="F52" s="3"/>
      <c r="G52" s="3"/>
      <c r="H52" s="3"/>
      <c r="I52" s="3"/>
    </row>
    <row r="53" spans="1:10" x14ac:dyDescent="0.2">
      <c r="A53" s="6"/>
      <c r="B53" s="6"/>
      <c r="C53" s="6"/>
      <c r="D53" s="10"/>
      <c r="E53" s="10"/>
      <c r="F53" s="3"/>
      <c r="G53" s="3"/>
      <c r="H53" s="3"/>
      <c r="I53" s="3"/>
    </row>
    <row r="54" spans="1:10" x14ac:dyDescent="0.2">
      <c r="A54" s="6" t="s">
        <v>31</v>
      </c>
      <c r="B54" s="6"/>
      <c r="C54" s="6"/>
      <c r="D54" s="11">
        <v>148.32</v>
      </c>
      <c r="E54" s="11"/>
      <c r="F54" s="3">
        <v>683</v>
      </c>
      <c r="G54" s="3"/>
      <c r="H54" s="3">
        <v>7586800</v>
      </c>
      <c r="I54" s="3"/>
      <c r="J54" s="3">
        <f>F54*$D54</f>
        <v>101302.56</v>
      </c>
    </row>
    <row r="55" spans="1:10" x14ac:dyDescent="0.2">
      <c r="A55" s="6" t="s">
        <v>25</v>
      </c>
      <c r="B55" s="6"/>
      <c r="C55" s="6"/>
      <c r="D55" s="10">
        <v>6.0400000000000002E-3</v>
      </c>
      <c r="E55" s="10"/>
      <c r="F55" s="3">
        <v>268</v>
      </c>
      <c r="G55" s="3"/>
      <c r="H55" s="3">
        <v>6522600</v>
      </c>
      <c r="I55" s="3"/>
      <c r="J55" s="3">
        <f>$D55*H55</f>
        <v>39396.504000000001</v>
      </c>
    </row>
    <row r="56" spans="1:10" x14ac:dyDescent="0.2">
      <c r="A56" s="6" t="s">
        <v>26</v>
      </c>
      <c r="B56" s="6"/>
      <c r="C56" s="6"/>
      <c r="D56" s="10">
        <v>5.2499999999999995E-3</v>
      </c>
      <c r="E56" s="10"/>
      <c r="F56" s="3">
        <v>176</v>
      </c>
      <c r="G56" s="3"/>
      <c r="H56" s="3">
        <v>14144800</v>
      </c>
      <c r="I56" s="3"/>
      <c r="J56" s="3">
        <f>$D56*H56</f>
        <v>74260.2</v>
      </c>
    </row>
    <row r="57" spans="1:10" ht="15.75" thickBot="1" x14ac:dyDescent="0.25">
      <c r="F57" s="5">
        <f>SUM(F54:F56)</f>
        <v>1127</v>
      </c>
      <c r="G57" s="3"/>
      <c r="H57" s="5">
        <f>SUM(H54:H56)</f>
        <v>28254200</v>
      </c>
      <c r="I57" s="3"/>
      <c r="J57" s="5">
        <f t="shared" ref="J57" si="11">SUM(J54:J56)</f>
        <v>214959.26400000002</v>
      </c>
    </row>
    <row r="58" spans="1:10" ht="15.75" thickTop="1" x14ac:dyDescent="0.2">
      <c r="F58" s="3"/>
      <c r="G58" s="3"/>
      <c r="H58" s="3"/>
      <c r="I58" s="3"/>
    </row>
    <row r="59" spans="1:10" x14ac:dyDescent="0.2">
      <c r="A59" s="12" t="s">
        <v>4</v>
      </c>
      <c r="B59" s="12"/>
      <c r="C59" s="12"/>
      <c r="F59" s="3"/>
      <c r="G59" s="3"/>
      <c r="H59" s="3"/>
      <c r="I59" s="3"/>
    </row>
    <row r="60" spans="1:10" x14ac:dyDescent="0.2">
      <c r="F60" s="3"/>
      <c r="G60" s="3"/>
      <c r="H60" s="3"/>
      <c r="I60" s="3"/>
    </row>
    <row r="61" spans="1:10" x14ac:dyDescent="0.2">
      <c r="A61" s="6" t="s">
        <v>32</v>
      </c>
      <c r="B61" s="6"/>
      <c r="C61" s="6"/>
      <c r="D61" s="9">
        <v>208.68</v>
      </c>
      <c r="E61" s="9"/>
      <c r="F61" s="3">
        <v>33</v>
      </c>
      <c r="G61" s="3"/>
      <c r="H61" s="3">
        <v>163500</v>
      </c>
      <c r="I61" s="3"/>
      <c r="J61" s="3">
        <f>F61*$D61</f>
        <v>6886.4400000000005</v>
      </c>
    </row>
    <row r="62" spans="1:10" x14ac:dyDescent="0.2">
      <c r="A62" s="6" t="s">
        <v>33</v>
      </c>
      <c r="B62" s="6"/>
      <c r="C62" s="6"/>
      <c r="D62" s="10">
        <v>6.0400000000000002E-3</v>
      </c>
      <c r="E62" s="10"/>
      <c r="F62" s="3">
        <v>3</v>
      </c>
      <c r="G62" s="3"/>
      <c r="H62" s="3">
        <v>41900</v>
      </c>
      <c r="I62" s="3"/>
      <c r="J62" s="3">
        <f>$D62*H62</f>
        <v>253.07600000000002</v>
      </c>
    </row>
    <row r="63" spans="1:10" x14ac:dyDescent="0.2">
      <c r="A63" s="6" t="s">
        <v>26</v>
      </c>
      <c r="B63" s="6"/>
      <c r="C63" s="6"/>
      <c r="D63" s="10">
        <v>5.2499999999999995E-3</v>
      </c>
      <c r="E63" s="10"/>
      <c r="F63" s="3">
        <v>1</v>
      </c>
      <c r="G63" s="3"/>
      <c r="H63" s="3">
        <v>69100</v>
      </c>
      <c r="I63" s="3"/>
      <c r="J63" s="3">
        <f>$D63*H63</f>
        <v>362.77499999999998</v>
      </c>
    </row>
    <row r="64" spans="1:10" ht="15.75" thickBot="1" x14ac:dyDescent="0.25">
      <c r="F64" s="5">
        <f>SUM(F61:F63)</f>
        <v>37</v>
      </c>
      <c r="G64" s="3"/>
      <c r="H64" s="5">
        <f>SUM(H61:H63)</f>
        <v>274500</v>
      </c>
      <c r="I64" s="3"/>
      <c r="J64" s="5">
        <f t="shared" ref="J64" si="12">SUM(J61:J63)</f>
        <v>7502.2910000000002</v>
      </c>
    </row>
    <row r="65" spans="1:10" ht="15.75" thickTop="1" x14ac:dyDescent="0.2">
      <c r="F65" s="3"/>
      <c r="G65" s="3"/>
      <c r="H65" s="3"/>
      <c r="I65" s="3"/>
    </row>
    <row r="66" spans="1:10" x14ac:dyDescent="0.2">
      <c r="A66" s="12" t="s">
        <v>5</v>
      </c>
      <c r="B66" s="12"/>
      <c r="C66" s="12"/>
      <c r="F66" s="3"/>
      <c r="G66" s="3"/>
      <c r="H66" s="3"/>
      <c r="I66" s="3"/>
    </row>
    <row r="67" spans="1:10" x14ac:dyDescent="0.2">
      <c r="F67" s="3"/>
      <c r="G67" s="3"/>
      <c r="H67" s="3"/>
      <c r="I67" s="3"/>
    </row>
    <row r="68" spans="1:10" x14ac:dyDescent="0.2">
      <c r="A68" s="6" t="s">
        <v>34</v>
      </c>
      <c r="B68" s="6"/>
      <c r="C68" s="6"/>
      <c r="D68" s="9">
        <v>328.72</v>
      </c>
      <c r="E68" s="9"/>
      <c r="F68" s="3">
        <v>12</v>
      </c>
      <c r="G68" s="3"/>
      <c r="H68" s="3">
        <v>600000</v>
      </c>
      <c r="I68" s="3"/>
      <c r="J68" s="3">
        <f>F68*$D68</f>
        <v>3944.6400000000003</v>
      </c>
    </row>
    <row r="69" spans="1:10" x14ac:dyDescent="0.2">
      <c r="A69" s="6" t="s">
        <v>26</v>
      </c>
      <c r="B69" s="6"/>
      <c r="C69" s="6"/>
      <c r="D69" s="10">
        <v>5.2499999999999995E-3</v>
      </c>
      <c r="E69" s="10"/>
      <c r="F69" s="3">
        <v>12</v>
      </c>
      <c r="G69" s="3"/>
      <c r="H69" s="3">
        <v>2328200</v>
      </c>
      <c r="I69" s="3"/>
      <c r="J69" s="3">
        <f>$D69*H69</f>
        <v>12223.05</v>
      </c>
    </row>
    <row r="70" spans="1:10" x14ac:dyDescent="0.2">
      <c r="A70" s="6"/>
      <c r="B70" s="6"/>
      <c r="C70" s="6"/>
      <c r="D70" s="10"/>
      <c r="E70" s="10"/>
      <c r="F70" s="3">
        <f>SUM(F68:F69)</f>
        <v>24</v>
      </c>
      <c r="G70" s="3"/>
      <c r="H70" s="3">
        <f>SUM(H68:H69)</f>
        <v>2928200</v>
      </c>
      <c r="I70" s="3"/>
      <c r="J70" s="3">
        <f t="shared" ref="J70" si="13">SUM(J68:J69)</f>
        <v>16167.689999999999</v>
      </c>
    </row>
    <row r="71" spans="1:10" x14ac:dyDescent="0.2">
      <c r="A71" s="6"/>
      <c r="B71" s="6"/>
      <c r="C71" s="6"/>
      <c r="D71" s="10"/>
      <c r="E71" s="10"/>
      <c r="F71" s="3"/>
      <c r="G71" s="3"/>
      <c r="H71" s="3"/>
      <c r="I71" s="3"/>
    </row>
    <row r="72" spans="1:10" ht="15.75" thickBot="1" x14ac:dyDescent="0.25">
      <c r="A72" s="12" t="s">
        <v>35</v>
      </c>
      <c r="B72" s="6"/>
      <c r="C72" s="6"/>
      <c r="D72" s="13">
        <v>3.8999999999999998E-3</v>
      </c>
      <c r="E72" s="13"/>
      <c r="F72" s="5">
        <v>12</v>
      </c>
      <c r="G72" s="3"/>
      <c r="H72" s="5">
        <v>7342660</v>
      </c>
      <c r="I72" s="3"/>
      <c r="J72" s="5">
        <f>$D72*H72</f>
        <v>28636.374</v>
      </c>
    </row>
    <row r="73" spans="1:10" ht="15.75" thickTop="1" x14ac:dyDescent="0.2">
      <c r="A73" s="6"/>
      <c r="B73" s="6"/>
      <c r="C73" s="6"/>
      <c r="D73" s="10"/>
      <c r="E73" s="10"/>
      <c r="F73" s="3"/>
      <c r="G73" s="3"/>
      <c r="H73" s="3"/>
      <c r="I73" s="3"/>
    </row>
    <row r="74" spans="1:10" ht="15.75" thickBot="1" x14ac:dyDescent="0.25">
      <c r="A74" s="6" t="s">
        <v>36</v>
      </c>
      <c r="B74" s="6"/>
      <c r="C74" s="6"/>
      <c r="F74" s="18">
        <f>SUM(F32,,F41,F50,F57,F64,F70,F72)</f>
        <v>101979</v>
      </c>
      <c r="G74" s="3"/>
      <c r="H74" s="18">
        <f>SUM(H32,,H41,H50,H57,H64,H70,H72)</f>
        <v>263829760</v>
      </c>
      <c r="I74" s="3"/>
      <c r="J74" s="18">
        <f t="shared" ref="J74" si="14">SUM(J32,,J41,J50,J57,J64,J70,J72)</f>
        <v>2372038.3649999998</v>
      </c>
    </row>
    <row r="75" spans="1:10" ht="15.75" thickTop="1" x14ac:dyDescent="0.2">
      <c r="J75" s="3">
        <v>1668484.3851999997</v>
      </c>
    </row>
  </sheetData>
  <mergeCells count="3">
    <mergeCell ref="A24:B24"/>
    <mergeCell ref="A2:J2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E1457-8B03-4230-823C-BEC7A141F3E2}">
  <dimension ref="A2:J75"/>
  <sheetViews>
    <sheetView showGridLines="0" workbookViewId="0">
      <selection activeCell="J20" sqref="J20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1" width="9.140625" style="1"/>
    <col min="12" max="12" width="16.140625" style="1" customWidth="1"/>
    <col min="13" max="16384" width="9.140625" style="1"/>
  </cols>
  <sheetData>
    <row r="2" spans="1:10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0.25" x14ac:dyDescent="0.3">
      <c r="A3" s="35" t="s">
        <v>88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">
      <c r="F4" s="21"/>
      <c r="G4" s="21"/>
      <c r="H4" s="21"/>
      <c r="I4" s="21"/>
      <c r="J4" s="14" t="s">
        <v>39</v>
      </c>
    </row>
    <row r="5" spans="1:10" x14ac:dyDescent="0.2">
      <c r="F5" s="15" t="s">
        <v>37</v>
      </c>
      <c r="G5" s="21"/>
      <c r="H5" s="15" t="s">
        <v>38</v>
      </c>
      <c r="I5" s="21"/>
      <c r="J5" s="16" t="s">
        <v>42</v>
      </c>
    </row>
    <row r="6" spans="1:10" x14ac:dyDescent="0.2">
      <c r="A6" s="1" t="s">
        <v>0</v>
      </c>
      <c r="F6" s="3">
        <f>F32</f>
        <v>98818</v>
      </c>
      <c r="G6" s="3"/>
      <c r="H6" s="3">
        <f>H32</f>
        <v>215314600</v>
      </c>
      <c r="I6" s="3"/>
      <c r="J6" s="3">
        <f t="shared" ref="J6" si="0">J32</f>
        <v>2104804.6830000002</v>
      </c>
    </row>
    <row r="7" spans="1:10" x14ac:dyDescent="0.2">
      <c r="A7" s="1" t="s">
        <v>1</v>
      </c>
      <c r="F7" s="3">
        <f>F41</f>
        <v>1664</v>
      </c>
      <c r="G7" s="3"/>
      <c r="H7" s="3">
        <f>H41</f>
        <v>5951200</v>
      </c>
      <c r="I7" s="3"/>
      <c r="J7" s="3">
        <f t="shared" ref="J7" si="1">J41</f>
        <v>74008.203000000023</v>
      </c>
    </row>
    <row r="8" spans="1:10" x14ac:dyDescent="0.2">
      <c r="A8" s="1" t="s">
        <v>2</v>
      </c>
      <c r="F8" s="3">
        <f>F50</f>
        <v>297</v>
      </c>
      <c r="G8" s="3"/>
      <c r="H8" s="3">
        <f>H50</f>
        <v>3764400</v>
      </c>
      <c r="I8" s="3"/>
      <c r="J8" s="3">
        <f t="shared" ref="J8" si="2">J50</f>
        <v>26002.013999999999</v>
      </c>
    </row>
    <row r="9" spans="1:10" x14ac:dyDescent="0.2">
      <c r="A9" s="1" t="s">
        <v>3</v>
      </c>
      <c r="F9" s="3">
        <f>F57</f>
        <v>1127</v>
      </c>
      <c r="G9" s="3"/>
      <c r="H9" s="3">
        <f>H57</f>
        <v>28254200</v>
      </c>
      <c r="I9" s="3"/>
      <c r="J9" s="3">
        <f t="shared" ref="J9" si="3">J57</f>
        <v>225215.82800000001</v>
      </c>
    </row>
    <row r="10" spans="1:10" x14ac:dyDescent="0.2">
      <c r="A10" s="1" t="s">
        <v>4</v>
      </c>
      <c r="F10" s="3">
        <f>F64</f>
        <v>37</v>
      </c>
      <c r="G10" s="3"/>
      <c r="H10" s="3">
        <f>H64</f>
        <v>274500</v>
      </c>
      <c r="I10" s="3"/>
      <c r="J10" s="3">
        <f t="shared" ref="J10" si="4">J64</f>
        <v>7860.067</v>
      </c>
    </row>
    <row r="11" spans="1:10" x14ac:dyDescent="0.2">
      <c r="A11" s="1" t="s">
        <v>5</v>
      </c>
      <c r="F11" s="3">
        <f>F70</f>
        <v>24</v>
      </c>
      <c r="G11" s="3"/>
      <c r="H11" s="3">
        <f>H70</f>
        <v>2928200</v>
      </c>
      <c r="I11" s="3"/>
      <c r="J11" s="3">
        <f t="shared" ref="J11" si="5">J70</f>
        <v>16937.78</v>
      </c>
    </row>
    <row r="12" spans="1:10" x14ac:dyDescent="0.2">
      <c r="A12" s="1" t="s">
        <v>6</v>
      </c>
      <c r="F12" s="4">
        <f>F72</f>
        <v>12</v>
      </c>
      <c r="G12" s="3"/>
      <c r="H12" s="4">
        <f>H72</f>
        <v>7342660</v>
      </c>
      <c r="I12" s="3"/>
      <c r="J12" s="4">
        <f t="shared" ref="J12" si="6">J72</f>
        <v>30031.4794</v>
      </c>
    </row>
    <row r="13" spans="1:10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7">SUM(J6:J12)</f>
        <v>2484860.0544000003</v>
      </c>
    </row>
    <row r="14" spans="1:10" ht="15.75" thickTop="1" x14ac:dyDescent="0.2">
      <c r="A14" s="1" t="s">
        <v>8</v>
      </c>
      <c r="F14" s="3"/>
      <c r="G14" s="3"/>
      <c r="H14" s="3"/>
      <c r="I14" s="3"/>
      <c r="J14" s="4"/>
    </row>
    <row r="15" spans="1:10" x14ac:dyDescent="0.2">
      <c r="A15" s="1" t="s">
        <v>9</v>
      </c>
      <c r="F15" s="3"/>
      <c r="G15" s="3"/>
      <c r="H15" s="3"/>
      <c r="I15" s="3"/>
      <c r="J15" s="3">
        <f>SUM(J13:J14)</f>
        <v>2484860.0544000003</v>
      </c>
    </row>
    <row r="16" spans="1:10" x14ac:dyDescent="0.2">
      <c r="A16" s="1" t="s">
        <v>10</v>
      </c>
      <c r="B16" s="1" t="s">
        <v>11</v>
      </c>
      <c r="J16" s="4">
        <v>-1876972.6742000002</v>
      </c>
    </row>
    <row r="17" spans="1:10" ht="15.75" thickBot="1" x14ac:dyDescent="0.25">
      <c r="A17" s="1" t="s">
        <v>12</v>
      </c>
      <c r="J17" s="5">
        <f>SUM(J15:J16)</f>
        <v>607887.38020000001</v>
      </c>
    </row>
    <row r="18" spans="1:10" ht="15.75" thickTop="1" x14ac:dyDescent="0.2"/>
    <row r="19" spans="1:10" x14ac:dyDescent="0.2">
      <c r="A19" s="1" t="s">
        <v>54</v>
      </c>
      <c r="J19" s="3">
        <f>J15</f>
        <v>2484860.0544000003</v>
      </c>
    </row>
    <row r="20" spans="1:10" x14ac:dyDescent="0.2">
      <c r="A20" s="1" t="s">
        <v>10</v>
      </c>
      <c r="B20" s="1" t="s">
        <v>55</v>
      </c>
      <c r="J20" s="4">
        <f>-'Calculated Revenue Requirement'!M6</f>
        <v>-2483685.284</v>
      </c>
    </row>
    <row r="21" spans="1:10" ht="15.75" thickBot="1" x14ac:dyDescent="0.25">
      <c r="B21" s="1" t="s">
        <v>43</v>
      </c>
      <c r="J21" s="5">
        <f>SUM(J19:J20)</f>
        <v>1174.7704000002705</v>
      </c>
    </row>
    <row r="22" spans="1:10" ht="15.75" thickTop="1" x14ac:dyDescent="0.2"/>
    <row r="23" spans="1:10" x14ac:dyDescent="0.2">
      <c r="A23" s="6"/>
      <c r="B23" s="6"/>
      <c r="C23" s="6"/>
      <c r="D23" s="1"/>
      <c r="E23" s="1"/>
      <c r="J23" s="1"/>
    </row>
    <row r="24" spans="1:10" x14ac:dyDescent="0.2">
      <c r="A24" s="33" t="s">
        <v>20</v>
      </c>
      <c r="B24" s="33"/>
      <c r="C24" s="6"/>
      <c r="D24" s="20" t="s">
        <v>44</v>
      </c>
      <c r="E24" s="20"/>
      <c r="F24" s="21"/>
      <c r="G24" s="21"/>
      <c r="H24" s="21"/>
      <c r="I24" s="21"/>
      <c r="J24" s="14" t="s">
        <v>39</v>
      </c>
    </row>
    <row r="25" spans="1:10" x14ac:dyDescent="0.2">
      <c r="A25" s="12" t="s">
        <v>0</v>
      </c>
      <c r="B25" s="6"/>
      <c r="C25" s="6"/>
      <c r="D25" s="22" t="s">
        <v>47</v>
      </c>
      <c r="E25" s="20"/>
      <c r="F25" s="15" t="s">
        <v>37</v>
      </c>
      <c r="G25" s="21"/>
      <c r="H25" s="15" t="s">
        <v>38</v>
      </c>
      <c r="I25" s="21"/>
      <c r="J25" s="16" t="s">
        <v>42</v>
      </c>
    </row>
    <row r="27" spans="1:10" x14ac:dyDescent="0.2">
      <c r="A27" s="6" t="s">
        <v>22</v>
      </c>
      <c r="B27" s="6"/>
      <c r="C27" s="6"/>
      <c r="D27" s="9">
        <v>20.43</v>
      </c>
      <c r="E27" s="9"/>
      <c r="F27" s="3">
        <v>57228</v>
      </c>
      <c r="G27" s="3"/>
      <c r="H27" s="3">
        <v>95744200</v>
      </c>
      <c r="I27" s="3"/>
      <c r="J27" s="3">
        <f>F27*$D27</f>
        <v>1169168.04</v>
      </c>
    </row>
    <row r="28" spans="1:10" x14ac:dyDescent="0.2">
      <c r="A28" s="6" t="s">
        <v>23</v>
      </c>
      <c r="B28" s="6"/>
      <c r="C28" s="6"/>
      <c r="D28" s="10">
        <v>7.9899999999999988E-3</v>
      </c>
      <c r="E28" s="10"/>
      <c r="F28" s="3">
        <v>38227</v>
      </c>
      <c r="G28" s="3"/>
      <c r="H28" s="3">
        <v>102411700</v>
      </c>
      <c r="I28" s="3"/>
      <c r="J28" s="3">
        <f>$D28*H28</f>
        <v>818269.48299999989</v>
      </c>
    </row>
    <row r="29" spans="1:10" x14ac:dyDescent="0.2">
      <c r="A29" s="6" t="s">
        <v>24</v>
      </c>
      <c r="B29" s="6"/>
      <c r="C29" s="6"/>
      <c r="D29" s="10">
        <v>7.170000000000001E-3</v>
      </c>
      <c r="E29" s="10"/>
      <c r="F29" s="3">
        <v>2807</v>
      </c>
      <c r="G29" s="3"/>
      <c r="H29" s="3">
        <v>11502800</v>
      </c>
      <c r="I29" s="3"/>
      <c r="J29" s="3">
        <f>$D29*H29</f>
        <v>82475.076000000015</v>
      </c>
    </row>
    <row r="30" spans="1:10" x14ac:dyDescent="0.2">
      <c r="A30" s="6" t="s">
        <v>25</v>
      </c>
      <c r="B30" s="6"/>
      <c r="C30" s="6"/>
      <c r="D30" s="10">
        <v>6.3300000000000006E-3</v>
      </c>
      <c r="E30" s="10"/>
      <c r="F30" s="3">
        <v>510</v>
      </c>
      <c r="G30" s="3"/>
      <c r="H30" s="3">
        <v>4559800</v>
      </c>
      <c r="I30" s="3"/>
      <c r="J30" s="3">
        <f>$D30*H30</f>
        <v>28863.534000000003</v>
      </c>
    </row>
    <row r="31" spans="1:10" x14ac:dyDescent="0.2">
      <c r="A31" s="6" t="s">
        <v>26</v>
      </c>
      <c r="B31" s="6"/>
      <c r="C31" s="6"/>
      <c r="D31" s="10">
        <v>5.4999999999999997E-3</v>
      </c>
      <c r="E31" s="10"/>
      <c r="F31" s="3">
        <v>46</v>
      </c>
      <c r="G31" s="3"/>
      <c r="H31" s="3">
        <v>1096100</v>
      </c>
      <c r="I31" s="3"/>
      <c r="J31" s="3">
        <f>$D31*H31</f>
        <v>6028.5499999999993</v>
      </c>
    </row>
    <row r="32" spans="1:10" ht="15.75" thickBot="1" x14ac:dyDescent="0.25">
      <c r="A32" s="6"/>
      <c r="B32" s="6"/>
      <c r="C32" s="6"/>
      <c r="D32" s="10"/>
      <c r="E32" s="10"/>
      <c r="F32" s="5">
        <f>SUM(F27:F31)</f>
        <v>98818</v>
      </c>
      <c r="G32" s="3"/>
      <c r="H32" s="5">
        <f>SUM(H27:H31)</f>
        <v>215314600</v>
      </c>
      <c r="I32" s="3"/>
      <c r="J32" s="5">
        <f t="shared" ref="J32" si="8">SUM(J27:J31)</f>
        <v>2104804.6830000002</v>
      </c>
    </row>
    <row r="33" spans="1:10" ht="15.75" thickTop="1" x14ac:dyDescent="0.2">
      <c r="A33" s="6"/>
      <c r="B33" s="6"/>
      <c r="C33" s="6"/>
      <c r="D33" s="10"/>
      <c r="E33" s="10"/>
      <c r="F33" s="3"/>
      <c r="G33" s="3"/>
      <c r="H33" s="3"/>
      <c r="I33" s="3"/>
    </row>
    <row r="34" spans="1:10" x14ac:dyDescent="0.2">
      <c r="A34" s="12" t="s">
        <v>1</v>
      </c>
      <c r="B34" s="6"/>
      <c r="C34" s="6"/>
      <c r="D34" s="10"/>
      <c r="E34" s="10"/>
      <c r="F34" s="3"/>
      <c r="G34" s="3"/>
      <c r="H34" s="3"/>
      <c r="I34" s="3"/>
    </row>
    <row r="35" spans="1:10" x14ac:dyDescent="0.2">
      <c r="A35" s="6"/>
      <c r="B35" s="6"/>
      <c r="C35" s="6"/>
      <c r="D35" s="10"/>
      <c r="E35" s="10"/>
      <c r="F35" s="3"/>
      <c r="G35" s="3"/>
      <c r="H35" s="3"/>
      <c r="I35" s="3"/>
    </row>
    <row r="36" spans="1:10" x14ac:dyDescent="0.2">
      <c r="A36" s="6" t="s">
        <v>27</v>
      </c>
      <c r="B36" s="6"/>
      <c r="C36" s="6"/>
      <c r="D36" s="9">
        <v>44.310000000000009</v>
      </c>
      <c r="E36" s="9"/>
      <c r="F36" s="3">
        <v>1212</v>
      </c>
      <c r="G36" s="3"/>
      <c r="H36" s="3">
        <v>3033400</v>
      </c>
      <c r="I36" s="3"/>
      <c r="J36" s="3">
        <f>F36*$D36</f>
        <v>53703.720000000008</v>
      </c>
    </row>
    <row r="37" spans="1:10" x14ac:dyDescent="0.2">
      <c r="A37" s="6" t="s">
        <v>28</v>
      </c>
      <c r="B37" s="6"/>
      <c r="C37" s="6"/>
      <c r="D37" s="10">
        <v>7.9899999999999988E-3</v>
      </c>
      <c r="E37" s="10"/>
      <c r="F37" s="3">
        <v>267</v>
      </c>
      <c r="G37" s="3"/>
      <c r="H37" s="3">
        <v>870400</v>
      </c>
      <c r="I37" s="3"/>
      <c r="J37" s="3">
        <f>$D37*H37</f>
        <v>6954.4959999999992</v>
      </c>
    </row>
    <row r="38" spans="1:10" x14ac:dyDescent="0.2">
      <c r="A38" s="6" t="s">
        <v>24</v>
      </c>
      <c r="B38" s="6"/>
      <c r="C38" s="6"/>
      <c r="D38" s="10">
        <v>7.170000000000001E-3</v>
      </c>
      <c r="E38" s="10"/>
      <c r="F38" s="3">
        <v>108</v>
      </c>
      <c r="G38" s="3"/>
      <c r="H38" s="3">
        <v>806200</v>
      </c>
      <c r="I38" s="3"/>
      <c r="J38" s="3">
        <f>$D38*H38</f>
        <v>5780.4540000000006</v>
      </c>
    </row>
    <row r="39" spans="1:10" x14ac:dyDescent="0.2">
      <c r="A39" s="6" t="s">
        <v>25</v>
      </c>
      <c r="B39" s="6"/>
      <c r="C39" s="6"/>
      <c r="D39" s="10">
        <v>6.3300000000000006E-3</v>
      </c>
      <c r="E39" s="10"/>
      <c r="F39" s="3">
        <v>59</v>
      </c>
      <c r="G39" s="3"/>
      <c r="H39" s="3">
        <v>895100</v>
      </c>
      <c r="I39" s="3"/>
      <c r="J39" s="3">
        <f>$D39*H39</f>
        <v>5665.9830000000002</v>
      </c>
    </row>
    <row r="40" spans="1:10" x14ac:dyDescent="0.2">
      <c r="A40" s="6" t="s">
        <v>26</v>
      </c>
      <c r="B40" s="6"/>
      <c r="C40" s="6"/>
      <c r="D40" s="10">
        <v>5.4999999999999997E-3</v>
      </c>
      <c r="E40" s="10"/>
      <c r="F40" s="3">
        <v>18</v>
      </c>
      <c r="G40" s="3"/>
      <c r="H40" s="3">
        <v>346100</v>
      </c>
      <c r="I40" s="3"/>
      <c r="J40" s="3">
        <f>$D40*H40</f>
        <v>1903.55</v>
      </c>
    </row>
    <row r="41" spans="1:10" ht="15.75" thickBot="1" x14ac:dyDescent="0.25">
      <c r="A41" s="6"/>
      <c r="B41" s="6"/>
      <c r="C41" s="6"/>
      <c r="D41" s="10"/>
      <c r="E41" s="10"/>
      <c r="F41" s="5">
        <f>SUM(F36:F40)</f>
        <v>1664</v>
      </c>
      <c r="G41" s="3"/>
      <c r="H41" s="5">
        <f>SUM(H36:H40)</f>
        <v>5951200</v>
      </c>
      <c r="I41" s="3"/>
      <c r="J41" s="5">
        <f t="shared" ref="J41" si="9">SUM(J36:J40)</f>
        <v>74008.203000000023</v>
      </c>
    </row>
    <row r="42" spans="1:10" ht="15.75" thickTop="1" x14ac:dyDescent="0.2">
      <c r="A42" s="6"/>
      <c r="B42" s="6"/>
      <c r="C42" s="6"/>
      <c r="D42" s="10"/>
      <c r="E42" s="10"/>
      <c r="F42" s="3"/>
      <c r="G42" s="3"/>
      <c r="H42" s="3"/>
      <c r="I42" s="3"/>
    </row>
    <row r="43" spans="1:10" x14ac:dyDescent="0.2">
      <c r="A43" s="12" t="s">
        <v>2</v>
      </c>
      <c r="B43" s="6"/>
      <c r="C43" s="6"/>
      <c r="D43" s="10"/>
      <c r="E43" s="10"/>
      <c r="F43" s="3"/>
      <c r="G43" s="3"/>
      <c r="H43" s="3"/>
      <c r="I43" s="3"/>
    </row>
    <row r="44" spans="1:10" x14ac:dyDescent="0.2">
      <c r="A44" s="6"/>
      <c r="B44" s="6"/>
      <c r="C44" s="6"/>
      <c r="D44" s="10"/>
      <c r="E44" s="10"/>
      <c r="F44" s="3"/>
      <c r="G44" s="3"/>
      <c r="H44" s="3"/>
      <c r="I44" s="3"/>
    </row>
    <row r="45" spans="1:10" x14ac:dyDescent="0.2">
      <c r="A45" s="6" t="s">
        <v>29</v>
      </c>
      <c r="B45" s="6"/>
      <c r="C45" s="6"/>
      <c r="D45" s="9">
        <v>64.209999999999994</v>
      </c>
      <c r="E45" s="9"/>
      <c r="F45" s="3">
        <v>96</v>
      </c>
      <c r="G45" s="3"/>
      <c r="H45" s="3">
        <v>536500</v>
      </c>
      <c r="I45" s="3"/>
      <c r="J45" s="3">
        <f>F45*$D45</f>
        <v>6164.16</v>
      </c>
    </row>
    <row r="46" spans="1:10" x14ac:dyDescent="0.2">
      <c r="A46" s="6" t="s">
        <v>30</v>
      </c>
      <c r="B46" s="6"/>
      <c r="C46" s="6"/>
      <c r="D46" s="10">
        <v>7.9899999999999988E-3</v>
      </c>
      <c r="E46" s="10"/>
      <c r="F46" s="3">
        <v>67</v>
      </c>
      <c r="G46" s="3"/>
      <c r="H46" s="3">
        <v>163000</v>
      </c>
      <c r="I46" s="3"/>
      <c r="J46" s="3">
        <f>$D46*H46</f>
        <v>1302.3699999999999</v>
      </c>
    </row>
    <row r="47" spans="1:10" x14ac:dyDescent="0.2">
      <c r="A47" s="6" t="s">
        <v>24</v>
      </c>
      <c r="B47" s="6"/>
      <c r="C47" s="6"/>
      <c r="D47" s="10">
        <v>7.170000000000001E-3</v>
      </c>
      <c r="E47" s="10"/>
      <c r="F47" s="3">
        <v>61</v>
      </c>
      <c r="G47" s="3"/>
      <c r="H47" s="3">
        <v>500500</v>
      </c>
      <c r="I47" s="3"/>
      <c r="J47" s="3">
        <f>$D47*H47</f>
        <v>3588.5850000000005</v>
      </c>
    </row>
    <row r="48" spans="1:10" x14ac:dyDescent="0.2">
      <c r="A48" s="6" t="s">
        <v>25</v>
      </c>
      <c r="B48" s="6"/>
      <c r="C48" s="6"/>
      <c r="D48" s="10">
        <v>6.3300000000000006E-3</v>
      </c>
      <c r="E48" s="10"/>
      <c r="F48" s="3">
        <v>44</v>
      </c>
      <c r="G48" s="3"/>
      <c r="H48" s="3">
        <v>1015300</v>
      </c>
      <c r="I48" s="3"/>
      <c r="J48" s="3">
        <f>$D48*H48</f>
        <v>6426.8490000000002</v>
      </c>
    </row>
    <row r="49" spans="1:10" x14ac:dyDescent="0.2">
      <c r="A49" s="6" t="s">
        <v>26</v>
      </c>
      <c r="B49" s="6"/>
      <c r="C49" s="6"/>
      <c r="D49" s="10">
        <v>5.4999999999999997E-3</v>
      </c>
      <c r="E49" s="10"/>
      <c r="F49" s="3">
        <v>29</v>
      </c>
      <c r="G49" s="3"/>
      <c r="H49" s="3">
        <v>1549100</v>
      </c>
      <c r="I49" s="3"/>
      <c r="J49" s="3">
        <f>$D49*H49</f>
        <v>8520.0499999999993</v>
      </c>
    </row>
    <row r="50" spans="1:10" ht="15.75" thickBot="1" x14ac:dyDescent="0.25">
      <c r="A50" s="6"/>
      <c r="B50" s="6"/>
      <c r="C50" s="6"/>
      <c r="D50" s="10"/>
      <c r="E50" s="10"/>
      <c r="F50" s="5">
        <f>SUM(F45:F49)</f>
        <v>297</v>
      </c>
      <c r="G50" s="3"/>
      <c r="H50" s="5">
        <f>SUM(H45:H49)</f>
        <v>3764400</v>
      </c>
      <c r="I50" s="3"/>
      <c r="J50" s="5">
        <f t="shared" ref="J50" si="10">SUM(J45:J49)</f>
        <v>26002.013999999999</v>
      </c>
    </row>
    <row r="51" spans="1:10" ht="15.75" thickTop="1" x14ac:dyDescent="0.2">
      <c r="A51" s="6"/>
      <c r="B51" s="6"/>
      <c r="C51" s="6"/>
      <c r="D51" s="10"/>
      <c r="E51" s="10"/>
      <c r="F51" s="3"/>
      <c r="G51" s="3"/>
      <c r="H51" s="3"/>
      <c r="I51" s="3"/>
    </row>
    <row r="52" spans="1:10" x14ac:dyDescent="0.2">
      <c r="A52" s="8" t="s">
        <v>3</v>
      </c>
      <c r="B52" s="6"/>
      <c r="C52" s="6"/>
      <c r="D52" s="10"/>
      <c r="E52" s="10"/>
      <c r="F52" s="3"/>
      <c r="G52" s="3"/>
      <c r="H52" s="3"/>
      <c r="I52" s="3"/>
    </row>
    <row r="53" spans="1:10" x14ac:dyDescent="0.2">
      <c r="A53" s="6"/>
      <c r="B53" s="6"/>
      <c r="C53" s="6"/>
      <c r="D53" s="10"/>
      <c r="E53" s="10"/>
      <c r="F53" s="3"/>
      <c r="G53" s="3"/>
      <c r="H53" s="3"/>
      <c r="I53" s="3"/>
    </row>
    <row r="54" spans="1:10" x14ac:dyDescent="0.2">
      <c r="A54" s="6" t="s">
        <v>31</v>
      </c>
      <c r="B54" s="6"/>
      <c r="C54" s="6"/>
      <c r="D54" s="11">
        <v>155.38999999999999</v>
      </c>
      <c r="E54" s="11"/>
      <c r="F54" s="3">
        <v>683</v>
      </c>
      <c r="G54" s="3"/>
      <c r="H54" s="3">
        <v>7586800</v>
      </c>
      <c r="I54" s="3"/>
      <c r="J54" s="3">
        <f>F54*$D54</f>
        <v>106131.37</v>
      </c>
    </row>
    <row r="55" spans="1:10" x14ac:dyDescent="0.2">
      <c r="A55" s="6" t="s">
        <v>25</v>
      </c>
      <c r="B55" s="6"/>
      <c r="C55" s="6"/>
      <c r="D55" s="10">
        <v>6.3300000000000006E-3</v>
      </c>
      <c r="E55" s="10"/>
      <c r="F55" s="3">
        <v>268</v>
      </c>
      <c r="G55" s="3"/>
      <c r="H55" s="3">
        <v>6522600</v>
      </c>
      <c r="I55" s="3"/>
      <c r="J55" s="3">
        <f>$D55*H55</f>
        <v>41288.058000000005</v>
      </c>
    </row>
    <row r="56" spans="1:10" x14ac:dyDescent="0.2">
      <c r="A56" s="6" t="s">
        <v>26</v>
      </c>
      <c r="B56" s="6"/>
      <c r="C56" s="6"/>
      <c r="D56" s="10">
        <v>5.4999999999999997E-3</v>
      </c>
      <c r="E56" s="10"/>
      <c r="F56" s="3">
        <v>176</v>
      </c>
      <c r="G56" s="3"/>
      <c r="H56" s="3">
        <v>14144800</v>
      </c>
      <c r="I56" s="3"/>
      <c r="J56" s="3">
        <f>$D56*H56</f>
        <v>77796.399999999994</v>
      </c>
    </row>
    <row r="57" spans="1:10" ht="15.75" thickBot="1" x14ac:dyDescent="0.25">
      <c r="F57" s="5">
        <f>SUM(F54:F56)</f>
        <v>1127</v>
      </c>
      <c r="G57" s="3"/>
      <c r="H57" s="5">
        <f>SUM(H54:H56)</f>
        <v>28254200</v>
      </c>
      <c r="I57" s="3"/>
      <c r="J57" s="5">
        <f t="shared" ref="J57" si="11">SUM(J54:J56)</f>
        <v>225215.82800000001</v>
      </c>
    </row>
    <row r="58" spans="1:10" ht="15.75" thickTop="1" x14ac:dyDescent="0.2">
      <c r="F58" s="3"/>
      <c r="G58" s="3"/>
      <c r="H58" s="3"/>
      <c r="I58" s="3"/>
    </row>
    <row r="59" spans="1:10" x14ac:dyDescent="0.2">
      <c r="A59" s="12" t="s">
        <v>4</v>
      </c>
      <c r="B59" s="12"/>
      <c r="C59" s="12"/>
      <c r="F59" s="3"/>
      <c r="G59" s="3"/>
      <c r="H59" s="3"/>
      <c r="I59" s="3"/>
    </row>
    <row r="60" spans="1:10" x14ac:dyDescent="0.2">
      <c r="F60" s="3"/>
      <c r="G60" s="3"/>
      <c r="H60" s="3"/>
      <c r="I60" s="3"/>
    </row>
    <row r="61" spans="1:10" x14ac:dyDescent="0.2">
      <c r="A61" s="6" t="s">
        <v>32</v>
      </c>
      <c r="B61" s="6"/>
      <c r="C61" s="6"/>
      <c r="D61" s="9">
        <v>218.63</v>
      </c>
      <c r="E61" s="9"/>
      <c r="F61" s="3">
        <v>33</v>
      </c>
      <c r="G61" s="3"/>
      <c r="H61" s="3">
        <v>163500</v>
      </c>
      <c r="I61" s="3"/>
      <c r="J61" s="3">
        <f>F61*$D61</f>
        <v>7214.79</v>
      </c>
    </row>
    <row r="62" spans="1:10" x14ac:dyDescent="0.2">
      <c r="A62" s="6" t="s">
        <v>33</v>
      </c>
      <c r="B62" s="6"/>
      <c r="C62" s="6"/>
      <c r="D62" s="10">
        <v>6.3300000000000006E-3</v>
      </c>
      <c r="E62" s="10"/>
      <c r="F62" s="3">
        <v>3</v>
      </c>
      <c r="G62" s="3"/>
      <c r="H62" s="3">
        <v>41900</v>
      </c>
      <c r="I62" s="3"/>
      <c r="J62" s="3">
        <f>$D62*H62</f>
        <v>265.22700000000003</v>
      </c>
    </row>
    <row r="63" spans="1:10" x14ac:dyDescent="0.2">
      <c r="A63" s="6" t="s">
        <v>26</v>
      </c>
      <c r="B63" s="6"/>
      <c r="C63" s="6"/>
      <c r="D63" s="10">
        <v>5.4999999999999997E-3</v>
      </c>
      <c r="E63" s="10"/>
      <c r="F63" s="3">
        <v>1</v>
      </c>
      <c r="G63" s="3"/>
      <c r="H63" s="3">
        <v>69100</v>
      </c>
      <c r="I63" s="3"/>
      <c r="J63" s="3">
        <f>$D63*H63</f>
        <v>380.04999999999995</v>
      </c>
    </row>
    <row r="64" spans="1:10" ht="15.75" thickBot="1" x14ac:dyDescent="0.25">
      <c r="F64" s="5">
        <f>SUM(F61:F63)</f>
        <v>37</v>
      </c>
      <c r="G64" s="3"/>
      <c r="H64" s="5">
        <f>SUM(H61:H63)</f>
        <v>274500</v>
      </c>
      <c r="I64" s="3"/>
      <c r="J64" s="5">
        <f t="shared" ref="J64" si="12">SUM(J61:J63)</f>
        <v>7860.067</v>
      </c>
    </row>
    <row r="65" spans="1:10" ht="15.75" thickTop="1" x14ac:dyDescent="0.2">
      <c r="F65" s="3"/>
      <c r="G65" s="3"/>
      <c r="H65" s="3"/>
      <c r="I65" s="3"/>
    </row>
    <row r="66" spans="1:10" x14ac:dyDescent="0.2">
      <c r="A66" s="12" t="s">
        <v>5</v>
      </c>
      <c r="B66" s="12"/>
      <c r="C66" s="12"/>
      <c r="F66" s="3"/>
      <c r="G66" s="3"/>
      <c r="H66" s="3"/>
      <c r="I66" s="3"/>
    </row>
    <row r="67" spans="1:10" x14ac:dyDescent="0.2">
      <c r="F67" s="3"/>
      <c r="G67" s="3"/>
      <c r="H67" s="3"/>
      <c r="I67" s="3"/>
    </row>
    <row r="68" spans="1:10" x14ac:dyDescent="0.2">
      <c r="A68" s="6" t="s">
        <v>34</v>
      </c>
      <c r="B68" s="6"/>
      <c r="C68" s="6"/>
      <c r="D68" s="9">
        <v>344.39000000000004</v>
      </c>
      <c r="E68" s="9"/>
      <c r="F68" s="3">
        <v>12</v>
      </c>
      <c r="G68" s="3"/>
      <c r="H68" s="3">
        <v>600000</v>
      </c>
      <c r="I68" s="3"/>
      <c r="J68" s="3">
        <f>F68*$D68</f>
        <v>4132.68</v>
      </c>
    </row>
    <row r="69" spans="1:10" x14ac:dyDescent="0.2">
      <c r="A69" s="6" t="s">
        <v>26</v>
      </c>
      <c r="B69" s="6"/>
      <c r="C69" s="6"/>
      <c r="D69" s="10">
        <v>5.4999999999999997E-3</v>
      </c>
      <c r="E69" s="10"/>
      <c r="F69" s="3">
        <v>12</v>
      </c>
      <c r="G69" s="3"/>
      <c r="H69" s="3">
        <v>2328200</v>
      </c>
      <c r="I69" s="3"/>
      <c r="J69" s="3">
        <f>$D69*H69</f>
        <v>12805.099999999999</v>
      </c>
    </row>
    <row r="70" spans="1:10" x14ac:dyDescent="0.2">
      <c r="A70" s="6"/>
      <c r="B70" s="6"/>
      <c r="C70" s="6"/>
      <c r="D70" s="10"/>
      <c r="E70" s="10"/>
      <c r="F70" s="3">
        <f>SUM(F68:F69)</f>
        <v>24</v>
      </c>
      <c r="G70" s="3"/>
      <c r="H70" s="3">
        <f>SUM(H68:H69)</f>
        <v>2928200</v>
      </c>
      <c r="I70" s="3"/>
      <c r="J70" s="3">
        <f t="shared" ref="J70" si="13">SUM(J68:J69)</f>
        <v>16937.78</v>
      </c>
    </row>
    <row r="71" spans="1:10" x14ac:dyDescent="0.2">
      <c r="A71" s="6"/>
      <c r="B71" s="6"/>
      <c r="C71" s="6"/>
      <c r="D71" s="10"/>
      <c r="E71" s="10"/>
      <c r="F71" s="3"/>
      <c r="G71" s="3"/>
      <c r="H71" s="3"/>
      <c r="I71" s="3"/>
    </row>
    <row r="72" spans="1:10" ht="15.75" thickBot="1" x14ac:dyDescent="0.25">
      <c r="A72" s="12" t="s">
        <v>35</v>
      </c>
      <c r="B72" s="6"/>
      <c r="C72" s="6"/>
      <c r="D72" s="13">
        <v>4.0899999999999999E-3</v>
      </c>
      <c r="E72" s="13"/>
      <c r="F72" s="5">
        <v>12</v>
      </c>
      <c r="G72" s="3"/>
      <c r="H72" s="5">
        <v>7342660</v>
      </c>
      <c r="I72" s="3"/>
      <c r="J72" s="5">
        <f>$D72*H72</f>
        <v>30031.4794</v>
      </c>
    </row>
    <row r="73" spans="1:10" ht="15.75" thickTop="1" x14ac:dyDescent="0.2">
      <c r="A73" s="6"/>
      <c r="B73" s="6"/>
      <c r="C73" s="6"/>
      <c r="D73" s="10"/>
      <c r="E73" s="10"/>
      <c r="F73" s="3"/>
      <c r="G73" s="3"/>
      <c r="H73" s="3"/>
      <c r="I73" s="3"/>
    </row>
    <row r="74" spans="1:10" ht="15.75" thickBot="1" x14ac:dyDescent="0.25">
      <c r="A74" s="6" t="s">
        <v>36</v>
      </c>
      <c r="B74" s="6"/>
      <c r="C74" s="6"/>
      <c r="F74" s="18">
        <f>SUM(F32,,F41,F50,F57,F64,F70,F72)</f>
        <v>101979</v>
      </c>
      <c r="G74" s="3"/>
      <c r="H74" s="18">
        <f>SUM(H32,,H41,H50,H57,H64,H70,H72)</f>
        <v>263829760</v>
      </c>
      <c r="I74" s="3"/>
      <c r="J74" s="18">
        <f t="shared" ref="J74" si="14">SUM(J32,,J41,J50,J57,J64,J70,J72)</f>
        <v>2484860.0544000003</v>
      </c>
    </row>
    <row r="75" spans="1:10" ht="15.75" thickTop="1" x14ac:dyDescent="0.2">
      <c r="J75" s="3">
        <v>1668484.3851999997</v>
      </c>
    </row>
  </sheetData>
  <mergeCells count="3">
    <mergeCell ref="A24:B24"/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030EF-8127-4049-A055-4AB09CC979D2}">
  <dimension ref="A2:N75"/>
  <sheetViews>
    <sheetView showGridLines="0" workbookViewId="0">
      <selection activeCell="J20" sqref="J20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1" width="9.140625" style="1"/>
    <col min="12" max="12" width="16.140625" style="1" customWidth="1"/>
    <col min="13" max="16384" width="9.140625" style="1"/>
  </cols>
  <sheetData>
    <row r="2" spans="1:13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ht="20.25" x14ac:dyDescent="0.3">
      <c r="A3" s="35" t="s">
        <v>91</v>
      </c>
      <c r="B3" s="35"/>
      <c r="C3" s="35"/>
      <c r="D3" s="35"/>
      <c r="E3" s="35"/>
      <c r="F3" s="35"/>
      <c r="G3" s="35"/>
      <c r="H3" s="35"/>
      <c r="I3" s="35"/>
      <c r="J3" s="35"/>
    </row>
    <row r="4" spans="1:13" x14ac:dyDescent="0.2">
      <c r="F4" s="21"/>
      <c r="G4" s="21"/>
      <c r="H4" s="21"/>
      <c r="I4" s="21"/>
      <c r="J4" s="14" t="s">
        <v>39</v>
      </c>
    </row>
    <row r="5" spans="1:13" x14ac:dyDescent="0.2">
      <c r="F5" s="15" t="s">
        <v>37</v>
      </c>
      <c r="G5" s="21"/>
      <c r="H5" s="15" t="s">
        <v>38</v>
      </c>
      <c r="I5" s="21"/>
      <c r="J5" s="16" t="s">
        <v>42</v>
      </c>
    </row>
    <row r="6" spans="1:13" x14ac:dyDescent="0.2">
      <c r="A6" s="1" t="s">
        <v>0</v>
      </c>
      <c r="F6" s="3">
        <f>F32</f>
        <v>98818</v>
      </c>
      <c r="G6" s="3"/>
      <c r="H6" s="3">
        <f>H32</f>
        <v>215314600</v>
      </c>
      <c r="I6" s="3"/>
      <c r="J6" s="3">
        <f>J32</f>
        <v>2200287.2260000003</v>
      </c>
    </row>
    <row r="7" spans="1:13" x14ac:dyDescent="0.2">
      <c r="A7" s="1" t="s">
        <v>1</v>
      </c>
      <c r="F7" s="3">
        <f>F41</f>
        <v>1664</v>
      </c>
      <c r="G7" s="3"/>
      <c r="H7" s="3">
        <f>H41</f>
        <v>5951200</v>
      </c>
      <c r="I7" s="3"/>
      <c r="J7" s="3">
        <f>J41</f>
        <v>77381.93700000002</v>
      </c>
    </row>
    <row r="8" spans="1:13" x14ac:dyDescent="0.2">
      <c r="A8" s="1" t="s">
        <v>2</v>
      </c>
      <c r="F8" s="3">
        <f>F50</f>
        <v>297</v>
      </c>
      <c r="G8" s="3"/>
      <c r="H8" s="3">
        <f>H50</f>
        <v>3764400</v>
      </c>
      <c r="I8" s="3"/>
      <c r="J8" s="3">
        <f>J50</f>
        <v>27187.891</v>
      </c>
    </row>
    <row r="9" spans="1:13" x14ac:dyDescent="0.2">
      <c r="A9" s="1" t="s">
        <v>3</v>
      </c>
      <c r="F9" s="3">
        <f>F57</f>
        <v>1127</v>
      </c>
      <c r="G9" s="3"/>
      <c r="H9" s="3">
        <f>H57</f>
        <v>28254200</v>
      </c>
      <c r="I9" s="3"/>
      <c r="J9" s="3">
        <f>J57</f>
        <v>235472.39200000002</v>
      </c>
    </row>
    <row r="10" spans="1:13" x14ac:dyDescent="0.2">
      <c r="A10" s="1" t="s">
        <v>4</v>
      </c>
      <c r="F10" s="3">
        <f>F64</f>
        <v>37</v>
      </c>
      <c r="G10" s="3"/>
      <c r="H10" s="3">
        <f>H64</f>
        <v>274500</v>
      </c>
      <c r="I10" s="3"/>
      <c r="J10" s="3">
        <f>J64</f>
        <v>8217.8429999999989</v>
      </c>
    </row>
    <row r="11" spans="1:13" x14ac:dyDescent="0.2">
      <c r="A11" s="1" t="s">
        <v>5</v>
      </c>
      <c r="F11" s="3">
        <f>F70</f>
        <v>24</v>
      </c>
      <c r="G11" s="3"/>
      <c r="H11" s="3">
        <f>H70</f>
        <v>2928200</v>
      </c>
      <c r="I11" s="3"/>
      <c r="J11" s="3">
        <f>J70</f>
        <v>17707.870000000003</v>
      </c>
    </row>
    <row r="12" spans="1:13" x14ac:dyDescent="0.2">
      <c r="A12" s="1" t="s">
        <v>6</v>
      </c>
      <c r="F12" s="4">
        <f>F72</f>
        <v>12</v>
      </c>
      <c r="G12" s="3"/>
      <c r="H12" s="4">
        <f>H72</f>
        <v>7342660</v>
      </c>
      <c r="I12" s="3"/>
      <c r="J12" s="4">
        <f>J72</f>
        <v>31426.584800000001</v>
      </c>
    </row>
    <row r="13" spans="1:13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0">SUM(J6:J12)</f>
        <v>2597681.7437999998</v>
      </c>
    </row>
    <row r="14" spans="1:13" ht="15.75" thickTop="1" x14ac:dyDescent="0.2">
      <c r="A14" s="1" t="s">
        <v>8</v>
      </c>
      <c r="F14" s="3"/>
      <c r="G14" s="3"/>
      <c r="H14" s="3"/>
      <c r="I14" s="3"/>
      <c r="J14" s="4"/>
    </row>
    <row r="15" spans="1:13" x14ac:dyDescent="0.2">
      <c r="A15" s="1" t="s">
        <v>9</v>
      </c>
      <c r="F15" s="3"/>
      <c r="G15" s="3"/>
      <c r="H15" s="3"/>
      <c r="I15" s="3"/>
      <c r="J15" s="3">
        <f>SUM(J13:J14)</f>
        <v>2597681.7437999998</v>
      </c>
    </row>
    <row r="16" spans="1:13" x14ac:dyDescent="0.2">
      <c r="A16" s="1" t="s">
        <v>10</v>
      </c>
      <c r="B16" s="1" t="s">
        <v>11</v>
      </c>
      <c r="J16" s="4">
        <v>-1876972.6742000002</v>
      </c>
      <c r="L16" s="1">
        <v>828495.73839188018</v>
      </c>
      <c r="M16" s="1">
        <f>-J16+L16</f>
        <v>2705468.4125918802</v>
      </c>
    </row>
    <row r="17" spans="1:14" ht="15.75" thickBot="1" x14ac:dyDescent="0.25">
      <c r="A17" s="1" t="s">
        <v>12</v>
      </c>
      <c r="J17" s="5">
        <f>SUM(J15:J16)</f>
        <v>720709.06959999958</v>
      </c>
    </row>
    <row r="18" spans="1:14" ht="15.75" thickTop="1" x14ac:dyDescent="0.2"/>
    <row r="19" spans="1:14" x14ac:dyDescent="0.2">
      <c r="A19" s="1" t="s">
        <v>52</v>
      </c>
      <c r="J19" s="3">
        <f>J15</f>
        <v>2597681.7437999998</v>
      </c>
    </row>
    <row r="20" spans="1:14" x14ac:dyDescent="0.2">
      <c r="A20" s="1" t="s">
        <v>10</v>
      </c>
      <c r="B20" s="1" t="s">
        <v>53</v>
      </c>
      <c r="J20" s="4">
        <f>-'Calculated Revenue Requirement'!O6</f>
        <v>-2596723.284</v>
      </c>
    </row>
    <row r="21" spans="1:14" ht="15.75" thickBot="1" x14ac:dyDescent="0.25">
      <c r="B21" s="1" t="s">
        <v>43</v>
      </c>
      <c r="J21" s="5">
        <f>SUM(J19:J20)</f>
        <v>958.45979999983683</v>
      </c>
    </row>
    <row r="22" spans="1:14" ht="15.75" thickTop="1" x14ac:dyDescent="0.2"/>
    <row r="23" spans="1:14" x14ac:dyDescent="0.2">
      <c r="A23" s="6"/>
      <c r="B23" s="6"/>
      <c r="C23" s="6"/>
      <c r="D23" s="1"/>
      <c r="E23" s="1"/>
      <c r="J23" s="1"/>
    </row>
    <row r="24" spans="1:14" x14ac:dyDescent="0.2">
      <c r="A24" s="33" t="s">
        <v>20</v>
      </c>
      <c r="B24" s="33"/>
      <c r="C24" s="6"/>
      <c r="D24" s="20" t="s">
        <v>44</v>
      </c>
      <c r="E24" s="20"/>
      <c r="F24" s="21"/>
      <c r="G24" s="21"/>
      <c r="H24" s="21"/>
      <c r="I24" s="21"/>
      <c r="J24" s="14" t="s">
        <v>39</v>
      </c>
    </row>
    <row r="25" spans="1:14" x14ac:dyDescent="0.2">
      <c r="A25" s="12" t="s">
        <v>0</v>
      </c>
      <c r="B25" s="6"/>
      <c r="C25" s="6"/>
      <c r="D25" s="22" t="s">
        <v>46</v>
      </c>
      <c r="E25" s="20"/>
      <c r="F25" s="15" t="s">
        <v>37</v>
      </c>
      <c r="G25" s="21"/>
      <c r="H25" s="15" t="s">
        <v>38</v>
      </c>
      <c r="I25" s="21"/>
      <c r="J25" s="16" t="s">
        <v>42</v>
      </c>
    </row>
    <row r="27" spans="1:14" x14ac:dyDescent="0.2">
      <c r="A27" s="6" t="s">
        <v>22</v>
      </c>
      <c r="B27" s="6"/>
      <c r="C27" s="6"/>
      <c r="D27" s="9">
        <v>21.36</v>
      </c>
      <c r="E27" s="9"/>
      <c r="F27" s="3">
        <v>57228</v>
      </c>
      <c r="G27" s="3"/>
      <c r="H27" s="3">
        <v>95744200</v>
      </c>
      <c r="I27" s="3"/>
      <c r="J27" s="3">
        <f>F27*$D27</f>
        <v>1222390.08</v>
      </c>
      <c r="L27" s="1">
        <v>-884172.6</v>
      </c>
      <c r="M27" s="1">
        <f>SUM(J27,L27)</f>
        <v>338217.4800000001</v>
      </c>
      <c r="N27" s="1">
        <f>M27/(-L27)</f>
        <v>0.38252427184466031</v>
      </c>
    </row>
    <row r="28" spans="1:14" x14ac:dyDescent="0.2">
      <c r="A28" s="6" t="s">
        <v>23</v>
      </c>
      <c r="B28" s="6"/>
      <c r="C28" s="6"/>
      <c r="D28" s="10">
        <v>8.349999999999998E-3</v>
      </c>
      <c r="E28" s="10"/>
      <c r="F28" s="3">
        <v>38227</v>
      </c>
      <c r="G28" s="3"/>
      <c r="H28" s="3">
        <v>102411700</v>
      </c>
      <c r="I28" s="3"/>
      <c r="J28" s="3">
        <f>$D28*H28</f>
        <v>855137.69499999983</v>
      </c>
    </row>
    <row r="29" spans="1:14" x14ac:dyDescent="0.2">
      <c r="A29" s="6" t="s">
        <v>24</v>
      </c>
      <c r="B29" s="6"/>
      <c r="C29" s="6"/>
      <c r="D29" s="10">
        <v>7.5000000000000015E-3</v>
      </c>
      <c r="E29" s="10"/>
      <c r="F29" s="3">
        <v>2807</v>
      </c>
      <c r="G29" s="3"/>
      <c r="H29" s="3">
        <v>11502800</v>
      </c>
      <c r="I29" s="3"/>
      <c r="J29" s="3">
        <f>$D29*H29</f>
        <v>86271.000000000015</v>
      </c>
    </row>
    <row r="30" spans="1:14" x14ac:dyDescent="0.2">
      <c r="A30" s="6" t="s">
        <v>25</v>
      </c>
      <c r="B30" s="6"/>
      <c r="C30" s="6"/>
      <c r="D30" s="10">
        <v>6.6200000000000009E-3</v>
      </c>
      <c r="E30" s="10"/>
      <c r="F30" s="3">
        <v>510</v>
      </c>
      <c r="G30" s="3"/>
      <c r="H30" s="3">
        <v>4559800</v>
      </c>
      <c r="I30" s="3"/>
      <c r="J30" s="3">
        <f>$D30*H30</f>
        <v>30185.876000000004</v>
      </c>
    </row>
    <row r="31" spans="1:14" x14ac:dyDescent="0.2">
      <c r="A31" s="6" t="s">
        <v>26</v>
      </c>
      <c r="B31" s="6"/>
      <c r="C31" s="6"/>
      <c r="D31" s="10">
        <v>5.7499999999999999E-3</v>
      </c>
      <c r="E31" s="10"/>
      <c r="F31" s="3">
        <v>46</v>
      </c>
      <c r="G31" s="3"/>
      <c r="H31" s="3">
        <v>1096100</v>
      </c>
      <c r="I31" s="3"/>
      <c r="J31" s="3">
        <f>$D31*H31</f>
        <v>6302.5749999999998</v>
      </c>
    </row>
    <row r="32" spans="1:14" ht="15.75" thickBot="1" x14ac:dyDescent="0.25">
      <c r="A32" s="6"/>
      <c r="B32" s="6"/>
      <c r="C32" s="6"/>
      <c r="D32" s="10"/>
      <c r="E32" s="10"/>
      <c r="F32" s="5">
        <f>SUM(F27:F31)</f>
        <v>98818</v>
      </c>
      <c r="G32" s="3"/>
      <c r="H32" s="5">
        <f>SUM(H27:H31)</f>
        <v>215314600</v>
      </c>
      <c r="I32" s="3"/>
      <c r="J32" s="5">
        <f t="shared" ref="J32" si="1">SUM(J27:J31)</f>
        <v>2200287.2260000003</v>
      </c>
    </row>
    <row r="33" spans="1:10" ht="15.75" thickTop="1" x14ac:dyDescent="0.2">
      <c r="A33" s="6"/>
      <c r="B33" s="6"/>
      <c r="C33" s="6"/>
      <c r="D33" s="10"/>
      <c r="E33" s="10"/>
      <c r="F33" s="3"/>
      <c r="G33" s="3"/>
      <c r="H33" s="3"/>
      <c r="I33" s="3"/>
    </row>
    <row r="34" spans="1:10" x14ac:dyDescent="0.2">
      <c r="A34" s="12" t="s">
        <v>1</v>
      </c>
      <c r="B34" s="6"/>
      <c r="C34" s="6"/>
      <c r="D34" s="10"/>
      <c r="E34" s="10"/>
      <c r="F34" s="3"/>
      <c r="G34" s="3"/>
      <c r="H34" s="3"/>
      <c r="I34" s="3"/>
    </row>
    <row r="35" spans="1:10" x14ac:dyDescent="0.2">
      <c r="A35" s="6"/>
      <c r="B35" s="6"/>
      <c r="C35" s="6"/>
      <c r="D35" s="10"/>
      <c r="E35" s="10"/>
      <c r="F35" s="3"/>
      <c r="G35" s="3"/>
      <c r="H35" s="3"/>
      <c r="I35" s="3"/>
    </row>
    <row r="36" spans="1:10" x14ac:dyDescent="0.2">
      <c r="A36" s="6" t="s">
        <v>27</v>
      </c>
      <c r="B36" s="6"/>
      <c r="C36" s="6"/>
      <c r="D36" s="9">
        <v>46.330000000000013</v>
      </c>
      <c r="E36" s="9"/>
      <c r="F36" s="3">
        <v>1212</v>
      </c>
      <c r="G36" s="3"/>
      <c r="H36" s="3">
        <v>3033400</v>
      </c>
      <c r="I36" s="3"/>
      <c r="J36" s="3">
        <f>F36*$D36</f>
        <v>56151.960000000014</v>
      </c>
    </row>
    <row r="37" spans="1:10" x14ac:dyDescent="0.2">
      <c r="A37" s="6" t="s">
        <v>28</v>
      </c>
      <c r="B37" s="6"/>
      <c r="C37" s="6"/>
      <c r="D37" s="10">
        <v>8.349999999999998E-3</v>
      </c>
      <c r="E37" s="10"/>
      <c r="F37" s="3">
        <v>267</v>
      </c>
      <c r="G37" s="3"/>
      <c r="H37" s="3">
        <v>870400</v>
      </c>
      <c r="I37" s="3"/>
      <c r="J37" s="3">
        <f>$D37*H37</f>
        <v>7267.8399999999983</v>
      </c>
    </row>
    <row r="38" spans="1:10" x14ac:dyDescent="0.2">
      <c r="A38" s="6" t="s">
        <v>24</v>
      </c>
      <c r="B38" s="6"/>
      <c r="C38" s="6"/>
      <c r="D38" s="10">
        <v>7.5000000000000015E-3</v>
      </c>
      <c r="E38" s="10"/>
      <c r="F38" s="3">
        <v>108</v>
      </c>
      <c r="G38" s="3"/>
      <c r="H38" s="3">
        <v>806200</v>
      </c>
      <c r="I38" s="3"/>
      <c r="J38" s="3">
        <f>$D38*H38</f>
        <v>6046.5000000000009</v>
      </c>
    </row>
    <row r="39" spans="1:10" x14ac:dyDescent="0.2">
      <c r="A39" s="6" t="s">
        <v>25</v>
      </c>
      <c r="B39" s="6"/>
      <c r="C39" s="6"/>
      <c r="D39" s="10">
        <v>6.6200000000000009E-3</v>
      </c>
      <c r="E39" s="10"/>
      <c r="F39" s="3">
        <v>59</v>
      </c>
      <c r="G39" s="3"/>
      <c r="H39" s="3">
        <v>895100</v>
      </c>
      <c r="I39" s="3"/>
      <c r="J39" s="3">
        <f>$D39*H39</f>
        <v>5925.5620000000008</v>
      </c>
    </row>
    <row r="40" spans="1:10" x14ac:dyDescent="0.2">
      <c r="A40" s="6" t="s">
        <v>26</v>
      </c>
      <c r="B40" s="6"/>
      <c r="C40" s="6"/>
      <c r="D40" s="10">
        <v>5.7499999999999999E-3</v>
      </c>
      <c r="E40" s="10"/>
      <c r="F40" s="3">
        <v>18</v>
      </c>
      <c r="G40" s="3"/>
      <c r="H40" s="3">
        <v>346100</v>
      </c>
      <c r="I40" s="3"/>
      <c r="J40" s="3">
        <f>$D40*H40</f>
        <v>1990.075</v>
      </c>
    </row>
    <row r="41" spans="1:10" ht="15.75" thickBot="1" x14ac:dyDescent="0.25">
      <c r="A41" s="6"/>
      <c r="B41" s="6"/>
      <c r="C41" s="6"/>
      <c r="D41" s="10"/>
      <c r="E41" s="10"/>
      <c r="F41" s="5">
        <f>SUM(F36:F40)</f>
        <v>1664</v>
      </c>
      <c r="G41" s="3"/>
      <c r="H41" s="5">
        <f>SUM(H36:H40)</f>
        <v>5951200</v>
      </c>
      <c r="I41" s="3"/>
      <c r="J41" s="5">
        <f t="shared" ref="J41" si="2">SUM(J36:J40)</f>
        <v>77381.93700000002</v>
      </c>
    </row>
    <row r="42" spans="1:10" ht="15.75" thickTop="1" x14ac:dyDescent="0.2">
      <c r="A42" s="6"/>
      <c r="B42" s="6"/>
      <c r="C42" s="6"/>
      <c r="D42" s="10"/>
      <c r="E42" s="10"/>
      <c r="F42" s="3"/>
      <c r="G42" s="3"/>
      <c r="H42" s="3"/>
      <c r="I42" s="3"/>
    </row>
    <row r="43" spans="1:10" x14ac:dyDescent="0.2">
      <c r="A43" s="12" t="s">
        <v>2</v>
      </c>
      <c r="B43" s="6"/>
      <c r="C43" s="6"/>
      <c r="D43" s="10"/>
      <c r="E43" s="10"/>
      <c r="F43" s="3"/>
      <c r="G43" s="3"/>
      <c r="H43" s="3"/>
      <c r="I43" s="3"/>
    </row>
    <row r="44" spans="1:10" x14ac:dyDescent="0.2">
      <c r="A44" s="6"/>
      <c r="B44" s="6"/>
      <c r="C44" s="6"/>
      <c r="D44" s="10"/>
      <c r="E44" s="10"/>
      <c r="F44" s="3"/>
      <c r="G44" s="3"/>
      <c r="H44" s="3"/>
      <c r="I44" s="3"/>
    </row>
    <row r="45" spans="1:10" x14ac:dyDescent="0.2">
      <c r="A45" s="6" t="s">
        <v>29</v>
      </c>
      <c r="B45" s="6"/>
      <c r="C45" s="6"/>
      <c r="D45" s="9">
        <v>67.13</v>
      </c>
      <c r="E45" s="9"/>
      <c r="F45" s="3">
        <v>96</v>
      </c>
      <c r="G45" s="3"/>
      <c r="H45" s="3">
        <v>536500</v>
      </c>
      <c r="I45" s="3"/>
      <c r="J45" s="3">
        <f>F45*$D45</f>
        <v>6444.48</v>
      </c>
    </row>
    <row r="46" spans="1:10" x14ac:dyDescent="0.2">
      <c r="A46" s="6" t="s">
        <v>30</v>
      </c>
      <c r="B46" s="6"/>
      <c r="C46" s="6"/>
      <c r="D46" s="10">
        <v>8.349999999999998E-3</v>
      </c>
      <c r="E46" s="10"/>
      <c r="F46" s="3">
        <v>67</v>
      </c>
      <c r="G46" s="3"/>
      <c r="H46" s="3">
        <v>163000</v>
      </c>
      <c r="I46" s="3"/>
      <c r="J46" s="3">
        <f>$D46*H46</f>
        <v>1361.0499999999997</v>
      </c>
    </row>
    <row r="47" spans="1:10" x14ac:dyDescent="0.2">
      <c r="A47" s="6" t="s">
        <v>24</v>
      </c>
      <c r="B47" s="6"/>
      <c r="C47" s="6"/>
      <c r="D47" s="10">
        <v>7.5000000000000015E-3</v>
      </c>
      <c r="E47" s="10"/>
      <c r="F47" s="3">
        <v>61</v>
      </c>
      <c r="G47" s="3"/>
      <c r="H47" s="3">
        <v>500500</v>
      </c>
      <c r="I47" s="3"/>
      <c r="J47" s="3">
        <f>$D47*H47</f>
        <v>3753.7500000000009</v>
      </c>
    </row>
    <row r="48" spans="1:10" x14ac:dyDescent="0.2">
      <c r="A48" s="6" t="s">
        <v>25</v>
      </c>
      <c r="B48" s="6"/>
      <c r="C48" s="6"/>
      <c r="D48" s="10">
        <v>6.6200000000000009E-3</v>
      </c>
      <c r="E48" s="10"/>
      <c r="F48" s="3">
        <v>44</v>
      </c>
      <c r="G48" s="3"/>
      <c r="H48" s="3">
        <v>1015300</v>
      </c>
      <c r="I48" s="3"/>
      <c r="J48" s="3">
        <f>$D48*H48</f>
        <v>6721.286000000001</v>
      </c>
    </row>
    <row r="49" spans="1:10" x14ac:dyDescent="0.2">
      <c r="A49" s="6" t="s">
        <v>26</v>
      </c>
      <c r="B49" s="6"/>
      <c r="C49" s="6"/>
      <c r="D49" s="10">
        <v>5.7499999999999999E-3</v>
      </c>
      <c r="E49" s="10"/>
      <c r="F49" s="3">
        <v>29</v>
      </c>
      <c r="G49" s="3"/>
      <c r="H49" s="3">
        <v>1549100</v>
      </c>
      <c r="I49" s="3"/>
      <c r="J49" s="3">
        <f>$D49*H49</f>
        <v>8907.3250000000007</v>
      </c>
    </row>
    <row r="50" spans="1:10" ht="15.75" thickBot="1" x14ac:dyDescent="0.25">
      <c r="A50" s="6"/>
      <c r="B50" s="6"/>
      <c r="C50" s="6"/>
      <c r="D50" s="10"/>
      <c r="E50" s="10"/>
      <c r="F50" s="5">
        <f>SUM(F45:F49)</f>
        <v>297</v>
      </c>
      <c r="G50" s="3"/>
      <c r="H50" s="5">
        <f>SUM(H45:H49)</f>
        <v>3764400</v>
      </c>
      <c r="I50" s="3"/>
      <c r="J50" s="5">
        <f t="shared" ref="J50" si="3">SUM(J45:J49)</f>
        <v>27187.891</v>
      </c>
    </row>
    <row r="51" spans="1:10" ht="15.75" thickTop="1" x14ac:dyDescent="0.2">
      <c r="A51" s="6"/>
      <c r="B51" s="6"/>
      <c r="C51" s="6"/>
      <c r="D51" s="10"/>
      <c r="E51" s="10"/>
      <c r="F51" s="3"/>
      <c r="G51" s="3"/>
      <c r="H51" s="3"/>
      <c r="I51" s="3"/>
    </row>
    <row r="52" spans="1:10" x14ac:dyDescent="0.2">
      <c r="A52" s="8" t="s">
        <v>3</v>
      </c>
      <c r="B52" s="6"/>
      <c r="C52" s="6"/>
      <c r="D52" s="10"/>
      <c r="E52" s="10"/>
      <c r="F52" s="3"/>
      <c r="G52" s="3"/>
      <c r="H52" s="3"/>
      <c r="I52" s="3"/>
    </row>
    <row r="53" spans="1:10" x14ac:dyDescent="0.2">
      <c r="A53" s="6"/>
      <c r="B53" s="6"/>
      <c r="C53" s="6"/>
      <c r="D53" s="10"/>
      <c r="E53" s="10"/>
      <c r="F53" s="3"/>
      <c r="G53" s="3"/>
      <c r="H53" s="3"/>
      <c r="I53" s="3"/>
    </row>
    <row r="54" spans="1:10" x14ac:dyDescent="0.2">
      <c r="A54" s="6" t="s">
        <v>31</v>
      </c>
      <c r="B54" s="6"/>
      <c r="C54" s="6"/>
      <c r="D54" s="11">
        <v>162.45999999999998</v>
      </c>
      <c r="E54" s="11"/>
      <c r="F54" s="3">
        <v>683</v>
      </c>
      <c r="G54" s="3"/>
      <c r="H54" s="3">
        <v>7586800</v>
      </c>
      <c r="I54" s="3"/>
      <c r="J54" s="3">
        <f>F54*$D54</f>
        <v>110960.18</v>
      </c>
    </row>
    <row r="55" spans="1:10" x14ac:dyDescent="0.2">
      <c r="A55" s="6" t="s">
        <v>25</v>
      </c>
      <c r="B55" s="6"/>
      <c r="C55" s="6"/>
      <c r="D55" s="10">
        <v>6.6200000000000009E-3</v>
      </c>
      <c r="E55" s="10"/>
      <c r="F55" s="3">
        <v>268</v>
      </c>
      <c r="G55" s="3"/>
      <c r="H55" s="3">
        <v>6522600</v>
      </c>
      <c r="I55" s="3"/>
      <c r="J55" s="3">
        <f>$D55*H55</f>
        <v>43179.612000000008</v>
      </c>
    </row>
    <row r="56" spans="1:10" x14ac:dyDescent="0.2">
      <c r="A56" s="6" t="s">
        <v>26</v>
      </c>
      <c r="B56" s="6"/>
      <c r="C56" s="6"/>
      <c r="D56" s="10">
        <v>5.7499999999999999E-3</v>
      </c>
      <c r="E56" s="10"/>
      <c r="F56" s="3">
        <v>176</v>
      </c>
      <c r="G56" s="3"/>
      <c r="H56" s="3">
        <v>14144800</v>
      </c>
      <c r="I56" s="3"/>
      <c r="J56" s="3">
        <f>$D56*H56</f>
        <v>81332.600000000006</v>
      </c>
    </row>
    <row r="57" spans="1:10" ht="15.75" thickBot="1" x14ac:dyDescent="0.25">
      <c r="F57" s="5">
        <f>SUM(F54:F56)</f>
        <v>1127</v>
      </c>
      <c r="G57" s="3"/>
      <c r="H57" s="5">
        <f>SUM(H54:H56)</f>
        <v>28254200</v>
      </c>
      <c r="I57" s="3"/>
      <c r="J57" s="5">
        <f t="shared" ref="J57" si="4">SUM(J54:J56)</f>
        <v>235472.39200000002</v>
      </c>
    </row>
    <row r="58" spans="1:10" ht="15.75" thickTop="1" x14ac:dyDescent="0.2">
      <c r="F58" s="3"/>
      <c r="G58" s="3"/>
      <c r="H58" s="3"/>
      <c r="I58" s="3"/>
    </row>
    <row r="59" spans="1:10" x14ac:dyDescent="0.2">
      <c r="A59" s="12" t="s">
        <v>4</v>
      </c>
      <c r="B59" s="12"/>
      <c r="C59" s="12"/>
      <c r="F59" s="3"/>
      <c r="G59" s="3"/>
      <c r="H59" s="3"/>
      <c r="I59" s="3"/>
    </row>
    <row r="60" spans="1:10" x14ac:dyDescent="0.2">
      <c r="F60" s="3"/>
      <c r="G60" s="3"/>
      <c r="H60" s="3"/>
      <c r="I60" s="3"/>
    </row>
    <row r="61" spans="1:10" x14ac:dyDescent="0.2">
      <c r="A61" s="6" t="s">
        <v>32</v>
      </c>
      <c r="B61" s="6"/>
      <c r="C61" s="6"/>
      <c r="D61" s="9">
        <v>228.57999999999998</v>
      </c>
      <c r="E61" s="9"/>
      <c r="F61" s="3">
        <v>33</v>
      </c>
      <c r="G61" s="3"/>
      <c r="H61" s="3">
        <v>163500</v>
      </c>
      <c r="I61" s="3"/>
      <c r="J61" s="3">
        <f>F61*$D61</f>
        <v>7543.1399999999994</v>
      </c>
    </row>
    <row r="62" spans="1:10" x14ac:dyDescent="0.2">
      <c r="A62" s="6" t="s">
        <v>33</v>
      </c>
      <c r="B62" s="6"/>
      <c r="C62" s="6"/>
      <c r="D62" s="10">
        <v>6.6200000000000009E-3</v>
      </c>
      <c r="E62" s="10"/>
      <c r="F62" s="3">
        <v>3</v>
      </c>
      <c r="G62" s="3"/>
      <c r="H62" s="3">
        <v>41900</v>
      </c>
      <c r="I62" s="3"/>
      <c r="J62" s="3">
        <f>$D62*H62</f>
        <v>277.37800000000004</v>
      </c>
    </row>
    <row r="63" spans="1:10" x14ac:dyDescent="0.2">
      <c r="A63" s="6" t="s">
        <v>26</v>
      </c>
      <c r="B63" s="6"/>
      <c r="C63" s="6"/>
      <c r="D63" s="10">
        <v>5.7499999999999999E-3</v>
      </c>
      <c r="E63" s="10"/>
      <c r="F63" s="3">
        <v>1</v>
      </c>
      <c r="G63" s="3"/>
      <c r="H63" s="3">
        <v>69100</v>
      </c>
      <c r="I63" s="3"/>
      <c r="J63" s="3">
        <f>$D63*H63</f>
        <v>397.32499999999999</v>
      </c>
    </row>
    <row r="64" spans="1:10" ht="15.75" thickBot="1" x14ac:dyDescent="0.25">
      <c r="F64" s="5">
        <f>SUM(F61:F63)</f>
        <v>37</v>
      </c>
      <c r="G64" s="3"/>
      <c r="H64" s="5">
        <f>SUM(H61:H63)</f>
        <v>274500</v>
      </c>
      <c r="I64" s="3"/>
      <c r="J64" s="5">
        <f t="shared" ref="J64" si="5">SUM(J61:J63)</f>
        <v>8217.8429999999989</v>
      </c>
    </row>
    <row r="65" spans="1:10" ht="15.75" thickTop="1" x14ac:dyDescent="0.2">
      <c r="F65" s="3"/>
      <c r="G65" s="3"/>
      <c r="H65" s="3"/>
      <c r="I65" s="3"/>
    </row>
    <row r="66" spans="1:10" x14ac:dyDescent="0.2">
      <c r="A66" s="12" t="s">
        <v>5</v>
      </c>
      <c r="B66" s="12"/>
      <c r="C66" s="12"/>
      <c r="F66" s="3"/>
      <c r="G66" s="3"/>
      <c r="H66" s="3"/>
      <c r="I66" s="3"/>
    </row>
    <row r="67" spans="1:10" x14ac:dyDescent="0.2">
      <c r="F67" s="3"/>
      <c r="G67" s="3"/>
      <c r="H67" s="3"/>
      <c r="I67" s="3"/>
    </row>
    <row r="68" spans="1:10" x14ac:dyDescent="0.2">
      <c r="A68" s="6" t="s">
        <v>34</v>
      </c>
      <c r="B68" s="6"/>
      <c r="C68" s="6"/>
      <c r="D68" s="9">
        <v>360.06000000000006</v>
      </c>
      <c r="E68" s="9"/>
      <c r="F68" s="3">
        <v>12</v>
      </c>
      <c r="G68" s="3"/>
      <c r="H68" s="3">
        <v>600000</v>
      </c>
      <c r="I68" s="3"/>
      <c r="J68" s="3">
        <f>F68*$D68</f>
        <v>4320.7200000000012</v>
      </c>
    </row>
    <row r="69" spans="1:10" x14ac:dyDescent="0.2">
      <c r="A69" s="6" t="s">
        <v>26</v>
      </c>
      <c r="B69" s="6"/>
      <c r="C69" s="6"/>
      <c r="D69" s="10">
        <v>5.7499999999999999E-3</v>
      </c>
      <c r="E69" s="10"/>
      <c r="F69" s="3">
        <v>12</v>
      </c>
      <c r="G69" s="3"/>
      <c r="H69" s="3">
        <v>2328200</v>
      </c>
      <c r="I69" s="3"/>
      <c r="J69" s="3">
        <f>$D69*H69</f>
        <v>13387.15</v>
      </c>
    </row>
    <row r="70" spans="1:10" x14ac:dyDescent="0.2">
      <c r="A70" s="6"/>
      <c r="B70" s="6"/>
      <c r="C70" s="6"/>
      <c r="D70" s="10"/>
      <c r="E70" s="10"/>
      <c r="F70" s="3">
        <f>SUM(F68:F69)</f>
        <v>24</v>
      </c>
      <c r="G70" s="3"/>
      <c r="H70" s="3">
        <f>SUM(H68:H69)</f>
        <v>2928200</v>
      </c>
      <c r="I70" s="3"/>
      <c r="J70" s="3">
        <f t="shared" ref="J70" si="6">SUM(J68:J69)</f>
        <v>17707.870000000003</v>
      </c>
    </row>
    <row r="71" spans="1:10" x14ac:dyDescent="0.2">
      <c r="A71" s="6"/>
      <c r="B71" s="6"/>
      <c r="C71" s="6"/>
      <c r="D71" s="10"/>
      <c r="E71" s="10"/>
      <c r="F71" s="3"/>
      <c r="G71" s="3"/>
      <c r="H71" s="3"/>
      <c r="I71" s="3"/>
    </row>
    <row r="72" spans="1:10" ht="15.75" thickBot="1" x14ac:dyDescent="0.25">
      <c r="A72" s="12" t="s">
        <v>35</v>
      </c>
      <c r="B72" s="6"/>
      <c r="C72" s="6"/>
      <c r="D72" s="13">
        <v>4.28E-3</v>
      </c>
      <c r="E72" s="13"/>
      <c r="F72" s="5">
        <v>12</v>
      </c>
      <c r="G72" s="3"/>
      <c r="H72" s="5">
        <v>7342660</v>
      </c>
      <c r="I72" s="3"/>
      <c r="J72" s="5">
        <f>$D72*H72</f>
        <v>31426.584800000001</v>
      </c>
    </row>
    <row r="73" spans="1:10" ht="15.75" thickTop="1" x14ac:dyDescent="0.2">
      <c r="A73" s="6"/>
      <c r="B73" s="6"/>
      <c r="C73" s="6"/>
      <c r="D73" s="10"/>
      <c r="E73" s="10"/>
      <c r="F73" s="3"/>
      <c r="G73" s="3"/>
      <c r="H73" s="3"/>
      <c r="I73" s="3"/>
    </row>
    <row r="74" spans="1:10" ht="15.75" thickBot="1" x14ac:dyDescent="0.25">
      <c r="A74" s="6" t="s">
        <v>36</v>
      </c>
      <c r="B74" s="6"/>
      <c r="C74" s="6"/>
      <c r="F74" s="18">
        <f>SUM(F32,,F41,F50,F57,F64,F70,F72)</f>
        <v>101979</v>
      </c>
      <c r="G74" s="3"/>
      <c r="H74" s="18">
        <f>SUM(H32,,H41,H50,H57,H64,H70,H72)</f>
        <v>263829760</v>
      </c>
      <c r="I74" s="3"/>
      <c r="J74" s="18">
        <f t="shared" ref="J74" si="7">SUM(J32,,J41,J50,J57,J64,J70,J72)</f>
        <v>2597681.7437999998</v>
      </c>
    </row>
    <row r="75" spans="1:10" ht="15.75" thickTop="1" x14ac:dyDescent="0.2">
      <c r="J75" s="3">
        <v>1668484.3851999997</v>
      </c>
    </row>
  </sheetData>
  <mergeCells count="3">
    <mergeCell ref="A24:B24"/>
    <mergeCell ref="A2:J2"/>
    <mergeCell ref="A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1153-2BFB-4A08-803D-68C74305CFB5}">
  <dimension ref="A2:P75"/>
  <sheetViews>
    <sheetView showGridLines="0" workbookViewId="0">
      <selection activeCell="J21" sqref="J21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1" width="9.140625" style="1"/>
    <col min="12" max="12" width="16.140625" style="1" customWidth="1"/>
    <col min="13" max="16384" width="9.140625" style="1"/>
  </cols>
  <sheetData>
    <row r="2" spans="1:15" ht="20.25" x14ac:dyDescent="0.3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</row>
    <row r="3" spans="1:15" ht="20.25" x14ac:dyDescent="0.3">
      <c r="A3" s="35" t="s">
        <v>87</v>
      </c>
      <c r="B3" s="35"/>
      <c r="C3" s="35"/>
      <c r="D3" s="35"/>
      <c r="E3" s="35"/>
      <c r="F3" s="35"/>
      <c r="G3" s="35"/>
      <c r="H3" s="35"/>
      <c r="I3" s="35"/>
      <c r="J3" s="35"/>
    </row>
    <row r="4" spans="1:15" x14ac:dyDescent="0.2">
      <c r="F4" s="21"/>
      <c r="G4" s="21"/>
      <c r="H4" s="21"/>
      <c r="I4" s="21"/>
      <c r="J4" s="14" t="s">
        <v>39</v>
      </c>
    </row>
    <row r="5" spans="1:15" x14ac:dyDescent="0.2">
      <c r="F5" s="15" t="s">
        <v>37</v>
      </c>
      <c r="G5" s="21"/>
      <c r="H5" s="15" t="s">
        <v>38</v>
      </c>
      <c r="I5" s="21"/>
      <c r="J5" s="16" t="s">
        <v>42</v>
      </c>
    </row>
    <row r="6" spans="1:15" x14ac:dyDescent="0.2">
      <c r="A6" s="1" t="s">
        <v>0</v>
      </c>
      <c r="F6" s="3">
        <f>F32</f>
        <v>98818</v>
      </c>
      <c r="G6" s="3"/>
      <c r="H6" s="3">
        <f>H32</f>
        <v>215314600</v>
      </c>
      <c r="I6" s="3"/>
      <c r="J6" s="3">
        <f t="shared" ref="J6" si="0">J32</f>
        <v>2295705.8850000002</v>
      </c>
    </row>
    <row r="7" spans="1:15" x14ac:dyDescent="0.2">
      <c r="A7" s="1" t="s">
        <v>1</v>
      </c>
      <c r="F7" s="3">
        <f>F41</f>
        <v>1664</v>
      </c>
      <c r="G7" s="3"/>
      <c r="H7" s="3">
        <f>H41</f>
        <v>5951200</v>
      </c>
      <c r="I7" s="3"/>
      <c r="J7" s="3">
        <f t="shared" ref="J7" si="1">J41</f>
        <v>80704.067000000025</v>
      </c>
    </row>
    <row r="8" spans="1:15" x14ac:dyDescent="0.2">
      <c r="A8" s="1" t="s">
        <v>2</v>
      </c>
      <c r="F8" s="3">
        <f>F50</f>
        <v>297</v>
      </c>
      <c r="G8" s="3"/>
      <c r="H8" s="3">
        <f>H50</f>
        <v>3764400</v>
      </c>
      <c r="I8" s="3"/>
      <c r="J8" s="3">
        <f t="shared" ref="J8" si="2">J50</f>
        <v>28392.402000000002</v>
      </c>
    </row>
    <row r="9" spans="1:15" x14ac:dyDescent="0.2">
      <c r="A9" s="1" t="s">
        <v>3</v>
      </c>
      <c r="F9" s="3">
        <f>F57</f>
        <v>1127</v>
      </c>
      <c r="G9" s="3"/>
      <c r="H9" s="3">
        <f>H57</f>
        <v>28254200</v>
      </c>
      <c r="I9" s="3"/>
      <c r="J9" s="3">
        <f t="shared" ref="J9" si="3">J57</f>
        <v>245764.88</v>
      </c>
    </row>
    <row r="10" spans="1:15" x14ac:dyDescent="0.2">
      <c r="A10" s="1" t="s">
        <v>4</v>
      </c>
      <c r="F10" s="3">
        <f>F64</f>
        <v>37</v>
      </c>
      <c r="G10" s="3"/>
      <c r="H10" s="3">
        <f>H64</f>
        <v>274500</v>
      </c>
      <c r="I10" s="3"/>
      <c r="J10" s="3">
        <f t="shared" ref="J10" si="4">J64</f>
        <v>8564.8490000000002</v>
      </c>
    </row>
    <row r="11" spans="1:15" x14ac:dyDescent="0.2">
      <c r="A11" s="1" t="s">
        <v>5</v>
      </c>
      <c r="F11" s="3">
        <f>F70</f>
        <v>24</v>
      </c>
      <c r="G11" s="3"/>
      <c r="H11" s="3">
        <f>H70</f>
        <v>2928200</v>
      </c>
      <c r="I11" s="3"/>
      <c r="J11" s="3">
        <f t="shared" ref="J11" si="5">J70</f>
        <v>18494.281999999999</v>
      </c>
    </row>
    <row r="12" spans="1:15" x14ac:dyDescent="0.2">
      <c r="A12" s="1" t="s">
        <v>6</v>
      </c>
      <c r="F12" s="4">
        <f>F72</f>
        <v>12</v>
      </c>
      <c r="G12" s="3"/>
      <c r="H12" s="4">
        <f>H72</f>
        <v>7342660</v>
      </c>
      <c r="I12" s="3"/>
      <c r="J12" s="4">
        <f t="shared" ref="J12" si="6">J72</f>
        <v>32895.116799999996</v>
      </c>
    </row>
    <row r="13" spans="1:15" ht="15.75" thickBot="1" x14ac:dyDescent="0.25">
      <c r="A13" s="1" t="s">
        <v>7</v>
      </c>
      <c r="F13" s="5">
        <f>SUM(F6:F12)</f>
        <v>101979</v>
      </c>
      <c r="G13" s="3"/>
      <c r="H13" s="5">
        <f>SUM(H6:H12)</f>
        <v>263829760</v>
      </c>
      <c r="I13" s="3"/>
      <c r="J13" s="3">
        <f t="shared" ref="J13" si="7">SUM(J6:J12)</f>
        <v>2710521.4818000002</v>
      </c>
    </row>
    <row r="14" spans="1:15" ht="15.75" thickTop="1" x14ac:dyDescent="0.2">
      <c r="A14" s="1" t="s">
        <v>8</v>
      </c>
      <c r="F14" s="3"/>
      <c r="G14" s="3"/>
      <c r="H14" s="3"/>
      <c r="I14" s="3"/>
      <c r="J14" s="4"/>
    </row>
    <row r="15" spans="1:15" x14ac:dyDescent="0.2">
      <c r="A15" s="1" t="s">
        <v>9</v>
      </c>
      <c r="F15" s="3"/>
      <c r="G15" s="3"/>
      <c r="H15" s="3"/>
      <c r="I15" s="3"/>
      <c r="J15" s="3">
        <f>SUM(J13:J14)</f>
        <v>2710521.4818000002</v>
      </c>
    </row>
    <row r="16" spans="1:15" x14ac:dyDescent="0.2">
      <c r="A16" s="1" t="s">
        <v>10</v>
      </c>
      <c r="B16" s="1" t="s">
        <v>11</v>
      </c>
      <c r="J16" s="4">
        <v>-1876972.6742000002</v>
      </c>
      <c r="N16" s="1">
        <v>828495.73839188018</v>
      </c>
      <c r="O16" s="1">
        <f>-J16+N16</f>
        <v>2705468.4125918802</v>
      </c>
    </row>
    <row r="17" spans="1:16" ht="15.75" thickBot="1" x14ac:dyDescent="0.25">
      <c r="A17" s="1" t="s">
        <v>12</v>
      </c>
      <c r="J17" s="5">
        <f>SUM(J15:J16)</f>
        <v>833548.80759999994</v>
      </c>
    </row>
    <row r="18" spans="1:16" ht="15.75" thickTop="1" x14ac:dyDescent="0.2"/>
    <row r="19" spans="1:16" x14ac:dyDescent="0.2">
      <c r="A19" s="1" t="s">
        <v>11</v>
      </c>
      <c r="J19" s="3">
        <f>J15</f>
        <v>2710521.4818000002</v>
      </c>
    </row>
    <row r="20" spans="1:16" x14ac:dyDescent="0.2">
      <c r="A20" s="1" t="s">
        <v>10</v>
      </c>
      <c r="B20" s="1" t="s">
        <v>13</v>
      </c>
      <c r="J20" s="4">
        <f>-'Calculated Revenue Requirement'!Q6</f>
        <v>-2705391</v>
      </c>
    </row>
    <row r="21" spans="1:16" ht="15.75" thickBot="1" x14ac:dyDescent="0.25">
      <c r="B21" s="1" t="s">
        <v>14</v>
      </c>
      <c r="J21" s="5">
        <f>SUM(J19:J20)</f>
        <v>5130.4818000001833</v>
      </c>
    </row>
    <row r="22" spans="1:16" ht="15.75" thickTop="1" x14ac:dyDescent="0.2"/>
    <row r="23" spans="1:16" x14ac:dyDescent="0.2">
      <c r="A23" s="6"/>
      <c r="B23" s="6"/>
      <c r="C23" s="6"/>
      <c r="D23" s="1"/>
      <c r="E23" s="1"/>
      <c r="J23" s="1"/>
    </row>
    <row r="24" spans="1:16" x14ac:dyDescent="0.2">
      <c r="A24" s="33" t="s">
        <v>20</v>
      </c>
      <c r="B24" s="33"/>
      <c r="C24" s="6"/>
      <c r="D24" s="20" t="s">
        <v>44</v>
      </c>
      <c r="E24" s="20"/>
      <c r="F24" s="21"/>
      <c r="G24" s="21"/>
      <c r="H24" s="21"/>
      <c r="I24" s="21"/>
      <c r="J24" s="14" t="s">
        <v>39</v>
      </c>
    </row>
    <row r="25" spans="1:16" x14ac:dyDescent="0.2">
      <c r="A25" s="12" t="s">
        <v>0</v>
      </c>
      <c r="B25" s="6"/>
      <c r="C25" s="6"/>
      <c r="D25" s="22" t="s">
        <v>86</v>
      </c>
      <c r="E25" s="20"/>
      <c r="F25" s="15" t="s">
        <v>37</v>
      </c>
      <c r="G25" s="21"/>
      <c r="H25" s="15" t="s">
        <v>38</v>
      </c>
      <c r="I25" s="21"/>
      <c r="J25" s="16" t="s">
        <v>42</v>
      </c>
    </row>
    <row r="27" spans="1:16" x14ac:dyDescent="0.2">
      <c r="A27" s="6" t="s">
        <v>22</v>
      </c>
      <c r="B27" s="6"/>
      <c r="C27" s="6"/>
      <c r="D27" s="9">
        <v>22.27</v>
      </c>
      <c r="E27" s="9"/>
      <c r="F27" s="3">
        <v>57228</v>
      </c>
      <c r="G27" s="3"/>
      <c r="H27" s="3">
        <v>95744200</v>
      </c>
      <c r="I27" s="3"/>
      <c r="J27" s="3">
        <f>F27*$D27</f>
        <v>1274467.56</v>
      </c>
      <c r="N27" s="1">
        <v>-884172.6</v>
      </c>
      <c r="O27" s="1">
        <f>SUM(J27,N27)</f>
        <v>390294.96000000008</v>
      </c>
      <c r="P27" s="1">
        <f>O27/(-N27)</f>
        <v>0.44142394822006481</v>
      </c>
    </row>
    <row r="28" spans="1:16" x14ac:dyDescent="0.2">
      <c r="A28" s="6" t="s">
        <v>23</v>
      </c>
      <c r="B28" s="6"/>
      <c r="C28" s="6"/>
      <c r="D28" s="10">
        <v>8.7199999999999969E-3</v>
      </c>
      <c r="E28" s="10"/>
      <c r="F28" s="3">
        <v>38227</v>
      </c>
      <c r="G28" s="3"/>
      <c r="H28" s="3">
        <v>102411700</v>
      </c>
      <c r="I28" s="3"/>
      <c r="J28" s="3">
        <f>$D28*H28</f>
        <v>893030.02399999963</v>
      </c>
    </row>
    <row r="29" spans="1:16" x14ac:dyDescent="0.2">
      <c r="A29" s="6" t="s">
        <v>24</v>
      </c>
      <c r="B29" s="6"/>
      <c r="C29" s="6"/>
      <c r="D29" s="10">
        <v>7.8300000000000019E-3</v>
      </c>
      <c r="E29" s="10"/>
      <c r="F29" s="3">
        <v>2807</v>
      </c>
      <c r="G29" s="3"/>
      <c r="H29" s="3">
        <v>11502800</v>
      </c>
      <c r="I29" s="3"/>
      <c r="J29" s="3">
        <f t="shared" ref="J29:J31" si="8">$D29*H29</f>
        <v>90066.924000000028</v>
      </c>
    </row>
    <row r="30" spans="1:16" x14ac:dyDescent="0.2">
      <c r="A30" s="6" t="s">
        <v>25</v>
      </c>
      <c r="B30" s="6"/>
      <c r="C30" s="6"/>
      <c r="D30" s="10">
        <v>6.9200000000000008E-3</v>
      </c>
      <c r="E30" s="10"/>
      <c r="F30" s="3">
        <v>510</v>
      </c>
      <c r="G30" s="3"/>
      <c r="H30" s="3">
        <v>4559800</v>
      </c>
      <c r="I30" s="3"/>
      <c r="J30" s="3">
        <f t="shared" si="8"/>
        <v>31553.816000000003</v>
      </c>
    </row>
    <row r="31" spans="1:16" x14ac:dyDescent="0.2">
      <c r="A31" s="6" t="s">
        <v>26</v>
      </c>
      <c r="B31" s="6"/>
      <c r="C31" s="6"/>
      <c r="D31" s="10">
        <v>6.0099999999999997E-3</v>
      </c>
      <c r="E31" s="10"/>
      <c r="F31" s="3">
        <v>46</v>
      </c>
      <c r="G31" s="3"/>
      <c r="H31" s="3">
        <v>1096100</v>
      </c>
      <c r="I31" s="3"/>
      <c r="J31" s="3">
        <f t="shared" si="8"/>
        <v>6587.5609999999997</v>
      </c>
    </row>
    <row r="32" spans="1:16" ht="15.75" thickBot="1" x14ac:dyDescent="0.25">
      <c r="A32" s="6"/>
      <c r="B32" s="6"/>
      <c r="C32" s="6"/>
      <c r="D32" s="10"/>
      <c r="E32" s="10"/>
      <c r="F32" s="5">
        <f>SUM(F27:F31)</f>
        <v>98818</v>
      </c>
      <c r="G32" s="3"/>
      <c r="H32" s="5">
        <f>SUM(H27:H31)</f>
        <v>215314600</v>
      </c>
      <c r="I32" s="3"/>
      <c r="J32" s="5">
        <f t="shared" ref="J32" si="9">SUM(J27:J31)</f>
        <v>2295705.8850000002</v>
      </c>
    </row>
    <row r="33" spans="1:10" ht="15.75" thickTop="1" x14ac:dyDescent="0.2">
      <c r="A33" s="6"/>
      <c r="B33" s="6"/>
      <c r="C33" s="6"/>
      <c r="D33" s="10"/>
      <c r="E33" s="10"/>
      <c r="F33" s="3"/>
      <c r="G33" s="3"/>
      <c r="H33" s="3"/>
      <c r="I33" s="3"/>
    </row>
    <row r="34" spans="1:10" x14ac:dyDescent="0.2">
      <c r="A34" s="12" t="s">
        <v>1</v>
      </c>
      <c r="B34" s="6"/>
      <c r="C34" s="6"/>
      <c r="D34" s="10"/>
      <c r="E34" s="10"/>
      <c r="F34" s="3"/>
      <c r="G34" s="3"/>
      <c r="H34" s="3"/>
      <c r="I34" s="3"/>
    </row>
    <row r="35" spans="1:10" x14ac:dyDescent="0.2">
      <c r="A35" s="6"/>
      <c r="B35" s="6"/>
      <c r="C35" s="6"/>
      <c r="D35" s="10"/>
      <c r="E35" s="10"/>
      <c r="F35" s="3"/>
      <c r="G35" s="3"/>
      <c r="H35" s="3"/>
      <c r="I35" s="3"/>
    </row>
    <row r="36" spans="1:10" x14ac:dyDescent="0.2">
      <c r="A36" s="6" t="s">
        <v>27</v>
      </c>
      <c r="B36" s="6"/>
      <c r="C36" s="6"/>
      <c r="D36" s="9">
        <v>48.290000000000013</v>
      </c>
      <c r="E36" s="9"/>
      <c r="F36" s="3">
        <v>1212</v>
      </c>
      <c r="G36" s="3"/>
      <c r="H36" s="3">
        <v>3033400</v>
      </c>
      <c r="I36" s="3"/>
      <c r="J36" s="3">
        <f>F36*$D36</f>
        <v>58527.480000000018</v>
      </c>
    </row>
    <row r="37" spans="1:10" x14ac:dyDescent="0.2">
      <c r="A37" s="6" t="s">
        <v>28</v>
      </c>
      <c r="B37" s="6"/>
      <c r="C37" s="6"/>
      <c r="D37" s="10">
        <v>8.7199999999999969E-3</v>
      </c>
      <c r="E37" s="10"/>
      <c r="F37" s="3">
        <v>267</v>
      </c>
      <c r="G37" s="3"/>
      <c r="H37" s="3">
        <v>870400</v>
      </c>
      <c r="I37" s="3"/>
      <c r="J37" s="3">
        <f>$D37*H37</f>
        <v>7589.8879999999972</v>
      </c>
    </row>
    <row r="38" spans="1:10" x14ac:dyDescent="0.2">
      <c r="A38" s="6" t="s">
        <v>24</v>
      </c>
      <c r="B38" s="6"/>
      <c r="C38" s="6"/>
      <c r="D38" s="10">
        <v>7.8300000000000019E-3</v>
      </c>
      <c r="E38" s="10"/>
      <c r="F38" s="3">
        <v>108</v>
      </c>
      <c r="G38" s="3"/>
      <c r="H38" s="3">
        <v>806200</v>
      </c>
      <c r="I38" s="3"/>
      <c r="J38" s="3">
        <f t="shared" ref="J38:J40" si="10">$D38*H38</f>
        <v>6312.5460000000012</v>
      </c>
    </row>
    <row r="39" spans="1:10" x14ac:dyDescent="0.2">
      <c r="A39" s="6" t="s">
        <v>25</v>
      </c>
      <c r="B39" s="6"/>
      <c r="C39" s="6"/>
      <c r="D39" s="10">
        <v>6.9200000000000008E-3</v>
      </c>
      <c r="E39" s="10"/>
      <c r="F39" s="3">
        <v>59</v>
      </c>
      <c r="G39" s="3"/>
      <c r="H39" s="3">
        <v>895100</v>
      </c>
      <c r="I39" s="3"/>
      <c r="J39" s="3">
        <f t="shared" si="10"/>
        <v>6194.0920000000006</v>
      </c>
    </row>
    <row r="40" spans="1:10" x14ac:dyDescent="0.2">
      <c r="A40" s="6" t="s">
        <v>26</v>
      </c>
      <c r="B40" s="6"/>
      <c r="C40" s="6"/>
      <c r="D40" s="10">
        <v>6.0099999999999997E-3</v>
      </c>
      <c r="E40" s="10"/>
      <c r="F40" s="3">
        <v>18</v>
      </c>
      <c r="G40" s="3"/>
      <c r="H40" s="3">
        <v>346100</v>
      </c>
      <c r="I40" s="3"/>
      <c r="J40" s="3">
        <f t="shared" si="10"/>
        <v>2080.0609999999997</v>
      </c>
    </row>
    <row r="41" spans="1:10" ht="15.75" thickBot="1" x14ac:dyDescent="0.25">
      <c r="A41" s="6"/>
      <c r="B41" s="6"/>
      <c r="C41" s="6"/>
      <c r="D41" s="10"/>
      <c r="E41" s="10"/>
      <c r="F41" s="5">
        <f>SUM(F36:F40)</f>
        <v>1664</v>
      </c>
      <c r="G41" s="3"/>
      <c r="H41" s="5">
        <f>SUM(H36:H40)</f>
        <v>5951200</v>
      </c>
      <c r="I41" s="3"/>
      <c r="J41" s="5">
        <f t="shared" ref="J41" si="11">SUM(J36:J40)</f>
        <v>80704.067000000025</v>
      </c>
    </row>
    <row r="42" spans="1:10" ht="15.75" thickTop="1" x14ac:dyDescent="0.2">
      <c r="A42" s="6"/>
      <c r="B42" s="6"/>
      <c r="C42" s="6"/>
      <c r="D42" s="10"/>
      <c r="E42" s="10"/>
      <c r="F42" s="3"/>
      <c r="G42" s="3"/>
      <c r="H42" s="3"/>
      <c r="I42" s="3"/>
    </row>
    <row r="43" spans="1:10" x14ac:dyDescent="0.2">
      <c r="A43" s="12" t="s">
        <v>2</v>
      </c>
      <c r="B43" s="6"/>
      <c r="C43" s="6"/>
      <c r="D43" s="10"/>
      <c r="E43" s="10"/>
      <c r="F43" s="3"/>
      <c r="G43" s="3"/>
      <c r="H43" s="3"/>
      <c r="I43" s="3"/>
    </row>
    <row r="44" spans="1:10" x14ac:dyDescent="0.2">
      <c r="A44" s="6"/>
      <c r="B44" s="6"/>
      <c r="C44" s="6"/>
      <c r="D44" s="10"/>
      <c r="E44" s="10"/>
      <c r="F44" s="3"/>
      <c r="G44" s="3"/>
      <c r="H44" s="3"/>
      <c r="I44" s="3"/>
    </row>
    <row r="45" spans="1:10" x14ac:dyDescent="0.2">
      <c r="A45" s="6" t="s">
        <v>29</v>
      </c>
      <c r="B45" s="6"/>
      <c r="C45" s="6"/>
      <c r="D45" s="9">
        <v>69.959999999999994</v>
      </c>
      <c r="E45" s="9"/>
      <c r="F45" s="3">
        <v>96</v>
      </c>
      <c r="G45" s="3"/>
      <c r="H45" s="3">
        <v>536500</v>
      </c>
      <c r="I45" s="3"/>
      <c r="J45" s="3">
        <f>F45*$D45</f>
        <v>6716.16</v>
      </c>
    </row>
    <row r="46" spans="1:10" x14ac:dyDescent="0.2">
      <c r="A46" s="6" t="s">
        <v>30</v>
      </c>
      <c r="B46" s="6"/>
      <c r="C46" s="6"/>
      <c r="D46" s="10">
        <v>8.7199999999999969E-3</v>
      </c>
      <c r="E46" s="10"/>
      <c r="F46" s="3">
        <v>67</v>
      </c>
      <c r="G46" s="3"/>
      <c r="H46" s="3">
        <v>163000</v>
      </c>
      <c r="I46" s="3"/>
      <c r="J46" s="3">
        <f>$D46*H46</f>
        <v>1421.3599999999994</v>
      </c>
    </row>
    <row r="47" spans="1:10" x14ac:dyDescent="0.2">
      <c r="A47" s="6" t="s">
        <v>24</v>
      </c>
      <c r="B47" s="6"/>
      <c r="C47" s="6"/>
      <c r="D47" s="10">
        <v>7.8300000000000019E-3</v>
      </c>
      <c r="E47" s="10"/>
      <c r="F47" s="3">
        <v>61</v>
      </c>
      <c r="G47" s="3"/>
      <c r="H47" s="3">
        <v>500500</v>
      </c>
      <c r="I47" s="3"/>
      <c r="J47" s="3">
        <f t="shared" ref="J47:J49" si="12">$D47*H47</f>
        <v>3918.9150000000009</v>
      </c>
    </row>
    <row r="48" spans="1:10" x14ac:dyDescent="0.2">
      <c r="A48" s="6" t="s">
        <v>25</v>
      </c>
      <c r="B48" s="6"/>
      <c r="C48" s="6"/>
      <c r="D48" s="10">
        <v>6.9200000000000008E-3</v>
      </c>
      <c r="E48" s="10"/>
      <c r="F48" s="3">
        <v>44</v>
      </c>
      <c r="G48" s="3"/>
      <c r="H48" s="3">
        <v>1015300</v>
      </c>
      <c r="I48" s="3"/>
      <c r="J48" s="3">
        <f t="shared" si="12"/>
        <v>7025.8760000000011</v>
      </c>
    </row>
    <row r="49" spans="1:10" x14ac:dyDescent="0.2">
      <c r="A49" s="6" t="s">
        <v>26</v>
      </c>
      <c r="B49" s="6"/>
      <c r="C49" s="6"/>
      <c r="D49" s="10">
        <v>6.0099999999999997E-3</v>
      </c>
      <c r="E49" s="10"/>
      <c r="F49" s="3">
        <v>29</v>
      </c>
      <c r="G49" s="3"/>
      <c r="H49" s="3">
        <v>1549100</v>
      </c>
      <c r="I49" s="3"/>
      <c r="J49" s="3">
        <f t="shared" si="12"/>
        <v>9310.0910000000003</v>
      </c>
    </row>
    <row r="50" spans="1:10" ht="15.75" thickBot="1" x14ac:dyDescent="0.25">
      <c r="A50" s="6"/>
      <c r="B50" s="6"/>
      <c r="C50" s="6"/>
      <c r="D50" s="10"/>
      <c r="E50" s="10"/>
      <c r="F50" s="5">
        <f>SUM(F45:F49)</f>
        <v>297</v>
      </c>
      <c r="G50" s="3"/>
      <c r="H50" s="5">
        <f>SUM(H45:H49)</f>
        <v>3764400</v>
      </c>
      <c r="I50" s="3"/>
      <c r="J50" s="5">
        <f t="shared" ref="J50" si="13">SUM(J45:J49)</f>
        <v>28392.402000000002</v>
      </c>
    </row>
    <row r="51" spans="1:10" ht="15.75" thickTop="1" x14ac:dyDescent="0.2">
      <c r="A51" s="6"/>
      <c r="B51" s="6"/>
      <c r="C51" s="6"/>
      <c r="D51" s="10"/>
      <c r="E51" s="10"/>
      <c r="F51" s="3"/>
      <c r="G51" s="3"/>
      <c r="H51" s="3"/>
      <c r="I51" s="3"/>
    </row>
    <row r="52" spans="1:10" x14ac:dyDescent="0.2">
      <c r="A52" s="8" t="s">
        <v>3</v>
      </c>
      <c r="B52" s="6"/>
      <c r="C52" s="6"/>
      <c r="D52" s="10"/>
      <c r="E52" s="10"/>
      <c r="F52" s="3"/>
      <c r="G52" s="3"/>
      <c r="H52" s="3"/>
      <c r="I52" s="3"/>
    </row>
    <row r="53" spans="1:10" x14ac:dyDescent="0.2">
      <c r="A53" s="6"/>
      <c r="B53" s="6"/>
      <c r="C53" s="6"/>
      <c r="D53" s="10"/>
      <c r="E53" s="10"/>
      <c r="F53" s="3"/>
      <c r="G53" s="3"/>
      <c r="H53" s="3"/>
      <c r="I53" s="3"/>
    </row>
    <row r="54" spans="1:10" x14ac:dyDescent="0.2">
      <c r="A54" s="6" t="s">
        <v>31</v>
      </c>
      <c r="B54" s="6"/>
      <c r="C54" s="6"/>
      <c r="D54" s="11">
        <v>169.28</v>
      </c>
      <c r="E54" s="11"/>
      <c r="F54" s="3">
        <v>683</v>
      </c>
      <c r="G54" s="3"/>
      <c r="H54" s="3">
        <v>7586800</v>
      </c>
      <c r="I54" s="3"/>
      <c r="J54" s="3">
        <f>F54*$D54</f>
        <v>115618.24000000001</v>
      </c>
    </row>
    <row r="55" spans="1:10" x14ac:dyDescent="0.2">
      <c r="A55" s="6" t="s">
        <v>25</v>
      </c>
      <c r="B55" s="6"/>
      <c r="C55" s="6"/>
      <c r="D55" s="10">
        <v>6.9200000000000008E-3</v>
      </c>
      <c r="E55" s="10"/>
      <c r="F55" s="3">
        <v>268</v>
      </c>
      <c r="G55" s="3"/>
      <c r="H55" s="3">
        <v>6522600</v>
      </c>
      <c r="I55" s="3"/>
      <c r="J55" s="3">
        <f>$D55*H55</f>
        <v>45136.392000000007</v>
      </c>
    </row>
    <row r="56" spans="1:10" x14ac:dyDescent="0.2">
      <c r="A56" s="6" t="s">
        <v>26</v>
      </c>
      <c r="B56" s="6"/>
      <c r="C56" s="6"/>
      <c r="D56" s="10">
        <v>6.0099999999999997E-3</v>
      </c>
      <c r="E56" s="10"/>
      <c r="F56" s="3">
        <v>176</v>
      </c>
      <c r="G56" s="3"/>
      <c r="H56" s="3">
        <v>14144800</v>
      </c>
      <c r="I56" s="3"/>
      <c r="J56" s="3">
        <f t="shared" ref="J56" si="14">$D56*H56</f>
        <v>85010.247999999992</v>
      </c>
    </row>
    <row r="57" spans="1:10" ht="15.75" thickBot="1" x14ac:dyDescent="0.25">
      <c r="F57" s="5">
        <f>SUM(F54:F56)</f>
        <v>1127</v>
      </c>
      <c r="G57" s="3"/>
      <c r="H57" s="5">
        <f>SUM(H54:H56)</f>
        <v>28254200</v>
      </c>
      <c r="I57" s="3"/>
      <c r="J57" s="5">
        <f t="shared" ref="J57" si="15">SUM(J54:J56)</f>
        <v>245764.88</v>
      </c>
    </row>
    <row r="58" spans="1:10" ht="15.75" thickTop="1" x14ac:dyDescent="0.2">
      <c r="F58" s="3"/>
      <c r="G58" s="3"/>
      <c r="H58" s="3"/>
      <c r="I58" s="3"/>
    </row>
    <row r="59" spans="1:10" x14ac:dyDescent="0.2">
      <c r="A59" s="12" t="s">
        <v>4</v>
      </c>
      <c r="B59" s="12"/>
      <c r="C59" s="12"/>
      <c r="F59" s="3"/>
      <c r="G59" s="3"/>
      <c r="H59" s="3"/>
      <c r="I59" s="3"/>
    </row>
    <row r="60" spans="1:10" x14ac:dyDescent="0.2">
      <c r="F60" s="3"/>
      <c r="G60" s="3"/>
      <c r="H60" s="3"/>
      <c r="I60" s="3"/>
    </row>
    <row r="61" spans="1:10" x14ac:dyDescent="0.2">
      <c r="A61" s="6" t="s">
        <v>32</v>
      </c>
      <c r="B61" s="6"/>
      <c r="C61" s="6"/>
      <c r="D61" s="9">
        <v>238.17</v>
      </c>
      <c r="E61" s="9"/>
      <c r="F61" s="3">
        <v>33</v>
      </c>
      <c r="G61" s="3"/>
      <c r="H61" s="3">
        <v>163500</v>
      </c>
      <c r="I61" s="3"/>
      <c r="J61" s="3">
        <f>F61*$D61</f>
        <v>7859.61</v>
      </c>
    </row>
    <row r="62" spans="1:10" x14ac:dyDescent="0.2">
      <c r="A62" s="6" t="s">
        <v>33</v>
      </c>
      <c r="B62" s="6"/>
      <c r="C62" s="6"/>
      <c r="D62" s="10">
        <v>6.9200000000000008E-3</v>
      </c>
      <c r="E62" s="10"/>
      <c r="F62" s="3">
        <v>3</v>
      </c>
      <c r="G62" s="3"/>
      <c r="H62" s="3">
        <v>41900</v>
      </c>
      <c r="I62" s="3"/>
      <c r="J62" s="3">
        <f>$D62*H62</f>
        <v>289.94800000000004</v>
      </c>
    </row>
    <row r="63" spans="1:10" x14ac:dyDescent="0.2">
      <c r="A63" s="6" t="s">
        <v>26</v>
      </c>
      <c r="B63" s="6"/>
      <c r="C63" s="6"/>
      <c r="D63" s="10">
        <v>6.0099999999999997E-3</v>
      </c>
      <c r="E63" s="10"/>
      <c r="F63" s="3">
        <v>1</v>
      </c>
      <c r="G63" s="3"/>
      <c r="H63" s="3">
        <v>69100</v>
      </c>
      <c r="I63" s="3"/>
      <c r="J63" s="3">
        <f t="shared" ref="J63" si="16">$D63*H63</f>
        <v>415.291</v>
      </c>
    </row>
    <row r="64" spans="1:10" ht="15.75" thickBot="1" x14ac:dyDescent="0.25">
      <c r="F64" s="5">
        <f>SUM(F61:F63)</f>
        <v>37</v>
      </c>
      <c r="G64" s="3"/>
      <c r="H64" s="5">
        <f>SUM(H61:H63)</f>
        <v>274500</v>
      </c>
      <c r="I64" s="3"/>
      <c r="J64" s="5">
        <f t="shared" ref="J64" si="17">SUM(J61:J63)</f>
        <v>8564.8490000000002</v>
      </c>
    </row>
    <row r="65" spans="1:10" ht="15.75" thickTop="1" x14ac:dyDescent="0.2">
      <c r="F65" s="3"/>
      <c r="G65" s="3"/>
      <c r="H65" s="3"/>
      <c r="I65" s="3"/>
    </row>
    <row r="66" spans="1:10" x14ac:dyDescent="0.2">
      <c r="A66" s="12" t="s">
        <v>5</v>
      </c>
      <c r="B66" s="12"/>
      <c r="C66" s="12"/>
      <c r="F66" s="3"/>
      <c r="G66" s="3"/>
      <c r="H66" s="3"/>
      <c r="I66" s="3"/>
    </row>
    <row r="67" spans="1:10" x14ac:dyDescent="0.2">
      <c r="F67" s="3"/>
      <c r="G67" s="3"/>
      <c r="H67" s="3"/>
      <c r="I67" s="3"/>
    </row>
    <row r="68" spans="1:10" x14ac:dyDescent="0.2">
      <c r="A68" s="6" t="s">
        <v>34</v>
      </c>
      <c r="B68" s="6"/>
      <c r="C68" s="6"/>
      <c r="D68" s="9">
        <v>375.15000000000003</v>
      </c>
      <c r="E68" s="9"/>
      <c r="F68" s="3">
        <v>12</v>
      </c>
      <c r="G68" s="3"/>
      <c r="H68" s="3">
        <v>600000</v>
      </c>
      <c r="I68" s="3"/>
      <c r="J68" s="3">
        <f>F68*$D68</f>
        <v>4501.8</v>
      </c>
    </row>
    <row r="69" spans="1:10" x14ac:dyDescent="0.2">
      <c r="A69" s="6" t="s">
        <v>26</v>
      </c>
      <c r="B69" s="6"/>
      <c r="C69" s="6"/>
      <c r="D69" s="10">
        <v>6.0099999999999997E-3</v>
      </c>
      <c r="E69" s="10"/>
      <c r="F69" s="3">
        <v>12</v>
      </c>
      <c r="G69" s="3"/>
      <c r="H69" s="3">
        <v>2328200</v>
      </c>
      <c r="I69" s="3"/>
      <c r="J69" s="3">
        <f>$D69*H69</f>
        <v>13992.482</v>
      </c>
    </row>
    <row r="70" spans="1:10" x14ac:dyDescent="0.2">
      <c r="A70" s="6"/>
      <c r="B70" s="6"/>
      <c r="C70" s="6"/>
      <c r="D70" s="10"/>
      <c r="E70" s="10"/>
      <c r="F70" s="3">
        <f>SUM(F68:F69)</f>
        <v>24</v>
      </c>
      <c r="G70" s="3"/>
      <c r="H70" s="3">
        <f>SUM(H68:H69)</f>
        <v>2928200</v>
      </c>
      <c r="I70" s="3"/>
      <c r="J70" s="3">
        <f t="shared" ref="J70" si="18">SUM(J68:J69)</f>
        <v>18494.281999999999</v>
      </c>
    </row>
    <row r="71" spans="1:10" x14ac:dyDescent="0.2">
      <c r="A71" s="6"/>
      <c r="B71" s="6"/>
      <c r="C71" s="6"/>
      <c r="D71" s="10"/>
      <c r="E71" s="10"/>
      <c r="F71" s="3"/>
      <c r="G71" s="3"/>
      <c r="H71" s="3"/>
      <c r="I71" s="3"/>
    </row>
    <row r="72" spans="1:10" ht="15.75" thickBot="1" x14ac:dyDescent="0.25">
      <c r="A72" s="12" t="s">
        <v>35</v>
      </c>
      <c r="B72" s="6"/>
      <c r="C72" s="6"/>
      <c r="D72" s="13">
        <v>4.4799999999999996E-3</v>
      </c>
      <c r="E72" s="13"/>
      <c r="F72" s="5">
        <v>12</v>
      </c>
      <c r="G72" s="3"/>
      <c r="H72" s="5">
        <v>7342660</v>
      </c>
      <c r="I72" s="3"/>
      <c r="J72" s="5">
        <f>$D72*H72</f>
        <v>32895.116799999996</v>
      </c>
    </row>
    <row r="73" spans="1:10" ht="15.75" thickTop="1" x14ac:dyDescent="0.2">
      <c r="A73" s="6"/>
      <c r="B73" s="6"/>
      <c r="C73" s="6"/>
      <c r="D73" s="10"/>
      <c r="E73" s="10"/>
      <c r="F73" s="3"/>
      <c r="G73" s="3"/>
      <c r="H73" s="3"/>
      <c r="I73" s="3"/>
    </row>
    <row r="74" spans="1:10" ht="15.75" thickBot="1" x14ac:dyDescent="0.25">
      <c r="A74" s="6" t="s">
        <v>36</v>
      </c>
      <c r="B74" s="6"/>
      <c r="C74" s="6"/>
      <c r="F74" s="18">
        <f>SUM(F32,,F41,F50,F57,F64,F70,F72)</f>
        <v>101979</v>
      </c>
      <c r="G74" s="3"/>
      <c r="H74" s="18">
        <f>SUM(H32,,H41,H50,H57,H64,H70,H72)</f>
        <v>263829760</v>
      </c>
      <c r="I74" s="3"/>
      <c r="J74" s="18">
        <f t="shared" ref="J74" si="19">SUM(J32,,J41,J50,J57,J64,J70,J72)</f>
        <v>2710521.4818000002</v>
      </c>
    </row>
    <row r="75" spans="1:10" ht="15.75" thickTop="1" x14ac:dyDescent="0.2">
      <c r="J75" s="3">
        <v>1668484.3851999997</v>
      </c>
    </row>
  </sheetData>
  <mergeCells count="3">
    <mergeCell ref="A2:J2"/>
    <mergeCell ref="A3:J3"/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C715-BEA8-43D8-A6F6-0988A3AA697A}">
  <dimension ref="B4:E11"/>
  <sheetViews>
    <sheetView showGridLines="0" workbookViewId="0">
      <selection activeCell="B4" sqref="B4:E11"/>
    </sheetView>
  </sheetViews>
  <sheetFormatPr defaultRowHeight="15" x14ac:dyDescent="0.25"/>
  <cols>
    <col min="2" max="5" width="14.7109375" customWidth="1"/>
  </cols>
  <sheetData>
    <row r="4" spans="2:5" ht="15.75" x14ac:dyDescent="0.25">
      <c r="B4" s="19" t="s">
        <v>13</v>
      </c>
      <c r="C4" s="2"/>
      <c r="D4" s="2"/>
      <c r="E4" s="3"/>
    </row>
    <row r="5" spans="2:5" ht="15.75" x14ac:dyDescent="0.25">
      <c r="B5" s="1" t="s">
        <v>14</v>
      </c>
      <c r="C5" s="2"/>
      <c r="D5" s="2"/>
      <c r="E5" s="3">
        <v>-284700</v>
      </c>
    </row>
    <row r="6" spans="2:5" ht="15.75" x14ac:dyDescent="0.25">
      <c r="B6" s="1" t="s">
        <v>15</v>
      </c>
      <c r="C6" s="2"/>
      <c r="D6" s="2"/>
      <c r="E6" s="3">
        <v>-7225</v>
      </c>
    </row>
    <row r="7" spans="2:5" ht="15.75" x14ac:dyDescent="0.25">
      <c r="B7" s="1" t="s">
        <v>16</v>
      </c>
      <c r="C7" s="2"/>
      <c r="D7" s="2"/>
      <c r="E7" s="3">
        <v>-707</v>
      </c>
    </row>
    <row r="8" spans="2:5" ht="15.75" x14ac:dyDescent="0.25">
      <c r="B8" s="1" t="s">
        <v>17</v>
      </c>
      <c r="C8" s="2"/>
      <c r="D8" s="2"/>
      <c r="E8" s="3">
        <v>-622</v>
      </c>
    </row>
    <row r="9" spans="2:5" ht="15.75" x14ac:dyDescent="0.25">
      <c r="B9" s="1" t="s">
        <v>18</v>
      </c>
      <c r="C9" s="2"/>
      <c r="D9" s="2"/>
      <c r="E9" s="3">
        <v>-1400</v>
      </c>
    </row>
    <row r="10" spans="2:5" ht="16.5" thickBot="1" x14ac:dyDescent="0.3">
      <c r="B10" s="1" t="s">
        <v>45</v>
      </c>
      <c r="C10" s="2"/>
      <c r="D10" s="2"/>
      <c r="E10" s="5">
        <f>SUM(E5:E9)</f>
        <v>-294654</v>
      </c>
    </row>
    <row r="11" spans="2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 - Existing Rates</vt:lpstr>
      <vt:lpstr>Calculated Revenue Requirement</vt:lpstr>
      <vt:lpstr>Proposed BA - Phase 1 Rates</vt:lpstr>
      <vt:lpstr>Proposed BA - Phase 2 Rates</vt:lpstr>
      <vt:lpstr>Proposed BA - Phase 3 Rates</vt:lpstr>
      <vt:lpstr>Proposed BA - Phase 4 Rates</vt:lpstr>
      <vt:lpstr>Proposed BA - Phase 5 Rates</vt:lpstr>
      <vt:lpstr>Billing 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2025-05-16T16:50:00Z</dcterms:created>
  <dcterms:modified xsi:type="dcterms:W3CDTF">2025-06-24T14:46:49Z</dcterms:modified>
</cp:coreProperties>
</file>