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2" documentId="8_{2B7218AF-651F-421C-9EB0-5A7B9DF39083}" xr6:coauthVersionLast="47" xr6:coauthVersionMax="47" xr10:uidLastSave="{FDA0F25D-E111-44FD-B9C1-39CA96DA6A54}"/>
  <bookViews>
    <workbookView xWindow="-120" yWindow="-120" windowWidth="24240" windowHeight="13020" activeTab="2" xr2:uid="{1D07AF6E-D09C-42E0-98B6-345CD1D5AA89}"/>
  </bookViews>
  <sheets>
    <sheet name="BA - Existing Rates" sheetId="1" r:id="rId1"/>
    <sheet name="BA - Proposed Rates" sheetId="3" r:id="rId2"/>
    <sheet name="Adjustments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D69" i="3"/>
  <c r="J69" i="3" s="1"/>
  <c r="J9" i="3" s="1"/>
  <c r="H67" i="3"/>
  <c r="F67" i="3"/>
  <c r="F8" i="3" s="1"/>
  <c r="D65" i="3"/>
  <c r="J65" i="3" s="1"/>
  <c r="H61" i="3"/>
  <c r="F61" i="3"/>
  <c r="D58" i="3"/>
  <c r="J58" i="3" s="1"/>
  <c r="H54" i="3"/>
  <c r="H6" i="3" s="1"/>
  <c r="F54" i="3"/>
  <c r="F6" i="3" s="1"/>
  <c r="D51" i="3"/>
  <c r="J51" i="3" s="1"/>
  <c r="H47" i="3"/>
  <c r="H5" i="3" s="1"/>
  <c r="F47" i="3"/>
  <c r="F5" i="3" s="1"/>
  <c r="D42" i="3"/>
  <c r="J42" i="3" s="1"/>
  <c r="H38" i="3"/>
  <c r="H4" i="3" s="1"/>
  <c r="F38" i="3"/>
  <c r="F4" i="3" s="1"/>
  <c r="D33" i="3"/>
  <c r="J33" i="3" s="1"/>
  <c r="H29" i="3"/>
  <c r="H71" i="3" s="1"/>
  <c r="F29" i="3"/>
  <c r="F71" i="3" s="1"/>
  <c r="D28" i="3"/>
  <c r="J28" i="3" s="1"/>
  <c r="D27" i="3"/>
  <c r="D36" i="3" s="1"/>
  <c r="D26" i="3"/>
  <c r="D35" i="3" s="1"/>
  <c r="D25" i="3"/>
  <c r="D34" i="3" s="1"/>
  <c r="D24" i="3"/>
  <c r="J24" i="3" s="1"/>
  <c r="J17" i="3"/>
  <c r="J13" i="3"/>
  <c r="H9" i="3"/>
  <c r="F9" i="3"/>
  <c r="H8" i="3"/>
  <c r="H7" i="3"/>
  <c r="F7" i="3"/>
  <c r="J74" i="1"/>
  <c r="J9" i="1" s="1"/>
  <c r="H72" i="1"/>
  <c r="H8" i="1" s="1"/>
  <c r="F72" i="1"/>
  <c r="F8" i="1" s="1"/>
  <c r="J71" i="1"/>
  <c r="J70" i="1"/>
  <c r="J72" i="1" s="1"/>
  <c r="J8" i="1" s="1"/>
  <c r="H66" i="1"/>
  <c r="H7" i="1" s="1"/>
  <c r="F66" i="1"/>
  <c r="F7" i="1" s="1"/>
  <c r="J65" i="1"/>
  <c r="J64" i="1"/>
  <c r="J63" i="1"/>
  <c r="H59" i="1"/>
  <c r="H6" i="1" s="1"/>
  <c r="F59" i="1"/>
  <c r="F6" i="1" s="1"/>
  <c r="J58" i="1"/>
  <c r="J57" i="1"/>
  <c r="J56" i="1"/>
  <c r="J59" i="1" s="1"/>
  <c r="J6" i="1" s="1"/>
  <c r="H52" i="1"/>
  <c r="F52" i="1"/>
  <c r="F5" i="1" s="1"/>
  <c r="J51" i="1"/>
  <c r="J50" i="1"/>
  <c r="J49" i="1"/>
  <c r="J48" i="1"/>
  <c r="J47" i="1"/>
  <c r="J52" i="1" s="1"/>
  <c r="J5" i="1" s="1"/>
  <c r="H43" i="1"/>
  <c r="H4" i="1" s="1"/>
  <c r="F43" i="1"/>
  <c r="F4" i="1" s="1"/>
  <c r="J42" i="1"/>
  <c r="J41" i="1"/>
  <c r="J40" i="1"/>
  <c r="J39" i="1"/>
  <c r="J38" i="1"/>
  <c r="H34" i="1"/>
  <c r="H76" i="1" s="1"/>
  <c r="F34" i="1"/>
  <c r="F3" i="1" s="1"/>
  <c r="J33" i="1"/>
  <c r="J32" i="1"/>
  <c r="J31" i="1"/>
  <c r="J30" i="1"/>
  <c r="J29" i="1"/>
  <c r="J16" i="1"/>
  <c r="J23" i="1" s="1"/>
  <c r="J13" i="1" s="1"/>
  <c r="H9" i="1"/>
  <c r="F9" i="1"/>
  <c r="H5" i="1"/>
  <c r="D37" i="3" l="1"/>
  <c r="D43" i="3"/>
  <c r="J43" i="3" s="1"/>
  <c r="J34" i="3"/>
  <c r="D44" i="3"/>
  <c r="J44" i="3" s="1"/>
  <c r="J35" i="3"/>
  <c r="D45" i="3"/>
  <c r="J36" i="3"/>
  <c r="F3" i="3"/>
  <c r="F10" i="3" s="1"/>
  <c r="H3" i="3"/>
  <c r="H10" i="3" s="1"/>
  <c r="J25" i="3"/>
  <c r="J26" i="3"/>
  <c r="J27" i="3"/>
  <c r="H3" i="1"/>
  <c r="F76" i="1"/>
  <c r="J66" i="1"/>
  <c r="J7" i="1" s="1"/>
  <c r="J43" i="1"/>
  <c r="J4" i="1" s="1"/>
  <c r="H10" i="1"/>
  <c r="J34" i="1"/>
  <c r="J76" i="1" s="1"/>
  <c r="F10" i="1"/>
  <c r="J29" i="3" l="1"/>
  <c r="D46" i="3"/>
  <c r="J37" i="3"/>
  <c r="J38" i="3" s="1"/>
  <c r="J4" i="3" s="1"/>
  <c r="J3" i="3"/>
  <c r="D52" i="3"/>
  <c r="J45" i="3"/>
  <c r="J3" i="1"/>
  <c r="J10" i="1" s="1"/>
  <c r="J12" i="1" s="1"/>
  <c r="J14" i="1" s="1"/>
  <c r="D53" i="3" l="1"/>
  <c r="J46" i="3"/>
  <c r="J47" i="3" s="1"/>
  <c r="J5" i="3" s="1"/>
  <c r="J52" i="3"/>
  <c r="D59" i="3"/>
  <c r="J59" i="3" s="1"/>
  <c r="D60" i="3" l="1"/>
  <c r="J53" i="3"/>
  <c r="J54" i="3" s="1"/>
  <c r="J6" i="3" l="1"/>
  <c r="J60" i="3"/>
  <c r="J61" i="3" s="1"/>
  <c r="J7" i="3" s="1"/>
  <c r="D66" i="3"/>
  <c r="J66" i="3" s="1"/>
  <c r="J67" i="3" s="1"/>
  <c r="J8" i="3" s="1"/>
  <c r="J10" i="3" l="1"/>
  <c r="J12" i="3" s="1"/>
  <c r="J71" i="3"/>
  <c r="J14" i="3" l="1"/>
  <c r="J16" i="3"/>
  <c r="J18" i="3" s="1"/>
</calcChain>
</file>

<file path=xl/sharedStrings.xml><?xml version="1.0" encoding="utf-8"?>
<sst xmlns="http://schemas.openxmlformats.org/spreadsheetml/2006/main" count="128" uniqueCount="48">
  <si>
    <t>5/8 x 3/4-Inch Meter</t>
  </si>
  <si>
    <t>1-Inch Meter</t>
  </si>
  <si>
    <t>1 1/2-Inch Meter</t>
  </si>
  <si>
    <t>2-Inch Meter</t>
  </si>
  <si>
    <t>3-Inch Meter</t>
  </si>
  <si>
    <t>4-Inch Meter</t>
  </si>
  <si>
    <t>Wholesale</t>
  </si>
  <si>
    <t>Billing Analysis Total</t>
  </si>
  <si>
    <t>Billing Adjustments</t>
  </si>
  <si>
    <t>Adjusted Billing Analysis Totals</t>
  </si>
  <si>
    <t xml:space="preserve">Less: </t>
  </si>
  <si>
    <t>Revenus Water Sales - 2023 Annual Report</t>
  </si>
  <si>
    <t>Adjustment</t>
  </si>
  <si>
    <t>Classification Errors</t>
  </si>
  <si>
    <t>Water Loss Surcharge</t>
  </si>
  <si>
    <t>Old Hicory Debt Surcharge</t>
  </si>
  <si>
    <t>Other Water Revenues - Other</t>
  </si>
  <si>
    <t>Forfeited Discounts</t>
  </si>
  <si>
    <t>Rents From Water Property</t>
  </si>
  <si>
    <t>Corrected Revenue from Water Sales</t>
  </si>
  <si>
    <t>Class/Meter Size</t>
  </si>
  <si>
    <t>Rate</t>
  </si>
  <si>
    <t>First 2000 Gallons</t>
  </si>
  <si>
    <t>Next 8000 Gallons</t>
  </si>
  <si>
    <t>Next 10000 Gallons</t>
  </si>
  <si>
    <t>Next 30000 Gallons</t>
  </si>
  <si>
    <t>Over 50000 Gallons</t>
  </si>
  <si>
    <t>First 5000 Gallons</t>
  </si>
  <si>
    <t>Next 5000 Gallons</t>
  </si>
  <si>
    <t>First 7500 Gallons</t>
  </si>
  <si>
    <t>Next 2500 Gallons</t>
  </si>
  <si>
    <t>First 20000 Gallons</t>
  </si>
  <si>
    <t>First 30000 Gallons</t>
  </si>
  <si>
    <t>Next 20000 Gallons</t>
  </si>
  <si>
    <t>First 50000 Gallons</t>
  </si>
  <si>
    <t>04 - Wholesale</t>
  </si>
  <si>
    <t>TOTAL</t>
  </si>
  <si>
    <t>Bills</t>
  </si>
  <si>
    <t>Gallons</t>
  </si>
  <si>
    <t>Amount</t>
  </si>
  <si>
    <t>Amount Billed</t>
  </si>
  <si>
    <t>Existing</t>
  </si>
  <si>
    <t>Billed</t>
  </si>
  <si>
    <t>Revenues - Proposed Rates</t>
  </si>
  <si>
    <t>Less:   Revenue Requirement</t>
  </si>
  <si>
    <t>Difference</t>
  </si>
  <si>
    <t>Proposed</t>
  </si>
  <si>
    <t>Total Misclassification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</si>
</sst>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5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1" fillId="0" borderId="0" xfId="0" applyNumberFormat="1" applyFont="1"/>
    <xf numFmtId="37" fontId="1" fillId="0" borderId="0" xfId="0" applyNumberFormat="1" applyFont="1"/>
    <xf numFmtId="37" fontId="1" fillId="0" borderId="1" xfId="0" applyNumberFormat="1" applyFont="1" applyBorder="1"/>
    <xf numFmtId="37" fontId="1" fillId="0" borderId="2" xfId="0" applyNumberFormat="1" applyFont="1" applyBorder="1"/>
    <xf numFmtId="0" fontId="2" fillId="0" borderId="0" xfId="0" applyFont="1"/>
    <xf numFmtId="164" fontId="2" fillId="0" borderId="0" xfId="0" applyNumberFormat="1" applyFont="1" applyAlignment="1">
      <alignment horizontal="right" indent="1"/>
    </xf>
    <xf numFmtId="0" fontId="2" fillId="0" borderId="1" xfId="0" applyFont="1" applyBorder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/>
    <xf numFmtId="37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indent="1"/>
    </xf>
    <xf numFmtId="164" fontId="1" fillId="0" borderId="0" xfId="0" applyNumberFormat="1" applyFont="1" applyBorder="1"/>
    <xf numFmtId="164" fontId="2" fillId="0" borderId="0" xfId="0" applyNumberFormat="1" applyFont="1" applyBorder="1" applyAlignment="1">
      <alignment horizontal="right" indent="1"/>
    </xf>
    <xf numFmtId="2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37" fontId="1" fillId="0" borderId="3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dba73962b2cd367/Documents/Graves%20County%20WD/1st%20DR/3_GCWD_Rate%20Model.xlsx" TargetMode="External"/><Relationship Id="rId1" Type="http://schemas.openxmlformats.org/officeDocument/2006/relationships/externalLinkPath" Target="3_GCWD_Rat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 - DSC"/>
      <sheetName val="SAO - Op Ratio"/>
      <sheetName val="Water Rate Inc"/>
      <sheetName val="Cost Excess Water Loss"/>
      <sheetName val="Contractual Services"/>
      <sheetName val="Sheet2"/>
      <sheetName val="Dep Adj"/>
      <sheetName val="TY Dep Sch"/>
      <sheetName val="NARUC Dep Lives"/>
      <sheetName val="Debt Sch"/>
      <sheetName val="KIA Loan B11-02"/>
      <sheetName val="KIA Loan B07-03"/>
      <sheetName val="KIA Loan B05-04"/>
      <sheetName val="CurRates"/>
      <sheetName val="Rates Comp DSC"/>
      <sheetName val="Rates Comp OR"/>
      <sheetName val="ExBA"/>
      <sheetName val="BA Adj"/>
      <sheetName val="Pro BA DSC"/>
      <sheetName val="Prop BA OR"/>
      <sheetName val="Table A"/>
      <sheetName val="Tble B"/>
      <sheetName val="Table C"/>
      <sheetName val="Table D"/>
      <sheetName val="Cust Notice - OR"/>
      <sheetName val="34x58 Inch"/>
      <sheetName val="1-Inch"/>
      <sheetName val="1 1-2-Inch"/>
      <sheetName val="2-Inch"/>
      <sheetName val="3-Inch"/>
      <sheetName val="4-Inch"/>
      <sheetName val="Wholesale"/>
      <sheetName val="Blank"/>
    </sheetNames>
    <sheetDataSet>
      <sheetData sheetId="0">
        <row r="12">
          <cell r="G12">
            <v>2171725</v>
          </cell>
        </row>
        <row r="55">
          <cell r="M55">
            <v>2488805</v>
          </cell>
        </row>
      </sheetData>
      <sheetData sheetId="1">
        <row r="15">
          <cell r="M15">
            <v>1876972.6742000002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L11">
            <v>20.509999999999998</v>
          </cell>
        </row>
        <row r="12">
          <cell r="L12">
            <v>8.0199999999999994E-3</v>
          </cell>
        </row>
        <row r="13">
          <cell r="L13">
            <v>7.1800000000000006E-3</v>
          </cell>
        </row>
        <row r="14">
          <cell r="L14">
            <v>6.3499999999999997E-3</v>
          </cell>
        </row>
        <row r="15">
          <cell r="L15">
            <v>5.5100000000000001E-3</v>
          </cell>
        </row>
        <row r="18">
          <cell r="L18">
            <v>44.480000000000004</v>
          </cell>
        </row>
        <row r="25">
          <cell r="L25">
            <v>64.489999999999995</v>
          </cell>
        </row>
        <row r="32">
          <cell r="L32">
            <v>156.06000000000003</v>
          </cell>
        </row>
        <row r="37">
          <cell r="L37">
            <v>219.58</v>
          </cell>
        </row>
        <row r="42">
          <cell r="L42">
            <v>345.91</v>
          </cell>
        </row>
        <row r="45">
          <cell r="L45">
            <v>4.0899999999999999E-3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10F9-B233-410C-8740-94C0053CD3EB}">
  <dimension ref="A2:J77"/>
  <sheetViews>
    <sheetView showGridLines="0" topLeftCell="A2" workbookViewId="0">
      <selection activeCell="B17" sqref="B17:J23"/>
    </sheetView>
  </sheetViews>
  <sheetFormatPr defaultRowHeight="15" x14ac:dyDescent="0.2"/>
  <cols>
    <col min="1" max="1" width="7.28515625" style="24" customWidth="1"/>
    <col min="2" max="2" width="27.7109375" style="1" customWidth="1"/>
    <col min="3" max="3" width="1.7109375" style="18" customWidth="1"/>
    <col min="4" max="4" width="20.85546875" style="2" customWidth="1"/>
    <col min="5" max="5" width="1.7109375" style="18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6384" width="9.140625" style="1"/>
  </cols>
  <sheetData>
    <row r="2" spans="1:10" x14ac:dyDescent="0.2">
      <c r="F2" s="15" t="s">
        <v>37</v>
      </c>
      <c r="H2" s="15" t="s">
        <v>38</v>
      </c>
      <c r="J2" s="16" t="s">
        <v>40</v>
      </c>
    </row>
    <row r="3" spans="1:10" x14ac:dyDescent="0.2">
      <c r="A3" s="24" t="s">
        <v>0</v>
      </c>
      <c r="F3" s="3">
        <f>F34</f>
        <v>98818</v>
      </c>
      <c r="G3" s="3"/>
      <c r="H3" s="3">
        <f>H34</f>
        <v>215314600</v>
      </c>
      <c r="I3" s="3"/>
      <c r="J3" s="3">
        <f t="shared" ref="J3" si="0">J34</f>
        <v>1590118.3710000003</v>
      </c>
    </row>
    <row r="4" spans="1:10" x14ac:dyDescent="0.2">
      <c r="A4" s="24" t="s">
        <v>1</v>
      </c>
      <c r="F4" s="3">
        <f>F43</f>
        <v>1664</v>
      </c>
      <c r="G4" s="3"/>
      <c r="H4" s="3">
        <f>H43</f>
        <v>5951200</v>
      </c>
      <c r="I4" s="3"/>
      <c r="J4" s="3">
        <f t="shared" ref="J4" si="1">J43</f>
        <v>55942.833000000006</v>
      </c>
    </row>
    <row r="5" spans="1:10" x14ac:dyDescent="0.2">
      <c r="A5" s="24" t="s">
        <v>2</v>
      </c>
      <c r="F5" s="3">
        <f>F52</f>
        <v>297</v>
      </c>
      <c r="G5" s="3"/>
      <c r="H5" s="3">
        <f>H52</f>
        <v>3764400</v>
      </c>
      <c r="I5" s="3"/>
      <c r="J5" s="3">
        <f t="shared" ref="J5" si="2">J52</f>
        <v>19609.364999999998</v>
      </c>
    </row>
    <row r="6" spans="1:10" x14ac:dyDescent="0.2">
      <c r="A6" s="24" t="s">
        <v>3</v>
      </c>
      <c r="F6" s="3">
        <f>F59</f>
        <v>1127</v>
      </c>
      <c r="G6" s="3"/>
      <c r="H6" s="3">
        <f>H59</f>
        <v>28254200</v>
      </c>
      <c r="I6" s="3"/>
      <c r="J6" s="3">
        <f t="shared" ref="J6" si="3">J59</f>
        <v>170047.71399999998</v>
      </c>
    </row>
    <row r="7" spans="1:10" x14ac:dyDescent="0.2">
      <c r="A7" s="24" t="s">
        <v>4</v>
      </c>
      <c r="F7" s="3">
        <f>F66</f>
        <v>37</v>
      </c>
      <c r="G7" s="3"/>
      <c r="H7" s="3">
        <f>H66</f>
        <v>274500</v>
      </c>
      <c r="I7" s="3"/>
      <c r="J7" s="3">
        <f t="shared" ref="J7" si="4">J66</f>
        <v>5943.4769999999999</v>
      </c>
    </row>
    <row r="8" spans="1:10" x14ac:dyDescent="0.2">
      <c r="A8" s="24" t="s">
        <v>5</v>
      </c>
      <c r="F8" s="3">
        <f>F72</f>
        <v>24</v>
      </c>
      <c r="G8" s="3"/>
      <c r="H8" s="3">
        <f>H72</f>
        <v>2928200</v>
      </c>
      <c r="I8" s="3"/>
      <c r="J8" s="3">
        <f t="shared" ref="J8" si="5">J72</f>
        <v>12768.948</v>
      </c>
    </row>
    <row r="9" spans="1:10" x14ac:dyDescent="0.2">
      <c r="A9" s="24" t="s">
        <v>6</v>
      </c>
      <c r="F9" s="4">
        <f>F74</f>
        <v>12</v>
      </c>
      <c r="G9" s="3"/>
      <c r="H9" s="4">
        <f>H74</f>
        <v>7342660</v>
      </c>
      <c r="I9" s="3"/>
      <c r="J9" s="4">
        <f t="shared" ref="J9" si="6">J74</f>
        <v>22541.966199999999</v>
      </c>
    </row>
    <row r="10" spans="1:10" ht="15.75" thickBot="1" x14ac:dyDescent="0.25">
      <c r="A10" s="24" t="s">
        <v>7</v>
      </c>
      <c r="F10" s="5">
        <f>SUM(F3:F9)</f>
        <v>101979</v>
      </c>
      <c r="G10" s="3"/>
      <c r="H10" s="5">
        <f>SUM(H3:H9)</f>
        <v>263829760</v>
      </c>
      <c r="I10" s="3"/>
      <c r="J10" s="3">
        <f t="shared" ref="J10" si="7">SUM(J3:J9)</f>
        <v>1876972.6742000002</v>
      </c>
    </row>
    <row r="11" spans="1:10" ht="15.75" thickTop="1" x14ac:dyDescent="0.2">
      <c r="A11" s="24" t="s">
        <v>8</v>
      </c>
      <c r="F11" s="3"/>
      <c r="G11" s="3"/>
      <c r="H11" s="3"/>
      <c r="I11" s="3"/>
      <c r="J11" s="4"/>
    </row>
    <row r="12" spans="1:10" x14ac:dyDescent="0.2">
      <c r="A12" s="24" t="s">
        <v>9</v>
      </c>
      <c r="F12" s="3"/>
      <c r="G12" s="3"/>
      <c r="H12" s="3"/>
      <c r="I12" s="3"/>
      <c r="J12" s="3">
        <f>SUM(J10:J11)</f>
        <v>1876972.6742000002</v>
      </c>
    </row>
    <row r="13" spans="1:10" x14ac:dyDescent="0.2">
      <c r="A13" s="24" t="s">
        <v>10</v>
      </c>
      <c r="B13" s="1" t="s">
        <v>11</v>
      </c>
      <c r="J13" s="4">
        <f>-J23</f>
        <v>-1877071</v>
      </c>
    </row>
    <row r="14" spans="1:10" ht="15.75" thickBot="1" x14ac:dyDescent="0.25">
      <c r="A14" s="24" t="s">
        <v>12</v>
      </c>
      <c r="J14" s="5">
        <f>SUM(J12:J13)</f>
        <v>-98.325799999758601</v>
      </c>
    </row>
    <row r="15" spans="1:10" ht="15.75" thickTop="1" x14ac:dyDescent="0.2"/>
    <row r="16" spans="1:10" x14ac:dyDescent="0.2">
      <c r="A16" s="24" t="s">
        <v>11</v>
      </c>
      <c r="J16" s="3">
        <f>'[1]SAO - DSC'!G12</f>
        <v>2171725</v>
      </c>
    </row>
    <row r="17" spans="1:10" x14ac:dyDescent="0.2">
      <c r="A17" s="24" t="s">
        <v>10</v>
      </c>
      <c r="B17" s="1" t="s">
        <v>13</v>
      </c>
    </row>
    <row r="18" spans="1:10" x14ac:dyDescent="0.2">
      <c r="B18" s="1" t="s">
        <v>14</v>
      </c>
      <c r="J18" s="3">
        <v>-284700</v>
      </c>
    </row>
    <row r="19" spans="1:10" x14ac:dyDescent="0.2">
      <c r="B19" s="1" t="s">
        <v>15</v>
      </c>
      <c r="J19" s="3">
        <v>-7225</v>
      </c>
    </row>
    <row r="20" spans="1:10" x14ac:dyDescent="0.2">
      <c r="B20" s="1" t="s">
        <v>16</v>
      </c>
      <c r="J20" s="3">
        <v>-707</v>
      </c>
    </row>
    <row r="21" spans="1:10" x14ac:dyDescent="0.2">
      <c r="B21" s="1" t="s">
        <v>17</v>
      </c>
      <c r="J21" s="3">
        <v>-622</v>
      </c>
    </row>
    <row r="22" spans="1:10" x14ac:dyDescent="0.2">
      <c r="B22" s="1" t="s">
        <v>18</v>
      </c>
      <c r="J22" s="3">
        <v>-1400</v>
      </c>
    </row>
    <row r="23" spans="1:10" ht="15.75" thickBot="1" x14ac:dyDescent="0.25">
      <c r="B23" s="1" t="s">
        <v>19</v>
      </c>
      <c r="J23" s="5">
        <f>SUM(J16:J22)</f>
        <v>1877071</v>
      </c>
    </row>
    <row r="24" spans="1:10" ht="15.75" thickTop="1" x14ac:dyDescent="0.2"/>
    <row r="25" spans="1:10" x14ac:dyDescent="0.2">
      <c r="A25" s="25"/>
      <c r="B25" s="6"/>
      <c r="C25" s="19"/>
      <c r="D25" s="7" t="s">
        <v>41</v>
      </c>
      <c r="E25" s="19"/>
      <c r="J25" s="14" t="s">
        <v>39</v>
      </c>
    </row>
    <row r="26" spans="1:10" x14ac:dyDescent="0.2">
      <c r="A26" s="27" t="s">
        <v>20</v>
      </c>
      <c r="B26" s="27"/>
      <c r="C26" s="19"/>
      <c r="D26" s="17" t="s">
        <v>21</v>
      </c>
      <c r="E26" s="19"/>
      <c r="F26" s="15" t="s">
        <v>37</v>
      </c>
      <c r="H26" s="15" t="s">
        <v>38</v>
      </c>
      <c r="J26" s="16" t="s">
        <v>42</v>
      </c>
    </row>
    <row r="27" spans="1:10" x14ac:dyDescent="0.2">
      <c r="A27" s="26" t="s">
        <v>0</v>
      </c>
      <c r="B27" s="6"/>
    </row>
    <row r="29" spans="1:10" x14ac:dyDescent="0.2">
      <c r="A29" s="25" t="s">
        <v>22</v>
      </c>
      <c r="B29" s="6"/>
      <c r="C29" s="20"/>
      <c r="D29" s="9">
        <v>15.45</v>
      </c>
      <c r="E29" s="20"/>
      <c r="F29" s="3">
        <v>57228</v>
      </c>
      <c r="G29" s="3"/>
      <c r="H29" s="3">
        <v>95744200</v>
      </c>
      <c r="I29" s="3"/>
      <c r="J29" s="3">
        <f>F29*$D29</f>
        <v>884172.6</v>
      </c>
    </row>
    <row r="30" spans="1:10" x14ac:dyDescent="0.2">
      <c r="A30" s="25" t="s">
        <v>23</v>
      </c>
      <c r="B30" s="6"/>
      <c r="C30" s="21"/>
      <c r="D30" s="10">
        <v>6.0299999999999998E-3</v>
      </c>
      <c r="E30" s="21"/>
      <c r="F30" s="3">
        <v>38227</v>
      </c>
      <c r="G30" s="3"/>
      <c r="H30" s="3">
        <v>102411700</v>
      </c>
      <c r="I30" s="3"/>
      <c r="J30" s="3">
        <f>$D30*H30</f>
        <v>617542.55099999998</v>
      </c>
    </row>
    <row r="31" spans="1:10" x14ac:dyDescent="0.2">
      <c r="A31" s="25" t="s">
        <v>24</v>
      </c>
      <c r="B31" s="6"/>
      <c r="C31" s="21"/>
      <c r="D31" s="10">
        <v>5.4000000000000003E-3</v>
      </c>
      <c r="E31" s="21"/>
      <c r="F31" s="3">
        <v>2807</v>
      </c>
      <c r="G31" s="3"/>
      <c r="H31" s="3">
        <v>11502800</v>
      </c>
      <c r="I31" s="3"/>
      <c r="J31" s="3">
        <f t="shared" ref="J31:J33" si="8">$D31*H31</f>
        <v>62115.12</v>
      </c>
    </row>
    <row r="32" spans="1:10" x14ac:dyDescent="0.2">
      <c r="A32" s="25" t="s">
        <v>25</v>
      </c>
      <c r="B32" s="6"/>
      <c r="C32" s="21"/>
      <c r="D32" s="10">
        <v>4.7699999999999999E-3</v>
      </c>
      <c r="E32" s="21"/>
      <c r="F32" s="3">
        <v>510</v>
      </c>
      <c r="G32" s="3"/>
      <c r="H32" s="3">
        <v>4559800</v>
      </c>
      <c r="I32" s="3"/>
      <c r="J32" s="3">
        <f t="shared" si="8"/>
        <v>21750.245999999999</v>
      </c>
    </row>
    <row r="33" spans="1:10" x14ac:dyDescent="0.2">
      <c r="A33" s="25" t="s">
        <v>26</v>
      </c>
      <c r="B33" s="6"/>
      <c r="C33" s="21"/>
      <c r="D33" s="10">
        <v>4.1399999999999996E-3</v>
      </c>
      <c r="E33" s="21"/>
      <c r="F33" s="3">
        <v>46</v>
      </c>
      <c r="G33" s="3"/>
      <c r="H33" s="3">
        <v>1096100</v>
      </c>
      <c r="I33" s="3"/>
      <c r="J33" s="3">
        <f t="shared" si="8"/>
        <v>4537.8539999999994</v>
      </c>
    </row>
    <row r="34" spans="1:10" ht="15.75" thickBot="1" x14ac:dyDescent="0.25">
      <c r="A34" s="25"/>
      <c r="B34" s="6"/>
      <c r="C34" s="21"/>
      <c r="D34" s="10"/>
      <c r="E34" s="21"/>
      <c r="F34" s="5">
        <f>SUM(F29:F33)</f>
        <v>98818</v>
      </c>
      <c r="G34" s="3"/>
      <c r="H34" s="5">
        <f>SUM(H29:H33)</f>
        <v>215314600</v>
      </c>
      <c r="I34" s="3"/>
      <c r="J34" s="5">
        <f t="shared" ref="J34" si="9">SUM(J29:J33)</f>
        <v>1590118.3710000003</v>
      </c>
    </row>
    <row r="35" spans="1:10" ht="15.75" thickTop="1" x14ac:dyDescent="0.2">
      <c r="A35" s="25"/>
      <c r="B35" s="6"/>
      <c r="C35" s="21"/>
      <c r="D35" s="10"/>
      <c r="E35" s="21"/>
      <c r="F35" s="3"/>
      <c r="G35" s="3"/>
      <c r="H35" s="3"/>
      <c r="I35" s="3"/>
    </row>
    <row r="36" spans="1:10" x14ac:dyDescent="0.2">
      <c r="A36" s="26" t="s">
        <v>1</v>
      </c>
      <c r="B36" s="6"/>
      <c r="C36" s="21"/>
      <c r="D36" s="10"/>
      <c r="E36" s="21"/>
      <c r="F36" s="3"/>
      <c r="G36" s="3"/>
      <c r="H36" s="3"/>
      <c r="I36" s="3"/>
    </row>
    <row r="37" spans="1:10" x14ac:dyDescent="0.2">
      <c r="A37" s="25"/>
      <c r="B37" s="6"/>
      <c r="C37" s="21"/>
      <c r="D37" s="10"/>
      <c r="E37" s="21"/>
      <c r="F37" s="3"/>
      <c r="G37" s="3"/>
      <c r="H37" s="3"/>
      <c r="I37" s="3"/>
    </row>
    <row r="38" spans="1:10" x14ac:dyDescent="0.2">
      <c r="A38" s="25" t="s">
        <v>27</v>
      </c>
      <c r="B38" s="6"/>
      <c r="C38" s="20"/>
      <c r="D38" s="9">
        <v>33.53</v>
      </c>
      <c r="E38" s="20"/>
      <c r="F38" s="3">
        <v>1212</v>
      </c>
      <c r="G38" s="3"/>
      <c r="H38" s="3">
        <v>3033400</v>
      </c>
      <c r="I38" s="3"/>
      <c r="J38" s="3">
        <f>F38*$D38</f>
        <v>40638.36</v>
      </c>
    </row>
    <row r="39" spans="1:10" x14ac:dyDescent="0.2">
      <c r="A39" s="25" t="s">
        <v>28</v>
      </c>
      <c r="B39" s="6"/>
      <c r="C39" s="21"/>
      <c r="D39" s="10">
        <v>6.0299999999999998E-3</v>
      </c>
      <c r="E39" s="21"/>
      <c r="F39" s="3">
        <v>267</v>
      </c>
      <c r="G39" s="3"/>
      <c r="H39" s="3">
        <v>870400</v>
      </c>
      <c r="I39" s="3"/>
      <c r="J39" s="3">
        <f>$D39*H39</f>
        <v>5248.5119999999997</v>
      </c>
    </row>
    <row r="40" spans="1:10" x14ac:dyDescent="0.2">
      <c r="A40" s="25" t="s">
        <v>24</v>
      </c>
      <c r="B40" s="6"/>
      <c r="C40" s="21"/>
      <c r="D40" s="10">
        <v>5.4000000000000003E-3</v>
      </c>
      <c r="E40" s="21"/>
      <c r="F40" s="3">
        <v>108</v>
      </c>
      <c r="G40" s="3"/>
      <c r="H40" s="3">
        <v>806200</v>
      </c>
      <c r="I40" s="3"/>
      <c r="J40" s="3">
        <f t="shared" ref="J40:J42" si="10">$D40*H40</f>
        <v>4353.4800000000005</v>
      </c>
    </row>
    <row r="41" spans="1:10" x14ac:dyDescent="0.2">
      <c r="A41" s="25" t="s">
        <v>25</v>
      </c>
      <c r="B41" s="6"/>
      <c r="C41" s="21"/>
      <c r="D41" s="10">
        <v>4.7699999999999999E-3</v>
      </c>
      <c r="E41" s="21"/>
      <c r="F41" s="3">
        <v>59</v>
      </c>
      <c r="G41" s="3"/>
      <c r="H41" s="3">
        <v>895100</v>
      </c>
      <c r="I41" s="3"/>
      <c r="J41" s="3">
        <f t="shared" si="10"/>
        <v>4269.6269999999995</v>
      </c>
    </row>
    <row r="42" spans="1:10" x14ac:dyDescent="0.2">
      <c r="A42" s="25" t="s">
        <v>26</v>
      </c>
      <c r="B42" s="6"/>
      <c r="C42" s="21"/>
      <c r="D42" s="10">
        <v>4.1399999999999996E-3</v>
      </c>
      <c r="E42" s="21"/>
      <c r="F42" s="3">
        <v>18</v>
      </c>
      <c r="G42" s="3"/>
      <c r="H42" s="3">
        <v>346100</v>
      </c>
      <c r="I42" s="3"/>
      <c r="J42" s="3">
        <f t="shared" si="10"/>
        <v>1432.8539999999998</v>
      </c>
    </row>
    <row r="43" spans="1:10" ht="15.75" thickBot="1" x14ac:dyDescent="0.25">
      <c r="A43" s="25"/>
      <c r="B43" s="6"/>
      <c r="C43" s="21"/>
      <c r="D43" s="10"/>
      <c r="E43" s="21"/>
      <c r="F43" s="5">
        <f>SUM(F38:F42)</f>
        <v>1664</v>
      </c>
      <c r="G43" s="3"/>
      <c r="H43" s="5">
        <f>SUM(H38:H42)</f>
        <v>5951200</v>
      </c>
      <c r="I43" s="3"/>
      <c r="J43" s="5">
        <f t="shared" ref="J43" si="11">SUM(J38:J42)</f>
        <v>55942.833000000006</v>
      </c>
    </row>
    <row r="44" spans="1:10" ht="15.75" thickTop="1" x14ac:dyDescent="0.2">
      <c r="A44" s="25"/>
      <c r="B44" s="6"/>
      <c r="C44" s="21"/>
      <c r="D44" s="10"/>
      <c r="E44" s="21"/>
      <c r="F44" s="3"/>
      <c r="G44" s="3"/>
      <c r="H44" s="3"/>
      <c r="I44" s="3"/>
    </row>
    <row r="45" spans="1:10" x14ac:dyDescent="0.2">
      <c r="A45" s="26" t="s">
        <v>2</v>
      </c>
      <c r="B45" s="6"/>
      <c r="C45" s="21"/>
      <c r="D45" s="10"/>
      <c r="E45" s="21"/>
      <c r="F45" s="3"/>
      <c r="G45" s="3"/>
      <c r="H45" s="3"/>
      <c r="I45" s="3"/>
    </row>
    <row r="46" spans="1:10" x14ac:dyDescent="0.2">
      <c r="A46" s="25"/>
      <c r="B46" s="6"/>
      <c r="C46" s="21"/>
      <c r="D46" s="10"/>
      <c r="E46" s="21"/>
      <c r="F46" s="3"/>
      <c r="G46" s="3"/>
      <c r="H46" s="3"/>
      <c r="I46" s="3"/>
    </row>
    <row r="47" spans="1:10" x14ac:dyDescent="0.2">
      <c r="A47" s="25" t="s">
        <v>29</v>
      </c>
      <c r="B47" s="6"/>
      <c r="C47" s="20"/>
      <c r="D47" s="9">
        <v>48.62</v>
      </c>
      <c r="E47" s="20"/>
      <c r="F47" s="3">
        <v>96</v>
      </c>
      <c r="G47" s="3"/>
      <c r="H47" s="3">
        <v>536500</v>
      </c>
      <c r="I47" s="3"/>
      <c r="J47" s="3">
        <f>F47*$D47</f>
        <v>4667.5199999999995</v>
      </c>
    </row>
    <row r="48" spans="1:10" x14ac:dyDescent="0.2">
      <c r="A48" s="25" t="s">
        <v>30</v>
      </c>
      <c r="B48" s="6"/>
      <c r="C48" s="21"/>
      <c r="D48" s="10">
        <v>6.0299999999999998E-3</v>
      </c>
      <c r="E48" s="21"/>
      <c r="F48" s="3">
        <v>67</v>
      </c>
      <c r="G48" s="3"/>
      <c r="H48" s="3">
        <v>163000</v>
      </c>
      <c r="I48" s="3"/>
      <c r="J48" s="3">
        <f>$D48*H48</f>
        <v>982.89</v>
      </c>
    </row>
    <row r="49" spans="1:10" x14ac:dyDescent="0.2">
      <c r="A49" s="25" t="s">
        <v>24</v>
      </c>
      <c r="B49" s="6"/>
      <c r="C49" s="21"/>
      <c r="D49" s="10">
        <v>5.4000000000000003E-3</v>
      </c>
      <c r="E49" s="21"/>
      <c r="F49" s="3">
        <v>61</v>
      </c>
      <c r="G49" s="3"/>
      <c r="H49" s="3">
        <v>500500</v>
      </c>
      <c r="I49" s="3"/>
      <c r="J49" s="3">
        <f t="shared" ref="J49:J51" si="12">$D49*H49</f>
        <v>2702.7000000000003</v>
      </c>
    </row>
    <row r="50" spans="1:10" x14ac:dyDescent="0.2">
      <c r="A50" s="25" t="s">
        <v>25</v>
      </c>
      <c r="B50" s="6"/>
      <c r="C50" s="21"/>
      <c r="D50" s="10">
        <v>4.7699999999999999E-3</v>
      </c>
      <c r="E50" s="21"/>
      <c r="F50" s="3">
        <v>44</v>
      </c>
      <c r="G50" s="3"/>
      <c r="H50" s="3">
        <v>1015300</v>
      </c>
      <c r="I50" s="3"/>
      <c r="J50" s="3">
        <f t="shared" si="12"/>
        <v>4842.9809999999998</v>
      </c>
    </row>
    <row r="51" spans="1:10" x14ac:dyDescent="0.2">
      <c r="A51" s="25" t="s">
        <v>26</v>
      </c>
      <c r="B51" s="6"/>
      <c r="C51" s="21"/>
      <c r="D51" s="10">
        <v>4.1399999999999996E-3</v>
      </c>
      <c r="E51" s="21"/>
      <c r="F51" s="3">
        <v>29</v>
      </c>
      <c r="G51" s="3"/>
      <c r="H51" s="3">
        <v>1549100</v>
      </c>
      <c r="I51" s="3"/>
      <c r="J51" s="3">
        <f t="shared" si="12"/>
        <v>6413.2739999999994</v>
      </c>
    </row>
    <row r="52" spans="1:10" ht="15.75" thickBot="1" x14ac:dyDescent="0.25">
      <c r="A52" s="25"/>
      <c r="B52" s="6"/>
      <c r="C52" s="21"/>
      <c r="D52" s="10"/>
      <c r="E52" s="21"/>
      <c r="F52" s="5">
        <f>SUM(F47:F51)</f>
        <v>297</v>
      </c>
      <c r="G52" s="3"/>
      <c r="H52" s="5">
        <f>SUM(H47:H51)</f>
        <v>3764400</v>
      </c>
      <c r="I52" s="3"/>
      <c r="J52" s="5">
        <f t="shared" ref="J52" si="13">SUM(J47:J51)</f>
        <v>19609.364999999998</v>
      </c>
    </row>
    <row r="53" spans="1:10" ht="15.75" thickTop="1" x14ac:dyDescent="0.2">
      <c r="A53" s="25"/>
      <c r="B53" s="6"/>
      <c r="C53" s="21"/>
      <c r="D53" s="10"/>
      <c r="E53" s="21"/>
      <c r="F53" s="3"/>
      <c r="G53" s="3"/>
      <c r="H53" s="3"/>
      <c r="I53" s="3"/>
    </row>
    <row r="54" spans="1:10" x14ac:dyDescent="0.2">
      <c r="A54" s="8" t="s">
        <v>3</v>
      </c>
      <c r="B54" s="6"/>
      <c r="C54" s="21"/>
      <c r="D54" s="10"/>
      <c r="E54" s="21"/>
      <c r="F54" s="3"/>
      <c r="G54" s="3"/>
      <c r="H54" s="3"/>
      <c r="I54" s="3"/>
    </row>
    <row r="55" spans="1:10" x14ac:dyDescent="0.2">
      <c r="A55" s="25"/>
      <c r="B55" s="6"/>
      <c r="C55" s="21"/>
      <c r="D55" s="10"/>
      <c r="E55" s="21"/>
      <c r="F55" s="3"/>
      <c r="G55" s="3"/>
      <c r="H55" s="3"/>
      <c r="I55" s="3"/>
    </row>
    <row r="56" spans="1:10" x14ac:dyDescent="0.2">
      <c r="A56" s="25" t="s">
        <v>31</v>
      </c>
      <c r="B56" s="6"/>
      <c r="C56" s="22"/>
      <c r="D56" s="11">
        <v>117.68</v>
      </c>
      <c r="E56" s="22"/>
      <c r="F56" s="3">
        <v>683</v>
      </c>
      <c r="G56" s="3"/>
      <c r="H56" s="3">
        <v>7586800</v>
      </c>
      <c r="I56" s="3"/>
      <c r="J56" s="3">
        <f>F56*$D56</f>
        <v>80375.44</v>
      </c>
    </row>
    <row r="57" spans="1:10" x14ac:dyDescent="0.2">
      <c r="A57" s="25" t="s">
        <v>25</v>
      </c>
      <c r="B57" s="6"/>
      <c r="C57" s="21"/>
      <c r="D57" s="10">
        <v>4.7699999999999999E-3</v>
      </c>
      <c r="E57" s="21"/>
      <c r="F57" s="3">
        <v>268</v>
      </c>
      <c r="G57" s="3"/>
      <c r="H57" s="3">
        <v>6522600</v>
      </c>
      <c r="I57" s="3"/>
      <c r="J57" s="3">
        <f>$D57*H57</f>
        <v>31112.802</v>
      </c>
    </row>
    <row r="58" spans="1:10" x14ac:dyDescent="0.2">
      <c r="A58" s="25" t="s">
        <v>26</v>
      </c>
      <c r="B58" s="6"/>
      <c r="C58" s="21"/>
      <c r="D58" s="10">
        <v>4.1399999999999996E-3</v>
      </c>
      <c r="E58" s="21"/>
      <c r="F58" s="3">
        <v>176</v>
      </c>
      <c r="G58" s="3"/>
      <c r="H58" s="3">
        <v>14144800</v>
      </c>
      <c r="I58" s="3"/>
      <c r="J58" s="3">
        <f t="shared" ref="J58" si="14">$D58*H58</f>
        <v>58559.471999999994</v>
      </c>
    </row>
    <row r="59" spans="1:10" ht="15.75" thickBot="1" x14ac:dyDescent="0.25">
      <c r="F59" s="5">
        <f>SUM(F56:F58)</f>
        <v>1127</v>
      </c>
      <c r="G59" s="3"/>
      <c r="H59" s="5">
        <f>SUM(H56:H58)</f>
        <v>28254200</v>
      </c>
      <c r="I59" s="3"/>
      <c r="J59" s="5">
        <f t="shared" ref="J59" si="15">SUM(J56:J58)</f>
        <v>170047.71399999998</v>
      </c>
    </row>
    <row r="60" spans="1:10" ht="15.75" thickTop="1" x14ac:dyDescent="0.2">
      <c r="F60" s="3"/>
      <c r="G60" s="3"/>
      <c r="H60" s="3"/>
      <c r="I60" s="3"/>
    </row>
    <row r="61" spans="1:10" x14ac:dyDescent="0.2">
      <c r="A61" s="26" t="s">
        <v>4</v>
      </c>
      <c r="B61" s="12"/>
      <c r="F61" s="3"/>
      <c r="G61" s="3"/>
      <c r="H61" s="3"/>
      <c r="I61" s="3"/>
    </row>
    <row r="62" spans="1:10" x14ac:dyDescent="0.2">
      <c r="F62" s="3"/>
      <c r="G62" s="3"/>
      <c r="H62" s="3"/>
      <c r="I62" s="3"/>
    </row>
    <row r="63" spans="1:10" x14ac:dyDescent="0.2">
      <c r="A63" s="25" t="s">
        <v>32</v>
      </c>
      <c r="B63" s="6"/>
      <c r="C63" s="20"/>
      <c r="D63" s="9">
        <v>165.38</v>
      </c>
      <c r="E63" s="20"/>
      <c r="F63" s="3">
        <v>33</v>
      </c>
      <c r="G63" s="3"/>
      <c r="H63" s="3">
        <v>163500</v>
      </c>
      <c r="I63" s="3"/>
      <c r="J63" s="3">
        <f>F63*$D63</f>
        <v>5457.54</v>
      </c>
    </row>
    <row r="64" spans="1:10" x14ac:dyDescent="0.2">
      <c r="A64" s="25" t="s">
        <v>33</v>
      </c>
      <c r="B64" s="6"/>
      <c r="C64" s="21"/>
      <c r="D64" s="10">
        <v>4.7699999999999999E-3</v>
      </c>
      <c r="E64" s="21"/>
      <c r="F64" s="3">
        <v>3</v>
      </c>
      <c r="G64" s="3"/>
      <c r="H64" s="3">
        <v>41900</v>
      </c>
      <c r="I64" s="3"/>
      <c r="J64" s="3">
        <f>$D64*H64</f>
        <v>199.863</v>
      </c>
    </row>
    <row r="65" spans="1:10" x14ac:dyDescent="0.2">
      <c r="A65" s="25" t="s">
        <v>26</v>
      </c>
      <c r="B65" s="6"/>
      <c r="C65" s="21"/>
      <c r="D65" s="10">
        <v>4.1399999999999996E-3</v>
      </c>
      <c r="E65" s="21"/>
      <c r="F65" s="3">
        <v>1</v>
      </c>
      <c r="G65" s="3"/>
      <c r="H65" s="3">
        <v>69100</v>
      </c>
      <c r="I65" s="3"/>
      <c r="J65" s="3">
        <f t="shared" ref="J65" si="16">$D65*H65</f>
        <v>286.07399999999996</v>
      </c>
    </row>
    <row r="66" spans="1:10" ht="15.75" thickBot="1" x14ac:dyDescent="0.25">
      <c r="F66" s="5">
        <f>SUM(F63:F65)</f>
        <v>37</v>
      </c>
      <c r="G66" s="3"/>
      <c r="H66" s="5">
        <f>SUM(H63:H65)</f>
        <v>274500</v>
      </c>
      <c r="I66" s="3"/>
      <c r="J66" s="5">
        <f t="shared" ref="J66" si="17">SUM(J63:J65)</f>
        <v>5943.4769999999999</v>
      </c>
    </row>
    <row r="67" spans="1:10" ht="15.75" thickTop="1" x14ac:dyDescent="0.2">
      <c r="F67" s="3"/>
      <c r="G67" s="3"/>
      <c r="H67" s="3"/>
      <c r="I67" s="3"/>
    </row>
    <row r="68" spans="1:10" x14ac:dyDescent="0.2">
      <c r="A68" s="26" t="s">
        <v>5</v>
      </c>
      <c r="B68" s="12"/>
      <c r="F68" s="3"/>
      <c r="G68" s="3"/>
      <c r="H68" s="3"/>
      <c r="I68" s="3"/>
    </row>
    <row r="69" spans="1:10" x14ac:dyDescent="0.2">
      <c r="F69" s="3"/>
      <c r="G69" s="3"/>
      <c r="H69" s="3"/>
      <c r="I69" s="3"/>
    </row>
    <row r="70" spans="1:10" x14ac:dyDescent="0.2">
      <c r="A70" s="25" t="s">
        <v>34</v>
      </c>
      <c r="B70" s="6"/>
      <c r="C70" s="20"/>
      <c r="D70" s="9">
        <v>260.85000000000002</v>
      </c>
      <c r="E70" s="20"/>
      <c r="F70" s="3">
        <v>12</v>
      </c>
      <c r="G70" s="3"/>
      <c r="H70" s="3">
        <v>600000</v>
      </c>
      <c r="I70" s="3"/>
      <c r="J70" s="3">
        <f>F70*$D70</f>
        <v>3130.2000000000003</v>
      </c>
    </row>
    <row r="71" spans="1:10" x14ac:dyDescent="0.2">
      <c r="A71" s="25" t="s">
        <v>26</v>
      </c>
      <c r="B71" s="6"/>
      <c r="C71" s="21"/>
      <c r="D71" s="10">
        <v>4.1399999999999996E-3</v>
      </c>
      <c r="E71" s="21"/>
      <c r="F71" s="3">
        <v>12</v>
      </c>
      <c r="G71" s="3"/>
      <c r="H71" s="3">
        <v>2328200</v>
      </c>
      <c r="I71" s="3"/>
      <c r="J71" s="3">
        <f>$D71*H71</f>
        <v>9638.7479999999996</v>
      </c>
    </row>
    <row r="72" spans="1:10" x14ac:dyDescent="0.2">
      <c r="A72" s="25"/>
      <c r="B72" s="6"/>
      <c r="C72" s="21"/>
      <c r="D72" s="10"/>
      <c r="E72" s="21"/>
      <c r="F72" s="3">
        <f>SUM(F70:F71)</f>
        <v>24</v>
      </c>
      <c r="G72" s="3"/>
      <c r="H72" s="3">
        <f>SUM(H70:H71)</f>
        <v>2928200</v>
      </c>
      <c r="I72" s="3"/>
      <c r="J72" s="3">
        <f t="shared" ref="J72" si="18">SUM(J70:J71)</f>
        <v>12768.948</v>
      </c>
    </row>
    <row r="73" spans="1:10" x14ac:dyDescent="0.2">
      <c r="A73" s="25"/>
      <c r="B73" s="6"/>
      <c r="C73" s="21"/>
      <c r="D73" s="10"/>
      <c r="E73" s="21"/>
      <c r="F73" s="3"/>
      <c r="G73" s="3"/>
      <c r="H73" s="3"/>
      <c r="I73" s="3"/>
    </row>
    <row r="74" spans="1:10" ht="15.75" thickBot="1" x14ac:dyDescent="0.25">
      <c r="A74" s="26" t="s">
        <v>35</v>
      </c>
      <c r="B74" s="6"/>
      <c r="C74" s="23"/>
      <c r="D74" s="13">
        <v>3.0699999999999998E-3</v>
      </c>
      <c r="E74" s="23"/>
      <c r="F74" s="5">
        <v>12</v>
      </c>
      <c r="G74" s="3"/>
      <c r="H74" s="5">
        <v>7342660</v>
      </c>
      <c r="I74" s="3"/>
      <c r="J74" s="5">
        <f>$D74*H74</f>
        <v>22541.966199999999</v>
      </c>
    </row>
    <row r="75" spans="1:10" ht="15.75" thickTop="1" x14ac:dyDescent="0.2">
      <c r="A75" s="25"/>
      <c r="B75" s="6"/>
      <c r="C75" s="21"/>
      <c r="D75" s="10"/>
      <c r="E75" s="21"/>
      <c r="F75" s="3"/>
      <c r="G75" s="3"/>
      <c r="H75" s="3"/>
      <c r="I75" s="3"/>
    </row>
    <row r="76" spans="1:10" ht="15.75" thickBot="1" x14ac:dyDescent="0.25">
      <c r="A76" s="25" t="s">
        <v>36</v>
      </c>
      <c r="B76" s="6"/>
      <c r="F76" s="28">
        <f>SUM(F34,,F43,F52,F59,F66,F72,F74)</f>
        <v>101979</v>
      </c>
      <c r="G76" s="3"/>
      <c r="H76" s="28">
        <f>SUM(H34,,H43,H52,H59,H66,H72,H74)</f>
        <v>263829760</v>
      </c>
      <c r="I76" s="3"/>
      <c r="J76" s="28">
        <f>SUM(J34,,J43,J52,J59,J66,J72,J74)</f>
        <v>1876972.6742000002</v>
      </c>
    </row>
    <row r="77" spans="1:10" ht="15.75" thickTop="1" x14ac:dyDescent="0.2">
      <c r="J77" s="3">
        <v>1668484.3851999997</v>
      </c>
    </row>
  </sheetData>
  <mergeCells count="1"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030EF-8127-4049-A055-4AB09CC979D2}">
  <dimension ref="A2:J72"/>
  <sheetViews>
    <sheetView showGridLines="0" workbookViewId="0">
      <selection activeCell="N18" sqref="N17:Q18"/>
    </sheetView>
  </sheetViews>
  <sheetFormatPr defaultRowHeight="15" x14ac:dyDescent="0.2"/>
  <cols>
    <col min="1" max="1" width="7.28515625" style="1" customWidth="1"/>
    <col min="2" max="2" width="27.7109375" style="1" customWidth="1"/>
    <col min="3" max="3" width="1.7109375" style="1" customWidth="1"/>
    <col min="4" max="4" width="20.85546875" style="2" customWidth="1"/>
    <col min="5" max="5" width="1.7109375" style="2" customWidth="1"/>
    <col min="6" max="6" width="19" style="1" customWidth="1"/>
    <col min="7" max="7" width="2.28515625" style="1" customWidth="1"/>
    <col min="8" max="8" width="19" style="1" customWidth="1"/>
    <col min="9" max="9" width="2.28515625" style="1" customWidth="1"/>
    <col min="10" max="10" width="19" style="3" customWidth="1"/>
    <col min="11" max="16384" width="9.140625" style="1"/>
  </cols>
  <sheetData>
    <row r="2" spans="1:10" x14ac:dyDescent="0.2">
      <c r="F2" s="15" t="s">
        <v>37</v>
      </c>
      <c r="H2" s="15" t="s">
        <v>38</v>
      </c>
      <c r="J2" s="16" t="s">
        <v>40</v>
      </c>
    </row>
    <row r="3" spans="1:10" x14ac:dyDescent="0.2">
      <c r="A3" s="1" t="s">
        <v>0</v>
      </c>
      <c r="F3" s="3">
        <f>F29</f>
        <v>98818</v>
      </c>
      <c r="G3" s="3"/>
      <c r="H3" s="3">
        <f>H29</f>
        <v>215314600</v>
      </c>
      <c r="I3" s="3"/>
      <c r="J3" s="3">
        <f t="shared" ref="J3" si="0">J29</f>
        <v>2112672.4589999998</v>
      </c>
    </row>
    <row r="4" spans="1:10" x14ac:dyDescent="0.2">
      <c r="A4" s="1" t="s">
        <v>1</v>
      </c>
      <c r="F4" s="3">
        <f>F38</f>
        <v>1664</v>
      </c>
      <c r="G4" s="3"/>
      <c r="H4" s="3">
        <f>H38</f>
        <v>5951200</v>
      </c>
      <c r="I4" s="3"/>
      <c r="J4" s="3">
        <f t="shared" ref="J4" si="1">J38</f>
        <v>74269.78</v>
      </c>
    </row>
    <row r="5" spans="1:10" x14ac:dyDescent="0.2">
      <c r="A5" s="1" t="s">
        <v>2</v>
      </c>
      <c r="F5" s="3">
        <f>F47</f>
        <v>297</v>
      </c>
      <c r="G5" s="3"/>
      <c r="H5" s="3">
        <f>H47</f>
        <v>3764400</v>
      </c>
      <c r="I5" s="3"/>
      <c r="J5" s="3">
        <f t="shared" ref="J5" si="2">J47</f>
        <v>26074.585999999999</v>
      </c>
    </row>
    <row r="6" spans="1:10" x14ac:dyDescent="0.2">
      <c r="A6" s="1" t="s">
        <v>3</v>
      </c>
      <c r="F6" s="3">
        <f>F54</f>
        <v>1127</v>
      </c>
      <c r="G6" s="3"/>
      <c r="H6" s="3">
        <f>H54</f>
        <v>28254200</v>
      </c>
      <c r="I6" s="3"/>
      <c r="J6" s="3">
        <f t="shared" ref="J6" si="3">J54</f>
        <v>225945.33800000002</v>
      </c>
    </row>
    <row r="7" spans="1:10" x14ac:dyDescent="0.2">
      <c r="A7" s="1" t="s">
        <v>4</v>
      </c>
      <c r="F7" s="3">
        <f>F61</f>
        <v>37</v>
      </c>
      <c r="G7" s="3"/>
      <c r="H7" s="3">
        <f>H61</f>
        <v>274500</v>
      </c>
      <c r="I7" s="3"/>
      <c r="J7" s="3">
        <f t="shared" ref="J7" si="4">J61</f>
        <v>7892.9459999999999</v>
      </c>
    </row>
    <row r="8" spans="1:10" x14ac:dyDescent="0.2">
      <c r="A8" s="1" t="s">
        <v>5</v>
      </c>
      <c r="F8" s="3">
        <f>F67</f>
        <v>24</v>
      </c>
      <c r="G8" s="3"/>
      <c r="H8" s="3">
        <f>H67</f>
        <v>2928200</v>
      </c>
      <c r="I8" s="3"/>
      <c r="J8" s="3">
        <f t="shared" ref="J8" si="5">J67</f>
        <v>16979.302</v>
      </c>
    </row>
    <row r="9" spans="1:10" x14ac:dyDescent="0.2">
      <c r="A9" s="1" t="s">
        <v>6</v>
      </c>
      <c r="F9" s="4">
        <f>F69</f>
        <v>12</v>
      </c>
      <c r="G9" s="3"/>
      <c r="H9" s="4">
        <f>H69</f>
        <v>7342660</v>
      </c>
      <c r="I9" s="3"/>
      <c r="J9" s="4">
        <f t="shared" ref="J9" si="6">J69</f>
        <v>30031.4794</v>
      </c>
    </row>
    <row r="10" spans="1:10" ht="15.75" thickBot="1" x14ac:dyDescent="0.25">
      <c r="A10" s="1" t="s">
        <v>7</v>
      </c>
      <c r="F10" s="5">
        <f>SUM(F3:F9)</f>
        <v>101979</v>
      </c>
      <c r="G10" s="3"/>
      <c r="H10" s="5">
        <f>SUM(H3:H9)</f>
        <v>263829760</v>
      </c>
      <c r="I10" s="3"/>
      <c r="J10" s="3">
        <f t="shared" ref="J10" si="7">SUM(J3:J9)</f>
        <v>2493865.8903999999</v>
      </c>
    </row>
    <row r="11" spans="1:10" ht="15.75" thickTop="1" x14ac:dyDescent="0.2">
      <c r="A11" s="1" t="s">
        <v>8</v>
      </c>
      <c r="F11" s="3"/>
      <c r="G11" s="3"/>
      <c r="H11" s="3"/>
      <c r="I11" s="3"/>
      <c r="J11" s="4"/>
    </row>
    <row r="12" spans="1:10" x14ac:dyDescent="0.2">
      <c r="A12" s="1" t="s">
        <v>9</v>
      </c>
      <c r="F12" s="3"/>
      <c r="G12" s="3"/>
      <c r="H12" s="3"/>
      <c r="I12" s="3"/>
      <c r="J12" s="3">
        <f>SUM(J10:J11)</f>
        <v>2493865.8903999999</v>
      </c>
    </row>
    <row r="13" spans="1:10" x14ac:dyDescent="0.2">
      <c r="A13" s="1" t="s">
        <v>10</v>
      </c>
      <c r="B13" s="1" t="s">
        <v>11</v>
      </c>
      <c r="J13" s="4">
        <f>-'[1]SAO - Op Ratio'!M15</f>
        <v>-1876972.6742000002</v>
      </c>
    </row>
    <row r="14" spans="1:10" ht="15.75" thickBot="1" x14ac:dyDescent="0.25">
      <c r="A14" s="1" t="s">
        <v>12</v>
      </c>
      <c r="J14" s="5">
        <f>SUM(J12:J13)</f>
        <v>616893.21619999968</v>
      </c>
    </row>
    <row r="15" spans="1:10" ht="15.75" thickTop="1" x14ac:dyDescent="0.2"/>
    <row r="16" spans="1:10" x14ac:dyDescent="0.2">
      <c r="A16" s="1" t="s">
        <v>43</v>
      </c>
      <c r="J16" s="3">
        <f>J12</f>
        <v>2493865.8903999999</v>
      </c>
    </row>
    <row r="17" spans="1:10" x14ac:dyDescent="0.2">
      <c r="A17" s="1" t="s">
        <v>44</v>
      </c>
      <c r="B17" s="1" t="s">
        <v>13</v>
      </c>
      <c r="J17" s="4">
        <f>-'[1]SAO - DSC'!M55</f>
        <v>-2488805</v>
      </c>
    </row>
    <row r="18" spans="1:10" ht="15.75" thickBot="1" x14ac:dyDescent="0.25">
      <c r="B18" s="1" t="s">
        <v>45</v>
      </c>
      <c r="J18" s="5">
        <f>SUM(J16:J17)</f>
        <v>5060.8903999999166</v>
      </c>
    </row>
    <row r="19" spans="1:10" ht="15.75" thickTop="1" x14ac:dyDescent="0.2"/>
    <row r="20" spans="1:10" x14ac:dyDescent="0.2">
      <c r="A20" s="6"/>
      <c r="B20" s="6"/>
      <c r="C20" s="6"/>
      <c r="D20" s="7"/>
      <c r="E20" s="7"/>
    </row>
    <row r="21" spans="1:10" x14ac:dyDescent="0.2">
      <c r="A21" s="27" t="s">
        <v>20</v>
      </c>
      <c r="B21" s="27"/>
      <c r="C21" s="6"/>
      <c r="D21" s="7" t="s">
        <v>46</v>
      </c>
      <c r="E21" s="19"/>
      <c r="J21" s="14" t="s">
        <v>39</v>
      </c>
    </row>
    <row r="22" spans="1:10" x14ac:dyDescent="0.2">
      <c r="A22" s="26" t="s">
        <v>0</v>
      </c>
      <c r="B22" s="6"/>
      <c r="C22" s="6"/>
      <c r="D22" s="17" t="s">
        <v>21</v>
      </c>
      <c r="E22" s="19"/>
      <c r="F22" s="15" t="s">
        <v>37</v>
      </c>
      <c r="H22" s="15" t="s">
        <v>38</v>
      </c>
      <c r="J22" s="16" t="s">
        <v>42</v>
      </c>
    </row>
    <row r="23" spans="1:10" x14ac:dyDescent="0.2">
      <c r="A23" s="24"/>
    </row>
    <row r="24" spans="1:10" x14ac:dyDescent="0.2">
      <c r="A24" s="25" t="s">
        <v>22</v>
      </c>
      <c r="B24" s="6"/>
      <c r="C24" s="6"/>
      <c r="D24" s="9">
        <f>'[1]Rates Comp DSC'!L11</f>
        <v>20.509999999999998</v>
      </c>
      <c r="E24" s="9"/>
      <c r="F24" s="3">
        <v>57228</v>
      </c>
      <c r="G24" s="3"/>
      <c r="H24" s="3">
        <v>95744200</v>
      </c>
      <c r="I24" s="3"/>
      <c r="J24" s="3">
        <f>F24*$D24</f>
        <v>1173746.2799999998</v>
      </c>
    </row>
    <row r="25" spans="1:10" x14ac:dyDescent="0.2">
      <c r="A25" s="25" t="s">
        <v>23</v>
      </c>
      <c r="B25" s="6"/>
      <c r="C25" s="6"/>
      <c r="D25" s="10">
        <f>'[1]Rates Comp DSC'!L12</f>
        <v>8.0199999999999994E-3</v>
      </c>
      <c r="E25" s="10"/>
      <c r="F25" s="3">
        <v>38227</v>
      </c>
      <c r="G25" s="3"/>
      <c r="H25" s="3">
        <v>102411700</v>
      </c>
      <c r="I25" s="3"/>
      <c r="J25" s="3">
        <f>$D25*H25</f>
        <v>821341.83399999992</v>
      </c>
    </row>
    <row r="26" spans="1:10" x14ac:dyDescent="0.2">
      <c r="A26" s="25" t="s">
        <v>24</v>
      </c>
      <c r="B26" s="6"/>
      <c r="C26" s="6"/>
      <c r="D26" s="10">
        <f>'[1]Rates Comp DSC'!L13</f>
        <v>7.1800000000000006E-3</v>
      </c>
      <c r="E26" s="10"/>
      <c r="F26" s="3">
        <v>2807</v>
      </c>
      <c r="G26" s="3"/>
      <c r="H26" s="3">
        <v>11502800</v>
      </c>
      <c r="I26" s="3"/>
      <c r="J26" s="3">
        <f t="shared" ref="J26:J28" si="8">$D26*H26</f>
        <v>82590.104000000007</v>
      </c>
    </row>
    <row r="27" spans="1:10" x14ac:dyDescent="0.2">
      <c r="A27" s="25" t="s">
        <v>25</v>
      </c>
      <c r="B27" s="6"/>
      <c r="C27" s="6"/>
      <c r="D27" s="10">
        <f>'[1]Rates Comp DSC'!L14</f>
        <v>6.3499999999999997E-3</v>
      </c>
      <c r="E27" s="10"/>
      <c r="F27" s="3">
        <v>510</v>
      </c>
      <c r="G27" s="3"/>
      <c r="H27" s="3">
        <v>4559800</v>
      </c>
      <c r="I27" s="3"/>
      <c r="J27" s="3">
        <f t="shared" si="8"/>
        <v>28954.73</v>
      </c>
    </row>
    <row r="28" spans="1:10" x14ac:dyDescent="0.2">
      <c r="A28" s="25" t="s">
        <v>26</v>
      </c>
      <c r="B28" s="6"/>
      <c r="C28" s="6"/>
      <c r="D28" s="10">
        <f>'[1]Rates Comp DSC'!L15</f>
        <v>5.5100000000000001E-3</v>
      </c>
      <c r="E28" s="10"/>
      <c r="F28" s="3">
        <v>46</v>
      </c>
      <c r="G28" s="3"/>
      <c r="H28" s="3">
        <v>1096100</v>
      </c>
      <c r="I28" s="3"/>
      <c r="J28" s="3">
        <f t="shared" si="8"/>
        <v>6039.5110000000004</v>
      </c>
    </row>
    <row r="29" spans="1:10" ht="15.75" thickBot="1" x14ac:dyDescent="0.25">
      <c r="A29" s="25"/>
      <c r="B29" s="6"/>
      <c r="C29" s="6"/>
      <c r="D29" s="10"/>
      <c r="E29" s="10"/>
      <c r="F29" s="5">
        <f>SUM(F24:F28)</f>
        <v>98818</v>
      </c>
      <c r="G29" s="3"/>
      <c r="H29" s="5">
        <f>SUM(H24:H28)</f>
        <v>215314600</v>
      </c>
      <c r="I29" s="3"/>
      <c r="J29" s="5">
        <f t="shared" ref="J29" si="9">SUM(J24:J28)</f>
        <v>2112672.4589999998</v>
      </c>
    </row>
    <row r="30" spans="1:10" ht="15.75" thickTop="1" x14ac:dyDescent="0.2">
      <c r="A30" s="25"/>
      <c r="B30" s="6"/>
      <c r="C30" s="6"/>
      <c r="D30" s="10"/>
      <c r="E30" s="10"/>
      <c r="F30" s="3"/>
      <c r="G30" s="3"/>
      <c r="H30" s="3"/>
      <c r="I30" s="3"/>
    </row>
    <row r="31" spans="1:10" x14ac:dyDescent="0.2">
      <c r="A31" s="26" t="s">
        <v>1</v>
      </c>
      <c r="B31" s="6"/>
      <c r="C31" s="6"/>
      <c r="D31" s="10"/>
      <c r="E31" s="10"/>
      <c r="F31" s="3"/>
      <c r="G31" s="3"/>
      <c r="H31" s="3"/>
      <c r="I31" s="3"/>
    </row>
    <row r="32" spans="1:10" x14ac:dyDescent="0.2">
      <c r="A32" s="25"/>
      <c r="B32" s="6"/>
      <c r="C32" s="6"/>
      <c r="D32" s="10"/>
      <c r="E32" s="10"/>
      <c r="F32" s="3"/>
      <c r="G32" s="3"/>
      <c r="H32" s="3"/>
      <c r="I32" s="3"/>
    </row>
    <row r="33" spans="1:10" x14ac:dyDescent="0.2">
      <c r="A33" s="25" t="s">
        <v>27</v>
      </c>
      <c r="B33" s="6"/>
      <c r="C33" s="6"/>
      <c r="D33" s="9">
        <f>'[1]Rates Comp DSC'!L18</f>
        <v>44.480000000000004</v>
      </c>
      <c r="E33" s="9"/>
      <c r="F33" s="3">
        <v>1212</v>
      </c>
      <c r="G33" s="3"/>
      <c r="H33" s="3">
        <v>3033400</v>
      </c>
      <c r="I33" s="3"/>
      <c r="J33" s="3">
        <f>F33*$D33</f>
        <v>53909.760000000002</v>
      </c>
    </row>
    <row r="34" spans="1:10" x14ac:dyDescent="0.2">
      <c r="A34" s="25" t="s">
        <v>28</v>
      </c>
      <c r="B34" s="6"/>
      <c r="C34" s="6"/>
      <c r="D34" s="10">
        <f>D25</f>
        <v>8.0199999999999994E-3</v>
      </c>
      <c r="E34" s="10"/>
      <c r="F34" s="3">
        <v>267</v>
      </c>
      <c r="G34" s="3"/>
      <c r="H34" s="3">
        <v>870400</v>
      </c>
      <c r="I34" s="3"/>
      <c r="J34" s="3">
        <f>$D34*H34</f>
        <v>6980.6079999999993</v>
      </c>
    </row>
    <row r="35" spans="1:10" x14ac:dyDescent="0.2">
      <c r="A35" s="25" t="s">
        <v>24</v>
      </c>
      <c r="B35" s="6"/>
      <c r="C35" s="6"/>
      <c r="D35" s="10">
        <f t="shared" ref="D35:D37" si="10">D26</f>
        <v>7.1800000000000006E-3</v>
      </c>
      <c r="E35" s="10"/>
      <c r="F35" s="3">
        <v>108</v>
      </c>
      <c r="G35" s="3"/>
      <c r="H35" s="3">
        <v>806200</v>
      </c>
      <c r="I35" s="3"/>
      <c r="J35" s="3">
        <f t="shared" ref="J35:J37" si="11">$D35*H35</f>
        <v>5788.5160000000005</v>
      </c>
    </row>
    <row r="36" spans="1:10" x14ac:dyDescent="0.2">
      <c r="A36" s="25" t="s">
        <v>25</v>
      </c>
      <c r="B36" s="6"/>
      <c r="C36" s="6"/>
      <c r="D36" s="10">
        <f t="shared" si="10"/>
        <v>6.3499999999999997E-3</v>
      </c>
      <c r="E36" s="10"/>
      <c r="F36" s="3">
        <v>59</v>
      </c>
      <c r="G36" s="3"/>
      <c r="H36" s="3">
        <v>895100</v>
      </c>
      <c r="I36" s="3"/>
      <c r="J36" s="3">
        <f t="shared" si="11"/>
        <v>5683.8850000000002</v>
      </c>
    </row>
    <row r="37" spans="1:10" x14ac:dyDescent="0.2">
      <c r="A37" s="25" t="s">
        <v>26</v>
      </c>
      <c r="B37" s="6"/>
      <c r="C37" s="6"/>
      <c r="D37" s="10">
        <f t="shared" si="10"/>
        <v>5.5100000000000001E-3</v>
      </c>
      <c r="E37" s="10"/>
      <c r="F37" s="3">
        <v>18</v>
      </c>
      <c r="G37" s="3"/>
      <c r="H37" s="3">
        <v>346100</v>
      </c>
      <c r="I37" s="3"/>
      <c r="J37" s="3">
        <f t="shared" si="11"/>
        <v>1907.011</v>
      </c>
    </row>
    <row r="38" spans="1:10" ht="15.75" thickBot="1" x14ac:dyDescent="0.25">
      <c r="A38" s="25"/>
      <c r="B38" s="6"/>
      <c r="C38" s="6"/>
      <c r="D38" s="10"/>
      <c r="E38" s="10"/>
      <c r="F38" s="5">
        <f>SUM(F33:F37)</f>
        <v>1664</v>
      </c>
      <c r="G38" s="3"/>
      <c r="H38" s="5">
        <f>SUM(H33:H37)</f>
        <v>5951200</v>
      </c>
      <c r="I38" s="3"/>
      <c r="J38" s="5">
        <f t="shared" ref="J38" si="12">SUM(J33:J37)</f>
        <v>74269.78</v>
      </c>
    </row>
    <row r="39" spans="1:10" ht="15.75" thickTop="1" x14ac:dyDescent="0.2">
      <c r="A39" s="25"/>
      <c r="B39" s="6"/>
      <c r="C39" s="6"/>
      <c r="D39" s="10"/>
      <c r="E39" s="10"/>
      <c r="F39" s="3"/>
      <c r="G39" s="3"/>
      <c r="H39" s="3"/>
      <c r="I39" s="3"/>
    </row>
    <row r="40" spans="1:10" x14ac:dyDescent="0.2">
      <c r="A40" s="26" t="s">
        <v>2</v>
      </c>
      <c r="B40" s="6"/>
      <c r="C40" s="6"/>
      <c r="D40" s="10"/>
      <c r="E40" s="10"/>
      <c r="F40" s="3"/>
      <c r="G40" s="3"/>
      <c r="H40" s="3"/>
      <c r="I40" s="3"/>
    </row>
    <row r="41" spans="1:10" x14ac:dyDescent="0.2">
      <c r="A41" s="25"/>
      <c r="B41" s="6"/>
      <c r="C41" s="6"/>
      <c r="D41" s="10"/>
      <c r="E41" s="10"/>
      <c r="F41" s="3"/>
      <c r="G41" s="3"/>
      <c r="H41" s="3"/>
      <c r="I41" s="3"/>
    </row>
    <row r="42" spans="1:10" x14ac:dyDescent="0.2">
      <c r="A42" s="25" t="s">
        <v>29</v>
      </c>
      <c r="B42" s="6"/>
      <c r="C42" s="6"/>
      <c r="D42" s="9">
        <f>'[1]Rates Comp DSC'!L25</f>
        <v>64.489999999999995</v>
      </c>
      <c r="E42" s="9"/>
      <c r="F42" s="3">
        <v>96</v>
      </c>
      <c r="G42" s="3"/>
      <c r="H42" s="3">
        <v>536500</v>
      </c>
      <c r="I42" s="3"/>
      <c r="J42" s="3">
        <f>F42*$D42</f>
        <v>6191.0399999999991</v>
      </c>
    </row>
    <row r="43" spans="1:10" x14ac:dyDescent="0.2">
      <c r="A43" s="25" t="s">
        <v>30</v>
      </c>
      <c r="B43" s="6"/>
      <c r="C43" s="6"/>
      <c r="D43" s="10">
        <f>D34</f>
        <v>8.0199999999999994E-3</v>
      </c>
      <c r="E43" s="10"/>
      <c r="F43" s="3">
        <v>67</v>
      </c>
      <c r="G43" s="3"/>
      <c r="H43" s="3">
        <v>163000</v>
      </c>
      <c r="I43" s="3"/>
      <c r="J43" s="3">
        <f>$D43*H43</f>
        <v>1307.26</v>
      </c>
    </row>
    <row r="44" spans="1:10" x14ac:dyDescent="0.2">
      <c r="A44" s="25" t="s">
        <v>24</v>
      </c>
      <c r="B44" s="6"/>
      <c r="C44" s="6"/>
      <c r="D44" s="10">
        <f t="shared" ref="D44:D46" si="13">D35</f>
        <v>7.1800000000000006E-3</v>
      </c>
      <c r="E44" s="10"/>
      <c r="F44" s="3">
        <v>61</v>
      </c>
      <c r="G44" s="3"/>
      <c r="H44" s="3">
        <v>500500</v>
      </c>
      <c r="I44" s="3"/>
      <c r="J44" s="3">
        <f t="shared" ref="J44:J46" si="14">$D44*H44</f>
        <v>3593.59</v>
      </c>
    </row>
    <row r="45" spans="1:10" x14ac:dyDescent="0.2">
      <c r="A45" s="25" t="s">
        <v>25</v>
      </c>
      <c r="B45" s="6"/>
      <c r="C45" s="6"/>
      <c r="D45" s="10">
        <f t="shared" si="13"/>
        <v>6.3499999999999997E-3</v>
      </c>
      <c r="E45" s="10"/>
      <c r="F45" s="3">
        <v>44</v>
      </c>
      <c r="G45" s="3"/>
      <c r="H45" s="3">
        <v>1015300</v>
      </c>
      <c r="I45" s="3"/>
      <c r="J45" s="3">
        <f t="shared" si="14"/>
        <v>6447.1549999999997</v>
      </c>
    </row>
    <row r="46" spans="1:10" x14ac:dyDescent="0.2">
      <c r="A46" s="25" t="s">
        <v>26</v>
      </c>
      <c r="B46" s="6"/>
      <c r="C46" s="6"/>
      <c r="D46" s="10">
        <f t="shared" si="13"/>
        <v>5.5100000000000001E-3</v>
      </c>
      <c r="E46" s="10"/>
      <c r="F46" s="3">
        <v>29</v>
      </c>
      <c r="G46" s="3"/>
      <c r="H46" s="3">
        <v>1549100</v>
      </c>
      <c r="I46" s="3"/>
      <c r="J46" s="3">
        <f t="shared" si="14"/>
        <v>8535.5410000000011</v>
      </c>
    </row>
    <row r="47" spans="1:10" ht="15.75" thickBot="1" x14ac:dyDescent="0.25">
      <c r="A47" s="25"/>
      <c r="B47" s="6"/>
      <c r="C47" s="6"/>
      <c r="D47" s="10"/>
      <c r="E47" s="10"/>
      <c r="F47" s="5">
        <f>SUM(F42:F46)</f>
        <v>297</v>
      </c>
      <c r="G47" s="3"/>
      <c r="H47" s="5">
        <f>SUM(H42:H46)</f>
        <v>3764400</v>
      </c>
      <c r="I47" s="3"/>
      <c r="J47" s="5">
        <f t="shared" ref="J47" si="15">SUM(J42:J46)</f>
        <v>26074.585999999999</v>
      </c>
    </row>
    <row r="48" spans="1:10" ht="15.75" thickTop="1" x14ac:dyDescent="0.2">
      <c r="A48" s="25"/>
      <c r="B48" s="6"/>
      <c r="C48" s="6"/>
      <c r="D48" s="10"/>
      <c r="E48" s="10"/>
      <c r="F48" s="3"/>
      <c r="G48" s="3"/>
      <c r="H48" s="3"/>
      <c r="I48" s="3"/>
    </row>
    <row r="49" spans="1:10" x14ac:dyDescent="0.2">
      <c r="A49" s="8" t="s">
        <v>3</v>
      </c>
      <c r="B49" s="6"/>
      <c r="C49" s="6"/>
      <c r="D49" s="10"/>
      <c r="E49" s="10"/>
      <c r="F49" s="3"/>
      <c r="G49" s="3"/>
      <c r="H49" s="3"/>
      <c r="I49" s="3"/>
    </row>
    <row r="50" spans="1:10" x14ac:dyDescent="0.2">
      <c r="A50" s="25"/>
      <c r="B50" s="6"/>
      <c r="C50" s="6"/>
      <c r="D50" s="10"/>
      <c r="E50" s="10"/>
      <c r="F50" s="3"/>
      <c r="G50" s="3"/>
      <c r="H50" s="3"/>
      <c r="I50" s="3"/>
    </row>
    <row r="51" spans="1:10" x14ac:dyDescent="0.2">
      <c r="A51" s="25" t="s">
        <v>31</v>
      </c>
      <c r="B51" s="6"/>
      <c r="C51" s="6"/>
      <c r="D51" s="11">
        <f>'[1]Rates Comp DSC'!L32</f>
        <v>156.06000000000003</v>
      </c>
      <c r="E51" s="11"/>
      <c r="F51" s="3">
        <v>683</v>
      </c>
      <c r="G51" s="3"/>
      <c r="H51" s="3">
        <v>7586800</v>
      </c>
      <c r="I51" s="3"/>
      <c r="J51" s="3">
        <f>F51*$D51</f>
        <v>106588.98000000003</v>
      </c>
    </row>
    <row r="52" spans="1:10" x14ac:dyDescent="0.2">
      <c r="A52" s="25" t="s">
        <v>25</v>
      </c>
      <c r="B52" s="6"/>
      <c r="C52" s="6"/>
      <c r="D52" s="10">
        <f>D45</f>
        <v>6.3499999999999997E-3</v>
      </c>
      <c r="E52" s="10"/>
      <c r="F52" s="3">
        <v>268</v>
      </c>
      <c r="G52" s="3"/>
      <c r="H52" s="3">
        <v>6522600</v>
      </c>
      <c r="I52" s="3"/>
      <c r="J52" s="3">
        <f>$D52*H52</f>
        <v>41418.509999999995</v>
      </c>
    </row>
    <row r="53" spans="1:10" x14ac:dyDescent="0.2">
      <c r="A53" s="25" t="s">
        <v>26</v>
      </c>
      <c r="B53" s="6"/>
      <c r="C53" s="6"/>
      <c r="D53" s="10">
        <f>D46</f>
        <v>5.5100000000000001E-3</v>
      </c>
      <c r="E53" s="10"/>
      <c r="F53" s="3">
        <v>176</v>
      </c>
      <c r="G53" s="3"/>
      <c r="H53" s="3">
        <v>14144800</v>
      </c>
      <c r="I53" s="3"/>
      <c r="J53" s="3">
        <f t="shared" ref="J53" si="16">$D53*H53</f>
        <v>77937.847999999998</v>
      </c>
    </row>
    <row r="54" spans="1:10" ht="15.75" thickBot="1" x14ac:dyDescent="0.25">
      <c r="A54" s="24"/>
      <c r="F54" s="5">
        <f>SUM(F51:F53)</f>
        <v>1127</v>
      </c>
      <c r="G54" s="3"/>
      <c r="H54" s="5">
        <f>SUM(H51:H53)</f>
        <v>28254200</v>
      </c>
      <c r="I54" s="3"/>
      <c r="J54" s="5">
        <f t="shared" ref="J54" si="17">SUM(J51:J53)</f>
        <v>225945.33800000002</v>
      </c>
    </row>
    <row r="55" spans="1:10" ht="15.75" thickTop="1" x14ac:dyDescent="0.2">
      <c r="A55" s="24"/>
      <c r="F55" s="3"/>
      <c r="G55" s="3"/>
      <c r="H55" s="3"/>
      <c r="I55" s="3"/>
    </row>
    <row r="56" spans="1:10" x14ac:dyDescent="0.2">
      <c r="A56" s="26" t="s">
        <v>4</v>
      </c>
      <c r="B56" s="12"/>
      <c r="C56" s="12"/>
      <c r="F56" s="3"/>
      <c r="G56" s="3"/>
      <c r="H56" s="3"/>
      <c r="I56" s="3"/>
    </row>
    <row r="57" spans="1:10" x14ac:dyDescent="0.2">
      <c r="A57" s="24"/>
      <c r="F57" s="3"/>
      <c r="G57" s="3"/>
      <c r="H57" s="3"/>
      <c r="I57" s="3"/>
    </row>
    <row r="58" spans="1:10" x14ac:dyDescent="0.2">
      <c r="A58" s="25" t="s">
        <v>32</v>
      </c>
      <c r="B58" s="6"/>
      <c r="C58" s="6"/>
      <c r="D58" s="9">
        <f>'[1]Rates Comp DSC'!L37</f>
        <v>219.58</v>
      </c>
      <c r="E58" s="9"/>
      <c r="F58" s="3">
        <v>33</v>
      </c>
      <c r="G58" s="3"/>
      <c r="H58" s="3">
        <v>163500</v>
      </c>
      <c r="I58" s="3"/>
      <c r="J58" s="3">
        <f>F58*$D58</f>
        <v>7246.14</v>
      </c>
    </row>
    <row r="59" spans="1:10" x14ac:dyDescent="0.2">
      <c r="A59" s="25" t="s">
        <v>33</v>
      </c>
      <c r="B59" s="6"/>
      <c r="C59" s="6"/>
      <c r="D59" s="10">
        <f>D52</f>
        <v>6.3499999999999997E-3</v>
      </c>
      <c r="E59" s="10"/>
      <c r="F59" s="3">
        <v>3</v>
      </c>
      <c r="G59" s="3"/>
      <c r="H59" s="3">
        <v>41900</v>
      </c>
      <c r="I59" s="3"/>
      <c r="J59" s="3">
        <f>$D59*H59</f>
        <v>266.065</v>
      </c>
    </row>
    <row r="60" spans="1:10" x14ac:dyDescent="0.2">
      <c r="A60" s="25" t="s">
        <v>26</v>
      </c>
      <c r="B60" s="6"/>
      <c r="C60" s="6"/>
      <c r="D60" s="10">
        <f>D53</f>
        <v>5.5100000000000001E-3</v>
      </c>
      <c r="E60" s="10"/>
      <c r="F60" s="3">
        <v>1</v>
      </c>
      <c r="G60" s="3"/>
      <c r="H60" s="3">
        <v>69100</v>
      </c>
      <c r="I60" s="3"/>
      <c r="J60" s="3">
        <f t="shared" ref="J60" si="18">$D60*H60</f>
        <v>380.74099999999999</v>
      </c>
    </row>
    <row r="61" spans="1:10" ht="15.75" thickBot="1" x14ac:dyDescent="0.25">
      <c r="A61" s="24"/>
      <c r="F61" s="5">
        <f>SUM(F58:F60)</f>
        <v>37</v>
      </c>
      <c r="G61" s="3"/>
      <c r="H61" s="5">
        <f>SUM(H58:H60)</f>
        <v>274500</v>
      </c>
      <c r="I61" s="3"/>
      <c r="J61" s="5">
        <f t="shared" ref="J61" si="19">SUM(J58:J60)</f>
        <v>7892.9459999999999</v>
      </c>
    </row>
    <row r="62" spans="1:10" ht="15.75" thickTop="1" x14ac:dyDescent="0.2">
      <c r="A62" s="24"/>
      <c r="F62" s="3"/>
      <c r="G62" s="3"/>
      <c r="H62" s="3"/>
      <c r="I62" s="3"/>
    </row>
    <row r="63" spans="1:10" x14ac:dyDescent="0.2">
      <c r="A63" s="26" t="s">
        <v>5</v>
      </c>
      <c r="B63" s="12"/>
      <c r="C63" s="12"/>
      <c r="F63" s="3"/>
      <c r="G63" s="3"/>
      <c r="H63" s="3"/>
      <c r="I63" s="3"/>
    </row>
    <row r="64" spans="1:10" x14ac:dyDescent="0.2">
      <c r="A64" s="24"/>
      <c r="F64" s="3"/>
      <c r="G64" s="3"/>
      <c r="H64" s="3"/>
      <c r="I64" s="3"/>
    </row>
    <row r="65" spans="1:10" x14ac:dyDescent="0.2">
      <c r="A65" s="25" t="s">
        <v>34</v>
      </c>
      <c r="B65" s="6"/>
      <c r="C65" s="6"/>
      <c r="D65" s="9">
        <f>'[1]Rates Comp DSC'!L42</f>
        <v>345.91</v>
      </c>
      <c r="E65" s="9"/>
      <c r="F65" s="3">
        <v>12</v>
      </c>
      <c r="G65" s="3"/>
      <c r="H65" s="3">
        <v>600000</v>
      </c>
      <c r="I65" s="3"/>
      <c r="J65" s="3">
        <f>F65*$D65</f>
        <v>4150.92</v>
      </c>
    </row>
    <row r="66" spans="1:10" x14ac:dyDescent="0.2">
      <c r="A66" s="25" t="s">
        <v>26</v>
      </c>
      <c r="B66" s="6"/>
      <c r="C66" s="6"/>
      <c r="D66" s="10">
        <f>D60</f>
        <v>5.5100000000000001E-3</v>
      </c>
      <c r="E66" s="10"/>
      <c r="F66" s="3">
        <v>12</v>
      </c>
      <c r="G66" s="3"/>
      <c r="H66" s="3">
        <v>2328200</v>
      </c>
      <c r="I66" s="3"/>
      <c r="J66" s="3">
        <f>$D66*H66</f>
        <v>12828.382</v>
      </c>
    </row>
    <row r="67" spans="1:10" x14ac:dyDescent="0.2">
      <c r="A67" s="25"/>
      <c r="B67" s="6"/>
      <c r="C67" s="6"/>
      <c r="D67" s="10"/>
      <c r="E67" s="10"/>
      <c r="F67" s="3">
        <f>SUM(F65:F66)</f>
        <v>24</v>
      </c>
      <c r="G67" s="3"/>
      <c r="H67" s="3">
        <f>SUM(H65:H66)</f>
        <v>2928200</v>
      </c>
      <c r="I67" s="3"/>
      <c r="J67" s="3">
        <f t="shared" ref="J67" si="20">SUM(J65:J66)</f>
        <v>16979.302</v>
      </c>
    </row>
    <row r="68" spans="1:10" x14ac:dyDescent="0.2">
      <c r="A68" s="25"/>
      <c r="B68" s="6"/>
      <c r="C68" s="6"/>
      <c r="D68" s="10"/>
      <c r="E68" s="10"/>
      <c r="F68" s="3"/>
      <c r="G68" s="3"/>
      <c r="H68" s="3"/>
      <c r="I68" s="3"/>
    </row>
    <row r="69" spans="1:10" ht="15.75" thickBot="1" x14ac:dyDescent="0.25">
      <c r="A69" s="26" t="s">
        <v>35</v>
      </c>
      <c r="B69" s="6"/>
      <c r="C69" s="6"/>
      <c r="D69" s="13">
        <f>'[1]Rates Comp DSC'!L45</f>
        <v>4.0899999999999999E-3</v>
      </c>
      <c r="E69" s="13"/>
      <c r="F69" s="5">
        <v>12</v>
      </c>
      <c r="G69" s="3"/>
      <c r="H69" s="5">
        <v>7342660</v>
      </c>
      <c r="I69" s="3"/>
      <c r="J69" s="5">
        <f>$D69*H69</f>
        <v>30031.4794</v>
      </c>
    </row>
    <row r="70" spans="1:10" ht="15.75" thickTop="1" x14ac:dyDescent="0.2">
      <c r="A70" s="25"/>
      <c r="B70" s="6"/>
      <c r="C70" s="6"/>
      <c r="D70" s="10"/>
      <c r="E70" s="10"/>
      <c r="F70" s="3"/>
      <c r="G70" s="3"/>
      <c r="H70" s="3"/>
      <c r="I70" s="3"/>
    </row>
    <row r="71" spans="1:10" ht="15.75" thickBot="1" x14ac:dyDescent="0.25">
      <c r="A71" s="25" t="s">
        <v>36</v>
      </c>
      <c r="B71" s="6"/>
      <c r="C71" s="6"/>
      <c r="F71" s="28">
        <f>SUM(F29,,F38,F47,F54,F61,F67,F69)</f>
        <v>101979</v>
      </c>
      <c r="G71" s="3"/>
      <c r="H71" s="28">
        <f>SUM(H29,,H38,H47,H54,H61,H67,H69)</f>
        <v>263829760</v>
      </c>
      <c r="I71" s="3"/>
      <c r="J71" s="28">
        <f t="shared" ref="J71" si="21">SUM(J29,,J38,J47,J54,J61,J67,J69)</f>
        <v>2493865.8903999999</v>
      </c>
    </row>
    <row r="72" spans="1:10" ht="15.75" thickTop="1" x14ac:dyDescent="0.2"/>
  </sheetData>
  <mergeCells count="1">
    <mergeCell ref="A21:B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C715-BEA8-43D8-A6F6-0988A3AA697A}">
  <dimension ref="B4:E11"/>
  <sheetViews>
    <sheetView showGridLines="0" tabSelected="1" workbookViewId="0">
      <selection activeCell="B4" sqref="B4:E11"/>
    </sheetView>
  </sheetViews>
  <sheetFormatPr defaultRowHeight="15" x14ac:dyDescent="0.25"/>
  <cols>
    <col min="2" max="5" width="14.7109375" customWidth="1"/>
  </cols>
  <sheetData>
    <row r="4" spans="2:5" ht="15.75" x14ac:dyDescent="0.25">
      <c r="B4" s="29" t="s">
        <v>13</v>
      </c>
      <c r="C4" s="18"/>
      <c r="D4" s="2"/>
      <c r="E4" s="3"/>
    </row>
    <row r="5" spans="2:5" ht="15.75" x14ac:dyDescent="0.25">
      <c r="B5" s="1" t="s">
        <v>14</v>
      </c>
      <c r="C5" s="18"/>
      <c r="D5" s="2"/>
      <c r="E5" s="3">
        <v>-284700</v>
      </c>
    </row>
    <row r="6" spans="2:5" ht="15.75" x14ac:dyDescent="0.25">
      <c r="B6" s="1" t="s">
        <v>15</v>
      </c>
      <c r="C6" s="18"/>
      <c r="D6" s="2"/>
      <c r="E6" s="3">
        <v>-7225</v>
      </c>
    </row>
    <row r="7" spans="2:5" ht="15.75" x14ac:dyDescent="0.25">
      <c r="B7" s="1" t="s">
        <v>16</v>
      </c>
      <c r="C7" s="18"/>
      <c r="D7" s="2"/>
      <c r="E7" s="3">
        <v>-707</v>
      </c>
    </row>
    <row r="8" spans="2:5" ht="15.75" x14ac:dyDescent="0.25">
      <c r="B8" s="1" t="s">
        <v>17</v>
      </c>
      <c r="C8" s="18"/>
      <c r="D8" s="2"/>
      <c r="E8" s="3">
        <v>-622</v>
      </c>
    </row>
    <row r="9" spans="2:5" ht="15.75" x14ac:dyDescent="0.25">
      <c r="B9" s="1" t="s">
        <v>18</v>
      </c>
      <c r="C9" s="18"/>
      <c r="D9" s="2"/>
      <c r="E9" s="3">
        <v>-1400</v>
      </c>
    </row>
    <row r="10" spans="2:5" ht="16.5" thickBot="1" x14ac:dyDescent="0.3">
      <c r="B10" s="1" t="s">
        <v>47</v>
      </c>
      <c r="C10" s="18"/>
      <c r="D10" s="2"/>
      <c r="E10" s="5">
        <f>SUM(E5:E9)</f>
        <v>-294654</v>
      </c>
    </row>
    <row r="11" spans="2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 - Existing Rates</vt:lpstr>
      <vt:lpstr>BA - Proposed Rates</vt:lpstr>
      <vt:lpstr>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2025-05-16T16:50:00Z</dcterms:created>
  <dcterms:modified xsi:type="dcterms:W3CDTF">2025-05-16T17:12:33Z</dcterms:modified>
</cp:coreProperties>
</file>