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A6AC672E-82CB-41A8-81BF-EFCAB7EDEAB3}" xr6:coauthVersionLast="47" xr6:coauthVersionMax="47" xr10:uidLastSave="{00000000-0000-0000-0000-000000000000}"/>
  <bookViews>
    <workbookView xWindow="1470" yWindow="1470" windowWidth="38700" windowHeight="15285" xr2:uid="{00000000-000D-0000-FFFF-FFFF00000000}"/>
  </bookViews>
  <sheets>
    <sheet name="RevReq" sheetId="1" r:id="rId1"/>
    <sheet name="PCOE-MSAR-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C71" i="1"/>
  <c r="E99" i="2" l="1"/>
  <c r="C32" i="1" s="1"/>
  <c r="B71" i="2" l="1"/>
  <c r="C75" i="2"/>
  <c r="C77" i="2"/>
  <c r="C14" i="1" s="1"/>
  <c r="A1" i="2" l="1"/>
  <c r="D99" i="2" l="1"/>
  <c r="C99" i="2"/>
  <c r="E71" i="2"/>
  <c r="C29" i="1" s="1"/>
  <c r="C67" i="1" s="1"/>
  <c r="C31" i="1" l="1"/>
  <c r="C69" i="1" s="1"/>
  <c r="B99" i="2" l="1"/>
  <c r="C30" i="1" s="1"/>
  <c r="C68" i="1" s="1"/>
  <c r="C27" i="1" l="1"/>
  <c r="D22" i="2"/>
  <c r="E22" i="2"/>
  <c r="C22" i="2"/>
  <c r="B22" i="2"/>
  <c r="E50" i="2"/>
  <c r="C57" i="1" s="1"/>
  <c r="C50" i="2"/>
  <c r="B50" i="2"/>
  <c r="D37" i="2"/>
  <c r="D48" i="2"/>
  <c r="D47" i="2"/>
  <c r="D46" i="2"/>
  <c r="D45" i="2"/>
  <c r="D44" i="2"/>
  <c r="D43" i="2"/>
  <c r="D42" i="2"/>
  <c r="D41" i="2"/>
  <c r="D40" i="2"/>
  <c r="D39" i="2"/>
  <c r="D38" i="2"/>
  <c r="C38" i="1" l="1"/>
  <c r="C65" i="1"/>
  <c r="D50" i="2"/>
  <c r="C50" i="1" s="1"/>
  <c r="B76" i="1" s="1"/>
  <c r="C76" i="1" s="1"/>
  <c r="C35" i="1"/>
  <c r="C34" i="1"/>
  <c r="C33" i="1"/>
  <c r="C28" i="1"/>
  <c r="B66" i="1" l="1"/>
  <c r="C74" i="1"/>
  <c r="C73" i="1"/>
  <c r="C72" i="1"/>
  <c r="C46" i="1"/>
  <c r="C15" i="1"/>
  <c r="C8" i="1"/>
  <c r="C75" i="1" l="1"/>
  <c r="C79" i="1" s="1"/>
  <c r="C20" i="1"/>
  <c r="C24" i="1" s="1"/>
  <c r="B63" i="1" s="1"/>
  <c r="B75" i="1" s="1"/>
  <c r="B78" i="1" s="1"/>
  <c r="B80" i="1" s="1"/>
  <c r="C45" i="1"/>
  <c r="C44" i="1" l="1"/>
  <c r="C48" i="1" l="1"/>
  <c r="C52" i="1" s="1"/>
  <c r="C55" i="1" s="1"/>
  <c r="C58" i="1" s="1"/>
  <c r="C80" i="1"/>
</calcChain>
</file>

<file path=xl/sharedStrings.xml><?xml version="1.0" encoding="utf-8"?>
<sst xmlns="http://schemas.openxmlformats.org/spreadsheetml/2006/main" count="216" uniqueCount="131">
  <si>
    <t>Calculation of Revenue Requirement for Roll-in:</t>
  </si>
  <si>
    <t>Environmental Compliance Rate Base</t>
  </si>
  <si>
    <t xml:space="preserve">  Eligible Pollution Control Plant</t>
  </si>
  <si>
    <t xml:space="preserve">  Eligible Pollution CWIP net of AFUDC</t>
  </si>
  <si>
    <t>Expense Month</t>
  </si>
  <si>
    <t>Subtotal</t>
  </si>
  <si>
    <t xml:space="preserve">  Additions -</t>
  </si>
  <si>
    <t xml:space="preserve">    Inventory - Spare Parts</t>
  </si>
  <si>
    <t xml:space="preserve">    Inventory - Limestone</t>
  </si>
  <si>
    <t xml:space="preserve">    Inventory - Emission Allowances</t>
  </si>
  <si>
    <t xml:space="preserve">    Cash Working Capital Allowance</t>
  </si>
  <si>
    <t xml:space="preserve">  Deductions -</t>
  </si>
  <si>
    <t xml:space="preserve">    Accumulated Depreciation on Eligible Pollution</t>
  </si>
  <si>
    <t xml:space="preserve">      Control Plant</t>
  </si>
  <si>
    <t>Return on Environmental Compliance Rate Base</t>
  </si>
  <si>
    <t>Pollution Control Operating Expenses</t>
  </si>
  <si>
    <t xml:space="preserve">  12 Month Surcharge Consultant Fee</t>
  </si>
  <si>
    <t>Total Pollution Control Operating Expenses</t>
  </si>
  <si>
    <t>Total Proceeds from By-Product and</t>
  </si>
  <si>
    <t xml:space="preserve">  Emission Allowance Sales</t>
  </si>
  <si>
    <t xml:space="preserve">  Return on Environmental Compliance Rate Base</t>
  </si>
  <si>
    <t xml:space="preserve">  Total Pollution Control Operating Expenses</t>
  </si>
  <si>
    <t xml:space="preserve">  Total Proceeds from By-Product and Emission Allowance Sales</t>
  </si>
  <si>
    <t>Total Environmental Surcharge Gross Revenue Requirement -</t>
  </si>
  <si>
    <t>Member System Allocation Ratio</t>
  </si>
  <si>
    <t>Total Revenue Requirement for Roll-in</t>
  </si>
  <si>
    <t>Calculation of BESF Reflecting Roll-in:</t>
  </si>
  <si>
    <t xml:space="preserve">  Total Revenue Requirement for Roll-in</t>
  </si>
  <si>
    <t xml:space="preserve">  BESF Reflecting Roll-in</t>
  </si>
  <si>
    <t>Depreciation &amp;</t>
  </si>
  <si>
    <t>Amortization</t>
  </si>
  <si>
    <t>Taxes Other Than</t>
  </si>
  <si>
    <t>Income Taxes</t>
  </si>
  <si>
    <t>Insurance</t>
  </si>
  <si>
    <t>Expense</t>
  </si>
  <si>
    <t>Emission Allow-</t>
  </si>
  <si>
    <t>ance Expense</t>
  </si>
  <si>
    <t>Totals</t>
  </si>
  <si>
    <t>Month</t>
  </si>
  <si>
    <t>February</t>
  </si>
  <si>
    <t>March</t>
  </si>
  <si>
    <t>April</t>
  </si>
  <si>
    <t>August</t>
  </si>
  <si>
    <t>September</t>
  </si>
  <si>
    <t>October</t>
  </si>
  <si>
    <t>Total Revenues</t>
  </si>
  <si>
    <t>from Member</t>
  </si>
  <si>
    <t>Systems Excluding</t>
  </si>
  <si>
    <t>Environ. Surch.</t>
  </si>
  <si>
    <t>Total Company</t>
  </si>
  <si>
    <t>Revenues</t>
  </si>
  <si>
    <t>Excluding</t>
  </si>
  <si>
    <t>Member</t>
  </si>
  <si>
    <t>System</t>
  </si>
  <si>
    <t>Allocation</t>
  </si>
  <si>
    <t>Ratio</t>
  </si>
  <si>
    <t>Base Rate</t>
  </si>
  <si>
    <t>Systems</t>
  </si>
  <si>
    <t>References:</t>
  </si>
  <si>
    <t>ES Form 2.0</t>
  </si>
  <si>
    <t>ES Form 2.2, column (6)</t>
  </si>
  <si>
    <t>ES Form 2.3</t>
  </si>
  <si>
    <t>ES Form 2.1, column (2)</t>
  </si>
  <si>
    <t>ES Form 2.1, column (4)</t>
  </si>
  <si>
    <t>ES Form 2.1, column (3)</t>
  </si>
  <si>
    <t>Rate of Return</t>
  </si>
  <si>
    <t xml:space="preserve">  12 Month O&amp;M Expenses</t>
  </si>
  <si>
    <t>ES Form 2.1, columns 6, 7, and 8</t>
  </si>
  <si>
    <t xml:space="preserve">  12 Month Depreciation and Amortization Expense</t>
  </si>
  <si>
    <t xml:space="preserve">  12 Month Taxes Other Than Income Taxes</t>
  </si>
  <si>
    <t xml:space="preserve">  12 Month Insurance Expense</t>
  </si>
  <si>
    <t xml:space="preserve">  12 Month Emission Allowance Expense</t>
  </si>
  <si>
    <t>[ES Form 3.0, col. 6]</t>
  </si>
  <si>
    <t>[ES Form 3.0, col. 9]</t>
  </si>
  <si>
    <t>[ES Form 3.0, col. 2]</t>
  </si>
  <si>
    <t>Demand Related</t>
  </si>
  <si>
    <t>Energy Related</t>
  </si>
  <si>
    <t>Pollution Control Operating Expenses -</t>
  </si>
  <si>
    <t>Revenue Requirement to Recover Through -</t>
  </si>
  <si>
    <t xml:space="preserve">  Demand Rates</t>
  </si>
  <si>
    <t xml:space="preserve">  Energy Rates</t>
  </si>
  <si>
    <t>Allocation to Demand and Energy:</t>
  </si>
  <si>
    <t xml:space="preserve">  Member System Base Rate Revenues - excludes FAC</t>
  </si>
  <si>
    <t xml:space="preserve">     and Environmental Surcharge Revenues</t>
  </si>
  <si>
    <t>July</t>
  </si>
  <si>
    <t>Monthly O&amp;M</t>
  </si>
  <si>
    <t>Expenses</t>
  </si>
  <si>
    <t>Cash Working Capital Allowance Calculation:</t>
  </si>
  <si>
    <t>Total 12 Month OM Expenses</t>
  </si>
  <si>
    <t>One-eighth of Total 12 Month O&amp;M Expenses</t>
  </si>
  <si>
    <t>See Tab PCOE-MSAR-OM, 12 Month O&amp;M Expenses</t>
  </si>
  <si>
    <t>See Tab PCOE-MSAR-OM, Pollution Control Operating Expenses</t>
  </si>
  <si>
    <t>See Tab PCOE-MSAR-OM, Member System Allocation Ratio</t>
  </si>
  <si>
    <t xml:space="preserve">    Project 15 Related Capital Expenditures, Net</t>
  </si>
  <si>
    <t xml:space="preserve">  12 Month Project 15 Related Amortization Expense</t>
  </si>
  <si>
    <t>ES Form 2.11</t>
  </si>
  <si>
    <t xml:space="preserve">  [ES Form 2.4]</t>
  </si>
  <si>
    <t xml:space="preserve">  [ES Form 2.11]</t>
  </si>
  <si>
    <t xml:space="preserve">  12 Month Project 16 Related Spurlock Ash Pond Closure - ARO</t>
  </si>
  <si>
    <t xml:space="preserve">  12 Month Project 12/17 Related Landfill Closure - ARO</t>
  </si>
  <si>
    <t>12 Month Spurlock Ash Pond Closure &amp; Landfill Caps</t>
  </si>
  <si>
    <t xml:space="preserve">  [ES Form 2.12]</t>
  </si>
  <si>
    <t>12 Month Amortization Expense - Project 15</t>
  </si>
  <si>
    <t>Project 16 - Spurlock</t>
  </si>
  <si>
    <t>Ash Pond Closure</t>
  </si>
  <si>
    <t>ARO</t>
  </si>
  <si>
    <t>Project 12 - Spurlock</t>
  </si>
  <si>
    <t>Landfill Final Cap</t>
  </si>
  <si>
    <t>Project 17 - Cooper</t>
  </si>
  <si>
    <t>Landfill Cap 1A &amp; 1B</t>
  </si>
  <si>
    <t>See Tab PCOE-MSAR-OM, 12 Month Spurlock Ash Pond Closure &amp; Landfill Caps</t>
  </si>
  <si>
    <t>See Tab PCOE-MSAR-OM, 12 Month Amortization Expense - Project 15</t>
  </si>
  <si>
    <t xml:space="preserve">  12 Month Project 16 Related Spurlock Ash Pond Closure</t>
  </si>
  <si>
    <t>May</t>
  </si>
  <si>
    <t>June</t>
  </si>
  <si>
    <t xml:space="preserve">  Percentage Mix</t>
  </si>
  <si>
    <t>12 Month O&amp;M Expenses (Corrected)</t>
  </si>
  <si>
    <t>DR1 Response 6 - Potential Roll-in 11-30-24.xlsx</t>
  </si>
  <si>
    <t>11/30/2024</t>
  </si>
  <si>
    <t>November 2024 Expense Month Filing</t>
  </si>
  <si>
    <t>December 2023</t>
  </si>
  <si>
    <t>January 2024</t>
  </si>
  <si>
    <t>November 2024</t>
  </si>
  <si>
    <t>Project 41 - Cooper</t>
  </si>
  <si>
    <t>CFI Project</t>
  </si>
  <si>
    <t>See Tab PCOE-MSAR-OM, 12 Month Cooper CFI</t>
  </si>
  <si>
    <t>Note:  Project 12 - Spurlock Landfill Final Cap ARO and Project 17 - Cooper Landfill Cap 1A &amp; 1B ARO were completed and reporting formats were approved in Case No. 2023-00177 to remove these project from reporting.  Projects 41 - Cooper CFI Project was approved and added to the reporting formats in Case No. 2023-00177.</t>
  </si>
  <si>
    <t xml:space="preserve">  12 Month Project 41 Related CFI Expense</t>
  </si>
  <si>
    <t xml:space="preserve">  13 Month Project 12/17 Related Landfill Closure - ARO</t>
  </si>
  <si>
    <t>Note:  There were no by-product or emission allowance sales proceeds for the twelve months ending November 30, 2024.</t>
  </si>
  <si>
    <t>As of November 30, 2024 - end of review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</si>
</sst>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0.000%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38" fontId="0" fillId="0" borderId="0" xfId="0" applyNumberFormat="1"/>
    <xf numFmtId="38" fontId="1" fillId="0" borderId="0" xfId="0" applyNumberFormat="1" applyFont="1"/>
    <xf numFmtId="49" fontId="0" fillId="0" borderId="0" xfId="0" applyNumberFormat="1"/>
    <xf numFmtId="38" fontId="0" fillId="0" borderId="0" xfId="0" applyNumberFormat="1" applyAlignment="1">
      <alignment horizontal="center"/>
    </xf>
    <xf numFmtId="6" fontId="0" fillId="0" borderId="0" xfId="0" applyNumberFormat="1"/>
    <xf numFmtId="6" fontId="0" fillId="0" borderId="1" xfId="0" applyNumberFormat="1" applyBorder="1"/>
    <xf numFmtId="10" fontId="0" fillId="0" borderId="0" xfId="0" applyNumberFormat="1"/>
    <xf numFmtId="6" fontId="0" fillId="0" borderId="2" xfId="0" applyNumberFormat="1" applyBorder="1"/>
    <xf numFmtId="6" fontId="0" fillId="0" borderId="0" xfId="0" applyNumberFormat="1" applyBorder="1"/>
    <xf numFmtId="10" fontId="0" fillId="0" borderId="2" xfId="0" applyNumberFormat="1" applyBorder="1"/>
    <xf numFmtId="38" fontId="0" fillId="0" borderId="0" xfId="0" applyNumberFormat="1" applyBorder="1" applyAlignment="1">
      <alignment horizontal="center"/>
    </xf>
    <xf numFmtId="38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8" fontId="0" fillId="0" borderId="1" xfId="0" applyNumberFormat="1" applyBorder="1" applyAlignment="1">
      <alignment horizontal="center"/>
    </xf>
    <xf numFmtId="0" fontId="0" fillId="0" borderId="0" xfId="0" applyFont="1" applyBorder="1"/>
    <xf numFmtId="49" fontId="0" fillId="0" borderId="1" xfId="0" applyNumberFormat="1" applyBorder="1" applyAlignment="1">
      <alignment horizontal="center"/>
    </xf>
    <xf numFmtId="38" fontId="0" fillId="0" borderId="1" xfId="0" applyNumberFormat="1" applyBorder="1"/>
    <xf numFmtId="38" fontId="0" fillId="0" borderId="0" xfId="0" applyNumberFormat="1" applyBorder="1"/>
    <xf numFmtId="6" fontId="3" fillId="0" borderId="1" xfId="1" applyNumberFormat="1" applyFont="1" applyFill="1" applyBorder="1"/>
    <xf numFmtId="10" fontId="0" fillId="0" borderId="1" xfId="0" applyNumberFormat="1" applyBorder="1"/>
    <xf numFmtId="0" fontId="1" fillId="0" borderId="0" xfId="0" applyFont="1" applyBorder="1"/>
    <xf numFmtId="38" fontId="4" fillId="0" borderId="0" xfId="0" applyNumberFormat="1" applyFont="1"/>
    <xf numFmtId="0" fontId="1" fillId="0" borderId="0" xfId="0" applyFont="1"/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8" fontId="3" fillId="0" borderId="0" xfId="0" applyNumberFormat="1" applyFont="1"/>
    <xf numFmtId="0" fontId="0" fillId="0" borderId="0" xfId="0" applyFont="1"/>
    <xf numFmtId="0" fontId="0" fillId="0" borderId="0" xfId="0" applyBorder="1" applyAlignment="1">
      <alignment horizontal="center"/>
    </xf>
    <xf numFmtId="49" fontId="0" fillId="0" borderId="0" xfId="0" applyNumberFormat="1" applyFill="1"/>
    <xf numFmtId="38" fontId="0" fillId="0" borderId="0" xfId="0" applyNumberFormat="1" applyFont="1"/>
    <xf numFmtId="6" fontId="0" fillId="0" borderId="0" xfId="0" applyNumberFormat="1" applyFill="1"/>
    <xf numFmtId="6" fontId="0" fillId="0" borderId="1" xfId="0" applyNumberFormat="1" applyFill="1" applyBorder="1"/>
    <xf numFmtId="10" fontId="0" fillId="0" borderId="8" xfId="0" applyNumberFormat="1" applyBorder="1"/>
    <xf numFmtId="6" fontId="3" fillId="0" borderId="1" xfId="0" applyNumberFormat="1" applyFont="1" applyFill="1" applyBorder="1"/>
    <xf numFmtId="164" fontId="0" fillId="0" borderId="1" xfId="0" applyNumberFormat="1" applyFill="1" applyBorder="1"/>
    <xf numFmtId="6" fontId="3" fillId="0" borderId="0" xfId="0" applyNumberFormat="1" applyFont="1" applyFill="1"/>
    <xf numFmtId="10" fontId="0" fillId="0" borderId="0" xfId="0" applyNumberFormat="1" applyFill="1"/>
    <xf numFmtId="0" fontId="0" fillId="0" borderId="0" xfId="0" applyFill="1" applyBorder="1" applyAlignment="1">
      <alignment horizontal="center"/>
    </xf>
    <xf numFmtId="6" fontId="0" fillId="0" borderId="0" xfId="0" applyNumberFormat="1" applyFill="1" applyBorder="1"/>
    <xf numFmtId="6" fontId="3" fillId="0" borderId="0" xfId="1" applyNumberFormat="1" applyFont="1" applyFill="1" applyBorder="1"/>
    <xf numFmtId="6" fontId="3" fillId="0" borderId="0" xfId="1" applyNumberFormat="1" applyFont="1" applyFill="1"/>
    <xf numFmtId="6" fontId="0" fillId="0" borderId="2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wrapText="1"/>
    </xf>
    <xf numFmtId="38" fontId="3" fillId="0" borderId="0" xfId="0" applyNumberFormat="1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zoomScale="90" zoomScaleNormal="90" zoomScaleSheetLayoutView="76" workbookViewId="0">
      <selection activeCell="D22" sqref="D22"/>
    </sheetView>
  </sheetViews>
  <sheetFormatPr defaultColWidth="15.77734375" defaultRowHeight="15" x14ac:dyDescent="0.2"/>
  <cols>
    <col min="1" max="1" width="45.88671875" customWidth="1"/>
    <col min="4" max="4" width="2.88671875" customWidth="1"/>
  </cols>
  <sheetData>
    <row r="1" spans="1:10" x14ac:dyDescent="0.2">
      <c r="A1" s="31" t="s">
        <v>117</v>
      </c>
      <c r="B1" s="22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0</v>
      </c>
      <c r="B3" s="1"/>
      <c r="C3" s="4" t="s">
        <v>4</v>
      </c>
      <c r="D3" s="1"/>
      <c r="E3" s="1" t="s">
        <v>58</v>
      </c>
      <c r="F3" s="1"/>
      <c r="G3" s="1"/>
      <c r="H3" s="1"/>
      <c r="I3" s="1"/>
      <c r="J3" s="1"/>
    </row>
    <row r="4" spans="1:10" x14ac:dyDescent="0.2">
      <c r="A4" s="1"/>
      <c r="B4" s="1"/>
      <c r="C4" s="16" t="s">
        <v>118</v>
      </c>
      <c r="D4" s="1"/>
      <c r="E4" s="17" t="s">
        <v>119</v>
      </c>
      <c r="F4" s="17"/>
      <c r="G4" s="1"/>
      <c r="H4" s="1"/>
      <c r="I4" s="1"/>
      <c r="J4" s="1"/>
    </row>
    <row r="5" spans="1:10" x14ac:dyDescent="0.2">
      <c r="A5" s="1" t="s">
        <v>1</v>
      </c>
      <c r="B5" s="1"/>
      <c r="D5" s="1"/>
      <c r="E5" s="1"/>
      <c r="F5" s="1"/>
      <c r="G5" s="1"/>
      <c r="H5" s="1"/>
      <c r="I5" s="1"/>
      <c r="J5" s="1"/>
    </row>
    <row r="6" spans="1:10" x14ac:dyDescent="0.2">
      <c r="A6" s="1" t="s">
        <v>2</v>
      </c>
      <c r="B6" s="1"/>
      <c r="C6" s="32">
        <v>1306024270.2099998</v>
      </c>
      <c r="D6" s="1"/>
      <c r="E6" s="1" t="s">
        <v>62</v>
      </c>
      <c r="F6" s="1"/>
      <c r="G6" s="1"/>
      <c r="H6" s="1"/>
      <c r="I6" s="1"/>
      <c r="J6" s="1"/>
    </row>
    <row r="7" spans="1:10" x14ac:dyDescent="0.2">
      <c r="A7" s="1" t="s">
        <v>3</v>
      </c>
      <c r="B7" s="1"/>
      <c r="C7" s="33">
        <v>180023.3</v>
      </c>
      <c r="D7" s="1"/>
      <c r="E7" s="1" t="s">
        <v>63</v>
      </c>
      <c r="F7" s="1"/>
      <c r="G7" s="1"/>
      <c r="H7" s="1"/>
      <c r="I7" s="1"/>
      <c r="J7" s="1"/>
    </row>
    <row r="8" spans="1:10" x14ac:dyDescent="0.2">
      <c r="A8" s="1"/>
      <c r="B8" s="1" t="s">
        <v>5</v>
      </c>
      <c r="C8" s="5">
        <f>SUM(C6:C7)</f>
        <v>1306204293.5099998</v>
      </c>
      <c r="D8" s="1"/>
      <c r="E8" s="1"/>
      <c r="F8" s="1"/>
      <c r="G8" s="1"/>
      <c r="H8" s="1"/>
      <c r="I8" s="1"/>
      <c r="J8" s="1"/>
    </row>
    <row r="9" spans="1:10" x14ac:dyDescent="0.2">
      <c r="A9" s="1" t="s">
        <v>6</v>
      </c>
      <c r="B9" s="1"/>
      <c r="C9" s="5"/>
      <c r="D9" s="1"/>
      <c r="E9" s="1"/>
      <c r="F9" s="1"/>
      <c r="G9" s="1"/>
      <c r="H9" s="1"/>
      <c r="I9" s="1"/>
      <c r="J9" s="1"/>
    </row>
    <row r="10" spans="1:10" x14ac:dyDescent="0.2">
      <c r="A10" s="1" t="s">
        <v>7</v>
      </c>
      <c r="B10" s="1"/>
      <c r="C10" s="32">
        <v>0</v>
      </c>
      <c r="D10" s="1"/>
      <c r="E10" s="1" t="s">
        <v>59</v>
      </c>
      <c r="F10" s="1"/>
      <c r="G10" s="1"/>
      <c r="H10" s="1"/>
      <c r="I10" s="1"/>
      <c r="J10" s="1"/>
    </row>
    <row r="11" spans="1:10" x14ac:dyDescent="0.2">
      <c r="A11" s="1" t="s">
        <v>8</v>
      </c>
      <c r="B11" s="1"/>
      <c r="C11" s="32">
        <v>817423.48999999953</v>
      </c>
      <c r="D11" s="1"/>
      <c r="E11" s="1" t="s">
        <v>60</v>
      </c>
      <c r="F11" s="1"/>
      <c r="G11" s="1"/>
      <c r="H11" s="1"/>
      <c r="I11" s="1"/>
      <c r="J11" s="1"/>
    </row>
    <row r="12" spans="1:10" x14ac:dyDescent="0.2">
      <c r="A12" s="1" t="s">
        <v>9</v>
      </c>
      <c r="B12" s="1"/>
      <c r="C12" s="32">
        <v>456489.47000000003</v>
      </c>
      <c r="D12" s="1"/>
      <c r="E12" s="1" t="s">
        <v>61</v>
      </c>
      <c r="F12" s="1"/>
      <c r="G12" s="1"/>
      <c r="H12" s="1"/>
      <c r="I12" s="1"/>
      <c r="J12" s="1"/>
    </row>
    <row r="13" spans="1:10" x14ac:dyDescent="0.2">
      <c r="A13" s="1" t="s">
        <v>93</v>
      </c>
      <c r="B13" s="1"/>
      <c r="C13" s="32">
        <v>5337022.6900000004</v>
      </c>
      <c r="D13" s="1"/>
      <c r="E13" s="1" t="s">
        <v>95</v>
      </c>
      <c r="F13" s="1"/>
      <c r="G13" s="1"/>
      <c r="H13" s="1"/>
      <c r="I13" s="1"/>
      <c r="J13" s="1"/>
    </row>
    <row r="14" spans="1:10" x14ac:dyDescent="0.2">
      <c r="A14" s="27" t="s">
        <v>10</v>
      </c>
      <c r="B14" s="27"/>
      <c r="C14" s="35">
        <f>'PCOE-MSAR-OM'!C77</f>
        <v>7473641</v>
      </c>
      <c r="D14" s="27"/>
      <c r="E14" s="27" t="s">
        <v>90</v>
      </c>
      <c r="F14" s="1"/>
      <c r="G14" s="1"/>
      <c r="H14" s="1"/>
      <c r="I14" s="1"/>
      <c r="J14" s="1"/>
    </row>
    <row r="15" spans="1:10" x14ac:dyDescent="0.2">
      <c r="A15" s="1"/>
      <c r="B15" s="1" t="s">
        <v>5</v>
      </c>
      <c r="C15" s="5">
        <f>SUM(C10:C14)</f>
        <v>14084576.65</v>
      </c>
      <c r="D15" s="1"/>
      <c r="E15" s="1"/>
      <c r="F15" s="1"/>
      <c r="G15" s="1"/>
      <c r="H15" s="1"/>
      <c r="I15" s="1"/>
      <c r="J15" s="1"/>
    </row>
    <row r="16" spans="1:10" x14ac:dyDescent="0.2">
      <c r="A16" s="1" t="s">
        <v>11</v>
      </c>
      <c r="B16" s="1"/>
      <c r="C16" s="5"/>
      <c r="D16" s="1"/>
      <c r="E16" s="1"/>
      <c r="F16" s="1"/>
      <c r="G16" s="1"/>
      <c r="H16" s="1"/>
      <c r="I16" s="1"/>
      <c r="J16" s="1"/>
    </row>
    <row r="17" spans="1:10" x14ac:dyDescent="0.2">
      <c r="A17" s="1" t="s">
        <v>12</v>
      </c>
      <c r="B17" s="1"/>
      <c r="C17" s="5"/>
      <c r="D17" s="1"/>
      <c r="E17" s="1"/>
      <c r="F17" s="1"/>
      <c r="G17" s="1"/>
      <c r="H17" s="1"/>
      <c r="I17" s="1"/>
      <c r="J17" s="1"/>
    </row>
    <row r="18" spans="1:10" x14ac:dyDescent="0.2">
      <c r="A18" s="1" t="s">
        <v>13</v>
      </c>
      <c r="B18" s="1"/>
      <c r="C18" s="33">
        <v>561689989.92999983</v>
      </c>
      <c r="D18" s="1"/>
      <c r="E18" s="1" t="s">
        <v>64</v>
      </c>
      <c r="F18" s="1"/>
      <c r="G18" s="1"/>
      <c r="H18" s="1"/>
      <c r="I18" s="1"/>
      <c r="J18" s="1"/>
    </row>
    <row r="19" spans="1:10" x14ac:dyDescent="0.2">
      <c r="A19" s="1"/>
      <c r="B19" s="1"/>
      <c r="C19" s="5"/>
      <c r="D19" s="1"/>
      <c r="E19" s="1"/>
      <c r="F19" s="1"/>
      <c r="G19" s="1"/>
      <c r="H19" s="1"/>
      <c r="I19" s="1"/>
      <c r="J19" s="1"/>
    </row>
    <row r="20" spans="1:10" x14ac:dyDescent="0.2">
      <c r="A20" s="1" t="s">
        <v>1</v>
      </c>
      <c r="B20" s="1"/>
      <c r="C20" s="5">
        <f>C8+C15-C18</f>
        <v>758598880.23000002</v>
      </c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5"/>
      <c r="D21" s="1"/>
      <c r="E21" s="1"/>
      <c r="F21" s="1"/>
      <c r="G21" s="1"/>
      <c r="H21" s="1"/>
      <c r="I21" s="1"/>
      <c r="J21" s="1"/>
    </row>
    <row r="22" spans="1:10" x14ac:dyDescent="0.2">
      <c r="A22" s="1" t="s">
        <v>65</v>
      </c>
      <c r="B22" s="1"/>
      <c r="C22" s="36">
        <v>6.4740000000000006E-2</v>
      </c>
      <c r="D22" s="1"/>
      <c r="E22" s="1" t="s">
        <v>130</v>
      </c>
      <c r="F22" s="1"/>
      <c r="G22" s="1"/>
      <c r="H22" s="1"/>
      <c r="I22" s="1"/>
      <c r="J22" s="1"/>
    </row>
    <row r="23" spans="1:10" x14ac:dyDescent="0.2">
      <c r="A23" s="1"/>
      <c r="B23" s="1"/>
      <c r="C23" s="5"/>
      <c r="D23" s="1"/>
      <c r="E23" s="1"/>
      <c r="F23" s="1"/>
      <c r="G23" s="1"/>
      <c r="H23" s="1"/>
      <c r="I23" s="1"/>
      <c r="J23" s="1"/>
    </row>
    <row r="24" spans="1:10" ht="15.75" thickBot="1" x14ac:dyDescent="0.25">
      <c r="A24" s="1" t="s">
        <v>14</v>
      </c>
      <c r="B24" s="1"/>
      <c r="C24" s="8">
        <f>ROUND(C20*C22,0)</f>
        <v>49111692</v>
      </c>
      <c r="D24" s="1"/>
      <c r="E24" s="1"/>
      <c r="F24" s="1"/>
      <c r="G24" s="1"/>
      <c r="H24" s="1"/>
      <c r="I24" s="1"/>
      <c r="J24" s="1"/>
    </row>
    <row r="25" spans="1:10" ht="15.75" thickTop="1" x14ac:dyDescent="0.2">
      <c r="A25" s="1"/>
      <c r="B25" s="1"/>
      <c r="C25" s="5"/>
      <c r="D25" s="1"/>
      <c r="E25" s="1"/>
      <c r="F25" s="1"/>
      <c r="G25" s="1"/>
      <c r="H25" s="1"/>
      <c r="I25" s="1"/>
      <c r="J25" s="1"/>
    </row>
    <row r="26" spans="1:10" x14ac:dyDescent="0.2">
      <c r="A26" s="1" t="s">
        <v>15</v>
      </c>
      <c r="B26" s="1"/>
      <c r="C26" s="5"/>
      <c r="D26" s="1"/>
      <c r="E26" s="1"/>
      <c r="F26" s="1"/>
      <c r="G26" s="1"/>
      <c r="H26" s="1"/>
      <c r="I26" s="1"/>
      <c r="J26" s="1"/>
    </row>
    <row r="27" spans="1:10" x14ac:dyDescent="0.2">
      <c r="A27" s="27" t="s">
        <v>66</v>
      </c>
      <c r="B27" s="27"/>
      <c r="C27" s="37">
        <f>'PCOE-MSAR-OM'!C75</f>
        <v>59789125.609999999</v>
      </c>
      <c r="D27" s="27"/>
      <c r="E27" s="27" t="s">
        <v>90</v>
      </c>
      <c r="F27" s="27"/>
      <c r="G27" s="1"/>
      <c r="H27" s="1"/>
      <c r="I27" s="1"/>
      <c r="J27" s="1"/>
    </row>
    <row r="28" spans="1:10" x14ac:dyDescent="0.2">
      <c r="A28" s="1" t="s">
        <v>68</v>
      </c>
      <c r="B28" s="1"/>
      <c r="C28" s="32">
        <f>'PCOE-MSAR-OM'!B22</f>
        <v>48676237.570799991</v>
      </c>
      <c r="D28" s="1"/>
      <c r="E28" s="1" t="s">
        <v>91</v>
      </c>
      <c r="F28" s="1"/>
      <c r="G28" s="1"/>
      <c r="H28" s="1"/>
      <c r="I28" s="1"/>
      <c r="J28" s="1"/>
    </row>
    <row r="29" spans="1:10" x14ac:dyDescent="0.2">
      <c r="A29" s="1" t="s">
        <v>94</v>
      </c>
      <c r="B29" s="1"/>
      <c r="C29" s="32">
        <f>'PCOE-MSAR-OM'!E71</f>
        <v>1455551.64</v>
      </c>
      <c r="D29" s="1"/>
      <c r="E29" s="1" t="s">
        <v>111</v>
      </c>
      <c r="F29" s="1"/>
      <c r="G29" s="1"/>
      <c r="H29" s="1"/>
      <c r="I29" s="1"/>
      <c r="J29" s="1"/>
    </row>
    <row r="30" spans="1:10" x14ac:dyDescent="0.2">
      <c r="A30" s="1" t="s">
        <v>98</v>
      </c>
      <c r="B30" s="1"/>
      <c r="C30" s="32">
        <f>'PCOE-MSAR-OM'!B99</f>
        <v>5238670.82</v>
      </c>
      <c r="D30" s="1"/>
      <c r="E30" s="1" t="s">
        <v>110</v>
      </c>
      <c r="F30" s="1"/>
      <c r="G30" s="1"/>
      <c r="H30" s="1"/>
      <c r="I30" s="1"/>
      <c r="J30" s="1"/>
    </row>
    <row r="31" spans="1:10" x14ac:dyDescent="0.2">
      <c r="A31" s="1" t="s">
        <v>99</v>
      </c>
      <c r="B31" s="1"/>
      <c r="C31" s="32">
        <f>'PCOE-MSAR-OM'!C99+'PCOE-MSAR-OM'!D99</f>
        <v>0</v>
      </c>
      <c r="D31" s="1"/>
      <c r="E31" s="1" t="s">
        <v>110</v>
      </c>
      <c r="F31" s="1"/>
      <c r="G31" s="1"/>
      <c r="H31" s="1"/>
      <c r="I31" s="1"/>
      <c r="J31" s="1"/>
    </row>
    <row r="32" spans="1:10" x14ac:dyDescent="0.2">
      <c r="A32" s="1" t="s">
        <v>127</v>
      </c>
      <c r="B32" s="1"/>
      <c r="C32" s="32">
        <f>'PCOE-MSAR-OM'!E99</f>
        <v>509223.11999999994</v>
      </c>
      <c r="D32" s="1"/>
      <c r="E32" s="1" t="s">
        <v>125</v>
      </c>
      <c r="F32" s="1"/>
      <c r="G32" s="1"/>
      <c r="H32" s="1"/>
      <c r="I32" s="1"/>
      <c r="J32" s="1"/>
    </row>
    <row r="33" spans="1:10" x14ac:dyDescent="0.2">
      <c r="A33" s="1" t="s">
        <v>69</v>
      </c>
      <c r="B33" s="1"/>
      <c r="C33" s="32">
        <f>'PCOE-MSAR-OM'!C22</f>
        <v>2030047.3694068107</v>
      </c>
      <c r="D33" s="1"/>
      <c r="E33" s="1" t="s">
        <v>91</v>
      </c>
      <c r="F33" s="1"/>
      <c r="G33" s="1"/>
      <c r="H33" s="1"/>
      <c r="I33" s="1"/>
      <c r="J33" s="1"/>
    </row>
    <row r="34" spans="1:10" x14ac:dyDescent="0.2">
      <c r="A34" s="1" t="s">
        <v>70</v>
      </c>
      <c r="B34" s="1"/>
      <c r="C34" s="32">
        <f>'PCOE-MSAR-OM'!D22</f>
        <v>1592686.5827549158</v>
      </c>
      <c r="D34" s="1"/>
      <c r="E34" s="1" t="s">
        <v>91</v>
      </c>
      <c r="F34" s="1"/>
      <c r="G34" s="1"/>
      <c r="H34" s="1"/>
      <c r="I34" s="1"/>
      <c r="J34" s="1"/>
    </row>
    <row r="35" spans="1:10" x14ac:dyDescent="0.2">
      <c r="A35" s="1" t="s">
        <v>71</v>
      </c>
      <c r="B35" s="1"/>
      <c r="C35" s="32">
        <f>'PCOE-MSAR-OM'!E22</f>
        <v>16606.79</v>
      </c>
      <c r="D35" s="1"/>
      <c r="E35" s="1" t="s">
        <v>91</v>
      </c>
      <c r="F35" s="1"/>
      <c r="G35" s="1"/>
      <c r="H35" s="1"/>
      <c r="I35" s="1"/>
      <c r="J35" s="1"/>
    </row>
    <row r="36" spans="1:10" x14ac:dyDescent="0.2">
      <c r="A36" s="1" t="s">
        <v>16</v>
      </c>
      <c r="B36" s="1"/>
      <c r="C36" s="33">
        <v>0</v>
      </c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5"/>
      <c r="D37" s="1"/>
      <c r="E37" s="1"/>
      <c r="F37" s="1"/>
      <c r="G37" s="1"/>
      <c r="H37" s="1"/>
      <c r="I37" s="1"/>
      <c r="J37" s="1"/>
    </row>
    <row r="38" spans="1:10" ht="15.75" thickBot="1" x14ac:dyDescent="0.25">
      <c r="A38" s="1" t="s">
        <v>17</v>
      </c>
      <c r="B38" s="1"/>
      <c r="C38" s="8">
        <f>SUM(C27:C36)</f>
        <v>119308149.50296172</v>
      </c>
      <c r="D38" s="1"/>
      <c r="E38" s="1"/>
      <c r="F38" s="1"/>
      <c r="G38" s="1"/>
      <c r="H38" s="1"/>
      <c r="I38" s="1"/>
      <c r="J38" s="1"/>
    </row>
    <row r="39" spans="1:10" ht="15.75" thickTop="1" x14ac:dyDescent="0.2">
      <c r="A39" s="1"/>
      <c r="B39" s="1"/>
      <c r="C39" s="5"/>
      <c r="D39" s="1"/>
      <c r="E39" s="1"/>
      <c r="F39" s="1"/>
      <c r="G39" s="1"/>
      <c r="H39" s="1"/>
      <c r="I39" s="1"/>
      <c r="J39" s="1"/>
    </row>
    <row r="40" spans="1:10" x14ac:dyDescent="0.2">
      <c r="A40" s="1" t="s">
        <v>18</v>
      </c>
      <c r="B40" s="1"/>
      <c r="C40" s="5"/>
      <c r="D40" s="1"/>
      <c r="E40" s="1"/>
      <c r="F40" s="1"/>
      <c r="G40" s="1"/>
      <c r="H40" s="1"/>
      <c r="I40" s="1"/>
      <c r="J40" s="1"/>
    </row>
    <row r="41" spans="1:10" ht="15.75" thickBot="1" x14ac:dyDescent="0.25">
      <c r="A41" s="1" t="s">
        <v>19</v>
      </c>
      <c r="B41" s="1"/>
      <c r="C41" s="43">
        <v>0</v>
      </c>
      <c r="D41" s="1"/>
      <c r="E41" s="1"/>
      <c r="F41" s="1"/>
      <c r="G41" s="1"/>
      <c r="H41" s="1"/>
      <c r="I41" s="1"/>
      <c r="J41" s="1"/>
    </row>
    <row r="42" spans="1:10" ht="15.75" thickTop="1" x14ac:dyDescent="0.2">
      <c r="A42" s="1"/>
      <c r="B42" s="1"/>
      <c r="C42" s="32"/>
      <c r="D42" s="1"/>
      <c r="E42" s="1"/>
      <c r="F42" s="1"/>
      <c r="G42" s="1"/>
      <c r="H42" s="1"/>
      <c r="I42" s="1"/>
      <c r="J42" s="1"/>
    </row>
    <row r="43" spans="1:10" x14ac:dyDescent="0.2">
      <c r="A43" s="1" t="s">
        <v>23</v>
      </c>
      <c r="B43" s="1"/>
      <c r="C43" s="5"/>
      <c r="D43" s="1"/>
      <c r="E43" s="1"/>
      <c r="F43" s="1"/>
      <c r="G43" s="1"/>
      <c r="H43" s="1"/>
      <c r="I43" s="1"/>
      <c r="J43" s="1"/>
    </row>
    <row r="44" spans="1:10" x14ac:dyDescent="0.2">
      <c r="A44" s="1" t="s">
        <v>20</v>
      </c>
      <c r="B44" s="1"/>
      <c r="C44" s="5">
        <f>C24</f>
        <v>49111692</v>
      </c>
      <c r="D44" s="1"/>
      <c r="E44" s="1"/>
      <c r="F44" s="1"/>
      <c r="G44" s="1"/>
      <c r="H44" s="1"/>
      <c r="I44" s="1"/>
      <c r="J44" s="1"/>
    </row>
    <row r="45" spans="1:10" x14ac:dyDescent="0.2">
      <c r="A45" s="1" t="s">
        <v>21</v>
      </c>
      <c r="B45" s="1"/>
      <c r="C45" s="5">
        <f>C38</f>
        <v>119308149.50296172</v>
      </c>
      <c r="D45" s="1"/>
      <c r="E45" s="1"/>
      <c r="F45" s="1"/>
      <c r="G45" s="1"/>
      <c r="H45" s="1"/>
      <c r="I45" s="1"/>
      <c r="J45" s="1"/>
    </row>
    <row r="46" spans="1:10" x14ac:dyDescent="0.2">
      <c r="A46" s="1" t="s">
        <v>22</v>
      </c>
      <c r="B46" s="1"/>
      <c r="C46" s="6">
        <f>C41</f>
        <v>0</v>
      </c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5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5">
        <f>SUM(C44:C46)</f>
        <v>168419841.50296172</v>
      </c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5"/>
      <c r="D49" s="1"/>
      <c r="E49" s="1"/>
      <c r="F49" s="1"/>
      <c r="G49" s="1"/>
      <c r="H49" s="1"/>
      <c r="I49" s="1"/>
      <c r="J49" s="1"/>
    </row>
    <row r="50" spans="1:10" x14ac:dyDescent="0.2">
      <c r="A50" s="1" t="s">
        <v>24</v>
      </c>
      <c r="B50" s="1"/>
      <c r="C50" s="38">
        <f>'PCOE-MSAR-OM'!D50</f>
        <v>0.99060000000000004</v>
      </c>
      <c r="D50" s="1"/>
      <c r="E50" s="1" t="s">
        <v>92</v>
      </c>
      <c r="F50" s="1"/>
      <c r="G50" s="1"/>
      <c r="H50" s="1"/>
      <c r="I50" s="1"/>
      <c r="J50" s="1"/>
    </row>
    <row r="51" spans="1:10" x14ac:dyDescent="0.2">
      <c r="A51" s="1"/>
      <c r="B51" s="1"/>
      <c r="C51" s="5"/>
      <c r="D51" s="1"/>
      <c r="E51" s="1"/>
      <c r="F51" s="1"/>
      <c r="G51" s="1"/>
      <c r="H51" s="1"/>
      <c r="I51" s="1"/>
      <c r="J51" s="1"/>
    </row>
    <row r="52" spans="1:10" ht="15.75" thickBot="1" x14ac:dyDescent="0.25">
      <c r="A52" s="1" t="s">
        <v>25</v>
      </c>
      <c r="B52" s="1"/>
      <c r="C52" s="8">
        <f>ROUND(C48*C50,0)</f>
        <v>166836695</v>
      </c>
      <c r="D52" s="1"/>
      <c r="E52" s="1"/>
      <c r="F52" s="1"/>
      <c r="G52" s="1"/>
      <c r="H52" s="1"/>
      <c r="I52" s="1"/>
      <c r="J52" s="1"/>
    </row>
    <row r="53" spans="1:10" ht="15.75" thickTop="1" x14ac:dyDescent="0.2">
      <c r="A53" s="1"/>
      <c r="B53" s="1"/>
      <c r="C53" s="5"/>
      <c r="D53" s="1"/>
      <c r="E53" s="1"/>
      <c r="F53" s="1"/>
      <c r="G53" s="1"/>
      <c r="H53" s="1"/>
      <c r="I53" s="1"/>
      <c r="J53" s="1"/>
    </row>
    <row r="54" spans="1:10" ht="15.75" x14ac:dyDescent="0.25">
      <c r="A54" s="2" t="s">
        <v>26</v>
      </c>
      <c r="B54" s="1"/>
      <c r="C54" s="5"/>
      <c r="D54" s="1"/>
      <c r="E54" s="1"/>
      <c r="F54" s="1"/>
      <c r="G54" s="1"/>
      <c r="H54" s="1"/>
      <c r="I54" s="1"/>
      <c r="J54" s="1"/>
    </row>
    <row r="55" spans="1:10" x14ac:dyDescent="0.2">
      <c r="A55" s="1" t="s">
        <v>27</v>
      </c>
      <c r="B55" s="1"/>
      <c r="C55" s="5">
        <f>C52</f>
        <v>166836695</v>
      </c>
      <c r="D55" s="1"/>
      <c r="E55" s="1"/>
      <c r="F55" s="1"/>
      <c r="G55" s="1"/>
      <c r="H55" s="1"/>
      <c r="I55" s="1"/>
      <c r="J55" s="1"/>
    </row>
    <row r="56" spans="1:10" x14ac:dyDescent="0.2">
      <c r="A56" s="1" t="s">
        <v>82</v>
      </c>
      <c r="B56" s="1"/>
      <c r="D56" s="1"/>
      <c r="E56" s="1"/>
      <c r="F56" s="1"/>
      <c r="G56" s="1"/>
      <c r="H56" s="1"/>
      <c r="I56" s="1"/>
      <c r="J56" s="1"/>
    </row>
    <row r="57" spans="1:10" x14ac:dyDescent="0.2">
      <c r="A57" s="1" t="s">
        <v>83</v>
      </c>
      <c r="B57" s="1"/>
      <c r="C57" s="5">
        <f>'PCOE-MSAR-OM'!E50</f>
        <v>844587785</v>
      </c>
      <c r="D57" s="1"/>
      <c r="E57" s="1" t="s">
        <v>92</v>
      </c>
      <c r="F57" s="1"/>
      <c r="G57" s="1"/>
      <c r="H57" s="1"/>
      <c r="I57" s="1"/>
      <c r="J57" s="1"/>
    </row>
    <row r="58" spans="1:10" ht="15.75" thickBot="1" x14ac:dyDescent="0.25">
      <c r="A58" s="1" t="s">
        <v>28</v>
      </c>
      <c r="B58" s="1"/>
      <c r="C58" s="10">
        <f>ROUND(C55/C57,4)</f>
        <v>0.19750000000000001</v>
      </c>
      <c r="D58" s="1"/>
      <c r="E58" s="1"/>
      <c r="F58" s="1"/>
      <c r="G58" s="1"/>
      <c r="H58" s="1"/>
      <c r="I58" s="1"/>
      <c r="J58" s="1"/>
    </row>
    <row r="59" spans="1:10" ht="15.75" thickTop="1" x14ac:dyDescent="0.2">
      <c r="A59" s="1"/>
      <c r="B59" s="1"/>
      <c r="C59" s="5"/>
      <c r="D59" s="1"/>
      <c r="E59" s="1"/>
      <c r="F59" s="1"/>
      <c r="G59" s="1"/>
      <c r="H59" s="1"/>
      <c r="I59" s="1"/>
      <c r="J59" s="1"/>
    </row>
    <row r="60" spans="1:10" ht="15.75" x14ac:dyDescent="0.25">
      <c r="A60" s="21" t="s">
        <v>81</v>
      </c>
      <c r="B60" s="15"/>
      <c r="C60" s="15"/>
      <c r="D60" s="15"/>
      <c r="E60" s="15"/>
    </row>
    <row r="61" spans="1:10" x14ac:dyDescent="0.2">
      <c r="A61" s="1"/>
      <c r="B61" s="14" t="s">
        <v>75</v>
      </c>
      <c r="C61" s="14" t="s">
        <v>76</v>
      </c>
    </row>
    <row r="62" spans="1:10" x14ac:dyDescent="0.2">
      <c r="A62" s="1"/>
      <c r="B62" s="1"/>
      <c r="C62" s="1"/>
    </row>
    <row r="63" spans="1:10" x14ac:dyDescent="0.2">
      <c r="A63" s="1" t="s">
        <v>14</v>
      </c>
      <c r="B63" s="5">
        <f>C24</f>
        <v>49111692</v>
      </c>
      <c r="C63" s="5"/>
    </row>
    <row r="64" spans="1:10" x14ac:dyDescent="0.2">
      <c r="A64" s="1" t="s">
        <v>77</v>
      </c>
      <c r="B64" s="5"/>
      <c r="C64" s="5"/>
    </row>
    <row r="65" spans="1:3" x14ac:dyDescent="0.2">
      <c r="A65" s="1" t="s">
        <v>66</v>
      </c>
      <c r="B65" s="5"/>
      <c r="C65" s="5">
        <f>C27</f>
        <v>59789125.609999999</v>
      </c>
    </row>
    <row r="66" spans="1:3" x14ac:dyDescent="0.2">
      <c r="A66" s="1" t="s">
        <v>68</v>
      </c>
      <c r="B66" s="5">
        <f>C28</f>
        <v>48676237.570799991</v>
      </c>
      <c r="C66" s="5"/>
    </row>
    <row r="67" spans="1:3" x14ac:dyDescent="0.2">
      <c r="A67" s="1" t="s">
        <v>94</v>
      </c>
      <c r="B67" s="5"/>
      <c r="C67" s="5">
        <f>C29</f>
        <v>1455551.64</v>
      </c>
    </row>
    <row r="68" spans="1:3" x14ac:dyDescent="0.2">
      <c r="A68" s="1" t="s">
        <v>112</v>
      </c>
      <c r="B68" s="5"/>
      <c r="C68" s="5">
        <f>C30</f>
        <v>5238670.82</v>
      </c>
    </row>
    <row r="69" spans="1:3" x14ac:dyDescent="0.2">
      <c r="A69" s="1" t="s">
        <v>99</v>
      </c>
      <c r="B69" s="5"/>
      <c r="C69" s="5">
        <f>C31</f>
        <v>0</v>
      </c>
    </row>
    <row r="70" spans="1:3" x14ac:dyDescent="0.2">
      <c r="A70" s="1" t="s">
        <v>128</v>
      </c>
      <c r="B70" s="5"/>
      <c r="C70" s="5">
        <f>C32</f>
        <v>509223.11999999994</v>
      </c>
    </row>
    <row r="71" spans="1:3" x14ac:dyDescent="0.2">
      <c r="A71" s="1" t="s">
        <v>69</v>
      </c>
      <c r="B71" s="5"/>
      <c r="C71" s="5">
        <f>C33</f>
        <v>2030047.3694068107</v>
      </c>
    </row>
    <row r="72" spans="1:3" x14ac:dyDescent="0.2">
      <c r="A72" s="1" t="s">
        <v>70</v>
      </c>
      <c r="B72" s="5"/>
      <c r="C72" s="5">
        <f t="shared" ref="C72:C73" si="0">C34</f>
        <v>1592686.5827549158</v>
      </c>
    </row>
    <row r="73" spans="1:3" x14ac:dyDescent="0.2">
      <c r="A73" s="1" t="s">
        <v>71</v>
      </c>
      <c r="B73" s="5"/>
      <c r="C73" s="5">
        <f t="shared" si="0"/>
        <v>16606.79</v>
      </c>
    </row>
    <row r="74" spans="1:3" x14ac:dyDescent="0.2">
      <c r="A74" s="1" t="s">
        <v>16</v>
      </c>
      <c r="B74" s="6"/>
      <c r="C74" s="6">
        <f>C36</f>
        <v>0</v>
      </c>
    </row>
    <row r="75" spans="1:3" x14ac:dyDescent="0.2">
      <c r="A75" s="1" t="s">
        <v>5</v>
      </c>
      <c r="B75" s="9">
        <f>SUM(B63:B74)</f>
        <v>97787929.570799991</v>
      </c>
      <c r="C75" s="9">
        <f>SUM(C63:C74)</f>
        <v>70631911.932161719</v>
      </c>
    </row>
    <row r="76" spans="1:3" x14ac:dyDescent="0.2">
      <c r="A76" s="1" t="s">
        <v>24</v>
      </c>
      <c r="B76" s="20">
        <f>C50</f>
        <v>0.99060000000000004</v>
      </c>
      <c r="C76" s="20">
        <f>B76</f>
        <v>0.99060000000000004</v>
      </c>
    </row>
    <row r="77" spans="1:3" x14ac:dyDescent="0.2">
      <c r="A77" s="1" t="s">
        <v>78</v>
      </c>
      <c r="B77" s="1"/>
      <c r="C77" s="1"/>
    </row>
    <row r="78" spans="1:3" ht="15.75" thickBot="1" x14ac:dyDescent="0.25">
      <c r="A78" s="1" t="s">
        <v>79</v>
      </c>
      <c r="B78" s="43">
        <f>ROUND(B75*B76,0)</f>
        <v>96868723</v>
      </c>
      <c r="C78" s="32"/>
    </row>
    <row r="79" spans="1:3" ht="16.5" thickTop="1" thickBot="1" x14ac:dyDescent="0.25">
      <c r="A79" s="1" t="s">
        <v>80</v>
      </c>
      <c r="B79" s="32"/>
      <c r="C79" s="43">
        <f>ROUND(C75*C76,0)</f>
        <v>69967972</v>
      </c>
    </row>
    <row r="80" spans="1:3" ht="16.5" thickTop="1" thickBot="1" x14ac:dyDescent="0.25">
      <c r="A80" s="1" t="s">
        <v>115</v>
      </c>
      <c r="B80" s="10">
        <f>ROUND(B78/(B78+C79),4)</f>
        <v>0.5806</v>
      </c>
      <c r="C80" s="34">
        <f>ROUND(C79/(B78+C79),4)</f>
        <v>0.4194</v>
      </c>
    </row>
    <row r="81" ht="15.75" thickTop="1" x14ac:dyDescent="0.2"/>
  </sheetData>
  <phoneticPr fontId="5" type="noConversion"/>
  <pageMargins left="0.7" right="0.45" top="0.5" bottom="0.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3"/>
  <sheetViews>
    <sheetView zoomScale="90" zoomScaleNormal="90" zoomScaleSheetLayoutView="100" workbookViewId="0">
      <selection activeCell="F16" sqref="F16"/>
    </sheetView>
  </sheetViews>
  <sheetFormatPr defaultColWidth="17.77734375" defaultRowHeight="15" x14ac:dyDescent="0.2"/>
  <sheetData>
    <row r="1" spans="1:9" x14ac:dyDescent="0.2">
      <c r="A1" s="1" t="str">
        <f>RevReq!A1</f>
        <v>DR1 Response 6 - Potential Roll-in 11-30-24.xlsx</v>
      </c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15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B5" s="44" t="s">
        <v>67</v>
      </c>
      <c r="C5" s="45"/>
      <c r="D5" s="46"/>
      <c r="E5" s="13" t="s">
        <v>61</v>
      </c>
      <c r="H5" s="1"/>
      <c r="I5" s="1"/>
    </row>
    <row r="6" spans="1:9" x14ac:dyDescent="0.2">
      <c r="A6" s="11"/>
      <c r="B6" s="11" t="s">
        <v>29</v>
      </c>
      <c r="C6" s="11" t="s">
        <v>31</v>
      </c>
      <c r="D6" s="11" t="s">
        <v>33</v>
      </c>
      <c r="E6" s="11" t="s">
        <v>35</v>
      </c>
      <c r="F6" s="11"/>
      <c r="G6" s="11"/>
      <c r="H6" s="1"/>
      <c r="I6" s="1"/>
    </row>
    <row r="7" spans="1:9" ht="15.75" thickBot="1" x14ac:dyDescent="0.25">
      <c r="A7" s="12" t="s">
        <v>38</v>
      </c>
      <c r="B7" s="12" t="s">
        <v>30</v>
      </c>
      <c r="C7" s="12" t="s">
        <v>32</v>
      </c>
      <c r="D7" s="12" t="s">
        <v>34</v>
      </c>
      <c r="E7" s="12" t="s">
        <v>36</v>
      </c>
      <c r="F7" s="11"/>
      <c r="G7" s="11"/>
      <c r="H7" s="1"/>
      <c r="I7" s="1"/>
    </row>
    <row r="8" spans="1:9" x14ac:dyDescent="0.2">
      <c r="A8" s="1"/>
      <c r="B8" s="1"/>
      <c r="C8" s="1"/>
      <c r="D8" s="1"/>
      <c r="E8" s="1"/>
      <c r="F8" s="18"/>
      <c r="G8" s="18"/>
      <c r="H8" s="1"/>
      <c r="I8" s="1"/>
    </row>
    <row r="9" spans="1:9" x14ac:dyDescent="0.2">
      <c r="A9" s="3" t="s">
        <v>120</v>
      </c>
      <c r="B9" s="40">
        <v>3910941.6999999997</v>
      </c>
      <c r="C9" s="41">
        <v>157731.95999999996</v>
      </c>
      <c r="D9" s="32">
        <v>130376.74999999999</v>
      </c>
      <c r="E9" s="42">
        <v>2422.33</v>
      </c>
      <c r="F9" s="18"/>
      <c r="G9" s="18"/>
      <c r="H9" s="1"/>
      <c r="I9" s="1"/>
    </row>
    <row r="10" spans="1:9" x14ac:dyDescent="0.2">
      <c r="A10" s="30" t="s">
        <v>121</v>
      </c>
      <c r="B10" s="40">
        <v>3957460.5099999993</v>
      </c>
      <c r="C10" s="41">
        <v>157731.95999999996</v>
      </c>
      <c r="D10" s="32">
        <v>130376.74999999999</v>
      </c>
      <c r="E10" s="42">
        <v>1470.65</v>
      </c>
      <c r="F10" s="9"/>
      <c r="G10" s="9"/>
      <c r="H10" s="1"/>
      <c r="I10" s="1"/>
    </row>
    <row r="11" spans="1:9" x14ac:dyDescent="0.2">
      <c r="A11" s="30" t="s">
        <v>39</v>
      </c>
      <c r="B11" s="40">
        <v>4078858.9499999993</v>
      </c>
      <c r="C11" s="41">
        <v>160246.35999999999</v>
      </c>
      <c r="D11" s="32">
        <v>130376.74999999999</v>
      </c>
      <c r="E11" s="42">
        <v>883.75</v>
      </c>
      <c r="F11" s="9"/>
      <c r="G11" s="9"/>
      <c r="H11" s="1"/>
      <c r="I11" s="1"/>
    </row>
    <row r="12" spans="1:9" x14ac:dyDescent="0.2">
      <c r="A12" s="30" t="s">
        <v>40</v>
      </c>
      <c r="B12" s="40">
        <v>4080537.2899999996</v>
      </c>
      <c r="C12" s="41">
        <v>160246.35999999999</v>
      </c>
      <c r="D12" s="32">
        <v>130376.74999999999</v>
      </c>
      <c r="E12" s="42">
        <v>246.79</v>
      </c>
      <c r="F12" s="9"/>
      <c r="G12" s="9"/>
      <c r="H12" s="1"/>
      <c r="I12" s="1"/>
    </row>
    <row r="13" spans="1:9" x14ac:dyDescent="0.2">
      <c r="A13" s="30" t="s">
        <v>41</v>
      </c>
      <c r="B13" s="40">
        <v>4079663.86</v>
      </c>
      <c r="C13" s="41">
        <v>160246.35999999999</v>
      </c>
      <c r="D13" s="32">
        <v>130376.74999999999</v>
      </c>
      <c r="E13" s="42">
        <v>735.81</v>
      </c>
      <c r="F13" s="9"/>
      <c r="G13" s="9"/>
      <c r="H13" s="1"/>
      <c r="I13" s="1"/>
    </row>
    <row r="14" spans="1:9" x14ac:dyDescent="0.2">
      <c r="A14" s="30" t="s">
        <v>113</v>
      </c>
      <c r="B14" s="40">
        <v>4083105.7699999991</v>
      </c>
      <c r="C14" s="41">
        <v>160246.35999999999</v>
      </c>
      <c r="D14" s="32">
        <v>130376.74999999999</v>
      </c>
      <c r="E14" s="42">
        <v>985.9</v>
      </c>
      <c r="F14" s="9"/>
      <c r="G14" s="9"/>
      <c r="H14" s="1"/>
      <c r="I14" s="1"/>
    </row>
    <row r="15" spans="1:9" x14ac:dyDescent="0.2">
      <c r="A15" s="30" t="s">
        <v>114</v>
      </c>
      <c r="B15" s="40">
        <v>4079670.1499999994</v>
      </c>
      <c r="C15" s="41">
        <v>188903.20463865655</v>
      </c>
      <c r="D15" s="32">
        <v>130376.74999999999</v>
      </c>
      <c r="E15" s="42">
        <v>2003.86</v>
      </c>
      <c r="F15" s="9"/>
      <c r="G15" s="9"/>
      <c r="H15" s="1"/>
      <c r="I15" s="1"/>
    </row>
    <row r="16" spans="1:9" x14ac:dyDescent="0.2">
      <c r="A16" s="30" t="s">
        <v>84</v>
      </c>
      <c r="B16" s="40">
        <v>4079308.2604</v>
      </c>
      <c r="C16" s="41">
        <v>176938.96238407728</v>
      </c>
      <c r="D16" s="32">
        <v>136009.86655098319</v>
      </c>
      <c r="E16" s="42">
        <v>2019.03</v>
      </c>
      <c r="F16" s="9"/>
      <c r="G16" s="9"/>
      <c r="H16" s="1"/>
      <c r="I16" s="1"/>
    </row>
    <row r="17" spans="1:9" x14ac:dyDescent="0.2">
      <c r="A17" s="30" t="s">
        <v>42</v>
      </c>
      <c r="B17" s="40">
        <v>4045635.9299999997</v>
      </c>
      <c r="C17" s="41">
        <v>176938.96000000002</v>
      </c>
      <c r="D17" s="32">
        <v>136009.86655098319</v>
      </c>
      <c r="E17" s="42">
        <v>1910.26</v>
      </c>
      <c r="F17" s="9"/>
      <c r="G17" s="9"/>
      <c r="H17" s="1"/>
      <c r="I17" s="1"/>
    </row>
    <row r="18" spans="1:9" x14ac:dyDescent="0.2">
      <c r="A18" s="30" t="s">
        <v>43</v>
      </c>
      <c r="B18" s="40">
        <v>4078574.7103999997</v>
      </c>
      <c r="C18" s="41">
        <v>176938.96238407728</v>
      </c>
      <c r="D18" s="32">
        <v>136009.86655098319</v>
      </c>
      <c r="E18" s="42">
        <v>1259.77</v>
      </c>
      <c r="F18" s="9"/>
      <c r="G18" s="9"/>
      <c r="H18" s="1"/>
      <c r="I18" s="1"/>
    </row>
    <row r="19" spans="1:9" x14ac:dyDescent="0.2">
      <c r="A19" s="30" t="s">
        <v>44</v>
      </c>
      <c r="B19" s="40">
        <v>4099640.3499999992</v>
      </c>
      <c r="C19" s="41">
        <v>176938.96000000002</v>
      </c>
      <c r="D19" s="32">
        <v>136009.86655098319</v>
      </c>
      <c r="E19" s="42">
        <v>1311.35</v>
      </c>
      <c r="F19" s="9"/>
      <c r="G19" s="9"/>
      <c r="H19" s="1"/>
      <c r="I19" s="1"/>
    </row>
    <row r="20" spans="1:9" x14ac:dyDescent="0.2">
      <c r="A20" s="30" t="s">
        <v>122</v>
      </c>
      <c r="B20" s="33">
        <v>4102840.0899999994</v>
      </c>
      <c r="C20" s="19">
        <v>176938.96000000002</v>
      </c>
      <c r="D20" s="33">
        <v>136009.86655098319</v>
      </c>
      <c r="E20" s="19">
        <v>1357.29</v>
      </c>
      <c r="F20" s="9"/>
      <c r="G20" s="9"/>
      <c r="H20" s="1"/>
      <c r="I20" s="1"/>
    </row>
    <row r="21" spans="1:9" x14ac:dyDescent="0.2">
      <c r="A21" s="1"/>
      <c r="B21" s="5"/>
      <c r="C21" s="5"/>
      <c r="D21" s="5"/>
      <c r="E21" s="5"/>
      <c r="F21" s="9"/>
      <c r="G21" s="9"/>
      <c r="H21" s="1"/>
      <c r="I21" s="1"/>
    </row>
    <row r="22" spans="1:9" ht="15.75" thickBot="1" x14ac:dyDescent="0.25">
      <c r="A22" s="1" t="s">
        <v>37</v>
      </c>
      <c r="B22" s="8">
        <f>SUM(B9:B20)</f>
        <v>48676237.570799991</v>
      </c>
      <c r="C22" s="8">
        <f>SUM(C9:C20)</f>
        <v>2030047.3694068107</v>
      </c>
      <c r="D22" s="8">
        <f>SUM(D9:D20)</f>
        <v>1592686.5827549158</v>
      </c>
      <c r="E22" s="8">
        <f>SUM(E9:E20)</f>
        <v>16606.79</v>
      </c>
      <c r="F22" s="9"/>
      <c r="G22" s="9"/>
      <c r="H22" s="1"/>
      <c r="I22" s="1"/>
    </row>
    <row r="23" spans="1:9" ht="15.75" thickTop="1" x14ac:dyDescent="0.2">
      <c r="A23" s="1"/>
      <c r="B23" s="5"/>
      <c r="C23" s="5"/>
      <c r="D23" s="5"/>
      <c r="E23" s="5"/>
      <c r="F23" s="5"/>
      <c r="G23" s="5"/>
      <c r="H23" s="1"/>
      <c r="I23" s="1"/>
    </row>
    <row r="24" spans="1:9" x14ac:dyDescent="0.2">
      <c r="A24" s="1"/>
      <c r="B24" s="5"/>
      <c r="C24" s="5"/>
      <c r="D24" s="5"/>
      <c r="E24" s="5"/>
      <c r="F24" s="5"/>
      <c r="G24" s="5"/>
      <c r="H24" s="1"/>
      <c r="I24" s="1"/>
    </row>
    <row r="25" spans="1:9" x14ac:dyDescent="0.2">
      <c r="A25" s="48" t="s">
        <v>129</v>
      </c>
      <c r="B25" s="48"/>
      <c r="C25" s="48"/>
      <c r="D25" s="48"/>
      <c r="E25" s="48"/>
      <c r="F25" s="5"/>
      <c r="G25" s="5"/>
      <c r="H25" s="1"/>
      <c r="I25" s="1"/>
    </row>
    <row r="26" spans="1:9" x14ac:dyDescent="0.2">
      <c r="A26" s="48"/>
      <c r="B26" s="48"/>
      <c r="C26" s="48"/>
      <c r="D26" s="48"/>
      <c r="E26" s="48"/>
      <c r="F26" s="5"/>
      <c r="G26" s="5"/>
      <c r="H26" s="1"/>
      <c r="I26" s="1"/>
    </row>
    <row r="27" spans="1:9" x14ac:dyDescent="0.2">
      <c r="A27" s="1"/>
      <c r="B27" s="5"/>
      <c r="C27" s="5"/>
      <c r="D27" s="5"/>
      <c r="E27" s="5"/>
      <c r="F27" s="5"/>
      <c r="G27" s="5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ht="15.75" x14ac:dyDescent="0.25">
      <c r="A29" s="2" t="s">
        <v>24</v>
      </c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1"/>
      <c r="B31" s="11" t="s">
        <v>45</v>
      </c>
      <c r="C31" s="11" t="s">
        <v>49</v>
      </c>
      <c r="D31" s="11" t="s">
        <v>52</v>
      </c>
      <c r="E31" s="11" t="s">
        <v>56</v>
      </c>
      <c r="G31" s="1"/>
      <c r="H31" s="1"/>
      <c r="I31" s="1"/>
    </row>
    <row r="32" spans="1:9" x14ac:dyDescent="0.2">
      <c r="A32" s="11"/>
      <c r="B32" s="11" t="s">
        <v>46</v>
      </c>
      <c r="C32" s="11" t="s">
        <v>50</v>
      </c>
      <c r="D32" s="11" t="s">
        <v>53</v>
      </c>
      <c r="E32" s="11" t="s">
        <v>50</v>
      </c>
      <c r="G32" s="1"/>
      <c r="H32" s="1"/>
      <c r="I32" s="1"/>
    </row>
    <row r="33" spans="1:9" x14ac:dyDescent="0.2">
      <c r="A33" s="11"/>
      <c r="B33" s="11" t="s">
        <v>47</v>
      </c>
      <c r="C33" s="11" t="s">
        <v>51</v>
      </c>
      <c r="D33" s="11" t="s">
        <v>54</v>
      </c>
      <c r="E33" s="11" t="s">
        <v>52</v>
      </c>
      <c r="G33" s="1"/>
      <c r="H33" s="1"/>
      <c r="I33" s="1"/>
    </row>
    <row r="34" spans="1:9" x14ac:dyDescent="0.2">
      <c r="A34" s="11"/>
      <c r="B34" s="11" t="s">
        <v>48</v>
      </c>
      <c r="C34" s="11" t="s">
        <v>48</v>
      </c>
      <c r="D34" s="11" t="s">
        <v>55</v>
      </c>
      <c r="E34" s="11" t="s">
        <v>57</v>
      </c>
      <c r="G34" s="1"/>
      <c r="H34" s="1"/>
      <c r="I34" s="1"/>
    </row>
    <row r="35" spans="1:9" ht="15.75" thickBot="1" x14ac:dyDescent="0.25">
      <c r="A35" s="12" t="s">
        <v>38</v>
      </c>
      <c r="B35" s="12" t="s">
        <v>72</v>
      </c>
      <c r="C35" s="12" t="s">
        <v>73</v>
      </c>
      <c r="D35" s="12"/>
      <c r="E35" s="12" t="s">
        <v>74</v>
      </c>
      <c r="G35" s="1"/>
      <c r="H35" s="1"/>
      <c r="I35" s="1"/>
    </row>
    <row r="36" spans="1:9" x14ac:dyDescent="0.2">
      <c r="A36" s="1"/>
      <c r="B36" s="1"/>
      <c r="C36" s="1"/>
      <c r="D36" s="1"/>
      <c r="E36" s="1"/>
      <c r="G36" s="1"/>
      <c r="H36" s="1"/>
      <c r="I36" s="1"/>
    </row>
    <row r="37" spans="1:9" x14ac:dyDescent="0.2">
      <c r="A37" s="3" t="s">
        <v>120</v>
      </c>
      <c r="B37" s="32">
        <v>82306495</v>
      </c>
      <c r="C37" s="32">
        <v>82527763.219999999</v>
      </c>
      <c r="D37" s="7">
        <f>ROUND(B37/C37,4)</f>
        <v>0.99729999999999996</v>
      </c>
      <c r="E37" s="32">
        <v>74331985</v>
      </c>
      <c r="G37" s="1"/>
      <c r="H37" s="1"/>
      <c r="I37" s="1"/>
    </row>
    <row r="38" spans="1:9" x14ac:dyDescent="0.2">
      <c r="A38" s="30" t="s">
        <v>121</v>
      </c>
      <c r="B38" s="32">
        <v>108204062</v>
      </c>
      <c r="C38" s="32">
        <v>109015159.83</v>
      </c>
      <c r="D38" s="7">
        <f>ROUND(B38/C38,4)</f>
        <v>0.99260000000000004</v>
      </c>
      <c r="E38" s="32">
        <v>94718040</v>
      </c>
      <c r="G38" s="1"/>
      <c r="H38" s="1"/>
      <c r="I38" s="1"/>
    </row>
    <row r="39" spans="1:9" x14ac:dyDescent="0.2">
      <c r="A39" s="30" t="s">
        <v>39</v>
      </c>
      <c r="B39" s="32">
        <v>86971233</v>
      </c>
      <c r="C39" s="32">
        <v>87118683.75</v>
      </c>
      <c r="D39" s="7">
        <f t="shared" ref="D39:D48" si="0">ROUND(B39/C39,4)</f>
        <v>0.99829999999999997</v>
      </c>
      <c r="E39" s="32">
        <v>69850169</v>
      </c>
      <c r="G39" s="1"/>
      <c r="H39" s="1"/>
      <c r="I39" s="1"/>
    </row>
    <row r="40" spans="1:9" x14ac:dyDescent="0.2">
      <c r="A40" s="30" t="s">
        <v>40</v>
      </c>
      <c r="B40" s="32">
        <v>75533059</v>
      </c>
      <c r="C40" s="32">
        <v>75544563.569999993</v>
      </c>
      <c r="D40" s="7">
        <f t="shared" si="0"/>
        <v>0.99980000000000002</v>
      </c>
      <c r="E40" s="32">
        <v>63814526</v>
      </c>
      <c r="G40" s="1"/>
      <c r="H40" s="1"/>
      <c r="I40" s="1"/>
    </row>
    <row r="41" spans="1:9" x14ac:dyDescent="0.2">
      <c r="A41" s="30" t="s">
        <v>41</v>
      </c>
      <c r="B41" s="32">
        <v>57962319</v>
      </c>
      <c r="C41" s="32">
        <v>58646763.230000004</v>
      </c>
      <c r="D41" s="7">
        <f t="shared" si="0"/>
        <v>0.98829999999999996</v>
      </c>
      <c r="E41" s="32">
        <v>55552674</v>
      </c>
      <c r="G41" s="1"/>
      <c r="H41" s="1"/>
      <c r="I41" s="1"/>
    </row>
    <row r="42" spans="1:9" x14ac:dyDescent="0.2">
      <c r="A42" s="30" t="s">
        <v>113</v>
      </c>
      <c r="B42" s="32">
        <v>68588055</v>
      </c>
      <c r="C42" s="32">
        <v>70679086.010000005</v>
      </c>
      <c r="D42" s="7">
        <f t="shared" si="0"/>
        <v>0.97040000000000004</v>
      </c>
      <c r="E42" s="32">
        <v>59686828</v>
      </c>
      <c r="G42" s="1"/>
      <c r="H42" s="1"/>
      <c r="I42" s="1"/>
    </row>
    <row r="43" spans="1:9" x14ac:dyDescent="0.2">
      <c r="A43" s="30" t="s">
        <v>114</v>
      </c>
      <c r="B43" s="32">
        <v>77675633</v>
      </c>
      <c r="C43" s="32">
        <v>78392412.890000001</v>
      </c>
      <c r="D43" s="7">
        <f t="shared" si="0"/>
        <v>0.9909</v>
      </c>
      <c r="E43" s="32">
        <v>68653102</v>
      </c>
      <c r="G43" s="1"/>
      <c r="H43" s="1"/>
      <c r="I43" s="1"/>
    </row>
    <row r="44" spans="1:9" x14ac:dyDescent="0.2">
      <c r="A44" s="30" t="s">
        <v>84</v>
      </c>
      <c r="B44" s="32">
        <v>81392647</v>
      </c>
      <c r="C44" s="32">
        <v>83613279.069999993</v>
      </c>
      <c r="D44" s="7">
        <f t="shared" si="0"/>
        <v>0.97340000000000004</v>
      </c>
      <c r="E44" s="32">
        <v>73997729</v>
      </c>
      <c r="G44" s="1"/>
      <c r="H44" s="1"/>
      <c r="I44" s="1"/>
    </row>
    <row r="45" spans="1:9" x14ac:dyDescent="0.2">
      <c r="A45" s="30" t="s">
        <v>42</v>
      </c>
      <c r="B45" s="32">
        <v>81875017</v>
      </c>
      <c r="C45" s="32">
        <v>83598778.310000002</v>
      </c>
      <c r="D45" s="7">
        <f t="shared" si="0"/>
        <v>0.97940000000000005</v>
      </c>
      <c r="E45" s="32">
        <v>72575337</v>
      </c>
      <c r="G45" s="1"/>
      <c r="H45" s="1"/>
      <c r="I45" s="1"/>
    </row>
    <row r="46" spans="1:9" x14ac:dyDescent="0.2">
      <c r="A46" s="30" t="s">
        <v>43</v>
      </c>
      <c r="B46" s="32">
        <v>77251047</v>
      </c>
      <c r="C46" s="32">
        <v>77371815.230000004</v>
      </c>
      <c r="D46" s="7">
        <f t="shared" si="0"/>
        <v>0.99839999999999995</v>
      </c>
      <c r="E46" s="32">
        <v>70720229</v>
      </c>
      <c r="G46" s="1"/>
      <c r="H46" s="1"/>
      <c r="I46" s="1"/>
    </row>
    <row r="47" spans="1:9" x14ac:dyDescent="0.2">
      <c r="A47" s="30" t="s">
        <v>44</v>
      </c>
      <c r="B47" s="32">
        <v>61654942</v>
      </c>
      <c r="C47" s="32">
        <v>61710620.299999997</v>
      </c>
      <c r="D47" s="7">
        <f t="shared" si="0"/>
        <v>0.99909999999999999</v>
      </c>
      <c r="E47" s="32">
        <v>65974722</v>
      </c>
      <c r="G47" s="1"/>
      <c r="H47" s="1"/>
      <c r="I47" s="1"/>
    </row>
    <row r="48" spans="1:9" x14ac:dyDescent="0.2">
      <c r="A48" s="30" t="s">
        <v>122</v>
      </c>
      <c r="B48" s="33">
        <v>68529777</v>
      </c>
      <c r="C48" s="33">
        <v>68553990.170000002</v>
      </c>
      <c r="D48" s="20">
        <f t="shared" si="0"/>
        <v>0.99960000000000004</v>
      </c>
      <c r="E48" s="33">
        <v>74712444</v>
      </c>
      <c r="G48" s="1"/>
      <c r="H48" s="1"/>
      <c r="I48" s="1"/>
    </row>
    <row r="49" spans="1:5" x14ac:dyDescent="0.2">
      <c r="A49" s="1"/>
      <c r="B49" s="5"/>
      <c r="C49" s="5"/>
      <c r="D49" s="7"/>
      <c r="E49" s="5"/>
    </row>
    <row r="50" spans="1:5" ht="15.75" thickBot="1" x14ac:dyDescent="0.25">
      <c r="A50" s="1" t="s">
        <v>37</v>
      </c>
      <c r="B50" s="8">
        <f>SUM(B37:B48)</f>
        <v>927944286</v>
      </c>
      <c r="C50" s="8">
        <f>SUM(C37:C48)</f>
        <v>936772915.5799998</v>
      </c>
      <c r="D50" s="10">
        <f>ROUND(B50/C50,4)</f>
        <v>0.99060000000000004</v>
      </c>
      <c r="E50" s="8">
        <f>SUM(E37:E48)</f>
        <v>844587785</v>
      </c>
    </row>
    <row r="51" spans="1:5" ht="15.75" thickTop="1" x14ac:dyDescent="0.2">
      <c r="A51" s="1"/>
      <c r="B51" s="1"/>
      <c r="C51" s="1"/>
      <c r="D51" s="1"/>
      <c r="E51" s="1"/>
    </row>
    <row r="53" spans="1:5" ht="15.75" x14ac:dyDescent="0.25">
      <c r="A53" s="23" t="s">
        <v>116</v>
      </c>
      <c r="D53" s="23" t="s">
        <v>102</v>
      </c>
    </row>
    <row r="54" spans="1:5" x14ac:dyDescent="0.2">
      <c r="A54" s="28" t="s">
        <v>96</v>
      </c>
      <c r="D54" t="s">
        <v>97</v>
      </c>
    </row>
    <row r="55" spans="1:5" ht="15.75" x14ac:dyDescent="0.25">
      <c r="A55" s="23"/>
      <c r="B55" s="25" t="s">
        <v>85</v>
      </c>
      <c r="D55" s="23"/>
      <c r="E55" s="25" t="s">
        <v>85</v>
      </c>
    </row>
    <row r="56" spans="1:5" ht="15.75" thickBot="1" x14ac:dyDescent="0.25">
      <c r="A56" s="24" t="s">
        <v>38</v>
      </c>
      <c r="B56" s="26" t="s">
        <v>86</v>
      </c>
      <c r="D56" s="24" t="s">
        <v>38</v>
      </c>
      <c r="E56" s="26" t="s">
        <v>86</v>
      </c>
    </row>
    <row r="58" spans="1:5" x14ac:dyDescent="0.2">
      <c r="A58" s="3" t="s">
        <v>120</v>
      </c>
      <c r="B58" s="32">
        <v>6296434.8100000005</v>
      </c>
      <c r="D58" s="3" t="s">
        <v>120</v>
      </c>
      <c r="E58" s="32">
        <v>121295.97</v>
      </c>
    </row>
    <row r="59" spans="1:5" x14ac:dyDescent="0.2">
      <c r="A59" s="30" t="s">
        <v>121</v>
      </c>
      <c r="B59" s="32">
        <v>5032507.1199999992</v>
      </c>
      <c r="D59" s="30" t="s">
        <v>121</v>
      </c>
      <c r="E59" s="32">
        <v>121295.97</v>
      </c>
    </row>
    <row r="60" spans="1:5" x14ac:dyDescent="0.2">
      <c r="A60" s="30" t="s">
        <v>39</v>
      </c>
      <c r="B60" s="32">
        <v>4347869.2300000004</v>
      </c>
      <c r="D60" s="30" t="s">
        <v>39</v>
      </c>
      <c r="E60" s="32">
        <v>121295.97</v>
      </c>
    </row>
    <row r="61" spans="1:5" x14ac:dyDescent="0.2">
      <c r="A61" s="30" t="s">
        <v>40</v>
      </c>
      <c r="B61" s="32">
        <v>3370696.3199999994</v>
      </c>
      <c r="D61" s="30" t="s">
        <v>40</v>
      </c>
      <c r="E61" s="32">
        <v>121295.97</v>
      </c>
    </row>
    <row r="62" spans="1:5" x14ac:dyDescent="0.2">
      <c r="A62" s="30" t="s">
        <v>41</v>
      </c>
      <c r="B62" s="32">
        <v>5422716.9600000009</v>
      </c>
      <c r="D62" s="30" t="s">
        <v>41</v>
      </c>
      <c r="E62" s="32">
        <v>121295.97</v>
      </c>
    </row>
    <row r="63" spans="1:5" x14ac:dyDescent="0.2">
      <c r="A63" s="30" t="s">
        <v>113</v>
      </c>
      <c r="B63" s="32">
        <v>5621275.8999999994</v>
      </c>
      <c r="D63" s="30" t="s">
        <v>113</v>
      </c>
      <c r="E63" s="32">
        <v>121295.97</v>
      </c>
    </row>
    <row r="64" spans="1:5" x14ac:dyDescent="0.2">
      <c r="A64" s="30" t="s">
        <v>114</v>
      </c>
      <c r="B64" s="32">
        <v>4497839.22</v>
      </c>
      <c r="D64" s="30" t="s">
        <v>114</v>
      </c>
      <c r="E64" s="32">
        <v>121295.97</v>
      </c>
    </row>
    <row r="65" spans="1:5" x14ac:dyDescent="0.2">
      <c r="A65" s="30" t="s">
        <v>84</v>
      </c>
      <c r="B65" s="32">
        <v>5550764.3800000008</v>
      </c>
      <c r="D65" s="30" t="s">
        <v>84</v>
      </c>
      <c r="E65" s="32">
        <v>121295.97</v>
      </c>
    </row>
    <row r="66" spans="1:5" x14ac:dyDescent="0.2">
      <c r="A66" s="30" t="s">
        <v>42</v>
      </c>
      <c r="B66" s="32">
        <v>5798097.7600000007</v>
      </c>
      <c r="D66" s="30" t="s">
        <v>42</v>
      </c>
      <c r="E66" s="32">
        <v>121295.97</v>
      </c>
    </row>
    <row r="67" spans="1:5" x14ac:dyDescent="0.2">
      <c r="A67" s="30" t="s">
        <v>43</v>
      </c>
      <c r="B67" s="32">
        <v>4751824.5500000007</v>
      </c>
      <c r="D67" s="30" t="s">
        <v>43</v>
      </c>
      <c r="E67" s="32">
        <v>121295.97</v>
      </c>
    </row>
    <row r="68" spans="1:5" x14ac:dyDescent="0.2">
      <c r="A68" s="30" t="s">
        <v>44</v>
      </c>
      <c r="B68" s="32">
        <v>5550404.5599999996</v>
      </c>
      <c r="D68" s="30" t="s">
        <v>44</v>
      </c>
      <c r="E68" s="32">
        <v>121295.97</v>
      </c>
    </row>
    <row r="69" spans="1:5" x14ac:dyDescent="0.2">
      <c r="A69" s="30" t="s">
        <v>122</v>
      </c>
      <c r="B69" s="33">
        <v>3548694.8000000003</v>
      </c>
      <c r="D69" s="30" t="s">
        <v>122</v>
      </c>
      <c r="E69" s="33">
        <v>121295.97</v>
      </c>
    </row>
    <row r="70" spans="1:5" x14ac:dyDescent="0.2">
      <c r="A70" s="1"/>
      <c r="B70" s="5"/>
      <c r="D70" s="1"/>
      <c r="E70" s="5"/>
    </row>
    <row r="71" spans="1:5" ht="15.75" thickBot="1" x14ac:dyDescent="0.25">
      <c r="A71" s="1" t="s">
        <v>37</v>
      </c>
      <c r="B71" s="8">
        <f>SUM(B58:B69)</f>
        <v>59789125.609999999</v>
      </c>
      <c r="D71" s="1" t="s">
        <v>37</v>
      </c>
      <c r="E71" s="8">
        <f>SUM(E58:E69)</f>
        <v>1455551.64</v>
      </c>
    </row>
    <row r="72" spans="1:5" ht="15.75" thickTop="1" x14ac:dyDescent="0.2"/>
    <row r="73" spans="1:5" x14ac:dyDescent="0.2">
      <c r="A73" t="s">
        <v>87</v>
      </c>
    </row>
    <row r="75" spans="1:5" x14ac:dyDescent="0.2">
      <c r="A75" t="s">
        <v>88</v>
      </c>
      <c r="C75" s="5">
        <f>B71</f>
        <v>59789125.609999999</v>
      </c>
    </row>
    <row r="77" spans="1:5" x14ac:dyDescent="0.2">
      <c r="A77" t="s">
        <v>89</v>
      </c>
      <c r="C77" s="5">
        <f>ROUND(C75/8,0)</f>
        <v>7473641</v>
      </c>
    </row>
    <row r="80" spans="1:5" ht="15.75" x14ac:dyDescent="0.25">
      <c r="A80" s="23" t="s">
        <v>100</v>
      </c>
    </row>
    <row r="81" spans="1:5" x14ac:dyDescent="0.2">
      <c r="A81" t="s">
        <v>101</v>
      </c>
    </row>
    <row r="82" spans="1:5" x14ac:dyDescent="0.2">
      <c r="B82" s="25" t="s">
        <v>103</v>
      </c>
      <c r="C82" s="29" t="s">
        <v>106</v>
      </c>
      <c r="D82" s="29" t="s">
        <v>108</v>
      </c>
      <c r="E82" s="39" t="s">
        <v>123</v>
      </c>
    </row>
    <row r="83" spans="1:5" x14ac:dyDescent="0.2">
      <c r="B83" s="25" t="s">
        <v>104</v>
      </c>
      <c r="C83" s="29" t="s">
        <v>107</v>
      </c>
      <c r="D83" s="29" t="s">
        <v>109</v>
      </c>
      <c r="E83" s="39" t="s">
        <v>124</v>
      </c>
    </row>
    <row r="84" spans="1:5" ht="15.75" thickBot="1" x14ac:dyDescent="0.25">
      <c r="A84" s="24" t="s">
        <v>38</v>
      </c>
      <c r="B84" s="26" t="s">
        <v>105</v>
      </c>
      <c r="C84" s="26" t="s">
        <v>105</v>
      </c>
      <c r="D84" s="26" t="s">
        <v>105</v>
      </c>
      <c r="E84" s="26"/>
    </row>
    <row r="86" spans="1:5" x14ac:dyDescent="0.2">
      <c r="A86" s="3" t="s">
        <v>120</v>
      </c>
      <c r="B86" s="32">
        <v>251924.16999999998</v>
      </c>
      <c r="C86" s="32">
        <v>0</v>
      </c>
      <c r="D86" s="32">
        <v>0</v>
      </c>
      <c r="E86" s="32"/>
    </row>
    <row r="87" spans="1:5" x14ac:dyDescent="0.2">
      <c r="A87" s="30" t="s">
        <v>121</v>
      </c>
      <c r="B87" s="32">
        <v>270801.28999999992</v>
      </c>
      <c r="C87" s="32">
        <v>0</v>
      </c>
      <c r="D87" s="32">
        <v>0</v>
      </c>
      <c r="E87" s="32"/>
    </row>
    <row r="88" spans="1:5" x14ac:dyDescent="0.2">
      <c r="A88" s="30" t="s">
        <v>39</v>
      </c>
      <c r="B88" s="32">
        <v>484446.74999999994</v>
      </c>
      <c r="C88" s="32"/>
      <c r="D88" s="32"/>
      <c r="E88" s="32">
        <v>0</v>
      </c>
    </row>
    <row r="89" spans="1:5" x14ac:dyDescent="0.2">
      <c r="A89" s="30" t="s">
        <v>40</v>
      </c>
      <c r="B89" s="32">
        <v>561970.04</v>
      </c>
      <c r="C89" s="32"/>
      <c r="D89" s="32"/>
      <c r="E89" s="32">
        <v>5123.7000000000007</v>
      </c>
    </row>
    <row r="90" spans="1:5" x14ac:dyDescent="0.2">
      <c r="A90" s="30" t="s">
        <v>41</v>
      </c>
      <c r="B90" s="32">
        <v>448631.5400000001</v>
      </c>
      <c r="C90" s="32"/>
      <c r="D90" s="32"/>
      <c r="E90" s="32">
        <v>11581.810000000001</v>
      </c>
    </row>
    <row r="91" spans="1:5" x14ac:dyDescent="0.2">
      <c r="A91" s="30" t="s">
        <v>113</v>
      </c>
      <c r="B91" s="32">
        <v>511517.98</v>
      </c>
      <c r="C91" s="32"/>
      <c r="D91" s="32"/>
      <c r="E91" s="32">
        <v>121366.74</v>
      </c>
    </row>
    <row r="92" spans="1:5" x14ac:dyDescent="0.2">
      <c r="A92" s="30" t="s">
        <v>114</v>
      </c>
      <c r="B92" s="32">
        <v>607256.46000000008</v>
      </c>
      <c r="C92" s="32"/>
      <c r="D92" s="32"/>
      <c r="E92" s="32">
        <v>162284.20999999996</v>
      </c>
    </row>
    <row r="93" spans="1:5" x14ac:dyDescent="0.2">
      <c r="A93" s="30" t="s">
        <v>84</v>
      </c>
      <c r="B93" s="32">
        <v>471646.6</v>
      </c>
      <c r="C93" s="32"/>
      <c r="D93" s="32"/>
      <c r="E93" s="32">
        <v>52415.239999999969</v>
      </c>
    </row>
    <row r="94" spans="1:5" x14ac:dyDescent="0.2">
      <c r="A94" s="30" t="s">
        <v>42</v>
      </c>
      <c r="B94" s="32">
        <v>367437.82999999996</v>
      </c>
      <c r="C94" s="32"/>
      <c r="D94" s="32"/>
      <c r="E94" s="32">
        <v>60921.120000000003</v>
      </c>
    </row>
    <row r="95" spans="1:5" x14ac:dyDescent="0.2">
      <c r="A95" s="30" t="s">
        <v>43</v>
      </c>
      <c r="B95" s="32">
        <v>413123.84000000003</v>
      </c>
      <c r="C95" s="32"/>
      <c r="D95" s="32"/>
      <c r="E95" s="32">
        <v>51071.72</v>
      </c>
    </row>
    <row r="96" spans="1:5" x14ac:dyDescent="0.2">
      <c r="A96" s="30" t="s">
        <v>44</v>
      </c>
      <c r="B96" s="32">
        <v>498342.24</v>
      </c>
      <c r="C96" s="32"/>
      <c r="D96" s="32"/>
      <c r="E96" s="32">
        <v>20443.649999999998</v>
      </c>
    </row>
    <row r="97" spans="1:5" x14ac:dyDescent="0.2">
      <c r="A97" s="30" t="s">
        <v>122</v>
      </c>
      <c r="B97" s="33">
        <v>351572.08</v>
      </c>
      <c r="C97" s="33"/>
      <c r="D97" s="33"/>
      <c r="E97" s="33">
        <v>24014.93</v>
      </c>
    </row>
    <row r="98" spans="1:5" x14ac:dyDescent="0.2">
      <c r="A98" s="1"/>
      <c r="B98" s="5"/>
      <c r="C98" s="5"/>
      <c r="D98" s="5"/>
      <c r="E98" s="5"/>
    </row>
    <row r="99" spans="1:5" ht="15.75" thickBot="1" x14ac:dyDescent="0.25">
      <c r="A99" s="1" t="s">
        <v>37</v>
      </c>
      <c r="B99" s="8">
        <f>SUM(B86:B98)</f>
        <v>5238670.82</v>
      </c>
      <c r="C99" s="8">
        <f t="shared" ref="C99:E99" si="1">SUM(C86:C98)</f>
        <v>0</v>
      </c>
      <c r="D99" s="8">
        <f t="shared" si="1"/>
        <v>0</v>
      </c>
      <c r="E99" s="8">
        <f t="shared" si="1"/>
        <v>509223.11999999994</v>
      </c>
    </row>
    <row r="100" spans="1:5" ht="15.75" thickTop="1" x14ac:dyDescent="0.2"/>
    <row r="101" spans="1:5" ht="15" customHeight="1" x14ac:dyDescent="0.2">
      <c r="A101" s="47" t="s">
        <v>126</v>
      </c>
      <c r="B101" s="47"/>
      <c r="C101" s="47"/>
      <c r="D101" s="47"/>
      <c r="E101" s="47"/>
    </row>
    <row r="102" spans="1:5" x14ac:dyDescent="0.2">
      <c r="A102" s="47"/>
      <c r="B102" s="47"/>
      <c r="C102" s="47"/>
      <c r="D102" s="47"/>
      <c r="E102" s="47"/>
    </row>
    <row r="103" spans="1:5" x14ac:dyDescent="0.2">
      <c r="A103" s="47"/>
      <c r="B103" s="47"/>
      <c r="C103" s="47"/>
      <c r="D103" s="47"/>
      <c r="E103" s="47"/>
    </row>
  </sheetData>
  <mergeCells count="3">
    <mergeCell ref="B5:D5"/>
    <mergeCell ref="A101:E103"/>
    <mergeCell ref="A25:E26"/>
  </mergeCells>
  <pageMargins left="0.45" right="0.45" top="0.5" bottom="0.5" header="0.3" footer="0.3"/>
  <pageSetup scale="61" orientation="portrait" r:id="rId1"/>
  <ignoredErrors>
    <ignoredError sqref="D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RevReq</vt:lpstr>
      <vt:lpstr>PCOE-MSAR-OM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isaascot</dc:creator>
  <cp:lastModifiedBy>Jacob Watson</cp:lastModifiedBy>
  <cp:lastPrinted>2017-09-12T15:16:10Z</cp:lastPrinted>
  <dcterms:created xsi:type="dcterms:W3CDTF">2011-04-01T12:02:29Z</dcterms:created>
  <dcterms:modified xsi:type="dcterms:W3CDTF">2025-03-31T15:13:17Z</dcterms:modified>
</cp:coreProperties>
</file>