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Pricing\Share\000 - PSC Cases\Env Surcharge Review Cases\PSC Case 2025-00013 - 36-Month Review\PSC DR1\To be filed 3-31\"/>
    </mc:Choice>
  </mc:AlternateContent>
  <xr:revisionPtr revIDLastSave="0" documentId="13_ncr:1_{4E659C48-8534-499F-97FB-C1F171032707}" xr6:coauthVersionLast="47" xr6:coauthVersionMax="47" xr10:uidLastSave="{00000000-0000-0000-0000-000000000000}"/>
  <bookViews>
    <workbookView xWindow="1125" yWindow="1125" windowWidth="38700" windowHeight="15285" xr2:uid="{00000000-000D-0000-FFFF-FFFF00000000}"/>
  </bookViews>
  <sheets>
    <sheet name="Rate of Return" sheetId="1" r:id="rId1"/>
    <sheet name="LTD Interest Rates" sheetId="2" r:id="rId2"/>
  </sheets>
  <definedNames>
    <definedName name="CTC_detail" localSheetId="0">#REF!</definedName>
    <definedName name="CTC_detail">#REF!</definedName>
    <definedName name="Feb_pmt" localSheetId="0">#REF!</definedName>
    <definedName name="Feb_pmt">#REF!</definedName>
    <definedName name="first_quarter" localSheetId="0">#REF!</definedName>
    <definedName name="first_quarter">#REF!</definedName>
    <definedName name="fourth_quarter" localSheetId="0">#REF!</definedName>
    <definedName name="fourth_quarter">#REF!</definedName>
    <definedName name="_xlnm.Print_Area" localSheetId="1">'LTD Interest Rates'!$A$1:$O$61</definedName>
    <definedName name="_xlnm.Print_Area" localSheetId="0">'Rate of Return'!$A$1:$J$42</definedName>
    <definedName name="Print_Area_MI" localSheetId="0">#REF!</definedName>
    <definedName name="Print_Area_MI">#REF!</definedName>
    <definedName name="second_quarter" localSheetId="0">#REF!</definedName>
    <definedName name="second_quarter">#REF!</definedName>
    <definedName name="third_quarter" localSheetId="0">#REF!</definedName>
    <definedName name="third_quarte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7" i="1" l="1"/>
  <c r="O23" i="2"/>
  <c r="M23" i="2"/>
  <c r="O37" i="2"/>
  <c r="M37" i="2"/>
  <c r="O46" i="2"/>
  <c r="M46" i="2"/>
  <c r="M59" i="2"/>
  <c r="H60" i="2"/>
  <c r="E56" i="2"/>
  <c r="C56" i="2"/>
  <c r="D32" i="2"/>
  <c r="E32" i="2"/>
  <c r="C32" i="2"/>
  <c r="E18" i="2"/>
  <c r="C18" i="2"/>
  <c r="O59" i="2"/>
  <c r="G35" i="1"/>
  <c r="G34" i="1"/>
  <c r="G33" i="1"/>
  <c r="G32" i="1"/>
  <c r="G31" i="1"/>
  <c r="G30" i="1"/>
  <c r="G29" i="1"/>
  <c r="G28" i="1"/>
  <c r="G27" i="1"/>
  <c r="G26" i="1"/>
  <c r="G23" i="1"/>
  <c r="G22" i="1"/>
  <c r="N59" i="2" l="1"/>
  <c r="G24" i="1" s="1"/>
  <c r="L59" i="2" l="1"/>
  <c r="O55" i="2"/>
  <c r="O56" i="2"/>
  <c r="O57" i="2"/>
  <c r="F10" i="1"/>
  <c r="F11" i="1"/>
  <c r="F12" i="1"/>
  <c r="F13" i="1"/>
  <c r="F14" i="1"/>
  <c r="F15" i="1"/>
  <c r="F16" i="1"/>
  <c r="F17" i="1"/>
  <c r="F18" i="1"/>
  <c r="F19" i="1"/>
  <c r="F20" i="1"/>
  <c r="F21" i="1"/>
  <c r="F22" i="1"/>
  <c r="F23" i="1"/>
  <c r="F24" i="1"/>
  <c r="F25" i="1"/>
  <c r="F26" i="1"/>
  <c r="F27" i="1"/>
  <c r="F28" i="1"/>
  <c r="F29" i="1"/>
  <c r="F30" i="1"/>
  <c r="F31" i="1"/>
  <c r="F32" i="1"/>
  <c r="F33" i="1"/>
  <c r="F34" i="1"/>
  <c r="F35" i="1"/>
  <c r="F36" i="1"/>
  <c r="O54" i="2"/>
  <c r="O53" i="2"/>
  <c r="O52" i="2"/>
  <c r="D37" i="1" l="1"/>
  <c r="M50" i="2"/>
  <c r="M41" i="2"/>
  <c r="M27" i="2"/>
  <c r="M12" i="2"/>
  <c r="L46" i="2"/>
  <c r="O44" i="2"/>
  <c r="O43" i="2"/>
  <c r="N46" i="2" s="1"/>
  <c r="G21" i="1" s="1"/>
  <c r="L37" i="2"/>
  <c r="O35" i="2"/>
  <c r="O34" i="2"/>
  <c r="O33" i="2"/>
  <c r="O32" i="2"/>
  <c r="O31" i="2"/>
  <c r="O30" i="2"/>
  <c r="O29" i="2"/>
  <c r="O28" i="2"/>
  <c r="L23" i="2"/>
  <c r="O21" i="2"/>
  <c r="O20" i="2"/>
  <c r="O19" i="2"/>
  <c r="O18" i="2"/>
  <c r="O17" i="2"/>
  <c r="O16" i="2"/>
  <c r="O15" i="2"/>
  <c r="O14" i="2"/>
  <c r="O13" i="2"/>
  <c r="H50" i="2"/>
  <c r="G60" i="2"/>
  <c r="J58" i="2"/>
  <c r="J57" i="2"/>
  <c r="J56" i="2"/>
  <c r="J55" i="2"/>
  <c r="J54" i="2"/>
  <c r="J53" i="2"/>
  <c r="J52" i="2"/>
  <c r="B56" i="2"/>
  <c r="E54" i="2"/>
  <c r="E53" i="2"/>
  <c r="E52" i="2"/>
  <c r="E51" i="2"/>
  <c r="E50" i="2"/>
  <c r="E49" i="2"/>
  <c r="E48" i="2"/>
  <c r="E47" i="2"/>
  <c r="H46" i="2"/>
  <c r="G46" i="2"/>
  <c r="E46" i="2"/>
  <c r="E45" i="2"/>
  <c r="J44" i="2"/>
  <c r="E44" i="2"/>
  <c r="J43" i="2"/>
  <c r="E43" i="2"/>
  <c r="J42" i="2"/>
  <c r="E42" i="2"/>
  <c r="J41" i="2"/>
  <c r="E41" i="2"/>
  <c r="J40" i="2"/>
  <c r="E40" i="2"/>
  <c r="J39" i="2"/>
  <c r="E39" i="2"/>
  <c r="J38" i="2"/>
  <c r="E38" i="2"/>
  <c r="J37" i="2"/>
  <c r="J36" i="2"/>
  <c r="C36" i="2"/>
  <c r="J35" i="2"/>
  <c r="J34" i="2"/>
  <c r="H32" i="2"/>
  <c r="B32" i="2"/>
  <c r="E30" i="2"/>
  <c r="E29" i="2"/>
  <c r="H28" i="2"/>
  <c r="G28" i="2"/>
  <c r="E28" i="2"/>
  <c r="E27" i="2"/>
  <c r="J26" i="2"/>
  <c r="E26" i="2"/>
  <c r="J25" i="2"/>
  <c r="E25" i="2"/>
  <c r="J24" i="2"/>
  <c r="E24" i="2"/>
  <c r="J23" i="2"/>
  <c r="J22" i="2"/>
  <c r="C22" i="2"/>
  <c r="J21" i="2"/>
  <c r="J20" i="2"/>
  <c r="J19" i="2"/>
  <c r="J18" i="2"/>
  <c r="B18" i="2"/>
  <c r="J17" i="2"/>
  <c r="J16" i="2"/>
  <c r="E16" i="2"/>
  <c r="J15" i="2"/>
  <c r="E15" i="2"/>
  <c r="J14" i="2"/>
  <c r="E14" i="2"/>
  <c r="H12" i="2"/>
  <c r="E37" i="1"/>
  <c r="J46" i="2" l="1"/>
  <c r="I46" i="2" s="1"/>
  <c r="G15" i="1" s="1"/>
  <c r="N37" i="2"/>
  <c r="G9" i="1"/>
  <c r="D56" i="2"/>
  <c r="G16" i="1" s="1"/>
  <c r="J60" i="2"/>
  <c r="I60" i="2" s="1"/>
  <c r="D18" i="2"/>
  <c r="J28" i="2"/>
  <c r="I28" i="2" s="1"/>
  <c r="G14" i="1" s="1"/>
  <c r="N23" i="2"/>
  <c r="G19" i="1" s="1"/>
  <c r="F9" i="1"/>
  <c r="G13" i="1" l="1"/>
  <c r="G20" i="1"/>
  <c r="G18" i="1"/>
  <c r="G17" i="1"/>
  <c r="G11" i="1"/>
  <c r="G12" i="1"/>
  <c r="G10" i="1"/>
  <c r="F37" i="1"/>
  <c r="H33" i="1" l="1"/>
  <c r="H32" i="1"/>
  <c r="H35" i="1"/>
  <c r="H36" i="1"/>
  <c r="H24" i="1"/>
  <c r="H23" i="1"/>
  <c r="H31" i="1"/>
  <c r="H30" i="1"/>
  <c r="H22" i="1"/>
  <c r="H34" i="1"/>
  <c r="H29" i="1"/>
  <c r="H28" i="1"/>
  <c r="H27" i="1"/>
  <c r="H26" i="1"/>
  <c r="H25" i="1"/>
  <c r="H21" i="1"/>
  <c r="H12" i="1"/>
  <c r="H17" i="1"/>
  <c r="H15" i="1"/>
  <c r="H14" i="1"/>
  <c r="H10" i="1"/>
  <c r="H11" i="1"/>
  <c r="H18" i="1"/>
  <c r="H20" i="1"/>
  <c r="H13" i="1"/>
  <c r="H19" i="1"/>
  <c r="H16" i="1"/>
  <c r="H9" i="1"/>
  <c r="H37" i="1" l="1"/>
</calcChain>
</file>

<file path=xl/sharedStrings.xml><?xml version="1.0" encoding="utf-8"?>
<sst xmlns="http://schemas.openxmlformats.org/spreadsheetml/2006/main" count="260" uniqueCount="151">
  <si>
    <t>East Kentucky Power Cooperative, Inc.</t>
  </si>
  <si>
    <t>Page 1</t>
  </si>
  <si>
    <t>Determination of Rate of Return on Environmental Compliance Rate Base</t>
  </si>
  <si>
    <t>Financing</t>
  </si>
  <si>
    <t>NBV</t>
  </si>
  <si>
    <t>CWIP</t>
  </si>
  <si>
    <t>Total Investment</t>
  </si>
  <si>
    <t>Weighted</t>
  </si>
  <si>
    <t>Rate of</t>
  </si>
  <si>
    <t>Source</t>
  </si>
  <si>
    <t>Cost</t>
  </si>
  <si>
    <t>Average</t>
  </si>
  <si>
    <t>Return</t>
  </si>
  <si>
    <t>Project No.</t>
  </si>
  <si>
    <t>Compliance Project</t>
  </si>
  <si>
    <t>(1)</t>
  </si>
  <si>
    <t>(2)</t>
  </si>
  <si>
    <t>(2b)</t>
  </si>
  <si>
    <t>(2c)</t>
  </si>
  <si>
    <t>(3)</t>
  </si>
  <si>
    <t>(4) = (2c)*(3)</t>
  </si>
  <si>
    <t>Gilbert (Environmental Portion)</t>
  </si>
  <si>
    <t>Z-8</t>
  </si>
  <si>
    <t>Spurlock 1 - Precipitator</t>
  </si>
  <si>
    <t>Y-8</t>
  </si>
  <si>
    <t>Spurlock 1 - SCR</t>
  </si>
  <si>
    <t>Spurlock 2 - SCR</t>
  </si>
  <si>
    <t>AH-8</t>
  </si>
  <si>
    <t>Spurlock 1 Low Nox Burners</t>
  </si>
  <si>
    <t>Spurlock #2 Scrubber</t>
  </si>
  <si>
    <t>AG-8</t>
  </si>
  <si>
    <t>Spurlock #1 Scrubber</t>
  </si>
  <si>
    <t>Spurlock #4 (Environmental Portion)</t>
  </si>
  <si>
    <t>AD-8</t>
  </si>
  <si>
    <t>Spurlock #4 (Ash Silo Portion)</t>
  </si>
  <si>
    <t>Air Quality Control System (CRP)</t>
  </si>
  <si>
    <t>AL-8</t>
  </si>
  <si>
    <t>Spurlock Landfill Expansion</t>
  </si>
  <si>
    <t>AN-8</t>
  </si>
  <si>
    <t>Cooper 1 Tie in to Cooper Air Quality</t>
  </si>
  <si>
    <t>Smith Special Waste Landfill</t>
  </si>
  <si>
    <t>Spurlock Drainage Improvements</t>
  </si>
  <si>
    <t>Spurlock HG Compliance</t>
  </si>
  <si>
    <t xml:space="preserve">Spurlock Anhydrous Ammonia Sec Containment </t>
  </si>
  <si>
    <t xml:space="preserve">Spurlock Vacuum Truck Ash Transfer Station </t>
  </si>
  <si>
    <t>Spurlock Units 1 &amp; 2 Dry Sorbent Inject System</t>
  </si>
  <si>
    <t>Spurlock CCR/ELG CWIP</t>
  </si>
  <si>
    <t>Credit Facility</t>
  </si>
  <si>
    <t>Page 2</t>
  </si>
  <si>
    <t>Determination of Rate of Return on Environmental Compliance Rate Base - Supporting Detail for Long-Term Debt Interest Rates</t>
  </si>
  <si>
    <t>Supporting Detail for Long-Term Debt Interest Rates</t>
  </si>
  <si>
    <t>Current</t>
  </si>
  <si>
    <t>Note</t>
  </si>
  <si>
    <t>liability</t>
  </si>
  <si>
    <t>Interest</t>
  </si>
  <si>
    <t>Yearly</t>
  </si>
  <si>
    <t>Y-8 30 year</t>
  </si>
  <si>
    <t>Number</t>
  </si>
  <si>
    <t>Rate</t>
  </si>
  <si>
    <t>AG-8 30 year</t>
  </si>
  <si>
    <t>AH-8 30 year</t>
  </si>
  <si>
    <t>H0720</t>
  </si>
  <si>
    <t>H1035</t>
  </si>
  <si>
    <t>H1200</t>
  </si>
  <si>
    <t>H0960</t>
  </si>
  <si>
    <t>H1040</t>
  </si>
  <si>
    <t>H1280</t>
  </si>
  <si>
    <t>H1005</t>
  </si>
  <si>
    <t>H1045</t>
  </si>
  <si>
    <t>H1285</t>
  </si>
  <si>
    <t>H1050</t>
  </si>
  <si>
    <t>H1305</t>
  </si>
  <si>
    <t>H1055</t>
  </si>
  <si>
    <t>H1310</t>
  </si>
  <si>
    <t>H1060</t>
  </si>
  <si>
    <t>H1325</t>
  </si>
  <si>
    <t>H1070</t>
  </si>
  <si>
    <t>H1345</t>
  </si>
  <si>
    <t>H1115</t>
  </si>
  <si>
    <t>Z-8 30 year</t>
  </si>
  <si>
    <t>H1130</t>
  </si>
  <si>
    <t>H1170</t>
  </si>
  <si>
    <t>H0825</t>
  </si>
  <si>
    <t>H1190</t>
  </si>
  <si>
    <t>H0830</t>
  </si>
  <si>
    <t>H1220</t>
  </si>
  <si>
    <t>H0840</t>
  </si>
  <si>
    <t>H1320</t>
  </si>
  <si>
    <t>AL-8 30 year</t>
  </si>
  <si>
    <t>H0845</t>
  </si>
  <si>
    <t>H1210</t>
  </si>
  <si>
    <t>H0855</t>
  </si>
  <si>
    <t>H1245</t>
  </si>
  <si>
    <t>H0860</t>
  </si>
  <si>
    <t>H1250</t>
  </si>
  <si>
    <t>H1025</t>
  </si>
  <si>
    <t>H1255</t>
  </si>
  <si>
    <t>H1265</t>
  </si>
  <si>
    <t>H1270</t>
  </si>
  <si>
    <t>H1290</t>
  </si>
  <si>
    <t>H1315</t>
  </si>
  <si>
    <t>H1075</t>
  </si>
  <si>
    <t>H1355</t>
  </si>
  <si>
    <t>AD-8 30 year</t>
  </si>
  <si>
    <t>H1085</t>
  </si>
  <si>
    <t>H1100</t>
  </si>
  <si>
    <t>H0935</t>
  </si>
  <si>
    <t>H1095</t>
  </si>
  <si>
    <t xml:space="preserve">H0940 </t>
  </si>
  <si>
    <t>H1105</t>
  </si>
  <si>
    <t xml:space="preserve">H0945 </t>
  </si>
  <si>
    <t>H1110</t>
  </si>
  <si>
    <t xml:space="preserve">H0955 </t>
  </si>
  <si>
    <t>AN-8 30 year</t>
  </si>
  <si>
    <t>H0965</t>
  </si>
  <si>
    <t>F1395</t>
  </si>
  <si>
    <t>H0975</t>
  </si>
  <si>
    <t>H0980</t>
  </si>
  <si>
    <t>H0985</t>
  </si>
  <si>
    <t>#5</t>
  </si>
  <si>
    <t>H0995</t>
  </si>
  <si>
    <t>#7</t>
  </si>
  <si>
    <t>H1000</t>
  </si>
  <si>
    <t>H1010</t>
  </si>
  <si>
    <t>#9</t>
  </si>
  <si>
    <t>H1015</t>
  </si>
  <si>
    <t>#10</t>
  </si>
  <si>
    <t>H1020</t>
  </si>
  <si>
    <t>H1030</t>
  </si>
  <si>
    <t>H1065</t>
  </si>
  <si>
    <t>H1215</t>
  </si>
  <si>
    <t>H1275</t>
  </si>
  <si>
    <t>#1</t>
  </si>
  <si>
    <t>AS-48 30 year</t>
  </si>
  <si>
    <t>#8</t>
  </si>
  <si>
    <t>AS-48</t>
  </si>
  <si>
    <t>Spurlock, Cooper&amp; Dale CEM Equip</t>
  </si>
  <si>
    <t>Spurlock Landfill Expansion Land Only</t>
  </si>
  <si>
    <t>Spurlock Sediment Ponds Area D Landfill</t>
  </si>
  <si>
    <t>Spurlock CCR/ELG</t>
  </si>
  <si>
    <t>Cooper Landfill-Phases 1A &amp; 1B</t>
  </si>
  <si>
    <t>Spurlock Coal Pile Retention Pond #2</t>
  </si>
  <si>
    <t>Cooper Treatment Plant pH Adjustment</t>
  </si>
  <si>
    <t>Spurlock Landfill, Area D, Phase 1 &amp; 2</t>
  </si>
  <si>
    <t>Spurlock Landfill, Area D, Phase 1 &amp; 2 CWIP</t>
  </si>
  <si>
    <t>#2</t>
  </si>
  <si>
    <t>#11</t>
  </si>
  <si>
    <t>#12</t>
  </si>
  <si>
    <t>As of November 30, 2024</t>
  </si>
  <si>
    <t>(5) = (4)*1.5</t>
  </si>
  <si>
    <t xml:space="preserve">The determination of the rate of return on environmental compliance rate base is calculated consistent with the approach that has been utilized since EKPC was originally authorized the environmental surcharge.  The only change is the addition and incorporation of a component related to construction work in progress ("CWIP") that is included in the surcharge. The interest rate used for the CWIP component reflects the interest rate for EKPC's credit facility as of November 30, 2024. The weighted average cost of debt is multiplied by the Times Interest Earned Ratio ("TIER"). TIER of 1.475 was authorized in Case No. 2021-00103 as part of the September 30, 2021 Order.  EKPC beleives moving back to a TIER of 1.50 is prudent.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</si>
</sst>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quot;$&quot;#,##0.00"/>
    <numFmt numFmtId="165" formatCode="0.000%"/>
    <numFmt numFmtId="166" formatCode="General_)"/>
    <numFmt numFmtId="167" formatCode="mm\-dd\-yy"/>
    <numFmt numFmtId="168" formatCode="_(* #,##0_);_(* \(#,##0\);_(* &quot;-&quot;??_);_(@_)"/>
    <numFmt numFmtId="169" formatCode="mm/dd/yy;@"/>
    <numFmt numFmtId="170" formatCode="0_);[Red]\(0\)"/>
  </numFmts>
  <fonts count="17" x14ac:knownFonts="1">
    <font>
      <sz val="10"/>
      <name val="Arial"/>
      <family val="2"/>
    </font>
    <font>
      <sz val="11"/>
      <color theme="1"/>
      <name val="Calibri"/>
      <family val="2"/>
      <scheme val="minor"/>
    </font>
    <font>
      <sz val="11"/>
      <color theme="1"/>
      <name val="Arial"/>
      <family val="2"/>
    </font>
    <font>
      <b/>
      <sz val="11"/>
      <color theme="1"/>
      <name val="Arial"/>
      <family val="2"/>
    </font>
    <font>
      <sz val="10"/>
      <name val="Arial"/>
      <family val="2"/>
    </font>
    <font>
      <b/>
      <sz val="12"/>
      <name val="Arial"/>
      <family val="2"/>
    </font>
    <font>
      <sz val="12"/>
      <name val="Arial"/>
      <family val="2"/>
    </font>
    <font>
      <b/>
      <sz val="10"/>
      <name val="Arial"/>
      <family val="2"/>
    </font>
    <font>
      <sz val="10"/>
      <color theme="1"/>
      <name val="Arial"/>
      <family val="2"/>
    </font>
    <font>
      <sz val="11"/>
      <name val="Arial"/>
      <family val="2"/>
    </font>
    <font>
      <b/>
      <sz val="11"/>
      <name val="Arial"/>
      <family val="2"/>
    </font>
    <font>
      <sz val="10"/>
      <name val="Courier"/>
      <family val="3"/>
    </font>
    <font>
      <b/>
      <sz val="11"/>
      <color rgb="FFC00000"/>
      <name val="Arial"/>
      <family val="2"/>
    </font>
    <font>
      <sz val="12"/>
      <name val="Times New Roman"/>
      <family val="1"/>
    </font>
    <font>
      <b/>
      <u/>
      <sz val="11"/>
      <color rgb="FFC00000"/>
      <name val="Arial"/>
      <family val="2"/>
    </font>
    <font>
      <b/>
      <u/>
      <sz val="11"/>
      <name val="Arial"/>
      <family val="2"/>
    </font>
    <font>
      <u/>
      <sz val="11"/>
      <name val="Arial"/>
      <family val="2"/>
    </font>
  </fonts>
  <fills count="2">
    <fill>
      <patternFill patternType="none"/>
    </fill>
    <fill>
      <patternFill patternType="gray125"/>
    </fill>
  </fills>
  <borders count="10">
    <border>
      <left/>
      <right/>
      <top/>
      <bottom/>
      <diagonal/>
    </border>
    <border>
      <left/>
      <right/>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7">
    <xf numFmtId="0" fontId="0" fillId="0" borderId="0"/>
    <xf numFmtId="44" fontId="4" fillId="0" borderId="0" applyFont="0" applyFill="0" applyBorder="0" applyAlignment="0" applyProtection="0"/>
    <xf numFmtId="0" fontId="2" fillId="0" borderId="0"/>
    <xf numFmtId="166" fontId="11" fillId="0" borderId="0"/>
    <xf numFmtId="40" fontId="1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cellStyleXfs>
  <cellXfs count="115">
    <xf numFmtId="0" fontId="0" fillId="0" borderId="0" xfId="0"/>
    <xf numFmtId="0" fontId="3" fillId="0" borderId="0" xfId="2" applyFont="1" applyAlignment="1">
      <alignment horizontal="right"/>
    </xf>
    <xf numFmtId="0" fontId="3" fillId="0" borderId="0" xfId="2" applyFont="1" applyAlignment="1"/>
    <xf numFmtId="0" fontId="2" fillId="0" borderId="0" xfId="2"/>
    <xf numFmtId="0" fontId="5" fillId="0" borderId="0" xfId="0" applyFont="1"/>
    <xf numFmtId="0" fontId="6" fillId="0" borderId="0" xfId="0" applyFont="1"/>
    <xf numFmtId="0" fontId="7" fillId="0" borderId="0" xfId="0" applyFont="1" applyFill="1"/>
    <xf numFmtId="164" fontId="0" fillId="0" borderId="0" xfId="0" applyNumberFormat="1" applyAlignment="1">
      <alignment horizontal="center"/>
    </xf>
    <xf numFmtId="0" fontId="0" fillId="0" borderId="0" xfId="0" applyAlignment="1">
      <alignment horizontal="center"/>
    </xf>
    <xf numFmtId="0" fontId="4" fillId="0" borderId="0" xfId="0" applyFont="1" applyAlignment="1">
      <alignment horizontal="center"/>
    </xf>
    <xf numFmtId="0" fontId="0" fillId="0" borderId="0" xfId="0" applyFill="1" applyAlignment="1">
      <alignment horizontal="center"/>
    </xf>
    <xf numFmtId="14" fontId="0" fillId="0" borderId="0" xfId="0" applyNumberFormat="1" applyAlignment="1">
      <alignment horizontal="center"/>
    </xf>
    <xf numFmtId="0" fontId="0" fillId="0" borderId="1" xfId="0" applyBorder="1" applyAlignment="1">
      <alignment horizontal="center"/>
    </xf>
    <xf numFmtId="0" fontId="0" fillId="0" borderId="1" xfId="0" quotePrefix="1" applyNumberFormat="1" applyBorder="1" applyAlignment="1">
      <alignment horizontal="center"/>
    </xf>
    <xf numFmtId="0" fontId="0" fillId="0" borderId="1" xfId="0" quotePrefix="1" applyFill="1" applyBorder="1" applyAlignment="1">
      <alignment horizontal="center"/>
    </xf>
    <xf numFmtId="0" fontId="4" fillId="0" borderId="1" xfId="0" applyFont="1" applyBorder="1" applyAlignment="1">
      <alignment horizontal="center"/>
    </xf>
    <xf numFmtId="0" fontId="0" fillId="0" borderId="1" xfId="0" quotePrefix="1" applyBorder="1" applyAlignment="1">
      <alignment horizontal="center"/>
    </xf>
    <xf numFmtId="0" fontId="0" fillId="0" borderId="0" xfId="0" applyAlignment="1">
      <alignment horizontal="left"/>
    </xf>
    <xf numFmtId="44" fontId="0" fillId="0" borderId="0" xfId="1" applyNumberFormat="1" applyFont="1" applyFill="1"/>
    <xf numFmtId="44" fontId="0" fillId="0" borderId="0" xfId="0" applyNumberFormat="1" applyFill="1" applyBorder="1" applyAlignment="1">
      <alignment horizontal="center"/>
    </xf>
    <xf numFmtId="44" fontId="8" fillId="0" borderId="0" xfId="2" applyNumberFormat="1" applyFont="1" applyFill="1"/>
    <xf numFmtId="10" fontId="0" fillId="0" borderId="0" xfId="0" applyNumberFormat="1" applyAlignment="1">
      <alignment horizontal="center"/>
    </xf>
    <xf numFmtId="165" fontId="0" fillId="0" borderId="0" xfId="0" applyNumberFormat="1" applyAlignment="1">
      <alignment horizontal="center"/>
    </xf>
    <xf numFmtId="10" fontId="0" fillId="0" borderId="0" xfId="0" applyNumberFormat="1" applyFill="1" applyAlignment="1">
      <alignment horizontal="center"/>
    </xf>
    <xf numFmtId="10" fontId="0" fillId="0" borderId="0" xfId="0" applyNumberFormat="1" applyFill="1" applyBorder="1" applyAlignment="1">
      <alignment horizontal="center"/>
    </xf>
    <xf numFmtId="0" fontId="4" fillId="0" borderId="0" xfId="0" applyFont="1" applyFill="1" applyAlignment="1">
      <alignment horizontal="center"/>
    </xf>
    <xf numFmtId="0" fontId="0" fillId="0" borderId="0" xfId="0" applyFont="1" applyFill="1" applyAlignment="1">
      <alignment horizontal="center"/>
    </xf>
    <xf numFmtId="44" fontId="0" fillId="0" borderId="2" xfId="1" applyNumberFormat="1" applyFont="1" applyFill="1" applyBorder="1"/>
    <xf numFmtId="165" fontId="0" fillId="0" borderId="2" xfId="0" applyNumberFormat="1" applyBorder="1" applyAlignment="1">
      <alignment horizontal="center"/>
    </xf>
    <xf numFmtId="0" fontId="0" fillId="0" borderId="0" xfId="0" applyFill="1"/>
    <xf numFmtId="0" fontId="8" fillId="0" borderId="0" xfId="2" applyFont="1"/>
    <xf numFmtId="0" fontId="0" fillId="0" borderId="0" xfId="0" applyAlignment="1">
      <alignment horizontal="right"/>
    </xf>
    <xf numFmtId="0" fontId="0" fillId="0" borderId="0" xfId="0" applyFont="1" applyFill="1"/>
    <xf numFmtId="0" fontId="0" fillId="0" borderId="0" xfId="0" applyAlignment="1"/>
    <xf numFmtId="0" fontId="9" fillId="0" borderId="0" xfId="2" applyFont="1"/>
    <xf numFmtId="0" fontId="2" fillId="0" borderId="3" xfId="2" applyFont="1" applyBorder="1"/>
    <xf numFmtId="0" fontId="2" fillId="0" borderId="4" xfId="2" applyFont="1" applyBorder="1"/>
    <xf numFmtId="0" fontId="2" fillId="0" borderId="5" xfId="2" applyFont="1" applyBorder="1"/>
    <xf numFmtId="0" fontId="2" fillId="0" borderId="3" xfId="2" applyBorder="1"/>
    <xf numFmtId="0" fontId="2" fillId="0" borderId="4" xfId="2" applyBorder="1"/>
    <xf numFmtId="0" fontId="2" fillId="0" borderId="5" xfId="2" applyBorder="1"/>
    <xf numFmtId="166" fontId="12" fillId="0" borderId="6" xfId="3" applyFont="1" applyFill="1" applyBorder="1" applyAlignment="1" applyProtection="1">
      <alignment horizontal="fill"/>
    </xf>
    <xf numFmtId="166" fontId="10" fillId="0" borderId="0" xfId="3" applyFont="1" applyFill="1" applyBorder="1"/>
    <xf numFmtId="40" fontId="10" fillId="0" borderId="0" xfId="4" applyFont="1" applyFill="1" applyBorder="1" applyAlignment="1" applyProtection="1">
      <alignment horizontal="center"/>
    </xf>
    <xf numFmtId="165" fontId="10" fillId="0" borderId="0" xfId="3" applyNumberFormat="1" applyFont="1" applyFill="1" applyBorder="1"/>
    <xf numFmtId="40" fontId="9" fillId="0" borderId="7" xfId="4" applyFont="1" applyFill="1" applyBorder="1"/>
    <xf numFmtId="166" fontId="14" fillId="0" borderId="6" xfId="3" applyFont="1" applyFill="1" applyBorder="1" applyAlignment="1"/>
    <xf numFmtId="166" fontId="12" fillId="0" borderId="6" xfId="3" applyFont="1" applyFill="1" applyBorder="1"/>
    <xf numFmtId="166" fontId="10" fillId="0" borderId="0" xfId="3" applyFont="1" applyFill="1" applyBorder="1" applyAlignment="1" applyProtection="1">
      <alignment horizontal="center"/>
    </xf>
    <xf numFmtId="165" fontId="10" fillId="0" borderId="0" xfId="3" applyNumberFormat="1" applyFont="1" applyFill="1" applyBorder="1" applyAlignment="1" applyProtection="1">
      <alignment horizontal="center"/>
    </xf>
    <xf numFmtId="40" fontId="10" fillId="0" borderId="7" xfId="4" applyFont="1" applyFill="1" applyBorder="1" applyAlignment="1" applyProtection="1">
      <alignment horizontal="center"/>
    </xf>
    <xf numFmtId="0" fontId="2" fillId="0" borderId="6" xfId="2" applyBorder="1"/>
    <xf numFmtId="167" fontId="14" fillId="0" borderId="6" xfId="3" applyNumberFormat="1" applyFont="1" applyFill="1" applyBorder="1"/>
    <xf numFmtId="167" fontId="15" fillId="0" borderId="0" xfId="3" applyNumberFormat="1" applyFont="1" applyFill="1" applyBorder="1" applyAlignment="1" applyProtection="1">
      <alignment horizontal="center"/>
    </xf>
    <xf numFmtId="167" fontId="15" fillId="0" borderId="0" xfId="4" applyNumberFormat="1" applyFont="1" applyFill="1" applyBorder="1" applyAlignment="1" applyProtection="1">
      <alignment horizontal="center"/>
    </xf>
    <xf numFmtId="167" fontId="15" fillId="0" borderId="7" xfId="4" applyNumberFormat="1" applyFont="1" applyFill="1" applyBorder="1" applyAlignment="1" applyProtection="1">
      <alignment horizontal="center"/>
    </xf>
    <xf numFmtId="167" fontId="15" fillId="0" borderId="0" xfId="4" quotePrefix="1" applyNumberFormat="1" applyFont="1" applyFill="1" applyBorder="1" applyAlignment="1" applyProtection="1">
      <alignment horizontal="center"/>
    </xf>
    <xf numFmtId="166" fontId="14" fillId="0" borderId="6" xfId="3" applyFont="1" applyFill="1" applyBorder="1"/>
    <xf numFmtId="167" fontId="16" fillId="0" borderId="0" xfId="3" applyNumberFormat="1" applyFont="1" applyFill="1" applyBorder="1" applyAlignment="1" applyProtection="1">
      <alignment horizontal="center"/>
    </xf>
    <xf numFmtId="168" fontId="16" fillId="0" borderId="0" xfId="5" quotePrefix="1" applyNumberFormat="1" applyFont="1" applyFill="1" applyBorder="1" applyAlignment="1" applyProtection="1">
      <alignment horizontal="center"/>
    </xf>
    <xf numFmtId="167" fontId="16" fillId="0" borderId="7" xfId="4" applyNumberFormat="1" applyFont="1" applyFill="1" applyBorder="1" applyAlignment="1" applyProtection="1">
      <alignment horizontal="center"/>
    </xf>
    <xf numFmtId="166" fontId="9" fillId="0" borderId="0" xfId="3" applyFont="1" applyFill="1" applyBorder="1" applyAlignment="1">
      <alignment horizontal="center"/>
    </xf>
    <xf numFmtId="38" fontId="9" fillId="0" borderId="0" xfId="4" applyNumberFormat="1" applyFont="1" applyFill="1" applyBorder="1" applyAlignment="1" applyProtection="1">
      <alignment horizontal="right"/>
    </xf>
    <xf numFmtId="165" fontId="9" fillId="0" borderId="0" xfId="3" applyNumberFormat="1" applyFont="1" applyFill="1" applyBorder="1" applyAlignment="1" applyProtection="1">
      <alignment horizontal="center"/>
    </xf>
    <xf numFmtId="38" fontId="9" fillId="0" borderId="7" xfId="4" applyNumberFormat="1" applyFont="1" applyFill="1" applyBorder="1" applyAlignment="1" applyProtection="1">
      <alignment horizontal="right"/>
    </xf>
    <xf numFmtId="6" fontId="9" fillId="0" borderId="0" xfId="4" applyNumberFormat="1" applyFont="1" applyFill="1" applyBorder="1" applyProtection="1"/>
    <xf numFmtId="165" fontId="9" fillId="0" borderId="0" xfId="3" applyNumberFormat="1" applyFont="1" applyFill="1" applyBorder="1" applyAlignment="1" applyProtection="1">
      <alignment horizontal="right"/>
    </xf>
    <xf numFmtId="6" fontId="9" fillId="0" borderId="7" xfId="4" applyNumberFormat="1" applyFont="1" applyFill="1" applyBorder="1" applyAlignment="1" applyProtection="1">
      <alignment horizontal="right"/>
    </xf>
    <xf numFmtId="169" fontId="12" fillId="0" borderId="6" xfId="3" applyNumberFormat="1" applyFont="1" applyFill="1" applyBorder="1"/>
    <xf numFmtId="6" fontId="9" fillId="0" borderId="0" xfId="4" applyNumberFormat="1" applyFont="1" applyFill="1" applyBorder="1" applyAlignment="1" applyProtection="1">
      <alignment horizontal="right"/>
    </xf>
    <xf numFmtId="165" fontId="9" fillId="0" borderId="0" xfId="3" applyNumberFormat="1" applyFont="1" applyFill="1" applyBorder="1" applyAlignment="1">
      <alignment horizontal="right"/>
    </xf>
    <xf numFmtId="166" fontId="9" fillId="0" borderId="0" xfId="3" applyFont="1" applyFill="1" applyBorder="1"/>
    <xf numFmtId="6" fontId="9" fillId="0" borderId="0" xfId="5" applyNumberFormat="1" applyFont="1" applyFill="1" applyBorder="1" applyAlignment="1" applyProtection="1">
      <alignment horizontal="right"/>
    </xf>
    <xf numFmtId="170" fontId="9" fillId="0" borderId="0" xfId="4" applyNumberFormat="1" applyFont="1" applyFill="1" applyBorder="1" applyAlignment="1">
      <alignment horizontal="center"/>
    </xf>
    <xf numFmtId="10" fontId="10" fillId="0" borderId="0" xfId="4" applyNumberFormat="1" applyFont="1" applyFill="1" applyBorder="1"/>
    <xf numFmtId="168" fontId="9" fillId="0" borderId="0" xfId="4" applyNumberFormat="1" applyFont="1" applyFill="1" applyBorder="1" applyAlignment="1">
      <alignment horizontal="center"/>
    </xf>
    <xf numFmtId="40" fontId="9" fillId="0" borderId="7" xfId="4" applyFont="1" applyFill="1" applyBorder="1" applyAlignment="1" applyProtection="1">
      <alignment horizontal="center"/>
    </xf>
    <xf numFmtId="166" fontId="9" fillId="0" borderId="6" xfId="3" applyFont="1" applyFill="1" applyBorder="1"/>
    <xf numFmtId="10" fontId="10" fillId="0" borderId="0" xfId="4" applyNumberFormat="1" applyFont="1" applyFill="1" applyBorder="1" applyAlignment="1">
      <alignment horizontal="right"/>
    </xf>
    <xf numFmtId="6" fontId="9" fillId="0" borderId="7" xfId="4" applyNumberFormat="1" applyFont="1" applyFill="1" applyBorder="1" applyProtection="1"/>
    <xf numFmtId="167" fontId="16" fillId="0" borderId="0" xfId="4" quotePrefix="1" applyNumberFormat="1" applyFont="1" applyFill="1" applyBorder="1" applyAlignment="1" applyProtection="1">
      <alignment horizontal="center"/>
    </xf>
    <xf numFmtId="167" fontId="16" fillId="0" borderId="0" xfId="3" applyNumberFormat="1" applyFont="1" applyFill="1" applyBorder="1" applyAlignment="1" applyProtection="1">
      <alignment horizontal="right"/>
    </xf>
    <xf numFmtId="0" fontId="2" fillId="0" borderId="0" xfId="2" applyBorder="1"/>
    <xf numFmtId="166" fontId="12" fillId="0" borderId="6" xfId="3" applyFont="1" applyFill="1" applyBorder="1" applyAlignment="1"/>
    <xf numFmtId="165" fontId="9" fillId="0" borderId="0" xfId="3" applyNumberFormat="1" applyFont="1" applyFill="1" applyBorder="1"/>
    <xf numFmtId="6" fontId="16" fillId="0" borderId="0" xfId="4" applyNumberFormat="1" applyFont="1" applyFill="1" applyBorder="1" applyAlignment="1" applyProtection="1">
      <alignment horizontal="right"/>
    </xf>
    <xf numFmtId="6" fontId="16" fillId="0" borderId="7" xfId="4" applyNumberFormat="1" applyFont="1" applyFill="1" applyBorder="1" applyAlignment="1" applyProtection="1">
      <alignment horizontal="right"/>
    </xf>
    <xf numFmtId="40" fontId="9" fillId="0" borderId="0" xfId="4" applyFont="1" applyFill="1" applyBorder="1" applyAlignment="1">
      <alignment horizontal="center"/>
    </xf>
    <xf numFmtId="40" fontId="9" fillId="0" borderId="0" xfId="4" applyFont="1" applyFill="1" applyBorder="1" applyProtection="1"/>
    <xf numFmtId="6" fontId="9" fillId="0" borderId="0" xfId="5" applyNumberFormat="1" applyFont="1" applyFill="1" applyBorder="1"/>
    <xf numFmtId="6" fontId="9" fillId="0" borderId="7" xfId="4" applyNumberFormat="1" applyFont="1" applyFill="1" applyBorder="1"/>
    <xf numFmtId="40" fontId="9" fillId="0" borderId="0" xfId="4" applyFont="1" applyFill="1" applyBorder="1"/>
    <xf numFmtId="165" fontId="9" fillId="0" borderId="0" xfId="3" applyNumberFormat="1" applyFont="1" applyFill="1" applyBorder="1" applyAlignment="1" applyProtection="1"/>
    <xf numFmtId="6" fontId="9" fillId="0" borderId="7" xfId="4" applyNumberFormat="1" applyFont="1" applyFill="1" applyBorder="1" applyAlignment="1">
      <alignment horizontal="right"/>
    </xf>
    <xf numFmtId="6" fontId="9" fillId="0" borderId="0" xfId="4" applyNumberFormat="1" applyFont="1" applyFill="1" applyBorder="1"/>
    <xf numFmtId="166" fontId="12" fillId="0" borderId="8" xfId="3" applyFont="1" applyFill="1" applyBorder="1" applyAlignment="1"/>
    <xf numFmtId="0" fontId="2" fillId="0" borderId="1" xfId="2" applyBorder="1"/>
    <xf numFmtId="0" fontId="2" fillId="0" borderId="8" xfId="2" applyBorder="1"/>
    <xf numFmtId="0" fontId="2" fillId="0" borderId="9" xfId="2" applyBorder="1"/>
    <xf numFmtId="6" fontId="2" fillId="0" borderId="0" xfId="2" applyNumberFormat="1"/>
    <xf numFmtId="10" fontId="2" fillId="0" borderId="0" xfId="2" applyNumberFormat="1"/>
    <xf numFmtId="0" fontId="2" fillId="0" borderId="6" xfId="2" applyFill="1" applyBorder="1"/>
    <xf numFmtId="0" fontId="2" fillId="0" borderId="0" xfId="2" applyFill="1" applyBorder="1"/>
    <xf numFmtId="0" fontId="2" fillId="0" borderId="7" xfId="2" applyFill="1" applyBorder="1"/>
    <xf numFmtId="6" fontId="9" fillId="0" borderId="0" xfId="4" applyNumberFormat="1" applyFont="1" applyFill="1" applyBorder="1" applyAlignment="1">
      <alignment horizontal="right"/>
    </xf>
    <xf numFmtId="0" fontId="2" fillId="0" borderId="0" xfId="2" applyFill="1"/>
    <xf numFmtId="165" fontId="0" fillId="0" borderId="2" xfId="0" applyNumberFormat="1" applyFill="1" applyBorder="1" applyAlignment="1">
      <alignment horizontal="center"/>
    </xf>
    <xf numFmtId="0" fontId="3" fillId="0" borderId="0" xfId="2" applyFont="1" applyAlignment="1">
      <alignment horizontal="center"/>
    </xf>
    <xf numFmtId="0" fontId="3" fillId="0" borderId="0" xfId="2" applyFont="1" applyFill="1" applyAlignment="1">
      <alignment horizontal="center"/>
    </xf>
    <xf numFmtId="0" fontId="10" fillId="0" borderId="0" xfId="2" applyFont="1" applyAlignment="1">
      <alignment horizontal="center"/>
    </xf>
    <xf numFmtId="0" fontId="10" fillId="0" borderId="0" xfId="2" applyFont="1" applyFill="1" applyAlignment="1">
      <alignment horizontal="center"/>
    </xf>
    <xf numFmtId="0" fontId="9" fillId="0" borderId="3" xfId="2" applyFont="1" applyBorder="1" applyAlignment="1">
      <alignment horizontal="center"/>
    </xf>
    <xf numFmtId="0" fontId="2" fillId="0" borderId="4" xfId="2" applyFont="1" applyBorder="1" applyAlignment="1">
      <alignment horizontal="center"/>
    </xf>
    <xf numFmtId="0" fontId="2" fillId="0" borderId="5" xfId="2" applyFont="1" applyBorder="1" applyAlignment="1">
      <alignment horizontal="center"/>
    </xf>
    <xf numFmtId="0" fontId="4" fillId="0" borderId="0" xfId="2" applyFont="1" applyFill="1" applyAlignment="1">
      <alignment horizontal="left" vertical="top" wrapText="1"/>
    </xf>
  </cellXfs>
  <cellStyles count="7">
    <cellStyle name="Comma 11 2" xfId="5" xr:uid="{00000000-0005-0000-0000-000000000000}"/>
    <cellStyle name="Comma 2" xfId="6" xr:uid="{00000000-0005-0000-0000-000001000000}"/>
    <cellStyle name="Comma_FFBACC97" xfId="4" xr:uid="{00000000-0005-0000-0000-000002000000}"/>
    <cellStyle name="Currency" xfId="1" builtinId="4"/>
    <cellStyle name="Normal" xfId="0" builtinId="0"/>
    <cellStyle name="Normal 3" xfId="2" xr:uid="{00000000-0005-0000-0000-000005000000}"/>
    <cellStyle name="Normal_FFBACC97"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48"/>
  <sheetViews>
    <sheetView tabSelected="1" workbookViewId="0">
      <selection activeCell="E50" sqref="E50"/>
    </sheetView>
  </sheetViews>
  <sheetFormatPr defaultRowHeight="12.75" x14ac:dyDescent="0.2"/>
  <cols>
    <col min="1" max="1" width="10.5703125" customWidth="1"/>
    <col min="2" max="2" width="43.5703125" customWidth="1"/>
    <col min="3" max="3" width="15.7109375" customWidth="1"/>
    <col min="4" max="4" width="17.28515625" bestFit="1" customWidth="1"/>
    <col min="5" max="5" width="15.7109375" customWidth="1"/>
    <col min="6" max="6" width="17.28515625" bestFit="1" customWidth="1"/>
    <col min="7" max="9" width="15.7109375" style="8" customWidth="1"/>
    <col min="10" max="10" width="15.7109375" customWidth="1"/>
  </cols>
  <sheetData>
    <row r="2" spans="1:10" ht="15" x14ac:dyDescent="0.25">
      <c r="A2" s="107" t="s">
        <v>0</v>
      </c>
      <c r="B2" s="107"/>
      <c r="C2" s="107"/>
      <c r="D2" s="107"/>
      <c r="E2" s="107"/>
      <c r="F2" s="107"/>
      <c r="G2" s="107"/>
      <c r="H2" s="107"/>
      <c r="I2" s="107"/>
      <c r="J2" s="1" t="s">
        <v>1</v>
      </c>
    </row>
    <row r="3" spans="1:10" ht="15" x14ac:dyDescent="0.25">
      <c r="A3" s="107" t="s">
        <v>2</v>
      </c>
      <c r="B3" s="107"/>
      <c r="C3" s="107"/>
      <c r="D3" s="107"/>
      <c r="E3" s="107"/>
      <c r="F3" s="107"/>
      <c r="G3" s="107"/>
      <c r="H3" s="107"/>
      <c r="I3" s="107"/>
      <c r="J3" s="2"/>
    </row>
    <row r="4" spans="1:10" ht="15" x14ac:dyDescent="0.25">
      <c r="A4" s="108" t="s">
        <v>148</v>
      </c>
      <c r="B4" s="108"/>
      <c r="C4" s="108"/>
      <c r="D4" s="108"/>
      <c r="E4" s="108"/>
      <c r="F4" s="108"/>
      <c r="G4" s="108"/>
      <c r="H4" s="108"/>
      <c r="I4" s="108"/>
      <c r="J4" s="2"/>
    </row>
    <row r="5" spans="1:10" ht="15.75" x14ac:dyDescent="0.25">
      <c r="A5" s="4"/>
      <c r="B5" s="5"/>
      <c r="D5" s="6"/>
      <c r="G5" s="7"/>
    </row>
    <row r="6" spans="1:10" ht="15" customHeight="1" x14ac:dyDescent="0.2">
      <c r="C6" s="9" t="s">
        <v>3</v>
      </c>
      <c r="D6" s="10" t="s">
        <v>4</v>
      </c>
      <c r="E6" s="10" t="s">
        <v>5</v>
      </c>
      <c r="F6" s="10" t="s">
        <v>6</v>
      </c>
      <c r="H6" s="9" t="s">
        <v>7</v>
      </c>
      <c r="I6" s="8" t="s">
        <v>8</v>
      </c>
    </row>
    <row r="7" spans="1:10" ht="15" customHeight="1" x14ac:dyDescent="0.2">
      <c r="C7" s="8" t="s">
        <v>9</v>
      </c>
      <c r="D7" s="11">
        <v>45626</v>
      </c>
      <c r="E7" s="11">
        <v>45626</v>
      </c>
      <c r="F7" s="11">
        <v>45626</v>
      </c>
      <c r="G7" s="8" t="s">
        <v>10</v>
      </c>
      <c r="H7" s="9" t="s">
        <v>11</v>
      </c>
      <c r="I7" s="8" t="s">
        <v>12</v>
      </c>
    </row>
    <row r="8" spans="1:10" ht="15" customHeight="1" x14ac:dyDescent="0.2">
      <c r="A8" s="12" t="s">
        <v>13</v>
      </c>
      <c r="B8" s="12" t="s">
        <v>14</v>
      </c>
      <c r="C8" s="13" t="s">
        <v>15</v>
      </c>
      <c r="D8" s="14" t="s">
        <v>16</v>
      </c>
      <c r="E8" s="15" t="s">
        <v>17</v>
      </c>
      <c r="F8" s="15" t="s">
        <v>18</v>
      </c>
      <c r="G8" s="16" t="s">
        <v>19</v>
      </c>
      <c r="H8" s="15" t="s">
        <v>20</v>
      </c>
      <c r="I8" s="15" t="s">
        <v>149</v>
      </c>
      <c r="J8" s="17"/>
    </row>
    <row r="9" spans="1:10" ht="15" customHeight="1" x14ac:dyDescent="0.2">
      <c r="A9" s="8">
        <v>1</v>
      </c>
      <c r="B9" s="8" t="s">
        <v>21</v>
      </c>
      <c r="C9" s="8" t="s">
        <v>22</v>
      </c>
      <c r="D9" s="18">
        <v>40987786.905311212</v>
      </c>
      <c r="E9" s="19"/>
      <c r="F9" s="20">
        <f t="shared" ref="F9:F36" si="0">D9+E9</f>
        <v>40987786.905311212</v>
      </c>
      <c r="G9" s="21">
        <f>'LTD Interest Rates'!D32</f>
        <v>4.4490000000000002E-2</v>
      </c>
      <c r="H9" s="22">
        <f>ROUND((F9*G9)/$F$37,5)</f>
        <v>2.49E-3</v>
      </c>
    </row>
    <row r="10" spans="1:10" ht="15" customHeight="1" x14ac:dyDescent="0.2">
      <c r="A10" s="8">
        <v>2</v>
      </c>
      <c r="B10" s="8" t="s">
        <v>23</v>
      </c>
      <c r="C10" s="8" t="s">
        <v>24</v>
      </c>
      <c r="D10" s="18">
        <v>9314751.3363366351</v>
      </c>
      <c r="E10" s="19"/>
      <c r="F10" s="20">
        <f t="shared" si="0"/>
        <v>9314751.3363366351</v>
      </c>
      <c r="G10" s="21">
        <f>'LTD Interest Rates'!D18</f>
        <v>4.4089999999999997E-2</v>
      </c>
      <c r="H10" s="22">
        <f t="shared" ref="H10:H36" si="1">ROUND((F10*G10)/$F$37,5)</f>
        <v>5.5999999999999995E-4</v>
      </c>
    </row>
    <row r="11" spans="1:10" ht="15" customHeight="1" x14ac:dyDescent="0.2">
      <c r="A11" s="8">
        <v>3</v>
      </c>
      <c r="B11" s="8" t="s">
        <v>25</v>
      </c>
      <c r="C11" s="8" t="s">
        <v>24</v>
      </c>
      <c r="D11" s="18">
        <v>30743560.19217822</v>
      </c>
      <c r="E11" s="19"/>
      <c r="F11" s="20">
        <f t="shared" si="0"/>
        <v>30743560.19217822</v>
      </c>
      <c r="G11" s="21">
        <f>'LTD Interest Rates'!D18</f>
        <v>4.4089999999999997E-2</v>
      </c>
      <c r="H11" s="22">
        <f t="shared" si="1"/>
        <v>1.8500000000000001E-3</v>
      </c>
    </row>
    <row r="12" spans="1:10" ht="15" customHeight="1" x14ac:dyDescent="0.2">
      <c r="A12" s="8">
        <v>4</v>
      </c>
      <c r="B12" s="8" t="s">
        <v>26</v>
      </c>
      <c r="C12" s="8" t="s">
        <v>24</v>
      </c>
      <c r="D12" s="18">
        <v>15854229.569252338</v>
      </c>
      <c r="E12" s="19"/>
      <c r="F12" s="20">
        <f t="shared" si="0"/>
        <v>15854229.569252338</v>
      </c>
      <c r="G12" s="21">
        <f>'LTD Interest Rates'!D18</f>
        <v>4.4089999999999997E-2</v>
      </c>
      <c r="H12" s="22">
        <f t="shared" si="1"/>
        <v>9.6000000000000002E-4</v>
      </c>
    </row>
    <row r="13" spans="1:10" ht="15" customHeight="1" x14ac:dyDescent="0.2">
      <c r="A13" s="8">
        <v>6</v>
      </c>
      <c r="B13" s="8" t="s">
        <v>28</v>
      </c>
      <c r="C13" s="8" t="s">
        <v>27</v>
      </c>
      <c r="D13" s="18">
        <v>1572256.0603000014</v>
      </c>
      <c r="E13" s="19"/>
      <c r="F13" s="20">
        <f t="shared" si="0"/>
        <v>1572256.0603000014</v>
      </c>
      <c r="G13" s="23">
        <f>'LTD Interest Rates'!I60</f>
        <v>2.5159999999999998E-2</v>
      </c>
      <c r="H13" s="22">
        <f t="shared" si="1"/>
        <v>5.0000000000000002E-5</v>
      </c>
    </row>
    <row r="14" spans="1:10" ht="15" customHeight="1" x14ac:dyDescent="0.2">
      <c r="A14" s="8">
        <v>7</v>
      </c>
      <c r="B14" s="8" t="s">
        <v>29</v>
      </c>
      <c r="C14" s="8" t="s">
        <v>30</v>
      </c>
      <c r="D14" s="18">
        <v>114217000.88999994</v>
      </c>
      <c r="E14" s="19"/>
      <c r="F14" s="20">
        <f t="shared" si="0"/>
        <v>114217000.88999994</v>
      </c>
      <c r="G14" s="21">
        <f>'LTD Interest Rates'!I28</f>
        <v>4.3889999999999998E-2</v>
      </c>
      <c r="H14" s="22">
        <f t="shared" si="1"/>
        <v>6.8500000000000002E-3</v>
      </c>
    </row>
    <row r="15" spans="1:10" ht="15" customHeight="1" x14ac:dyDescent="0.2">
      <c r="A15" s="8">
        <v>8</v>
      </c>
      <c r="B15" s="8" t="s">
        <v>31</v>
      </c>
      <c r="C15" s="8" t="s">
        <v>30</v>
      </c>
      <c r="D15" s="18">
        <v>81594786.179999933</v>
      </c>
      <c r="E15" s="19"/>
      <c r="F15" s="20">
        <f t="shared" si="0"/>
        <v>81594786.179999933</v>
      </c>
      <c r="G15" s="21">
        <f>'LTD Interest Rates'!I46</f>
        <v>4.2930000000000003E-2</v>
      </c>
      <c r="H15" s="22">
        <f t="shared" si="1"/>
        <v>4.79E-3</v>
      </c>
    </row>
    <row r="16" spans="1:10" ht="15" customHeight="1" x14ac:dyDescent="0.2">
      <c r="A16" s="8">
        <v>9</v>
      </c>
      <c r="B16" s="10" t="s">
        <v>32</v>
      </c>
      <c r="C16" s="10" t="s">
        <v>33</v>
      </c>
      <c r="D16" s="18">
        <v>52121925.609999999</v>
      </c>
      <c r="E16" s="19"/>
      <c r="F16" s="20">
        <f t="shared" si="0"/>
        <v>52121925.609999999</v>
      </c>
      <c r="G16" s="23">
        <f>'LTD Interest Rates'!D56</f>
        <v>4.4170000000000001E-2</v>
      </c>
      <c r="H16" s="22">
        <f t="shared" si="1"/>
        <v>3.15E-3</v>
      </c>
    </row>
    <row r="17" spans="1:8" ht="15" customHeight="1" x14ac:dyDescent="0.2">
      <c r="A17" s="8">
        <v>9</v>
      </c>
      <c r="B17" s="10" t="s">
        <v>34</v>
      </c>
      <c r="C17" s="10" t="s">
        <v>27</v>
      </c>
      <c r="D17" s="18">
        <v>6879621.6600000001</v>
      </c>
      <c r="E17" s="19"/>
      <c r="F17" s="20">
        <f t="shared" si="0"/>
        <v>6879621.6600000001</v>
      </c>
      <c r="G17" s="23">
        <f>'LTD Interest Rates'!I60</f>
        <v>2.5159999999999998E-2</v>
      </c>
      <c r="H17" s="22">
        <f t="shared" si="1"/>
        <v>2.4000000000000001E-4</v>
      </c>
    </row>
    <row r="18" spans="1:8" ht="15" customHeight="1" x14ac:dyDescent="0.2">
      <c r="A18" s="8">
        <v>10</v>
      </c>
      <c r="B18" s="10" t="s">
        <v>136</v>
      </c>
      <c r="C18" s="10" t="s">
        <v>27</v>
      </c>
      <c r="D18" s="18">
        <v>1431097.64</v>
      </c>
      <c r="E18" s="19"/>
      <c r="F18" s="20">
        <f t="shared" si="0"/>
        <v>1431097.64</v>
      </c>
      <c r="G18" s="24">
        <f>'LTD Interest Rates'!I60</f>
        <v>2.5159999999999998E-2</v>
      </c>
      <c r="H18" s="22">
        <f t="shared" si="1"/>
        <v>5.0000000000000002E-5</v>
      </c>
    </row>
    <row r="19" spans="1:8" ht="15" customHeight="1" x14ac:dyDescent="0.2">
      <c r="A19" s="8">
        <v>11</v>
      </c>
      <c r="B19" s="10" t="s">
        <v>35</v>
      </c>
      <c r="C19" s="25" t="s">
        <v>36</v>
      </c>
      <c r="D19" s="18">
        <v>68005808.926962778</v>
      </c>
      <c r="E19" s="19"/>
      <c r="F19" s="20">
        <f t="shared" si="0"/>
        <v>68005808.926962778</v>
      </c>
      <c r="G19" s="24">
        <f>'LTD Interest Rates'!N23</f>
        <v>2.9270000000000001E-2</v>
      </c>
      <c r="H19" s="22">
        <f t="shared" si="1"/>
        <v>2.7200000000000002E-3</v>
      </c>
    </row>
    <row r="20" spans="1:8" ht="15" customHeight="1" x14ac:dyDescent="0.2">
      <c r="A20" s="8">
        <v>12</v>
      </c>
      <c r="B20" s="26" t="s">
        <v>137</v>
      </c>
      <c r="C20" s="10" t="s">
        <v>27</v>
      </c>
      <c r="D20" s="18">
        <v>5397246.21</v>
      </c>
      <c r="E20" s="19"/>
      <c r="F20" s="20">
        <f t="shared" si="0"/>
        <v>5397246.21</v>
      </c>
      <c r="G20" s="24">
        <f>'LTD Interest Rates'!I60</f>
        <v>2.5159999999999998E-2</v>
      </c>
      <c r="H20" s="22">
        <f t="shared" si="1"/>
        <v>1.9000000000000001E-4</v>
      </c>
    </row>
    <row r="21" spans="1:8" ht="15" customHeight="1" x14ac:dyDescent="0.2">
      <c r="A21" s="8">
        <v>12</v>
      </c>
      <c r="B21" s="26" t="s">
        <v>37</v>
      </c>
      <c r="C21" s="10" t="s">
        <v>38</v>
      </c>
      <c r="D21" s="18">
        <v>19774743.800000001</v>
      </c>
      <c r="E21" s="19"/>
      <c r="F21" s="20">
        <f t="shared" si="0"/>
        <v>19774743.800000001</v>
      </c>
      <c r="G21" s="24">
        <f>'LTD Interest Rates'!N46</f>
        <v>3.1099999999999999E-2</v>
      </c>
      <c r="H21" s="22">
        <f t="shared" si="1"/>
        <v>8.4000000000000003E-4</v>
      </c>
    </row>
    <row r="22" spans="1:8" ht="15" customHeight="1" x14ac:dyDescent="0.2">
      <c r="A22" s="8">
        <v>14</v>
      </c>
      <c r="B22" s="26" t="s">
        <v>39</v>
      </c>
      <c r="C22" s="10" t="s">
        <v>38</v>
      </c>
      <c r="D22" s="18">
        <v>7440479.620000001</v>
      </c>
      <c r="E22" s="19"/>
      <c r="F22" s="20">
        <f t="shared" si="0"/>
        <v>7440479.620000001</v>
      </c>
      <c r="G22" s="24">
        <f>'LTD Interest Rates'!N28</f>
        <v>2.6790000000000001E-2</v>
      </c>
      <c r="H22" s="22">
        <f t="shared" si="1"/>
        <v>2.7E-4</v>
      </c>
    </row>
    <row r="23" spans="1:8" ht="15" customHeight="1" x14ac:dyDescent="0.2">
      <c r="A23" s="8">
        <v>15</v>
      </c>
      <c r="B23" s="26" t="s">
        <v>40</v>
      </c>
      <c r="C23" s="10" t="s">
        <v>38</v>
      </c>
      <c r="D23" s="18">
        <v>1864353.7590000024</v>
      </c>
      <c r="E23" s="19"/>
      <c r="F23" s="20">
        <f t="shared" si="0"/>
        <v>1864353.7590000024</v>
      </c>
      <c r="G23" s="24">
        <f>'LTD Interest Rates'!N29</f>
        <v>2.6790000000000001E-2</v>
      </c>
      <c r="H23" s="22">
        <f t="shared" si="1"/>
        <v>6.9999999999999994E-5</v>
      </c>
    </row>
    <row r="24" spans="1:8" ht="15" customHeight="1" x14ac:dyDescent="0.2">
      <c r="A24" s="8">
        <v>16</v>
      </c>
      <c r="B24" s="26" t="s">
        <v>139</v>
      </c>
      <c r="C24" s="10" t="s">
        <v>135</v>
      </c>
      <c r="D24" s="18">
        <v>217863167.97000009</v>
      </c>
      <c r="E24" s="19"/>
      <c r="F24" s="20">
        <f t="shared" si="0"/>
        <v>217863167.97000009</v>
      </c>
      <c r="G24" s="24">
        <f>'LTD Interest Rates'!N59</f>
        <v>5.0430000000000003E-2</v>
      </c>
      <c r="H24" s="22">
        <f t="shared" si="1"/>
        <v>1.5010000000000001E-2</v>
      </c>
    </row>
    <row r="25" spans="1:8" ht="15" customHeight="1" x14ac:dyDescent="0.2">
      <c r="A25" s="8">
        <v>16</v>
      </c>
      <c r="B25" s="26" t="s">
        <v>46</v>
      </c>
      <c r="C25" s="10" t="s">
        <v>47</v>
      </c>
      <c r="D25" s="18"/>
      <c r="E25" s="19">
        <v>180023.3</v>
      </c>
      <c r="F25" s="20">
        <f t="shared" si="0"/>
        <v>180023.3</v>
      </c>
      <c r="G25" s="24">
        <v>5.6489999999999999E-2</v>
      </c>
      <c r="H25" s="22">
        <f t="shared" si="1"/>
        <v>1.0000000000000001E-5</v>
      </c>
    </row>
    <row r="26" spans="1:8" ht="15" customHeight="1" x14ac:dyDescent="0.2">
      <c r="A26" s="8">
        <v>17</v>
      </c>
      <c r="B26" s="26" t="s">
        <v>140</v>
      </c>
      <c r="C26" s="10" t="s">
        <v>38</v>
      </c>
      <c r="D26" s="18">
        <v>3720089.1299999994</v>
      </c>
      <c r="E26" s="19"/>
      <c r="F26" s="20">
        <f t="shared" si="0"/>
        <v>3720089.1299999994</v>
      </c>
      <c r="G26" s="24">
        <f>'LTD Interest Rates'!N30</f>
        <v>2.6790000000000001E-2</v>
      </c>
      <c r="H26" s="22">
        <f t="shared" si="1"/>
        <v>1.3999999999999999E-4</v>
      </c>
    </row>
    <row r="27" spans="1:8" ht="15" customHeight="1" x14ac:dyDescent="0.2">
      <c r="A27" s="8">
        <v>21</v>
      </c>
      <c r="B27" s="9" t="s">
        <v>41</v>
      </c>
      <c r="C27" s="10" t="s">
        <v>38</v>
      </c>
      <c r="D27" s="18">
        <v>9593672.3500000015</v>
      </c>
      <c r="E27" s="19"/>
      <c r="F27" s="20">
        <f t="shared" si="0"/>
        <v>9593672.3500000015</v>
      </c>
      <c r="G27" s="24">
        <f>'LTD Interest Rates'!N32</f>
        <v>3.2809999999999999E-2</v>
      </c>
      <c r="H27" s="22">
        <f t="shared" si="1"/>
        <v>4.2999999999999999E-4</v>
      </c>
    </row>
    <row r="28" spans="1:8" ht="15" customHeight="1" x14ac:dyDescent="0.2">
      <c r="A28" s="8">
        <v>22</v>
      </c>
      <c r="B28" s="9" t="s">
        <v>42</v>
      </c>
      <c r="C28" s="10" t="s">
        <v>38</v>
      </c>
      <c r="D28" s="18">
        <v>1895354.3499999994</v>
      </c>
      <c r="E28" s="19"/>
      <c r="F28" s="20">
        <f t="shared" si="0"/>
        <v>1895354.3499999994</v>
      </c>
      <c r="G28" s="24">
        <f>'LTD Interest Rates'!N31</f>
        <v>2.9899999999999999E-2</v>
      </c>
      <c r="H28" s="22">
        <f t="shared" si="1"/>
        <v>8.0000000000000007E-5</v>
      </c>
    </row>
    <row r="29" spans="1:8" ht="15" customHeight="1" x14ac:dyDescent="0.2">
      <c r="A29" s="8">
        <v>23</v>
      </c>
      <c r="B29" s="9" t="s">
        <v>43</v>
      </c>
      <c r="C29" s="10" t="s">
        <v>38</v>
      </c>
      <c r="D29" s="18">
        <v>937978.55</v>
      </c>
      <c r="E29" s="19"/>
      <c r="F29" s="20">
        <f t="shared" si="0"/>
        <v>937978.55</v>
      </c>
      <c r="G29" s="24">
        <f>'LTD Interest Rates'!N34</f>
        <v>1.9140000000000001E-2</v>
      </c>
      <c r="H29" s="22">
        <f t="shared" si="1"/>
        <v>2.0000000000000002E-5</v>
      </c>
    </row>
    <row r="30" spans="1:8" ht="15" customHeight="1" x14ac:dyDescent="0.2">
      <c r="A30" s="8">
        <v>24</v>
      </c>
      <c r="B30" s="9" t="s">
        <v>44</v>
      </c>
      <c r="C30" s="10" t="s">
        <v>38</v>
      </c>
      <c r="D30" s="18">
        <v>1872676.81</v>
      </c>
      <c r="E30" s="19"/>
      <c r="F30" s="20">
        <f t="shared" si="0"/>
        <v>1872676.81</v>
      </c>
      <c r="G30" s="24">
        <f>'LTD Interest Rates'!N35</f>
        <v>2.222E-2</v>
      </c>
      <c r="H30" s="22">
        <f t="shared" si="1"/>
        <v>6.0000000000000002E-5</v>
      </c>
    </row>
    <row r="31" spans="1:8" ht="15" customHeight="1" x14ac:dyDescent="0.2">
      <c r="A31" s="8">
        <v>25</v>
      </c>
      <c r="B31" s="9" t="s">
        <v>45</v>
      </c>
      <c r="C31" s="10" t="s">
        <v>38</v>
      </c>
      <c r="D31" s="18">
        <v>2929405.4300000006</v>
      </c>
      <c r="E31" s="19"/>
      <c r="F31" s="20">
        <f t="shared" si="0"/>
        <v>2929405.4300000006</v>
      </c>
      <c r="G31" s="24">
        <f>'LTD Interest Rates'!N44</f>
        <v>3.2809999999999999E-2</v>
      </c>
      <c r="H31" s="22">
        <f t="shared" si="1"/>
        <v>1.2999999999999999E-4</v>
      </c>
    </row>
    <row r="32" spans="1:8" ht="15" customHeight="1" x14ac:dyDescent="0.2">
      <c r="A32" s="8">
        <v>26</v>
      </c>
      <c r="B32" s="26" t="s">
        <v>141</v>
      </c>
      <c r="C32" s="10" t="s">
        <v>135</v>
      </c>
      <c r="D32" s="18">
        <v>5634425.4499999965</v>
      </c>
      <c r="E32" s="19"/>
      <c r="F32" s="20">
        <f t="shared" si="0"/>
        <v>5634425.4499999965</v>
      </c>
      <c r="G32" s="24">
        <f>'LTD Interest Rates'!N53</f>
        <v>3.1030000000000002E-2</v>
      </c>
      <c r="H32" s="22">
        <f t="shared" si="1"/>
        <v>2.4000000000000001E-4</v>
      </c>
    </row>
    <row r="33" spans="1:10" ht="15" customHeight="1" x14ac:dyDescent="0.2">
      <c r="A33" s="8">
        <v>27</v>
      </c>
      <c r="B33" s="26" t="s">
        <v>142</v>
      </c>
      <c r="C33" s="10" t="s">
        <v>135</v>
      </c>
      <c r="D33" s="18">
        <v>16877.91</v>
      </c>
      <c r="E33" s="19"/>
      <c r="F33" s="20">
        <f t="shared" si="0"/>
        <v>16877.91</v>
      </c>
      <c r="G33" s="24">
        <f>'LTD Interest Rates'!N52</f>
        <v>1.264E-2</v>
      </c>
      <c r="H33" s="22">
        <f t="shared" si="1"/>
        <v>0</v>
      </c>
    </row>
    <row r="34" spans="1:10" ht="15" customHeight="1" x14ac:dyDescent="0.2">
      <c r="A34" s="8">
        <v>39</v>
      </c>
      <c r="B34" s="26" t="s">
        <v>138</v>
      </c>
      <c r="C34" s="10" t="s">
        <v>135</v>
      </c>
      <c r="D34" s="18">
        <v>10248881.199999999</v>
      </c>
      <c r="E34" s="19"/>
      <c r="F34" s="20">
        <f t="shared" si="0"/>
        <v>10248881.199999999</v>
      </c>
      <c r="G34" s="24">
        <f>'LTD Interest Rates'!N55</f>
        <v>5.1799999999999999E-2</v>
      </c>
      <c r="H34" s="22">
        <f t="shared" si="1"/>
        <v>7.2999999999999996E-4</v>
      </c>
    </row>
    <row r="35" spans="1:10" ht="15" customHeight="1" x14ac:dyDescent="0.2">
      <c r="A35" s="10">
        <v>40</v>
      </c>
      <c r="B35" s="26" t="s">
        <v>143</v>
      </c>
      <c r="C35" s="10" t="s">
        <v>135</v>
      </c>
      <c r="D35" s="18">
        <v>19464297.850000001</v>
      </c>
      <c r="E35" s="18"/>
      <c r="F35" s="20">
        <f t="shared" si="0"/>
        <v>19464297.850000001</v>
      </c>
      <c r="G35" s="24">
        <f>'LTD Interest Rates'!N56</f>
        <v>4.5269999999999998E-2</v>
      </c>
      <c r="H35" s="22">
        <f t="shared" si="1"/>
        <v>1.1999999999999999E-3</v>
      </c>
      <c r="I35" s="10"/>
    </row>
    <row r="36" spans="1:10" ht="15" customHeight="1" x14ac:dyDescent="0.2">
      <c r="A36" s="10">
        <v>40</v>
      </c>
      <c r="B36" s="26" t="s">
        <v>144</v>
      </c>
      <c r="C36" s="10" t="s">
        <v>47</v>
      </c>
      <c r="D36" s="18"/>
      <c r="E36" s="18">
        <v>389108</v>
      </c>
      <c r="F36" s="20">
        <f t="shared" si="0"/>
        <v>389108</v>
      </c>
      <c r="G36" s="24">
        <v>5.6489999999999999E-2</v>
      </c>
      <c r="H36" s="22">
        <f t="shared" si="1"/>
        <v>3.0000000000000001E-5</v>
      </c>
      <c r="I36" s="10"/>
    </row>
    <row r="37" spans="1:10" ht="15" customHeight="1" thickBot="1" x14ac:dyDescent="0.25">
      <c r="D37" s="27">
        <f>SUM(D9:D36)</f>
        <v>731376475.35934114</v>
      </c>
      <c r="E37" s="27">
        <f>SUM(E9:E36)</f>
        <v>569131.30000000005</v>
      </c>
      <c r="F37" s="27">
        <f>SUM(F9:F36)</f>
        <v>731945606.6593411</v>
      </c>
      <c r="H37" s="28">
        <f>SUM(H9:H36)</f>
        <v>4.3159999999999997E-2</v>
      </c>
      <c r="I37" s="106">
        <f>ROUND(H37*1.5,5)</f>
        <v>6.4740000000000006E-2</v>
      </c>
    </row>
    <row r="38" spans="1:10" ht="15" customHeight="1" thickTop="1" x14ac:dyDescent="0.2">
      <c r="D38" s="29"/>
    </row>
    <row r="39" spans="1:10" ht="15" customHeight="1" x14ac:dyDescent="0.2">
      <c r="B39" s="114" t="s">
        <v>150</v>
      </c>
      <c r="C39" s="114"/>
      <c r="D39" s="114"/>
      <c r="E39" s="114"/>
      <c r="F39" s="114"/>
      <c r="G39" s="114"/>
      <c r="H39" s="114"/>
      <c r="I39" s="114"/>
    </row>
    <row r="40" spans="1:10" ht="15" customHeight="1" x14ac:dyDescent="0.2">
      <c r="B40" s="114"/>
      <c r="C40" s="114"/>
      <c r="D40" s="114"/>
      <c r="E40" s="114"/>
      <c r="F40" s="114"/>
      <c r="G40" s="114"/>
      <c r="H40" s="114"/>
      <c r="I40" s="114"/>
      <c r="J40" s="30"/>
    </row>
    <row r="41" spans="1:10" ht="15" customHeight="1" x14ac:dyDescent="0.2">
      <c r="B41" s="114"/>
      <c r="C41" s="114"/>
      <c r="D41" s="114"/>
      <c r="E41" s="114"/>
      <c r="F41" s="114"/>
      <c r="G41" s="114"/>
      <c r="H41" s="114"/>
      <c r="I41" s="114"/>
      <c r="J41" s="30"/>
    </row>
    <row r="42" spans="1:10" ht="15" customHeight="1" x14ac:dyDescent="0.2">
      <c r="A42" s="31"/>
      <c r="B42" s="114"/>
      <c r="C42" s="114"/>
      <c r="D42" s="114"/>
      <c r="E42" s="114"/>
      <c r="F42" s="114"/>
      <c r="G42" s="114"/>
      <c r="H42" s="114"/>
      <c r="I42" s="114"/>
      <c r="J42" s="30"/>
    </row>
    <row r="43" spans="1:10" ht="15" customHeight="1" x14ac:dyDescent="0.2">
      <c r="A43" s="31"/>
      <c r="B43" s="114"/>
      <c r="C43" s="114"/>
      <c r="D43" s="114"/>
      <c r="E43" s="114"/>
      <c r="F43" s="114"/>
      <c r="G43" s="114"/>
      <c r="H43" s="114"/>
      <c r="I43" s="114"/>
      <c r="J43" s="30"/>
    </row>
    <row r="44" spans="1:10" ht="15" customHeight="1" x14ac:dyDescent="0.2">
      <c r="A44" s="31"/>
      <c r="B44" s="114"/>
      <c r="C44" s="114"/>
      <c r="D44" s="114"/>
      <c r="E44" s="114"/>
      <c r="F44" s="114"/>
      <c r="G44" s="114"/>
      <c r="H44" s="114"/>
      <c r="I44" s="114"/>
    </row>
    <row r="45" spans="1:10" ht="15" customHeight="1" x14ac:dyDescent="0.2">
      <c r="A45" s="31"/>
      <c r="B45" s="32"/>
      <c r="G45"/>
      <c r="H45"/>
      <c r="I45"/>
    </row>
    <row r="46" spans="1:10" ht="15" customHeight="1" x14ac:dyDescent="0.2">
      <c r="A46" s="31"/>
      <c r="B46" s="32"/>
      <c r="G46"/>
      <c r="H46"/>
      <c r="I46"/>
    </row>
    <row r="47" spans="1:10" ht="15" customHeight="1" x14ac:dyDescent="0.2">
      <c r="A47" s="31"/>
      <c r="B47" s="32"/>
      <c r="G47"/>
      <c r="H47"/>
      <c r="I47"/>
    </row>
    <row r="48" spans="1:10" ht="15" customHeight="1" x14ac:dyDescent="0.2">
      <c r="A48" s="33"/>
    </row>
  </sheetData>
  <mergeCells count="4">
    <mergeCell ref="A2:I2"/>
    <mergeCell ref="A3:I3"/>
    <mergeCell ref="A4:I4"/>
    <mergeCell ref="B39:I44"/>
  </mergeCells>
  <pageMargins left="0.7" right="0.7" top="0.75" bottom="0.75" header="0.3" footer="0.3"/>
  <pageSetup scale="68"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O70"/>
  <sheetViews>
    <sheetView zoomScale="90" zoomScaleNormal="90" zoomScaleSheetLayoutView="80" workbookViewId="0">
      <selection activeCell="O3" sqref="O3"/>
    </sheetView>
  </sheetViews>
  <sheetFormatPr defaultColWidth="17.85546875" defaultRowHeight="14.25" x14ac:dyDescent="0.2"/>
  <cols>
    <col min="1" max="16384" width="17.85546875" style="3"/>
  </cols>
  <sheetData>
    <row r="3" spans="1:15" x14ac:dyDescent="0.2">
      <c r="A3" s="34"/>
    </row>
    <row r="4" spans="1:15" ht="15" x14ac:dyDescent="0.25">
      <c r="A4" s="109" t="s">
        <v>0</v>
      </c>
      <c r="B4" s="109"/>
      <c r="C4" s="109"/>
      <c r="D4" s="109"/>
      <c r="E4" s="109"/>
      <c r="F4" s="109"/>
      <c r="G4" s="109"/>
      <c r="H4" s="109"/>
      <c r="I4" s="109"/>
      <c r="J4" s="109"/>
      <c r="K4" s="109"/>
      <c r="L4" s="109"/>
      <c r="M4" s="109"/>
      <c r="N4" s="109"/>
      <c r="O4" s="1" t="s">
        <v>48</v>
      </c>
    </row>
    <row r="5" spans="1:15" ht="15" x14ac:dyDescent="0.25">
      <c r="A5" s="109" t="s">
        <v>49</v>
      </c>
      <c r="B5" s="109"/>
      <c r="C5" s="109"/>
      <c r="D5" s="109"/>
      <c r="E5" s="109"/>
      <c r="F5" s="109"/>
      <c r="G5" s="109"/>
      <c r="H5" s="109"/>
      <c r="I5" s="109"/>
      <c r="J5" s="109"/>
      <c r="K5" s="109"/>
      <c r="L5" s="109"/>
      <c r="M5" s="109"/>
      <c r="N5" s="109"/>
    </row>
    <row r="6" spans="1:15" ht="15" x14ac:dyDescent="0.25">
      <c r="A6" s="110" t="s">
        <v>148</v>
      </c>
      <c r="B6" s="110"/>
      <c r="C6" s="110"/>
      <c r="D6" s="110"/>
      <c r="E6" s="110"/>
      <c r="F6" s="110"/>
      <c r="G6" s="110"/>
      <c r="H6" s="110"/>
      <c r="I6" s="110"/>
      <c r="J6" s="110"/>
      <c r="K6" s="110"/>
      <c r="L6" s="110"/>
      <c r="M6" s="110"/>
      <c r="N6" s="110"/>
    </row>
    <row r="8" spans="1:15" x14ac:dyDescent="0.2">
      <c r="A8" s="111" t="s">
        <v>50</v>
      </c>
      <c r="B8" s="112"/>
      <c r="C8" s="112"/>
      <c r="D8" s="112"/>
      <c r="E8" s="113"/>
      <c r="F8" s="111" t="s">
        <v>50</v>
      </c>
      <c r="G8" s="112"/>
      <c r="H8" s="112"/>
      <c r="I8" s="112"/>
      <c r="J8" s="113"/>
      <c r="K8" s="111" t="s">
        <v>50</v>
      </c>
      <c r="L8" s="112"/>
      <c r="M8" s="112"/>
      <c r="N8" s="112"/>
      <c r="O8" s="113"/>
    </row>
    <row r="9" spans="1:15" x14ac:dyDescent="0.2">
      <c r="A9" s="35"/>
      <c r="B9" s="36"/>
      <c r="C9" s="36"/>
      <c r="D9" s="36"/>
      <c r="E9" s="37"/>
      <c r="F9" s="38"/>
      <c r="G9" s="39"/>
      <c r="H9" s="39"/>
      <c r="I9" s="39"/>
      <c r="J9" s="40"/>
      <c r="K9" s="38"/>
      <c r="L9" s="39"/>
      <c r="M9" s="39"/>
      <c r="N9" s="39"/>
      <c r="O9" s="40"/>
    </row>
    <row r="10" spans="1:15" ht="15" x14ac:dyDescent="0.25">
      <c r="A10" s="41"/>
      <c r="B10" s="42"/>
      <c r="C10" s="43" t="s">
        <v>51</v>
      </c>
      <c r="D10" s="44"/>
      <c r="E10" s="45"/>
      <c r="F10" s="46"/>
      <c r="G10" s="42"/>
      <c r="H10" s="43" t="s">
        <v>51</v>
      </c>
      <c r="I10" s="44"/>
      <c r="J10" s="45"/>
      <c r="K10" s="46"/>
      <c r="L10" s="42"/>
      <c r="M10" s="43" t="s">
        <v>51</v>
      </c>
      <c r="N10" s="44"/>
      <c r="O10" s="45"/>
    </row>
    <row r="11" spans="1:15" ht="15" x14ac:dyDescent="0.25">
      <c r="A11" s="47"/>
      <c r="B11" s="48" t="s">
        <v>52</v>
      </c>
      <c r="C11" s="43" t="s">
        <v>53</v>
      </c>
      <c r="D11" s="49" t="s">
        <v>54</v>
      </c>
      <c r="E11" s="50" t="s">
        <v>55</v>
      </c>
      <c r="F11" s="51"/>
      <c r="G11" s="48" t="s">
        <v>52</v>
      </c>
      <c r="H11" s="43" t="s">
        <v>53</v>
      </c>
      <c r="I11" s="49" t="s">
        <v>54</v>
      </c>
      <c r="J11" s="50" t="s">
        <v>55</v>
      </c>
      <c r="K11" s="46"/>
      <c r="L11" s="48" t="s">
        <v>52</v>
      </c>
      <c r="M11" s="43" t="s">
        <v>53</v>
      </c>
      <c r="N11" s="49" t="s">
        <v>54</v>
      </c>
      <c r="O11" s="50" t="s">
        <v>55</v>
      </c>
    </row>
    <row r="12" spans="1:15" ht="15" x14ac:dyDescent="0.25">
      <c r="A12" s="52" t="s">
        <v>56</v>
      </c>
      <c r="B12" s="53" t="s">
        <v>57</v>
      </c>
      <c r="C12" s="54">
        <v>45626</v>
      </c>
      <c r="D12" s="53" t="s">
        <v>58</v>
      </c>
      <c r="E12" s="55" t="s">
        <v>54</v>
      </c>
      <c r="F12" s="46" t="s">
        <v>59</v>
      </c>
      <c r="G12" s="53" t="s">
        <v>57</v>
      </c>
      <c r="H12" s="56">
        <f>+C12</f>
        <v>45626</v>
      </c>
      <c r="I12" s="53" t="s">
        <v>58</v>
      </c>
      <c r="J12" s="55" t="s">
        <v>54</v>
      </c>
      <c r="K12" s="46" t="s">
        <v>88</v>
      </c>
      <c r="L12" s="53" t="s">
        <v>57</v>
      </c>
      <c r="M12" s="54">
        <f>C12</f>
        <v>45626</v>
      </c>
      <c r="N12" s="53" t="s">
        <v>58</v>
      </c>
      <c r="O12" s="55" t="s">
        <v>54</v>
      </c>
    </row>
    <row r="13" spans="1:15" ht="15" x14ac:dyDescent="0.25">
      <c r="A13" s="57"/>
      <c r="B13" s="58"/>
      <c r="C13" s="59"/>
      <c r="D13" s="58"/>
      <c r="E13" s="60"/>
      <c r="F13" s="46"/>
      <c r="G13" s="53"/>
      <c r="H13" s="56"/>
      <c r="I13" s="53"/>
      <c r="J13" s="55"/>
      <c r="K13" s="47"/>
      <c r="L13" s="61" t="s">
        <v>90</v>
      </c>
      <c r="M13" s="89">
        <v>17990922.230000004</v>
      </c>
      <c r="N13" s="84">
        <v>4.0669999999999998E-2</v>
      </c>
      <c r="O13" s="67">
        <f t="shared" ref="O13:O21" si="0">M13*N13</f>
        <v>731690.80709410016</v>
      </c>
    </row>
    <row r="14" spans="1:15" ht="15" x14ac:dyDescent="0.25">
      <c r="A14" s="47"/>
      <c r="B14" s="61" t="s">
        <v>61</v>
      </c>
      <c r="C14" s="65">
        <v>10670896.760000004</v>
      </c>
      <c r="D14" s="66">
        <v>4.4600000000000001E-2</v>
      </c>
      <c r="E14" s="67">
        <f t="shared" ref="E14:E16" si="1">C14*D14</f>
        <v>475921.99549600016</v>
      </c>
      <c r="F14" s="68"/>
      <c r="G14" s="61" t="s">
        <v>62</v>
      </c>
      <c r="H14" s="65">
        <v>23554288.659999989</v>
      </c>
      <c r="I14" s="66">
        <v>3.9879999999999999E-2</v>
      </c>
      <c r="J14" s="67">
        <f t="shared" ref="J14:J26" si="2">H14*I14</f>
        <v>939345.03176079958</v>
      </c>
      <c r="K14" s="47"/>
      <c r="L14" s="61" t="s">
        <v>92</v>
      </c>
      <c r="M14" s="89">
        <v>21478584.539999995</v>
      </c>
      <c r="N14" s="84">
        <v>2.7910000000000001E-2</v>
      </c>
      <c r="O14" s="67">
        <f t="shared" si="0"/>
        <v>599467.29451139993</v>
      </c>
    </row>
    <row r="15" spans="1:15" ht="15" x14ac:dyDescent="0.25">
      <c r="A15" s="47"/>
      <c r="B15" s="61" t="s">
        <v>64</v>
      </c>
      <c r="C15" s="65">
        <v>4980762.3099999996</v>
      </c>
      <c r="D15" s="70">
        <v>4.3380000000000002E-2</v>
      </c>
      <c r="E15" s="67">
        <f t="shared" si="1"/>
        <v>216065.46900779998</v>
      </c>
      <c r="F15" s="68"/>
      <c r="G15" s="61" t="s">
        <v>65</v>
      </c>
      <c r="H15" s="65">
        <v>17146266.370000001</v>
      </c>
      <c r="I15" s="66">
        <v>4.3740000000000001E-2</v>
      </c>
      <c r="J15" s="67">
        <f t="shared" si="2"/>
        <v>749977.69102380006</v>
      </c>
      <c r="K15" s="47"/>
      <c r="L15" s="61" t="s">
        <v>94</v>
      </c>
      <c r="M15" s="89">
        <v>21638892.979999997</v>
      </c>
      <c r="N15" s="84">
        <v>2.9159999999999998E-2</v>
      </c>
      <c r="O15" s="67">
        <f t="shared" si="0"/>
        <v>630990.11929679988</v>
      </c>
    </row>
    <row r="16" spans="1:15" ht="15" x14ac:dyDescent="0.25">
      <c r="A16" s="47"/>
      <c r="B16" s="61" t="s">
        <v>67</v>
      </c>
      <c r="C16" s="65">
        <v>1931812.8300000003</v>
      </c>
      <c r="D16" s="70">
        <v>4.3060000000000001E-2</v>
      </c>
      <c r="E16" s="67">
        <f t="shared" si="1"/>
        <v>83183.860459800009</v>
      </c>
      <c r="F16" s="68"/>
      <c r="G16" s="61" t="s">
        <v>68</v>
      </c>
      <c r="H16" s="65">
        <v>17160281.25</v>
      </c>
      <c r="I16" s="66">
        <v>4.3909999999999998E-2</v>
      </c>
      <c r="J16" s="67">
        <f t="shared" si="2"/>
        <v>753507.9496874999</v>
      </c>
      <c r="K16" s="47"/>
      <c r="L16" s="61" t="s">
        <v>96</v>
      </c>
      <c r="M16" s="89">
        <v>21796593.900000002</v>
      </c>
      <c r="N16" s="84">
        <v>3.0939999999999999E-2</v>
      </c>
      <c r="O16" s="67">
        <f t="shared" si="0"/>
        <v>674386.61526600004</v>
      </c>
    </row>
    <row r="17" spans="1:15" ht="15" x14ac:dyDescent="0.25">
      <c r="A17" s="47"/>
      <c r="B17" s="71"/>
      <c r="C17" s="72"/>
      <c r="D17" s="63"/>
      <c r="E17" s="67"/>
      <c r="F17" s="68"/>
      <c r="G17" s="61" t="s">
        <v>70</v>
      </c>
      <c r="H17" s="65">
        <v>17335555.899999999</v>
      </c>
      <c r="I17" s="66">
        <v>4.6050000000000001E-2</v>
      </c>
      <c r="J17" s="67">
        <f t="shared" si="2"/>
        <v>798302.3491949999</v>
      </c>
      <c r="K17" s="47"/>
      <c r="L17" s="61" t="s">
        <v>97</v>
      </c>
      <c r="M17" s="89">
        <v>13729049.850000001</v>
      </c>
      <c r="N17" s="84">
        <v>2.928E-2</v>
      </c>
      <c r="O17" s="67">
        <f t="shared" si="0"/>
        <v>401986.57960800006</v>
      </c>
    </row>
    <row r="18" spans="1:15" ht="15" x14ac:dyDescent="0.25">
      <c r="A18" s="47"/>
      <c r="B18" s="73">
        <f>COUNTA(B14:B16)</f>
        <v>3</v>
      </c>
      <c r="C18" s="72">
        <f>SUM(C14:C16)</f>
        <v>17583471.900000006</v>
      </c>
      <c r="D18" s="74">
        <f>ROUND(E18/C18,5)</f>
        <v>4.4089999999999997E-2</v>
      </c>
      <c r="E18" s="67">
        <f>SUM(E14:E16)</f>
        <v>775171.32496360014</v>
      </c>
      <c r="F18" s="68"/>
      <c r="G18" s="61" t="s">
        <v>72</v>
      </c>
      <c r="H18" s="69">
        <v>27736889.41</v>
      </c>
      <c r="I18" s="66">
        <v>4.6050000000000001E-2</v>
      </c>
      <c r="J18" s="67">
        <f t="shared" si="2"/>
        <v>1277283.7573305001</v>
      </c>
      <c r="K18" s="47"/>
      <c r="L18" s="61" t="s">
        <v>98</v>
      </c>
      <c r="M18" s="89">
        <v>20998264.560000002</v>
      </c>
      <c r="N18" s="84">
        <v>2.495E-2</v>
      </c>
      <c r="O18" s="67">
        <f t="shared" si="0"/>
        <v>523906.70077200007</v>
      </c>
    </row>
    <row r="19" spans="1:15" ht="15" x14ac:dyDescent="0.25">
      <c r="A19" s="47"/>
      <c r="B19" s="71"/>
      <c r="C19" s="75"/>
      <c r="D19" s="63"/>
      <c r="E19" s="76"/>
      <c r="F19" s="68"/>
      <c r="G19" s="61" t="s">
        <v>74</v>
      </c>
      <c r="H19" s="69">
        <v>17331485.580000002</v>
      </c>
      <c r="I19" s="66">
        <v>4.5999999999999999E-2</v>
      </c>
      <c r="J19" s="67">
        <f t="shared" si="2"/>
        <v>797248.33668000007</v>
      </c>
      <c r="K19" s="47"/>
      <c r="L19" s="61" t="s">
        <v>99</v>
      </c>
      <c r="M19" s="89">
        <v>19558033.879999999</v>
      </c>
      <c r="N19" s="84">
        <v>2.724E-2</v>
      </c>
      <c r="O19" s="67">
        <f t="shared" si="0"/>
        <v>532760.84289119998</v>
      </c>
    </row>
    <row r="20" spans="1:15" ht="15" x14ac:dyDescent="0.25">
      <c r="A20" s="46"/>
      <c r="B20" s="42"/>
      <c r="C20" s="43" t="s">
        <v>51</v>
      </c>
      <c r="D20" s="44"/>
      <c r="E20" s="45"/>
      <c r="F20" s="68"/>
      <c r="G20" s="61" t="s">
        <v>76</v>
      </c>
      <c r="H20" s="69">
        <v>7745095.4300503237</v>
      </c>
      <c r="I20" s="66">
        <v>4.2619999999999998E-2</v>
      </c>
      <c r="J20" s="67">
        <f t="shared" si="2"/>
        <v>330095.96722874476</v>
      </c>
      <c r="K20" s="47"/>
      <c r="L20" s="61" t="s">
        <v>100</v>
      </c>
      <c r="M20" s="89">
        <v>9946821.9200000018</v>
      </c>
      <c r="N20" s="84">
        <v>2.5729999999999999E-2</v>
      </c>
      <c r="O20" s="67">
        <f t="shared" si="0"/>
        <v>255931.72800160004</v>
      </c>
    </row>
    <row r="21" spans="1:15" ht="15" x14ac:dyDescent="0.25">
      <c r="A21" s="46"/>
      <c r="B21" s="48" t="s">
        <v>52</v>
      </c>
      <c r="C21" s="43" t="s">
        <v>53</v>
      </c>
      <c r="D21" s="49" t="s">
        <v>54</v>
      </c>
      <c r="E21" s="50" t="s">
        <v>55</v>
      </c>
      <c r="F21" s="68"/>
      <c r="G21" s="61" t="s">
        <v>78</v>
      </c>
      <c r="H21" s="69">
        <v>1115231.19587737</v>
      </c>
      <c r="I21" s="66">
        <v>4.1750000000000002E-2</v>
      </c>
      <c r="J21" s="67">
        <f t="shared" si="2"/>
        <v>46560.902427880195</v>
      </c>
      <c r="K21" s="47"/>
      <c r="L21" s="61" t="s">
        <v>102</v>
      </c>
      <c r="M21" s="89">
        <v>16306366.830000004</v>
      </c>
      <c r="N21" s="84">
        <v>2.656E-2</v>
      </c>
      <c r="O21" s="67">
        <f t="shared" si="0"/>
        <v>433097.1030048001</v>
      </c>
    </row>
    <row r="22" spans="1:15" ht="15" x14ac:dyDescent="0.25">
      <c r="A22" s="46" t="s">
        <v>79</v>
      </c>
      <c r="B22" s="53" t="s">
        <v>57</v>
      </c>
      <c r="C22" s="54">
        <f>+C12</f>
        <v>45626</v>
      </c>
      <c r="D22" s="53" t="s">
        <v>58</v>
      </c>
      <c r="E22" s="55" t="s">
        <v>54</v>
      </c>
      <c r="F22" s="68"/>
      <c r="G22" s="61" t="s">
        <v>80</v>
      </c>
      <c r="H22" s="69">
        <v>4038282.0400000005</v>
      </c>
      <c r="I22" s="66">
        <v>3.9899999999999998E-2</v>
      </c>
      <c r="J22" s="67">
        <f t="shared" si="2"/>
        <v>161127.45339600003</v>
      </c>
      <c r="K22" s="47"/>
      <c r="L22" s="61"/>
      <c r="M22" s="89"/>
      <c r="N22" s="84"/>
      <c r="O22" s="67"/>
    </row>
    <row r="23" spans="1:15" ht="15" x14ac:dyDescent="0.25">
      <c r="A23" s="46"/>
      <c r="B23" s="58"/>
      <c r="C23" s="80"/>
      <c r="D23" s="81"/>
      <c r="E23" s="60"/>
      <c r="F23" s="68"/>
      <c r="G23" s="61" t="s">
        <v>81</v>
      </c>
      <c r="H23" s="69">
        <v>7429559.9927450009</v>
      </c>
      <c r="I23" s="66">
        <v>4.5080000000000002E-2</v>
      </c>
      <c r="J23" s="67">
        <f t="shared" si="2"/>
        <v>334924.56447294465</v>
      </c>
      <c r="K23" s="47"/>
      <c r="L23" s="73">
        <f>COUNTA(L13:L21)</f>
        <v>9</v>
      </c>
      <c r="M23" s="69">
        <f>SUM(M13:M21)</f>
        <v>163443530.69000003</v>
      </c>
      <c r="N23" s="74">
        <f>ROUND(O23/M23,5)</f>
        <v>2.9270000000000001E-2</v>
      </c>
      <c r="O23" s="90">
        <f>SUM(O13:O21)</f>
        <v>4784217.7904458996</v>
      </c>
    </row>
    <row r="24" spans="1:15" ht="15" x14ac:dyDescent="0.25">
      <c r="A24" s="47"/>
      <c r="B24" s="61" t="s">
        <v>82</v>
      </c>
      <c r="C24" s="65">
        <v>15300178.470000008</v>
      </c>
      <c r="D24" s="70">
        <v>4.6580000000000003E-2</v>
      </c>
      <c r="E24" s="67">
        <f t="shared" ref="E24:E30" si="3">C24*D24</f>
        <v>712682.31313260039</v>
      </c>
      <c r="F24" s="68"/>
      <c r="G24" s="61" t="s">
        <v>83</v>
      </c>
      <c r="H24" s="69">
        <v>611768.5299999998</v>
      </c>
      <c r="I24" s="66">
        <v>3.9219999999999998E-2</v>
      </c>
      <c r="J24" s="67">
        <f t="shared" si="2"/>
        <v>23993.561746599989</v>
      </c>
      <c r="K24" s="47"/>
      <c r="L24" s="61"/>
      <c r="M24" s="91"/>
      <c r="N24" s="84"/>
      <c r="O24" s="45"/>
    </row>
    <row r="25" spans="1:15" ht="15" x14ac:dyDescent="0.25">
      <c r="B25" s="61" t="s">
        <v>84</v>
      </c>
      <c r="C25" s="65">
        <v>15149202.889999995</v>
      </c>
      <c r="D25" s="70">
        <v>4.4970000000000003E-2</v>
      </c>
      <c r="E25" s="67">
        <f t="shared" si="3"/>
        <v>681259.65396329982</v>
      </c>
      <c r="F25" s="68"/>
      <c r="G25" s="61" t="s">
        <v>85</v>
      </c>
      <c r="H25" s="69">
        <v>2241865.4865600606</v>
      </c>
      <c r="I25" s="66">
        <v>3.9539999999999999E-2</v>
      </c>
      <c r="J25" s="67">
        <f t="shared" si="2"/>
        <v>88643.3613385848</v>
      </c>
      <c r="K25" s="46"/>
      <c r="L25" s="42"/>
      <c r="M25" s="43" t="s">
        <v>51</v>
      </c>
      <c r="N25" s="44"/>
      <c r="O25" s="45"/>
    </row>
    <row r="26" spans="1:15" ht="15" x14ac:dyDescent="0.25">
      <c r="A26" s="46"/>
      <c r="B26" s="61" t="s">
        <v>86</v>
      </c>
      <c r="C26" s="65">
        <v>14993375.34</v>
      </c>
      <c r="D26" s="70">
        <v>4.3319999999999997E-2</v>
      </c>
      <c r="E26" s="67">
        <f t="shared" si="3"/>
        <v>649513.01972879993</v>
      </c>
      <c r="F26" s="68"/>
      <c r="G26" s="61" t="s">
        <v>87</v>
      </c>
      <c r="H26" s="69">
        <v>282706.45538643992</v>
      </c>
      <c r="I26" s="66">
        <v>2.4320000000000001E-2</v>
      </c>
      <c r="J26" s="67">
        <f t="shared" si="2"/>
        <v>6875.4209949982196</v>
      </c>
      <c r="K26" s="46"/>
      <c r="L26" s="48" t="s">
        <v>52</v>
      </c>
      <c r="M26" s="43" t="s">
        <v>53</v>
      </c>
      <c r="N26" s="49" t="s">
        <v>54</v>
      </c>
      <c r="O26" s="50" t="s">
        <v>55</v>
      </c>
    </row>
    <row r="27" spans="1:15" ht="15" x14ac:dyDescent="0.25">
      <c r="A27" s="83"/>
      <c r="B27" s="61" t="s">
        <v>89</v>
      </c>
      <c r="C27" s="65">
        <v>11389202.169999998</v>
      </c>
      <c r="D27" s="70">
        <v>4.3240000000000001E-2</v>
      </c>
      <c r="E27" s="67">
        <f t="shared" si="3"/>
        <v>492469.10183079995</v>
      </c>
      <c r="F27" s="68"/>
      <c r="G27" s="61"/>
      <c r="H27" s="69"/>
      <c r="I27" s="63"/>
      <c r="J27" s="67"/>
      <c r="K27" s="46" t="s">
        <v>113</v>
      </c>
      <c r="L27" s="53" t="s">
        <v>57</v>
      </c>
      <c r="M27" s="54">
        <f>C12</f>
        <v>45626</v>
      </c>
      <c r="N27" s="53" t="s">
        <v>58</v>
      </c>
      <c r="O27" s="55" t="s">
        <v>54</v>
      </c>
    </row>
    <row r="28" spans="1:15" ht="15" x14ac:dyDescent="0.25">
      <c r="A28" s="83"/>
      <c r="B28" s="61" t="s">
        <v>91</v>
      </c>
      <c r="C28" s="65">
        <v>18146274.089999996</v>
      </c>
      <c r="D28" s="70">
        <v>4.4679999999999997E-2</v>
      </c>
      <c r="E28" s="67">
        <f t="shared" si="3"/>
        <v>810775.52634119976</v>
      </c>
      <c r="F28" s="47"/>
      <c r="G28" s="73">
        <f>COUNTA(G14:G26)</f>
        <v>13</v>
      </c>
      <c r="H28" s="69">
        <f>SUM(H14:H26)</f>
        <v>143729276.30061916</v>
      </c>
      <c r="I28" s="74">
        <f>ROUND(J28/H28,5)</f>
        <v>4.3889999999999998E-2</v>
      </c>
      <c r="J28" s="67">
        <f>SUM(J14:J26)</f>
        <v>6307886.3472833522</v>
      </c>
      <c r="K28" s="47"/>
      <c r="L28" s="61" t="s">
        <v>115</v>
      </c>
      <c r="M28" s="89">
        <v>12996234.875528896</v>
      </c>
      <c r="N28" s="84">
        <v>2.6790000000000001E-2</v>
      </c>
      <c r="O28" s="67">
        <f t="shared" ref="O28:O35" si="4">M28*N28</f>
        <v>348169.13231541915</v>
      </c>
    </row>
    <row r="29" spans="1:15" ht="15" x14ac:dyDescent="0.25">
      <c r="A29" s="83"/>
      <c r="B29" s="61" t="s">
        <v>93</v>
      </c>
      <c r="C29" s="65">
        <v>18148535.090000004</v>
      </c>
      <c r="D29" s="70">
        <v>4.4699999999999997E-2</v>
      </c>
      <c r="E29" s="67">
        <f t="shared" si="3"/>
        <v>811239.51852300006</v>
      </c>
      <c r="F29" s="101"/>
      <c r="G29" s="102"/>
      <c r="H29" s="102"/>
      <c r="I29" s="102"/>
      <c r="J29" s="103"/>
      <c r="K29" s="47"/>
      <c r="L29" s="61" t="s">
        <v>115</v>
      </c>
      <c r="M29" s="89">
        <v>5256506.8142021084</v>
      </c>
      <c r="N29" s="84">
        <v>2.6790000000000001E-2</v>
      </c>
      <c r="O29" s="67">
        <f t="shared" si="4"/>
        <v>140821.8175524745</v>
      </c>
    </row>
    <row r="30" spans="1:15" ht="15" x14ac:dyDescent="0.25">
      <c r="A30" s="83"/>
      <c r="B30" s="61" t="s">
        <v>95</v>
      </c>
      <c r="C30" s="65">
        <v>2215895.54</v>
      </c>
      <c r="D30" s="70">
        <v>3.8010000000000002E-2</v>
      </c>
      <c r="E30" s="67">
        <f t="shared" si="3"/>
        <v>84226.18947540001</v>
      </c>
      <c r="F30" s="47"/>
      <c r="G30" s="42"/>
      <c r="H30" s="43" t="s">
        <v>51</v>
      </c>
      <c r="I30" s="44"/>
      <c r="J30" s="45"/>
      <c r="K30" s="47"/>
      <c r="L30" s="61" t="s">
        <v>115</v>
      </c>
      <c r="M30" s="89">
        <v>5424161.3430318134</v>
      </c>
      <c r="N30" s="84">
        <v>2.6790000000000001E-2</v>
      </c>
      <c r="O30" s="67">
        <f t="shared" si="4"/>
        <v>145313.28237982228</v>
      </c>
    </row>
    <row r="31" spans="1:15" ht="15" x14ac:dyDescent="0.25">
      <c r="A31" s="83"/>
      <c r="B31" s="71"/>
      <c r="C31" s="85"/>
      <c r="D31" s="63"/>
      <c r="E31" s="86"/>
      <c r="F31" s="101"/>
      <c r="G31" s="48" t="s">
        <v>52</v>
      </c>
      <c r="H31" s="43" t="s">
        <v>53</v>
      </c>
      <c r="I31" s="49" t="s">
        <v>54</v>
      </c>
      <c r="J31" s="50" t="s">
        <v>55</v>
      </c>
      <c r="K31" s="47"/>
      <c r="L31" s="61" t="s">
        <v>119</v>
      </c>
      <c r="M31" s="89">
        <v>2409902.1833325485</v>
      </c>
      <c r="N31" s="84">
        <v>2.9899999999999999E-2</v>
      </c>
      <c r="O31" s="67">
        <f t="shared" si="4"/>
        <v>72056.075281643192</v>
      </c>
    </row>
    <row r="32" spans="1:15" ht="15" x14ac:dyDescent="0.25">
      <c r="A32" s="83"/>
      <c r="B32" s="73">
        <f>COUNTA(B24:B30)</f>
        <v>7</v>
      </c>
      <c r="C32" s="69">
        <f>SUM(C24:C30)</f>
        <v>95342663.590000018</v>
      </c>
      <c r="D32" s="74">
        <f>ROUND(E32/C32,5)</f>
        <v>4.4490000000000002E-2</v>
      </c>
      <c r="E32" s="67">
        <f>SUM(E24:E30)</f>
        <v>4242165.3229951002</v>
      </c>
      <c r="F32" s="46" t="s">
        <v>59</v>
      </c>
      <c r="G32" s="53" t="s">
        <v>57</v>
      </c>
      <c r="H32" s="56">
        <f>C12</f>
        <v>45626</v>
      </c>
      <c r="I32" s="53" t="s">
        <v>58</v>
      </c>
      <c r="J32" s="55" t="s">
        <v>54</v>
      </c>
      <c r="K32" s="47"/>
      <c r="L32" s="61" t="s">
        <v>121</v>
      </c>
      <c r="M32" s="89">
        <v>11576897.735317491</v>
      </c>
      <c r="N32" s="84">
        <v>3.2809999999999999E-2</v>
      </c>
      <c r="O32" s="67">
        <f t="shared" si="4"/>
        <v>379838.01469576685</v>
      </c>
    </row>
    <row r="33" spans="1:15" ht="15" x14ac:dyDescent="0.25">
      <c r="A33" s="83"/>
      <c r="B33" s="71"/>
      <c r="C33" s="87"/>
      <c r="D33" s="63"/>
      <c r="E33" s="76"/>
      <c r="F33" s="46"/>
      <c r="G33" s="71"/>
      <c r="H33" s="88"/>
      <c r="I33" s="63"/>
      <c r="J33" s="45"/>
      <c r="K33" s="47"/>
      <c r="L33" s="61" t="s">
        <v>121</v>
      </c>
      <c r="M33" s="89">
        <v>3410029.101946278</v>
      </c>
      <c r="N33" s="84">
        <v>3.2809999999999999E-2</v>
      </c>
      <c r="O33" s="67">
        <f t="shared" si="4"/>
        <v>111883.05483485738</v>
      </c>
    </row>
    <row r="34" spans="1:15" ht="15" x14ac:dyDescent="0.25">
      <c r="A34" s="83"/>
      <c r="B34" s="42"/>
      <c r="C34" s="43" t="s">
        <v>51</v>
      </c>
      <c r="D34" s="44"/>
      <c r="E34" s="45"/>
      <c r="F34" s="68"/>
      <c r="G34" s="61" t="s">
        <v>76</v>
      </c>
      <c r="H34" s="69">
        <v>9308500.9299496841</v>
      </c>
      <c r="I34" s="66">
        <v>4.2619999999999998E-2</v>
      </c>
      <c r="J34" s="67">
        <f t="shared" ref="J34:J44" si="5">H34*I34</f>
        <v>396728.30963445554</v>
      </c>
      <c r="K34" s="47"/>
      <c r="L34" s="61" t="s">
        <v>124</v>
      </c>
      <c r="M34" s="89">
        <v>913777.40718258452</v>
      </c>
      <c r="N34" s="84">
        <v>1.9140000000000001E-2</v>
      </c>
      <c r="O34" s="67">
        <f t="shared" si="4"/>
        <v>17489.699573474667</v>
      </c>
    </row>
    <row r="35" spans="1:15" ht="15" x14ac:dyDescent="0.25">
      <c r="A35" s="83"/>
      <c r="B35" s="48" t="s">
        <v>52</v>
      </c>
      <c r="C35" s="43" t="s">
        <v>53</v>
      </c>
      <c r="D35" s="49" t="s">
        <v>54</v>
      </c>
      <c r="E35" s="50" t="s">
        <v>55</v>
      </c>
      <c r="F35" s="47"/>
      <c r="G35" s="61" t="s">
        <v>101</v>
      </c>
      <c r="H35" s="104">
        <v>16918546.550000001</v>
      </c>
      <c r="I35" s="70">
        <v>4.1000000000000002E-2</v>
      </c>
      <c r="J35" s="67">
        <f t="shared" si="5"/>
        <v>693660.40855000005</v>
      </c>
      <c r="K35" s="47"/>
      <c r="L35" s="61" t="s">
        <v>126</v>
      </c>
      <c r="M35" s="89">
        <v>2070600.2337087996</v>
      </c>
      <c r="N35" s="84">
        <v>2.222E-2</v>
      </c>
      <c r="O35" s="67">
        <f t="shared" si="4"/>
        <v>46008.737193009525</v>
      </c>
    </row>
    <row r="36" spans="1:15" ht="15" x14ac:dyDescent="0.25">
      <c r="A36" s="46" t="s">
        <v>103</v>
      </c>
      <c r="B36" s="53" t="s">
        <v>57</v>
      </c>
      <c r="C36" s="54">
        <f>+C12</f>
        <v>45626</v>
      </c>
      <c r="D36" s="53" t="s">
        <v>58</v>
      </c>
      <c r="E36" s="55" t="s">
        <v>54</v>
      </c>
      <c r="F36" s="47"/>
      <c r="G36" s="61" t="s">
        <v>104</v>
      </c>
      <c r="H36" s="104">
        <v>17220312.510000005</v>
      </c>
      <c r="I36" s="70">
        <v>4.4639999999999999E-2</v>
      </c>
      <c r="J36" s="67">
        <f t="shared" si="5"/>
        <v>768714.75044640026</v>
      </c>
      <c r="K36" s="47"/>
      <c r="L36" s="61"/>
      <c r="M36" s="89"/>
      <c r="N36" s="84"/>
      <c r="O36" s="67"/>
    </row>
    <row r="37" spans="1:15" ht="15" x14ac:dyDescent="0.25">
      <c r="A37" s="83"/>
      <c r="B37" s="53"/>
      <c r="C37" s="56"/>
      <c r="D37" s="53"/>
      <c r="E37" s="55"/>
      <c r="F37" s="47"/>
      <c r="G37" s="61" t="s">
        <v>105</v>
      </c>
      <c r="H37" s="104">
        <v>17306221.449999999</v>
      </c>
      <c r="I37" s="70">
        <v>4.5690000000000001E-2</v>
      </c>
      <c r="J37" s="67">
        <f t="shared" si="5"/>
        <v>790721.25805049995</v>
      </c>
      <c r="K37" s="47"/>
      <c r="L37" s="73">
        <f>COUNTA(L28:L36)</f>
        <v>8</v>
      </c>
      <c r="M37" s="69">
        <f>SUM(M28:M35)</f>
        <v>44058109.694250517</v>
      </c>
      <c r="N37" s="74">
        <f>ROUND(O37/M37,5)</f>
        <v>2.8629999999999999E-2</v>
      </c>
      <c r="O37" s="90">
        <f>SUM(O28:O35)</f>
        <v>1261579.8138264676</v>
      </c>
    </row>
    <row r="38" spans="1:15" ht="15" x14ac:dyDescent="0.25">
      <c r="A38" s="83"/>
      <c r="B38" s="61" t="s">
        <v>106</v>
      </c>
      <c r="C38" s="65">
        <v>34141937.380000003</v>
      </c>
      <c r="D38" s="66">
        <v>4.6690000000000002E-2</v>
      </c>
      <c r="E38" s="67">
        <f t="shared" ref="E38:E54" si="6">C38*D38</f>
        <v>1594087.0562722003</v>
      </c>
      <c r="F38" s="47"/>
      <c r="G38" s="61" t="s">
        <v>107</v>
      </c>
      <c r="H38" s="104">
        <v>17159457.720000006</v>
      </c>
      <c r="I38" s="70">
        <v>4.3900000000000002E-2</v>
      </c>
      <c r="J38" s="67">
        <f t="shared" si="5"/>
        <v>753300.19390800025</v>
      </c>
      <c r="K38" s="47"/>
      <c r="L38" s="71"/>
      <c r="M38" s="91"/>
      <c r="N38" s="84"/>
      <c r="O38" s="45"/>
    </row>
    <row r="39" spans="1:15" ht="15" x14ac:dyDescent="0.25">
      <c r="A39" s="83"/>
      <c r="B39" s="61" t="s">
        <v>108</v>
      </c>
      <c r="C39" s="65">
        <v>16825242.929999996</v>
      </c>
      <c r="D39" s="66">
        <v>4.3839999999999997E-2</v>
      </c>
      <c r="E39" s="67">
        <f t="shared" si="6"/>
        <v>737618.65005119983</v>
      </c>
      <c r="F39" s="68"/>
      <c r="G39" s="61" t="s">
        <v>109</v>
      </c>
      <c r="H39" s="104">
        <v>4923170.2447735295</v>
      </c>
      <c r="I39" s="70">
        <v>4.1419999999999998E-2</v>
      </c>
      <c r="J39" s="67">
        <f t="shared" si="5"/>
        <v>203917.71153851959</v>
      </c>
      <c r="K39" s="46"/>
      <c r="L39" s="42"/>
      <c r="M39" s="43" t="s">
        <v>51</v>
      </c>
      <c r="N39" s="44"/>
      <c r="O39" s="45"/>
    </row>
    <row r="40" spans="1:15" ht="15" x14ac:dyDescent="0.25">
      <c r="A40" s="83"/>
      <c r="B40" s="61" t="s">
        <v>110</v>
      </c>
      <c r="C40" s="65">
        <v>34106001.039999992</v>
      </c>
      <c r="D40" s="66">
        <v>4.648E-2</v>
      </c>
      <c r="E40" s="67">
        <f t="shared" si="6"/>
        <v>1585246.9283391996</v>
      </c>
      <c r="F40" s="68"/>
      <c r="G40" s="61" t="s">
        <v>111</v>
      </c>
      <c r="H40" s="104">
        <v>400940.07731947995</v>
      </c>
      <c r="I40" s="70">
        <v>4.1939999999999998E-2</v>
      </c>
      <c r="J40" s="67">
        <f t="shared" si="5"/>
        <v>16815.42684277899</v>
      </c>
      <c r="K40" s="46"/>
      <c r="L40" s="48" t="s">
        <v>52</v>
      </c>
      <c r="M40" s="43" t="s">
        <v>53</v>
      </c>
      <c r="N40" s="49" t="s">
        <v>54</v>
      </c>
      <c r="O40" s="50" t="s">
        <v>55</v>
      </c>
    </row>
    <row r="41" spans="1:15" ht="15" x14ac:dyDescent="0.25">
      <c r="A41" s="46"/>
      <c r="B41" s="61" t="s">
        <v>112</v>
      </c>
      <c r="C41" s="65">
        <v>34032278.68</v>
      </c>
      <c r="D41" s="66">
        <v>4.6050000000000001E-2</v>
      </c>
      <c r="E41" s="67">
        <f t="shared" si="6"/>
        <v>1567186.433214</v>
      </c>
      <c r="F41" s="68"/>
      <c r="G41" s="61" t="s">
        <v>78</v>
      </c>
      <c r="H41" s="69">
        <v>12469741.89412263</v>
      </c>
      <c r="I41" s="66">
        <v>4.1750000000000002E-2</v>
      </c>
      <c r="J41" s="67">
        <f t="shared" si="5"/>
        <v>520611.72407961986</v>
      </c>
      <c r="K41" s="46" t="s">
        <v>113</v>
      </c>
      <c r="L41" s="53" t="s">
        <v>57</v>
      </c>
      <c r="M41" s="54">
        <f>C12</f>
        <v>45626</v>
      </c>
      <c r="N41" s="53" t="s">
        <v>58</v>
      </c>
      <c r="O41" s="55" t="s">
        <v>54</v>
      </c>
    </row>
    <row r="42" spans="1:15" ht="15" x14ac:dyDescent="0.25">
      <c r="A42" s="46"/>
      <c r="B42" s="61" t="s">
        <v>114</v>
      </c>
      <c r="C42" s="65">
        <v>5387414.6599999992</v>
      </c>
      <c r="D42" s="66">
        <v>4.3959999999999999E-2</v>
      </c>
      <c r="E42" s="67">
        <f t="shared" si="6"/>
        <v>236830.74845359995</v>
      </c>
      <c r="F42" s="68"/>
      <c r="G42" s="61" t="s">
        <v>81</v>
      </c>
      <c r="H42" s="69">
        <v>2548922.6881376202</v>
      </c>
      <c r="I42" s="92">
        <v>4.5080000000000002E-2</v>
      </c>
      <c r="J42" s="67">
        <f t="shared" si="5"/>
        <v>114905.43478124392</v>
      </c>
      <c r="K42" s="47"/>
      <c r="L42" s="71"/>
      <c r="M42" s="91"/>
      <c r="N42" s="84"/>
      <c r="O42" s="45"/>
    </row>
    <row r="43" spans="1:15" ht="15" x14ac:dyDescent="0.25">
      <c r="A43" s="46"/>
      <c r="B43" s="61" t="s">
        <v>116</v>
      </c>
      <c r="C43" s="65">
        <v>13440012.82</v>
      </c>
      <c r="D43" s="66">
        <v>4.3549999999999998E-2</v>
      </c>
      <c r="E43" s="67">
        <f t="shared" si="6"/>
        <v>585312.558311</v>
      </c>
      <c r="F43" s="68"/>
      <c r="G43" s="61" t="s">
        <v>85</v>
      </c>
      <c r="H43" s="69">
        <v>3218058.3384416709</v>
      </c>
      <c r="I43" s="92">
        <v>3.9539999999999999E-2</v>
      </c>
      <c r="J43" s="67">
        <f t="shared" si="5"/>
        <v>127242.02670198366</v>
      </c>
      <c r="K43" s="47"/>
      <c r="L43" s="61" t="s">
        <v>132</v>
      </c>
      <c r="M43" s="89">
        <v>2927180.047012296</v>
      </c>
      <c r="N43" s="84">
        <v>2.9420000000000002E-2</v>
      </c>
      <c r="O43" s="67">
        <f>M43*N43</f>
        <v>86117.636983101751</v>
      </c>
    </row>
    <row r="44" spans="1:15" ht="15" x14ac:dyDescent="0.25">
      <c r="A44" s="46"/>
      <c r="B44" s="61" t="s">
        <v>117</v>
      </c>
      <c r="C44" s="65">
        <v>13449063.319999998</v>
      </c>
      <c r="D44" s="66">
        <v>4.3679999999999997E-2</v>
      </c>
      <c r="E44" s="67">
        <f t="shared" si="6"/>
        <v>587455.0858175999</v>
      </c>
      <c r="F44" s="68"/>
      <c r="G44" s="61" t="s">
        <v>87</v>
      </c>
      <c r="H44" s="69">
        <v>1634538.6230199595</v>
      </c>
      <c r="I44" s="92">
        <v>2.4320000000000001E-2</v>
      </c>
      <c r="J44" s="67">
        <f t="shared" si="5"/>
        <v>39751.979311845418</v>
      </c>
      <c r="K44" s="47"/>
      <c r="L44" s="61" t="s">
        <v>121</v>
      </c>
      <c r="M44" s="89">
        <v>2886036.571690545</v>
      </c>
      <c r="N44" s="84">
        <v>3.2809999999999999E-2</v>
      </c>
      <c r="O44" s="67">
        <f>M44*N44</f>
        <v>94690.859917166774</v>
      </c>
    </row>
    <row r="45" spans="1:15" ht="15" x14ac:dyDescent="0.25">
      <c r="A45" s="46"/>
      <c r="B45" s="61" t="s">
        <v>118</v>
      </c>
      <c r="C45" s="65">
        <v>16949039.27</v>
      </c>
      <c r="D45" s="66">
        <v>4.5269999999999998E-2</v>
      </c>
      <c r="E45" s="67">
        <f t="shared" si="6"/>
        <v>767283.0077528999</v>
      </c>
      <c r="F45" s="68"/>
      <c r="G45" s="61"/>
      <c r="H45" s="69"/>
      <c r="I45" s="92"/>
      <c r="J45" s="67"/>
      <c r="K45" s="47"/>
      <c r="L45" s="71"/>
      <c r="M45" s="94"/>
      <c r="N45" s="84"/>
      <c r="O45" s="90"/>
    </row>
    <row r="46" spans="1:15" ht="15" x14ac:dyDescent="0.25">
      <c r="A46" s="46"/>
      <c r="B46" s="61" t="s">
        <v>120</v>
      </c>
      <c r="C46" s="65">
        <v>17031580.829999998</v>
      </c>
      <c r="D46" s="66">
        <v>4.623E-2</v>
      </c>
      <c r="E46" s="67">
        <f t="shared" si="6"/>
        <v>787369.98177089996</v>
      </c>
      <c r="F46" s="47"/>
      <c r="G46" s="73">
        <f>COUNTA(G33:G45)</f>
        <v>11</v>
      </c>
      <c r="H46" s="69">
        <f>SUM(H34:H44)</f>
        <v>103108411.02576458</v>
      </c>
      <c r="I46" s="74">
        <f>ROUND(J46/H46,5)</f>
        <v>4.2930000000000003E-2</v>
      </c>
      <c r="J46" s="93">
        <f>SUM(J34:J44)</f>
        <v>4426369.2238453478</v>
      </c>
      <c r="K46" s="47"/>
      <c r="L46" s="73">
        <f>COUNTA(L43:L45)</f>
        <v>2</v>
      </c>
      <c r="M46" s="69">
        <f>SUM(M43:M44)</f>
        <v>5813216.618702841</v>
      </c>
      <c r="N46" s="74">
        <f>ROUND(O46/M46,5)</f>
        <v>3.1099999999999999E-2</v>
      </c>
      <c r="O46" s="90">
        <f>SUM(O43:O44)</f>
        <v>180808.49690026854</v>
      </c>
    </row>
    <row r="47" spans="1:15" ht="15" x14ac:dyDescent="0.25">
      <c r="A47" s="46"/>
      <c r="B47" s="61" t="s">
        <v>122</v>
      </c>
      <c r="C47" s="65">
        <v>5293099.1799999988</v>
      </c>
      <c r="D47" s="66">
        <v>4.2979999999999997E-2</v>
      </c>
      <c r="E47" s="67">
        <f t="shared" si="6"/>
        <v>227497.40275639994</v>
      </c>
      <c r="F47" s="101"/>
      <c r="G47" s="102"/>
      <c r="H47" s="102"/>
      <c r="I47" s="102"/>
      <c r="J47" s="103"/>
      <c r="K47" s="47"/>
      <c r="L47" s="61"/>
      <c r="M47" s="89"/>
      <c r="N47" s="84"/>
      <c r="O47" s="67"/>
    </row>
    <row r="48" spans="1:15" ht="15" x14ac:dyDescent="0.25">
      <c r="A48" s="83"/>
      <c r="B48" s="61" t="s">
        <v>123</v>
      </c>
      <c r="C48" s="65">
        <v>16793049.279999997</v>
      </c>
      <c r="D48" s="66">
        <v>4.3470000000000002E-2</v>
      </c>
      <c r="E48" s="67">
        <f t="shared" si="6"/>
        <v>729993.85220159986</v>
      </c>
      <c r="F48" s="46"/>
      <c r="G48" s="42"/>
      <c r="H48" s="43" t="s">
        <v>51</v>
      </c>
      <c r="I48" s="44"/>
      <c r="J48" s="45"/>
      <c r="K48" s="46"/>
      <c r="L48" s="42"/>
      <c r="M48" s="43" t="s">
        <v>51</v>
      </c>
      <c r="N48" s="44"/>
      <c r="O48" s="45"/>
    </row>
    <row r="49" spans="1:15" ht="15" x14ac:dyDescent="0.25">
      <c r="A49" s="83"/>
      <c r="B49" s="61" t="s">
        <v>125</v>
      </c>
      <c r="C49" s="65">
        <v>16843486.020000007</v>
      </c>
      <c r="D49" s="66">
        <v>4.4049999999999999E-2</v>
      </c>
      <c r="E49" s="67">
        <f t="shared" si="6"/>
        <v>741955.55918100034</v>
      </c>
      <c r="F49" s="46"/>
      <c r="G49" s="48" t="s">
        <v>52</v>
      </c>
      <c r="H49" s="43" t="s">
        <v>53</v>
      </c>
      <c r="I49" s="49" t="s">
        <v>54</v>
      </c>
      <c r="J49" s="50" t="s">
        <v>55</v>
      </c>
      <c r="K49" s="46"/>
      <c r="L49" s="48" t="s">
        <v>52</v>
      </c>
      <c r="M49" s="43" t="s">
        <v>53</v>
      </c>
      <c r="N49" s="49" t="s">
        <v>54</v>
      </c>
      <c r="O49" s="50" t="s">
        <v>55</v>
      </c>
    </row>
    <row r="50" spans="1:15" ht="15" x14ac:dyDescent="0.25">
      <c r="A50" s="83"/>
      <c r="B50" s="61" t="s">
        <v>127</v>
      </c>
      <c r="C50" s="65">
        <v>4568926.0500000007</v>
      </c>
      <c r="D50" s="66">
        <v>2.8459999999999999E-2</v>
      </c>
      <c r="E50" s="67">
        <f t="shared" si="6"/>
        <v>130031.63538300002</v>
      </c>
      <c r="F50" s="46" t="s">
        <v>60</v>
      </c>
      <c r="G50" s="53" t="s">
        <v>57</v>
      </c>
      <c r="H50" s="56">
        <f>C12</f>
        <v>45626</v>
      </c>
      <c r="I50" s="53" t="s">
        <v>58</v>
      </c>
      <c r="J50" s="55" t="s">
        <v>54</v>
      </c>
      <c r="K50" s="46" t="s">
        <v>133</v>
      </c>
      <c r="L50" s="53" t="s">
        <v>57</v>
      </c>
      <c r="M50" s="54">
        <f>C12</f>
        <v>45626</v>
      </c>
      <c r="N50" s="53" t="s">
        <v>58</v>
      </c>
      <c r="O50" s="55" t="s">
        <v>54</v>
      </c>
    </row>
    <row r="51" spans="1:15" ht="15" x14ac:dyDescent="0.25">
      <c r="A51" s="83"/>
      <c r="B51" s="61" t="s">
        <v>128</v>
      </c>
      <c r="C51" s="65">
        <v>16150761.200000003</v>
      </c>
      <c r="D51" s="66">
        <v>3.6510000000000001E-2</v>
      </c>
      <c r="E51" s="67">
        <f t="shared" si="6"/>
        <v>589664.29141200008</v>
      </c>
      <c r="F51" s="47"/>
      <c r="G51" s="61"/>
      <c r="H51" s="62"/>
      <c r="I51" s="63"/>
      <c r="J51" s="64"/>
      <c r="K51" s="47"/>
      <c r="L51" s="71"/>
      <c r="M51" s="91"/>
      <c r="N51" s="84"/>
      <c r="O51" s="45"/>
    </row>
    <row r="52" spans="1:15" ht="15" x14ac:dyDescent="0.25">
      <c r="A52" s="83"/>
      <c r="B52" s="61" t="s">
        <v>129</v>
      </c>
      <c r="C52" s="65">
        <v>9795076.0999999996</v>
      </c>
      <c r="D52" s="66">
        <v>4.2520000000000002E-2</v>
      </c>
      <c r="E52" s="67">
        <f t="shared" si="6"/>
        <v>416486.63577200001</v>
      </c>
      <c r="F52" s="47"/>
      <c r="G52" s="61" t="s">
        <v>63</v>
      </c>
      <c r="H52" s="69">
        <v>282713.18999999994</v>
      </c>
      <c r="I52" s="66">
        <v>3.9129999999999998E-2</v>
      </c>
      <c r="J52" s="67">
        <f t="shared" ref="J52:J58" si="7">H52*I52</f>
        <v>11062.567124699997</v>
      </c>
      <c r="K52" s="47"/>
      <c r="L52" s="61" t="s">
        <v>145</v>
      </c>
      <c r="M52" s="89">
        <v>21381.063620973357</v>
      </c>
      <c r="N52" s="84">
        <v>1.264E-2</v>
      </c>
      <c r="O52" s="67">
        <f t="shared" ref="O52:O57" si="8">M52*N52</f>
        <v>270.25664416910325</v>
      </c>
    </row>
    <row r="53" spans="1:15" ht="15" x14ac:dyDescent="0.25">
      <c r="A53" s="83"/>
      <c r="B53" s="61" t="s">
        <v>130</v>
      </c>
      <c r="C53" s="65">
        <v>1239954.02</v>
      </c>
      <c r="D53" s="66">
        <v>3.9539999999999999E-2</v>
      </c>
      <c r="E53" s="67">
        <f t="shared" si="6"/>
        <v>49027.781950799996</v>
      </c>
      <c r="F53" s="47"/>
      <c r="G53" s="61" t="s">
        <v>66</v>
      </c>
      <c r="H53" s="69">
        <v>15778216.75</v>
      </c>
      <c r="I53" s="66">
        <v>2.3019999999999999E-2</v>
      </c>
      <c r="J53" s="67">
        <f t="shared" si="7"/>
        <v>363214.54958499997</v>
      </c>
      <c r="K53" s="47"/>
      <c r="L53" s="61" t="s">
        <v>121</v>
      </c>
      <c r="M53" s="89">
        <v>6089465.4419128988</v>
      </c>
      <c r="N53" s="84">
        <v>3.1030000000000002E-2</v>
      </c>
      <c r="O53" s="67">
        <f t="shared" si="8"/>
        <v>188956.11266255725</v>
      </c>
    </row>
    <row r="54" spans="1:15" ht="15" x14ac:dyDescent="0.25">
      <c r="A54" s="83"/>
      <c r="B54" s="61" t="s">
        <v>131</v>
      </c>
      <c r="C54" s="65">
        <v>1085885.55</v>
      </c>
      <c r="D54" s="66">
        <v>2.3689999999999999E-2</v>
      </c>
      <c r="E54" s="67">
        <f t="shared" si="6"/>
        <v>25724.628679500001</v>
      </c>
      <c r="F54" s="47"/>
      <c r="G54" s="61" t="s">
        <v>69</v>
      </c>
      <c r="H54" s="69">
        <v>15277582.519999996</v>
      </c>
      <c r="I54" s="66">
        <v>2.3380000000000001E-2</v>
      </c>
      <c r="J54" s="67">
        <f t="shared" si="7"/>
        <v>357189.87931759993</v>
      </c>
      <c r="K54" s="47"/>
      <c r="L54" s="61" t="s">
        <v>134</v>
      </c>
      <c r="M54" s="89">
        <v>122.51548047316608</v>
      </c>
      <c r="N54" s="84">
        <v>4.1910000000000003E-2</v>
      </c>
      <c r="O54" s="67">
        <f t="shared" si="8"/>
        <v>5.1346237866303905</v>
      </c>
    </row>
    <row r="55" spans="1:15" ht="15" x14ac:dyDescent="0.25">
      <c r="A55" s="83"/>
      <c r="B55" s="71"/>
      <c r="C55" s="69"/>
      <c r="D55" s="88"/>
      <c r="E55" s="67"/>
      <c r="F55" s="47"/>
      <c r="G55" s="61" t="s">
        <v>71</v>
      </c>
      <c r="H55" s="69">
        <v>8351955.6900000023</v>
      </c>
      <c r="I55" s="66">
        <v>2.5100000000000001E-2</v>
      </c>
      <c r="J55" s="67">
        <f t="shared" si="7"/>
        <v>209634.08781900007</v>
      </c>
      <c r="K55" s="47"/>
      <c r="L55" s="61" t="s">
        <v>126</v>
      </c>
      <c r="M55" s="89">
        <v>210906472.19645122</v>
      </c>
      <c r="N55" s="84">
        <v>5.1799999999999999E-2</v>
      </c>
      <c r="O55" s="67">
        <f t="shared" si="8"/>
        <v>10924955.259776173</v>
      </c>
    </row>
    <row r="56" spans="1:15" ht="15" x14ac:dyDescent="0.25">
      <c r="A56" s="83"/>
      <c r="B56" s="73">
        <f>COUNTA(B38:B54)</f>
        <v>17</v>
      </c>
      <c r="C56" s="69">
        <f>SUM(C38:C54)</f>
        <v>257132808.33000004</v>
      </c>
      <c r="D56" s="74">
        <f>ROUND(E56/C56,5)</f>
        <v>4.4170000000000001E-2</v>
      </c>
      <c r="E56" s="67">
        <f>SUM(E38:E54)</f>
        <v>11358772.237318901</v>
      </c>
      <c r="F56" s="47"/>
      <c r="G56" s="61" t="s">
        <v>73</v>
      </c>
      <c r="H56" s="69">
        <v>4536518.7799999993</v>
      </c>
      <c r="I56" s="66">
        <v>2.393E-2</v>
      </c>
      <c r="J56" s="67">
        <f t="shared" si="7"/>
        <v>108558.89440539999</v>
      </c>
      <c r="K56" s="47"/>
      <c r="L56" s="73" t="s">
        <v>146</v>
      </c>
      <c r="M56" s="65">
        <v>25447731.039841954</v>
      </c>
      <c r="N56" s="84">
        <v>4.5269999999999998E-2</v>
      </c>
      <c r="O56" s="67">
        <f t="shared" si="8"/>
        <v>1152018.7841736451</v>
      </c>
    </row>
    <row r="57" spans="1:15" ht="15" x14ac:dyDescent="0.25">
      <c r="A57" s="83"/>
      <c r="C57" s="105"/>
      <c r="D57" s="105"/>
      <c r="E57" s="105"/>
      <c r="F57" s="47"/>
      <c r="G57" s="61" t="s">
        <v>75</v>
      </c>
      <c r="H57" s="69">
        <v>2604573.6544203004</v>
      </c>
      <c r="I57" s="66">
        <v>3.338E-2</v>
      </c>
      <c r="J57" s="67">
        <f t="shared" si="7"/>
        <v>86940.668584549625</v>
      </c>
      <c r="K57" s="47"/>
      <c r="L57" s="61" t="s">
        <v>147</v>
      </c>
      <c r="M57" s="91">
        <v>4717823.07</v>
      </c>
      <c r="N57" s="84">
        <v>4.2070000000000003E-2</v>
      </c>
      <c r="O57" s="67">
        <f t="shared" si="8"/>
        <v>198478.81655490003</v>
      </c>
    </row>
    <row r="58" spans="1:15" ht="15" x14ac:dyDescent="0.25">
      <c r="A58" s="83"/>
      <c r="C58" s="105"/>
      <c r="D58" s="105"/>
      <c r="E58" s="105"/>
      <c r="F58" s="47"/>
      <c r="G58" s="61" t="s">
        <v>77</v>
      </c>
      <c r="H58" s="69">
        <v>4159256.5864770003</v>
      </c>
      <c r="I58" s="66">
        <v>3.5130000000000002E-2</v>
      </c>
      <c r="J58" s="67">
        <f t="shared" si="7"/>
        <v>146114.68388293704</v>
      </c>
      <c r="K58" s="47"/>
      <c r="L58" s="61"/>
      <c r="M58" s="91"/>
      <c r="N58" s="84"/>
      <c r="O58" s="67"/>
    </row>
    <row r="59" spans="1:15" ht="15" x14ac:dyDescent="0.25">
      <c r="A59" s="83"/>
      <c r="F59" s="47"/>
      <c r="G59" s="61"/>
      <c r="H59" s="69"/>
      <c r="I59" s="66"/>
      <c r="J59" s="67"/>
      <c r="K59" s="47"/>
      <c r="L59" s="73">
        <f>COUNTA(L52:L57)</f>
        <v>6</v>
      </c>
      <c r="M59" s="69">
        <f>SUM(M52:M57)</f>
        <v>247182995.32730749</v>
      </c>
      <c r="N59" s="74">
        <f>ROUND(O59/M59,5)</f>
        <v>5.0430000000000003E-2</v>
      </c>
      <c r="O59" s="90">
        <f>SUM(O52:O57)</f>
        <v>12464684.364435231</v>
      </c>
    </row>
    <row r="60" spans="1:15" ht="15" x14ac:dyDescent="0.25">
      <c r="A60" s="83"/>
      <c r="F60" s="77"/>
      <c r="G60" s="73">
        <f>COUNTA(G51:G58)</f>
        <v>7</v>
      </c>
      <c r="H60" s="65">
        <f>SUM(H51:H58)</f>
        <v>50990817.170897305</v>
      </c>
      <c r="I60" s="78">
        <f>ROUND(J60/H60,5)</f>
        <v>2.5159999999999998E-2</v>
      </c>
      <c r="J60" s="79">
        <f>SUM(J51:J58)</f>
        <v>1282715.3307191865</v>
      </c>
      <c r="K60" s="47"/>
      <c r="L60" s="73"/>
      <c r="M60" s="65"/>
      <c r="N60" s="78"/>
      <c r="O60" s="79"/>
    </row>
    <row r="61" spans="1:15" ht="15" x14ac:dyDescent="0.25">
      <c r="A61" s="95"/>
      <c r="B61" s="96"/>
      <c r="C61" s="96"/>
      <c r="D61" s="96"/>
      <c r="E61" s="96"/>
      <c r="F61" s="97"/>
      <c r="G61" s="96"/>
      <c r="H61" s="96"/>
      <c r="I61" s="96"/>
      <c r="J61" s="98"/>
      <c r="K61" s="97"/>
      <c r="L61" s="96"/>
      <c r="M61" s="96"/>
      <c r="N61" s="96"/>
      <c r="O61" s="98"/>
    </row>
    <row r="62" spans="1:15" ht="15" x14ac:dyDescent="0.25">
      <c r="A62" s="83"/>
      <c r="F62" s="82"/>
      <c r="G62" s="82"/>
      <c r="H62" s="82"/>
      <c r="I62" s="82"/>
      <c r="J62" s="82"/>
      <c r="K62" s="82"/>
      <c r="L62" s="82"/>
      <c r="M62" s="82"/>
      <c r="N62" s="82"/>
      <c r="O62" s="82"/>
    </row>
    <row r="63" spans="1:15" ht="15" x14ac:dyDescent="0.25">
      <c r="A63" s="83"/>
      <c r="C63" s="99"/>
      <c r="D63" s="100"/>
      <c r="E63" s="99"/>
      <c r="F63" s="82"/>
      <c r="G63" s="82"/>
      <c r="H63" s="82"/>
      <c r="I63" s="82"/>
      <c r="J63" s="82"/>
      <c r="K63" s="82"/>
      <c r="L63" s="82"/>
      <c r="M63" s="82"/>
      <c r="N63" s="82"/>
      <c r="O63" s="82"/>
    </row>
    <row r="64" spans="1:15" ht="15" x14ac:dyDescent="0.25">
      <c r="A64" s="83"/>
      <c r="F64" s="82"/>
      <c r="G64" s="82"/>
      <c r="H64" s="82"/>
      <c r="I64" s="82"/>
      <c r="J64" s="82"/>
      <c r="K64" s="82"/>
      <c r="L64" s="82"/>
      <c r="M64" s="82"/>
      <c r="N64" s="82"/>
      <c r="O64" s="82"/>
    </row>
    <row r="65" spans="1:15" ht="15" x14ac:dyDescent="0.25">
      <c r="A65" s="83"/>
      <c r="F65" s="82"/>
      <c r="G65" s="82"/>
      <c r="H65" s="82"/>
      <c r="I65" s="82"/>
      <c r="J65" s="82"/>
      <c r="K65" s="82"/>
      <c r="L65" s="82"/>
      <c r="M65" s="82"/>
      <c r="N65" s="82"/>
      <c r="O65" s="82"/>
    </row>
    <row r="66" spans="1:15" ht="15" x14ac:dyDescent="0.25">
      <c r="A66" s="83"/>
      <c r="F66" s="82"/>
      <c r="G66" s="82"/>
      <c r="H66" s="82"/>
      <c r="I66" s="82"/>
      <c r="J66" s="82"/>
      <c r="K66" s="82"/>
      <c r="L66" s="82"/>
      <c r="M66" s="82"/>
      <c r="N66" s="82"/>
      <c r="O66" s="82"/>
    </row>
    <row r="67" spans="1:15" ht="15" x14ac:dyDescent="0.25">
      <c r="A67" s="83"/>
      <c r="F67" s="82"/>
      <c r="G67" s="82"/>
      <c r="H67" s="82"/>
      <c r="I67" s="82"/>
      <c r="J67" s="82"/>
      <c r="K67" s="82"/>
      <c r="L67" s="82"/>
      <c r="M67" s="82"/>
      <c r="N67" s="82"/>
      <c r="O67" s="82"/>
    </row>
    <row r="68" spans="1:15" ht="15" x14ac:dyDescent="0.25">
      <c r="A68" s="47"/>
      <c r="F68" s="82"/>
      <c r="G68" s="82"/>
      <c r="H68" s="82"/>
      <c r="I68" s="82"/>
      <c r="J68" s="82"/>
      <c r="K68" s="82"/>
      <c r="L68" s="82"/>
      <c r="M68" s="82"/>
      <c r="N68" s="82"/>
      <c r="O68" s="82"/>
    </row>
    <row r="69" spans="1:15" ht="15" x14ac:dyDescent="0.25">
      <c r="A69" s="47"/>
      <c r="F69" s="82"/>
      <c r="G69" s="82"/>
      <c r="H69" s="82"/>
      <c r="I69" s="82"/>
      <c r="J69" s="82"/>
    </row>
    <row r="70" spans="1:15" ht="15" x14ac:dyDescent="0.25">
      <c r="A70" s="95"/>
      <c r="F70" s="82"/>
      <c r="G70" s="82"/>
      <c r="H70" s="82"/>
      <c r="I70" s="82"/>
      <c r="J70" s="82"/>
    </row>
  </sheetData>
  <mergeCells count="6">
    <mergeCell ref="A4:N4"/>
    <mergeCell ref="A5:N5"/>
    <mergeCell ref="A6:N6"/>
    <mergeCell ref="A8:E8"/>
    <mergeCell ref="F8:J8"/>
    <mergeCell ref="K8:O8"/>
  </mergeCells>
  <pageMargins left="0.7" right="0.7" top="0.75" bottom="0.75" header="0.3" footer="0.3"/>
  <pageSetup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Rate of Return</vt:lpstr>
      <vt:lpstr>LTD Interest Rates</vt:lpstr>
      <vt:lpstr>'LTD Interest Rates'!Print_Area</vt:lpstr>
      <vt:lpstr>'Rate of Return'!Print_Area</vt:lpstr>
    </vt:vector>
  </TitlesOfParts>
  <Company>East Kentcuky Power Cooperative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Tyler Buttleman</dc:creator>
  <cp:lastModifiedBy>Jacob Watson</cp:lastModifiedBy>
  <dcterms:created xsi:type="dcterms:W3CDTF">2023-05-12T14:50:02Z</dcterms:created>
  <dcterms:modified xsi:type="dcterms:W3CDTF">2025-03-31T13:42:57Z</dcterms:modified>
</cp:coreProperties>
</file>