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D847162D-797C-4871-AF30-26380C4761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D70" i="8"/>
  <c r="E34" i="6"/>
  <c r="D68" i="6"/>
  <c r="D66" i="5"/>
  <c r="D64" i="4"/>
  <c r="D62" i="3"/>
  <c r="D60" i="2"/>
  <c r="E26" i="8" l="1"/>
  <c r="D27" i="8"/>
  <c r="D26" i="8" l="1"/>
  <c r="E25" i="8"/>
  <c r="D25" i="8"/>
  <c r="D24" i="8"/>
  <c r="D23" i="8"/>
  <c r="D22" i="8"/>
  <c r="D21" i="8"/>
  <c r="D20" i="8"/>
  <c r="D26" i="6" l="1"/>
  <c r="D25" i="6"/>
  <c r="D24" i="6"/>
  <c r="D23" i="6"/>
  <c r="D22" i="6"/>
  <c r="D21" i="6"/>
  <c r="E20" i="6"/>
  <c r="D20" i="6"/>
  <c r="E19" i="6"/>
  <c r="D19" i="6"/>
  <c r="E25" i="5" l="1"/>
  <c r="D25" i="5"/>
  <c r="E24" i="5"/>
  <c r="D24" i="5"/>
  <c r="D23" i="5"/>
  <c r="D22" i="5"/>
  <c r="D21" i="5"/>
  <c r="E20" i="5"/>
  <c r="D20" i="5"/>
  <c r="D19" i="5"/>
  <c r="D18" i="5"/>
  <c r="D24" i="4" l="1"/>
  <c r="D23" i="4"/>
  <c r="D22" i="4"/>
  <c r="D21" i="4"/>
  <c r="D20" i="4"/>
  <c r="D19" i="4"/>
  <c r="D18" i="4"/>
  <c r="D17" i="4"/>
  <c r="D22" i="2" l="1"/>
  <c r="D21" i="2"/>
  <c r="D20" i="2"/>
  <c r="D19" i="2"/>
  <c r="D18" i="2"/>
  <c r="D17" i="2"/>
  <c r="D16" i="2"/>
  <c r="D15" i="2"/>
  <c r="G14" i="2" l="1"/>
  <c r="D35" i="8" l="1"/>
  <c r="F27" i="8"/>
  <c r="F26" i="8"/>
  <c r="F25" i="8"/>
  <c r="F24" i="8"/>
  <c r="F23" i="8"/>
  <c r="F22" i="8"/>
  <c r="F21" i="8"/>
  <c r="F20" i="8"/>
  <c r="G35" i="8" l="1"/>
  <c r="G56" i="8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 s="1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6"/>
  <c r="G14" i="8"/>
  <c r="G14" i="4"/>
  <c r="E8" i="1"/>
  <c r="G14" i="3"/>
  <c r="G44" i="2"/>
  <c r="G48" i="2" s="1"/>
  <c r="G35" i="2"/>
  <c r="D33" i="4" l="1"/>
  <c r="G33" i="4" s="1"/>
  <c r="D36" i="8"/>
  <c r="G36" i="8" s="1"/>
  <c r="D35" i="6"/>
  <c r="G35" i="6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G44" i="3" l="1"/>
  <c r="G15" i="5"/>
  <c r="G15" i="4"/>
  <c r="G15" i="6"/>
  <c r="G15" i="8"/>
  <c r="G22" i="3"/>
  <c r="G23" i="3" s="1"/>
  <c r="D35" i="5" l="1"/>
  <c r="G35" i="5" s="1"/>
  <c r="D37" i="8"/>
  <c r="G37" i="8" s="1"/>
  <c r="D36" i="6"/>
  <c r="G36" i="6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8"/>
  <c r="G16" i="5"/>
  <c r="G16" i="6"/>
  <c r="G39" i="4"/>
  <c r="G48" i="4"/>
  <c r="G52" i="4" s="1"/>
  <c r="D37" i="6" l="1"/>
  <c r="G37" i="6" s="1"/>
  <c r="D36" i="5"/>
  <c r="G36" i="5" s="1"/>
  <c r="G37" i="5" s="1"/>
  <c r="G46" i="5" s="1"/>
  <c r="G17" i="5"/>
  <c r="D38" i="8"/>
  <c r="G38" i="8" s="1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<sst xmlns="http://schemas.openxmlformats.org/spreadsheetml/2006/main" count="429" uniqueCount="101">
  <si>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</si>
  <si>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</si>
  <si>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</si>
  <si>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</si>
  <si>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</si>
  <si>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</si>
  <si>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</si>
  <si>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</si>
  <si>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</si>
  <si>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</si>
  <si>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</si>
  <si>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</si>
  <si>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</si>
  <si>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</si>
  <si>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</si>
  <si>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</si>
  <si>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</si>
  <si>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</si>
  <si>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</si>
  <si>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</si>
  <si>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</si>
  <si>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</si>
  <si>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</si>
  <si>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</si>
  <si>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</si>
  <si>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</si>
  <si>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</si>
  <si>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</si>
  <si>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</si>
  <si>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</si>
  <si>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</si>
  <si>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</si>
  <si>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</si>
  <si>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</si>
  <si>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</si>
  <si>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</si>
  <si>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</si>
  <si>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</si>
  <si>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</si>
  <si>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</si>
  <si>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</si>
  <si>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</si>
  <si>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</si>
  <si>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</si>
  <si>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</si>
  <si>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</si>
  <si>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</si>
  <si>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</si>
  <si>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</si>
  <si>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</si>
  <si>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</si>
  <si>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</si>
  <si>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</si>
  <si>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</si>
  <si>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</si>
  <si>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</si>
  <si>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</si>
  <si>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</si>
  <si>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</si>
  <si>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</si>
  <si>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</si>
  <si>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</si>
  <si>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</si>
  <si>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</si>
  <si>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</si>
  <si>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</si>
  <si>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</si>
  <si>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</si>
  <si>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</si>
  <si>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</si>
  <si>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</si>
  <si>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</si>
  <si>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</si>
  <si>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</si>
  <si>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</si>
  <si>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</si>
  <si>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</si>
  <si>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</si>
  <si>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</si>
  <si>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</si>
  <si>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</si>
  <si>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</si>
  <si>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</si>
  <si>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</si>
  <si>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</si>
  <si>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</si>
  <si>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</si>
  <si>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</si>
  <si>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</si>
  <si>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</si>
  <si>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</si>
  <si>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</si>
  <si>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</si>
  <si>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</si>
  <si>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</si>
  <si>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</si>
  <si>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Licking Valley Surcharge Summary.xlsx</t>
  </si>
  <si>
    <t>Licking Valley</t>
  </si>
  <si>
    <t>Licking Valley - Calculation of (Over)/Under Recovery</t>
  </si>
  <si>
    <t>2022-00141</t>
  </si>
  <si>
    <t>DR1 Response 2 - Licking Valley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</si>
</sst>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7" xfId="0" applyNumberFormat="1" applyFill="1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E15" sqref="E15"/>
    </sheetView>
  </sheetViews>
  <sheetFormatPr defaultColWidth="15.625" defaultRowHeight="14.25" x14ac:dyDescent="0.2"/>
  <sheetData>
    <row r="1" spans="1:6" x14ac:dyDescent="0.2">
      <c r="A1" t="s">
        <v>100</v>
      </c>
    </row>
    <row r="3" spans="1:6" ht="15" x14ac:dyDescent="0.25">
      <c r="C3" s="76" t="s">
        <v>97</v>
      </c>
      <c r="D3" s="76"/>
      <c r="E3" s="76"/>
    </row>
    <row r="4" spans="1:6" ht="15" x14ac:dyDescent="0.25">
      <c r="B4" s="76" t="s">
        <v>0</v>
      </c>
      <c r="C4" s="76"/>
      <c r="D4" s="76"/>
      <c r="E4" s="76"/>
      <c r="F4" s="76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24917.820000000007</v>
      </c>
      <c r="F8" s="2" t="str">
        <f>IF(E8&gt;0,"Under-Recovery","Over-Recovery")</f>
        <v>Under-Recovery</v>
      </c>
    </row>
    <row r="9" spans="1:6" x14ac:dyDescent="0.2">
      <c r="B9" t="s">
        <v>68</v>
      </c>
      <c r="E9" s="3">
        <f>'B - 11-30-22'!G35</f>
        <v>129772.79000000001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-68242.749999999971</v>
      </c>
      <c r="F10" s="2" t="str">
        <f t="shared" si="0"/>
        <v>Over-Recovery</v>
      </c>
    </row>
    <row r="11" spans="1:6" x14ac:dyDescent="0.2">
      <c r="B11" t="s">
        <v>75</v>
      </c>
      <c r="E11" s="3">
        <f>'D - 11-30-23'!G39</f>
        <v>-170919.55999999997</v>
      </c>
      <c r="F11" s="2" t="str">
        <f t="shared" si="0"/>
        <v>Over-Recovery</v>
      </c>
    </row>
    <row r="12" spans="1:6" x14ac:dyDescent="0.2">
      <c r="B12" t="s">
        <v>77</v>
      </c>
      <c r="E12" s="64">
        <f>'E - 05-31-24'!G41</f>
        <v>-208967.38999999993</v>
      </c>
      <c r="F12" s="2" t="str">
        <f t="shared" si="0"/>
        <v>Over-Recovery</v>
      </c>
    </row>
    <row r="13" spans="1:6" x14ac:dyDescent="0.2">
      <c r="B13" t="s">
        <v>78</v>
      </c>
      <c r="E13" s="64">
        <f>'F - 11-30-24'!G43</f>
        <v>-347950.28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-641389.36999999988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6" t="s">
        <v>4</v>
      </c>
      <c r="C20" s="76"/>
      <c r="D20" s="76"/>
      <c r="E20" s="76"/>
      <c r="F20" s="76"/>
    </row>
    <row r="22" spans="2:6" x14ac:dyDescent="0.2">
      <c r="B22" t="s">
        <v>5</v>
      </c>
      <c r="E22" s="3">
        <f>ROUND(E15/6,0)</f>
        <v>-106898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-53449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-62743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-62743</v>
      </c>
    </row>
    <row r="15" spans="1:7" x14ac:dyDescent="0.2">
      <c r="B15" s="8">
        <v>2</v>
      </c>
      <c r="C15" s="17">
        <v>44562</v>
      </c>
      <c r="D15" s="58">
        <f>307247-20</f>
        <v>307227</v>
      </c>
      <c r="E15" s="59">
        <v>316255.46000000002</v>
      </c>
      <c r="F15" s="18">
        <f t="shared" ref="F15:F22" si="0">D15-E15</f>
        <v>-9028.460000000021</v>
      </c>
      <c r="G15" s="16">
        <f t="shared" ref="G15:G22" si="1">G14+F15</f>
        <v>-71771.460000000021</v>
      </c>
    </row>
    <row r="16" spans="1:7" x14ac:dyDescent="0.2">
      <c r="B16" s="8">
        <v>3</v>
      </c>
      <c r="C16" s="19">
        <v>44593</v>
      </c>
      <c r="D16" s="60">
        <f>243942-20</f>
        <v>243922</v>
      </c>
      <c r="E16" s="61">
        <v>208294.31</v>
      </c>
      <c r="F16" s="20">
        <f t="shared" si="0"/>
        <v>35627.69</v>
      </c>
      <c r="G16" s="21">
        <f t="shared" si="1"/>
        <v>-36143.770000000019</v>
      </c>
    </row>
    <row r="17" spans="2:7" x14ac:dyDescent="0.2">
      <c r="B17" s="8">
        <v>4</v>
      </c>
      <c r="C17" s="19">
        <v>44621</v>
      </c>
      <c r="D17" s="60">
        <f>167221-16</f>
        <v>167205</v>
      </c>
      <c r="E17" s="61">
        <v>150046.07999999999</v>
      </c>
      <c r="F17" s="20">
        <f t="shared" si="0"/>
        <v>17158.920000000013</v>
      </c>
      <c r="G17" s="21">
        <f t="shared" si="1"/>
        <v>-18984.850000000006</v>
      </c>
    </row>
    <row r="18" spans="2:7" x14ac:dyDescent="0.2">
      <c r="B18" s="8">
        <v>5</v>
      </c>
      <c r="C18" s="19">
        <v>44652</v>
      </c>
      <c r="D18" s="60">
        <f>191132-25</f>
        <v>191107</v>
      </c>
      <c r="E18" s="61">
        <v>192426.88</v>
      </c>
      <c r="F18" s="20">
        <f t="shared" si="0"/>
        <v>-1319.8800000000047</v>
      </c>
      <c r="G18" s="21">
        <f t="shared" si="1"/>
        <v>-20304.73000000001</v>
      </c>
    </row>
    <row r="19" spans="2:7" x14ac:dyDescent="0.2">
      <c r="B19" s="8">
        <v>6</v>
      </c>
      <c r="C19" s="19">
        <v>44682</v>
      </c>
      <c r="D19" s="60">
        <f>203167-28</f>
        <v>203139</v>
      </c>
      <c r="E19" s="61">
        <v>212905.02</v>
      </c>
      <c r="F19" s="20">
        <f t="shared" si="0"/>
        <v>-9766.0199999999895</v>
      </c>
      <c r="G19" s="21">
        <f t="shared" si="1"/>
        <v>-30070.75</v>
      </c>
    </row>
    <row r="20" spans="2:7" x14ac:dyDescent="0.2">
      <c r="B20" s="8">
        <v>7</v>
      </c>
      <c r="C20" s="19">
        <v>44713</v>
      </c>
      <c r="D20" s="60">
        <f>278395-33</f>
        <v>278362</v>
      </c>
      <c r="E20" s="61">
        <v>286116.43</v>
      </c>
      <c r="F20" s="22">
        <f t="shared" si="0"/>
        <v>-7754.429999999993</v>
      </c>
      <c r="G20" s="23">
        <f t="shared" si="1"/>
        <v>-37825.179999999993</v>
      </c>
    </row>
    <row r="21" spans="2:7" x14ac:dyDescent="0.2">
      <c r="B21" s="24" t="s">
        <v>28</v>
      </c>
      <c r="C21" s="17">
        <v>44743</v>
      </c>
      <c r="D21" s="58">
        <f>317919-33</f>
        <v>317886</v>
      </c>
      <c r="E21" s="59">
        <v>209481.85</v>
      </c>
      <c r="F21" s="18">
        <f t="shared" si="0"/>
        <v>108404.15</v>
      </c>
      <c r="G21" s="16">
        <f t="shared" si="1"/>
        <v>70578.97</v>
      </c>
    </row>
    <row r="22" spans="2:7" x14ac:dyDescent="0.2">
      <c r="B22" s="25" t="s">
        <v>29</v>
      </c>
      <c r="C22" s="26">
        <v>44774</v>
      </c>
      <c r="D22" s="62">
        <f>247868-28</f>
        <v>247840</v>
      </c>
      <c r="E22" s="63">
        <v>225393.66</v>
      </c>
      <c r="F22" s="22">
        <f t="shared" si="0"/>
        <v>22446.339999999997</v>
      </c>
      <c r="G22" s="23">
        <f t="shared" si="1"/>
        <v>93025.31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5" t="s">
        <v>82</v>
      </c>
      <c r="D30" s="39">
        <f>-G13</f>
        <v>62743</v>
      </c>
      <c r="E30" s="39">
        <f>D60</f>
        <v>0</v>
      </c>
      <c r="F30" s="65"/>
      <c r="G30" s="39">
        <f>D30+E30</f>
        <v>62743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62743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24917.820000000007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4152.9700000000012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-62743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62743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24917.820000000007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24917.820000000007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4"/>
      <c r="G52" s="74"/>
    </row>
    <row r="53" spans="2:7" x14ac:dyDescent="0.2">
      <c r="B53" s="36"/>
      <c r="C53" s="9" t="s">
        <v>17</v>
      </c>
      <c r="D53" s="9" t="s">
        <v>99</v>
      </c>
      <c r="E53" s="31"/>
      <c r="F53" s="74"/>
      <c r="G53" s="74"/>
    </row>
    <row r="54" spans="2:7" x14ac:dyDescent="0.2">
      <c r="C54" s="17">
        <v>44562</v>
      </c>
      <c r="D54" s="50">
        <v>0</v>
      </c>
      <c r="E54" s="75"/>
      <c r="F54" s="71"/>
      <c r="G54" s="71"/>
    </row>
    <row r="55" spans="2:7" x14ac:dyDescent="0.2">
      <c r="C55" s="19">
        <v>44593</v>
      </c>
      <c r="D55" s="51">
        <v>0</v>
      </c>
      <c r="E55" s="75"/>
      <c r="F55" s="71"/>
      <c r="G55" s="71"/>
    </row>
    <row r="56" spans="2:7" x14ac:dyDescent="0.2">
      <c r="C56" s="19">
        <v>44621</v>
      </c>
      <c r="D56" s="51">
        <v>0</v>
      </c>
      <c r="E56" s="75"/>
      <c r="F56" s="71"/>
      <c r="G56" s="71"/>
    </row>
    <row r="57" spans="2:7" x14ac:dyDescent="0.2">
      <c r="C57" s="19">
        <v>44652</v>
      </c>
      <c r="D57" s="51">
        <v>0</v>
      </c>
      <c r="E57" s="75"/>
      <c r="F57" s="71"/>
      <c r="G57" s="71"/>
    </row>
    <row r="58" spans="2:7" x14ac:dyDescent="0.2">
      <c r="C58" s="19">
        <v>44682</v>
      </c>
      <c r="D58" s="51">
        <v>0</v>
      </c>
      <c r="E58" s="75"/>
      <c r="F58" s="71"/>
      <c r="G58" s="71"/>
    </row>
    <row r="59" spans="2:7" x14ac:dyDescent="0.2">
      <c r="C59" s="19">
        <v>44713</v>
      </c>
      <c r="D59" s="52">
        <v>0</v>
      </c>
      <c r="E59" s="75"/>
      <c r="F59" s="71"/>
      <c r="G59" s="71"/>
    </row>
    <row r="60" spans="2:7" x14ac:dyDescent="0.2">
      <c r="C60" s="53" t="s">
        <v>57</v>
      </c>
      <c r="D60" s="39">
        <f>SUM(D54:D59)</f>
        <v>0</v>
      </c>
      <c r="E60" s="20"/>
      <c r="F60" s="71"/>
      <c r="G60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-62743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24917.820000000007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-37825.179999999993</v>
      </c>
    </row>
    <row r="16" spans="1:7" x14ac:dyDescent="0.2">
      <c r="B16" s="8">
        <v>2</v>
      </c>
      <c r="C16" s="17">
        <v>44743</v>
      </c>
      <c r="D16" s="58">
        <v>317886</v>
      </c>
      <c r="E16" s="59">
        <v>209481.85</v>
      </c>
      <c r="F16" s="18">
        <f t="shared" ref="F16:F23" si="0">D16-E16</f>
        <v>108404.15</v>
      </c>
      <c r="G16" s="16">
        <f t="shared" ref="G16:G23" si="1">G15+F16</f>
        <v>70578.97</v>
      </c>
    </row>
    <row r="17" spans="2:7" x14ac:dyDescent="0.2">
      <c r="B17" s="8">
        <v>3</v>
      </c>
      <c r="C17" s="19">
        <v>44774</v>
      </c>
      <c r="D17" s="60">
        <v>247840</v>
      </c>
      <c r="E17" s="61">
        <v>225393.66</v>
      </c>
      <c r="F17" s="20">
        <f t="shared" si="0"/>
        <v>22446.339999999997</v>
      </c>
      <c r="G17" s="21">
        <f t="shared" si="1"/>
        <v>93025.31</v>
      </c>
    </row>
    <row r="18" spans="2:7" x14ac:dyDescent="0.2">
      <c r="B18" s="8">
        <v>4</v>
      </c>
      <c r="C18" s="19">
        <v>44805</v>
      </c>
      <c r="D18" s="60">
        <v>169982</v>
      </c>
      <c r="E18" s="61">
        <v>152257.16</v>
      </c>
      <c r="F18" s="20">
        <f t="shared" si="0"/>
        <v>17724.839999999997</v>
      </c>
      <c r="G18" s="21">
        <f t="shared" si="1"/>
        <v>110750.15</v>
      </c>
    </row>
    <row r="19" spans="2:7" x14ac:dyDescent="0.2">
      <c r="B19" s="8">
        <v>5</v>
      </c>
      <c r="C19" s="19">
        <v>44835</v>
      </c>
      <c r="D19" s="60">
        <v>210651</v>
      </c>
      <c r="E19" s="61">
        <v>205083.93</v>
      </c>
      <c r="F19" s="20">
        <f t="shared" si="0"/>
        <v>5567.070000000007</v>
      </c>
      <c r="G19" s="21">
        <f t="shared" si="1"/>
        <v>116317.22</v>
      </c>
    </row>
    <row r="20" spans="2:7" x14ac:dyDescent="0.2">
      <c r="B20" s="8">
        <v>6</v>
      </c>
      <c r="C20" s="19">
        <v>44866</v>
      </c>
      <c r="D20" s="60">
        <v>265031</v>
      </c>
      <c r="E20" s="61">
        <v>312026.09999999998</v>
      </c>
      <c r="F20" s="20">
        <f t="shared" si="0"/>
        <v>-46995.099999999977</v>
      </c>
      <c r="G20" s="21">
        <f t="shared" si="1"/>
        <v>69322.120000000024</v>
      </c>
    </row>
    <row r="21" spans="2:7" x14ac:dyDescent="0.2">
      <c r="B21" s="8">
        <v>7</v>
      </c>
      <c r="C21" s="19">
        <v>44896</v>
      </c>
      <c r="D21" s="60">
        <v>376758</v>
      </c>
      <c r="E21" s="61">
        <v>354132.51</v>
      </c>
      <c r="F21" s="22">
        <f t="shared" si="0"/>
        <v>22625.489999999991</v>
      </c>
      <c r="G21" s="23">
        <f t="shared" si="1"/>
        <v>91947.610000000015</v>
      </c>
    </row>
    <row r="22" spans="2:7" x14ac:dyDescent="0.2">
      <c r="B22" s="24" t="s">
        <v>28</v>
      </c>
      <c r="C22" s="17">
        <v>44927</v>
      </c>
      <c r="D22" s="58">
        <v>294510</v>
      </c>
      <c r="E22" s="59">
        <v>270416.78999999998</v>
      </c>
      <c r="F22" s="18">
        <f t="shared" si="0"/>
        <v>24093.210000000021</v>
      </c>
      <c r="G22" s="16">
        <f t="shared" si="1"/>
        <v>116040.82000000004</v>
      </c>
    </row>
    <row r="23" spans="2:7" x14ac:dyDescent="0.2">
      <c r="B23" s="25" t="s">
        <v>29</v>
      </c>
      <c r="C23" s="26">
        <v>44958</v>
      </c>
      <c r="D23" s="62">
        <v>150490</v>
      </c>
      <c r="E23" s="63">
        <v>144821.29999999999</v>
      </c>
      <c r="F23" s="22">
        <f t="shared" si="0"/>
        <v>5668.7000000000116</v>
      </c>
      <c r="G23" s="23">
        <f t="shared" si="1"/>
        <v>121709.52000000005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62743</v>
      </c>
      <c r="E31" s="16">
        <f>D62</f>
        <v>0</v>
      </c>
      <c r="F31" s="5"/>
      <c r="G31" s="16">
        <f>D31+E31</f>
        <v>62743</v>
      </c>
    </row>
    <row r="32" spans="2:7" x14ac:dyDescent="0.2">
      <c r="B32" s="31" t="s">
        <v>44</v>
      </c>
      <c r="C32" s="32" t="s">
        <v>84</v>
      </c>
      <c r="D32" s="23">
        <f>-G14</f>
        <v>-24917.820000000007</v>
      </c>
      <c r="E32" s="23">
        <v>0</v>
      </c>
      <c r="F32" s="32"/>
      <c r="G32" s="23">
        <f>D32+E32</f>
        <v>-24917.820000000007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37825.179999999993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129772.79000000001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21628.798333333336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-37825.179999999993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37825.179999999993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129772.79000000001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129772.79000000001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4"/>
      <c r="G54" s="74"/>
    </row>
    <row r="55" spans="2:7" x14ac:dyDescent="0.2">
      <c r="B55" s="36"/>
      <c r="C55" s="9" t="s">
        <v>17</v>
      </c>
      <c r="D55" s="9" t="s">
        <v>99</v>
      </c>
      <c r="E55" s="31"/>
      <c r="F55" s="74"/>
      <c r="G55" s="74"/>
    </row>
    <row r="56" spans="2:7" x14ac:dyDescent="0.2">
      <c r="C56" s="17">
        <v>44743</v>
      </c>
      <c r="D56" s="50">
        <v>0</v>
      </c>
      <c r="E56" s="75"/>
      <c r="F56" s="71"/>
      <c r="G56" s="71"/>
    </row>
    <row r="57" spans="2:7" x14ac:dyDescent="0.2">
      <c r="C57" s="19">
        <v>44774</v>
      </c>
      <c r="D57" s="51">
        <v>0</v>
      </c>
      <c r="E57" s="75"/>
      <c r="F57" s="71"/>
      <c r="G57" s="71"/>
    </row>
    <row r="58" spans="2:7" x14ac:dyDescent="0.2">
      <c r="C58" s="19">
        <v>44805</v>
      </c>
      <c r="D58" s="51">
        <v>0</v>
      </c>
      <c r="E58" s="75"/>
      <c r="F58" s="71"/>
      <c r="G58" s="71"/>
    </row>
    <row r="59" spans="2:7" x14ac:dyDescent="0.2">
      <c r="C59" s="19">
        <v>44835</v>
      </c>
      <c r="D59" s="51">
        <v>0</v>
      </c>
      <c r="E59" s="75"/>
      <c r="F59" s="71"/>
      <c r="G59" s="71"/>
    </row>
    <row r="60" spans="2:7" x14ac:dyDescent="0.2">
      <c r="C60" s="19">
        <v>44866</v>
      </c>
      <c r="D60" s="51">
        <v>0</v>
      </c>
      <c r="E60" s="75"/>
      <c r="F60" s="71"/>
      <c r="G60" s="71"/>
    </row>
    <row r="61" spans="2:7" x14ac:dyDescent="0.2">
      <c r="C61" s="19">
        <v>44896</v>
      </c>
      <c r="D61" s="52">
        <v>0</v>
      </c>
      <c r="E61" s="75"/>
      <c r="F61" s="71"/>
      <c r="G61" s="71"/>
    </row>
    <row r="62" spans="2:7" x14ac:dyDescent="0.2">
      <c r="C62" s="53" t="s">
        <v>57</v>
      </c>
      <c r="D62" s="39">
        <f>SUM(D56:D61)</f>
        <v>0</v>
      </c>
      <c r="E62" s="20"/>
      <c r="F62" s="71"/>
      <c r="G62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>
      <selection activeCell="B3" sqref="B3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-62743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24917.820000000007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129772.79000000001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91947.610000000015</v>
      </c>
    </row>
    <row r="17" spans="2:7" x14ac:dyDescent="0.2">
      <c r="B17" s="8">
        <v>2</v>
      </c>
      <c r="C17" s="17">
        <v>44927</v>
      </c>
      <c r="D17" s="58">
        <f>294536-26</f>
        <v>294510</v>
      </c>
      <c r="E17" s="59">
        <v>270416.78999999998</v>
      </c>
      <c r="F17" s="18">
        <f t="shared" ref="F17:F24" si="0">D17-E17</f>
        <v>24093.210000000021</v>
      </c>
      <c r="G17" s="16">
        <f t="shared" ref="G17:G24" si="1">G16+F17</f>
        <v>116040.82000000004</v>
      </c>
    </row>
    <row r="18" spans="2:7" x14ac:dyDescent="0.2">
      <c r="B18" s="8">
        <v>3</v>
      </c>
      <c r="C18" s="19">
        <v>44958</v>
      </c>
      <c r="D18" s="60">
        <f>150508-18</f>
        <v>150490</v>
      </c>
      <c r="E18" s="61">
        <v>144821.29999999999</v>
      </c>
      <c r="F18" s="20">
        <f t="shared" si="0"/>
        <v>5668.7000000000116</v>
      </c>
      <c r="G18" s="21">
        <f t="shared" si="1"/>
        <v>121709.52000000005</v>
      </c>
    </row>
    <row r="19" spans="2:7" x14ac:dyDescent="0.2">
      <c r="B19" s="8">
        <v>4</v>
      </c>
      <c r="C19" s="19">
        <v>44986</v>
      </c>
      <c r="D19" s="60">
        <f>192449-24</f>
        <v>192425</v>
      </c>
      <c r="E19" s="61">
        <v>198162.23</v>
      </c>
      <c r="F19" s="20">
        <f t="shared" si="0"/>
        <v>-5737.2300000000105</v>
      </c>
      <c r="G19" s="21">
        <f t="shared" si="1"/>
        <v>115972.29000000004</v>
      </c>
    </row>
    <row r="20" spans="2:7" x14ac:dyDescent="0.2">
      <c r="B20" s="8">
        <v>5</v>
      </c>
      <c r="C20" s="19">
        <v>45017</v>
      </c>
      <c r="D20" s="60">
        <f>198026-34</f>
        <v>197992</v>
      </c>
      <c r="E20" s="61">
        <v>217558.49</v>
      </c>
      <c r="F20" s="20">
        <f t="shared" si="0"/>
        <v>-19566.489999999991</v>
      </c>
      <c r="G20" s="21">
        <f t="shared" si="1"/>
        <v>96405.800000000047</v>
      </c>
    </row>
    <row r="21" spans="2:7" x14ac:dyDescent="0.2">
      <c r="B21" s="8">
        <v>6</v>
      </c>
      <c r="C21" s="19">
        <v>45047</v>
      </c>
      <c r="D21" s="60">
        <f>192675-34</f>
        <v>192641</v>
      </c>
      <c r="E21" s="61">
        <v>205922.57</v>
      </c>
      <c r="F21" s="20">
        <f t="shared" si="0"/>
        <v>-13281.570000000007</v>
      </c>
      <c r="G21" s="21">
        <f t="shared" si="1"/>
        <v>83124.23000000004</v>
      </c>
    </row>
    <row r="22" spans="2:7" x14ac:dyDescent="0.2">
      <c r="B22" s="8">
        <v>7</v>
      </c>
      <c r="C22" s="19">
        <v>45078</v>
      </c>
      <c r="D22" s="60">
        <f>219895-42</f>
        <v>219853</v>
      </c>
      <c r="E22" s="61">
        <v>279272.37</v>
      </c>
      <c r="F22" s="22">
        <f t="shared" si="0"/>
        <v>-59419.369999999995</v>
      </c>
      <c r="G22" s="23">
        <f t="shared" si="1"/>
        <v>23704.860000000044</v>
      </c>
    </row>
    <row r="23" spans="2:7" x14ac:dyDescent="0.2">
      <c r="B23" s="24" t="s">
        <v>28</v>
      </c>
      <c r="C23" s="17">
        <v>45108</v>
      </c>
      <c r="D23" s="58">
        <f>301162-43</f>
        <v>301119</v>
      </c>
      <c r="E23" s="59">
        <v>302018.61</v>
      </c>
      <c r="F23" s="18">
        <f t="shared" si="0"/>
        <v>-899.60999999998603</v>
      </c>
      <c r="G23" s="16">
        <f t="shared" si="1"/>
        <v>22805.250000000058</v>
      </c>
    </row>
    <row r="24" spans="2:7" x14ac:dyDescent="0.2">
      <c r="B24" s="25" t="s">
        <v>29</v>
      </c>
      <c r="C24" s="26">
        <v>45139</v>
      </c>
      <c r="D24" s="62">
        <f>305694-0</f>
        <v>305694</v>
      </c>
      <c r="E24" s="63">
        <v>283143.06</v>
      </c>
      <c r="F24" s="22">
        <f t="shared" si="0"/>
        <v>22550.940000000002</v>
      </c>
      <c r="G24" s="23">
        <f t="shared" si="1"/>
        <v>45356.190000000061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62743</v>
      </c>
      <c r="E32" s="16">
        <f>D64</f>
        <v>0</v>
      </c>
      <c r="F32" s="5"/>
      <c r="G32" s="16">
        <f t="shared" ref="G32:G34" si="2">D32+E32</f>
        <v>62743</v>
      </c>
    </row>
    <row r="33" spans="2:7" x14ac:dyDescent="0.2">
      <c r="B33" s="31" t="s">
        <v>44</v>
      </c>
      <c r="C33" s="66" t="s">
        <v>84</v>
      </c>
      <c r="D33" s="21">
        <f>-G14</f>
        <v>-24917.820000000007</v>
      </c>
      <c r="E33" s="21">
        <v>0</v>
      </c>
      <c r="F33" s="7"/>
      <c r="G33" s="21">
        <f t="shared" si="2"/>
        <v>-24917.820000000007</v>
      </c>
    </row>
    <row r="34" spans="2:7" x14ac:dyDescent="0.2">
      <c r="B34" s="31" t="s">
        <v>45</v>
      </c>
      <c r="C34" s="49" t="s">
        <v>87</v>
      </c>
      <c r="D34" s="23">
        <f>-G15</f>
        <v>-129772.79000000001</v>
      </c>
      <c r="E34" s="23">
        <v>0</v>
      </c>
      <c r="F34" s="32"/>
      <c r="G34" s="23">
        <f t="shared" si="2"/>
        <v>-129772.79000000001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-91947.610000000015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-68242.749999999971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-11373.791666666662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91947.610000000015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-91947.610000000015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-68242.749999999971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-68242.749999999971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4"/>
      <c r="G56" s="74"/>
    </row>
    <row r="57" spans="2:7" x14ac:dyDescent="0.2">
      <c r="B57" s="36"/>
      <c r="C57" s="9" t="s">
        <v>17</v>
      </c>
      <c r="D57" s="9" t="s">
        <v>99</v>
      </c>
      <c r="E57" s="31"/>
      <c r="F57" s="74"/>
      <c r="G57" s="74"/>
    </row>
    <row r="58" spans="2:7" x14ac:dyDescent="0.2">
      <c r="C58" s="17">
        <v>44927</v>
      </c>
      <c r="D58" s="50">
        <v>0</v>
      </c>
      <c r="E58" s="75"/>
      <c r="F58" s="71"/>
      <c r="G58" s="71"/>
    </row>
    <row r="59" spans="2:7" x14ac:dyDescent="0.2">
      <c r="C59" s="19">
        <v>44958</v>
      </c>
      <c r="D59" s="51">
        <v>0</v>
      </c>
      <c r="E59" s="75"/>
      <c r="F59" s="71"/>
      <c r="G59" s="71"/>
    </row>
    <row r="60" spans="2:7" x14ac:dyDescent="0.2">
      <c r="C60" s="19">
        <v>44986</v>
      </c>
      <c r="D60" s="51">
        <v>0</v>
      </c>
      <c r="E60" s="75"/>
      <c r="F60" s="71"/>
      <c r="G60" s="71"/>
    </row>
    <row r="61" spans="2:7" x14ac:dyDescent="0.2">
      <c r="C61" s="19">
        <v>45017</v>
      </c>
      <c r="D61" s="51">
        <v>0</v>
      </c>
      <c r="E61" s="75"/>
      <c r="F61" s="71"/>
      <c r="G61" s="71"/>
    </row>
    <row r="62" spans="2:7" x14ac:dyDescent="0.2">
      <c r="C62" s="19">
        <v>45047</v>
      </c>
      <c r="D62" s="51">
        <v>0</v>
      </c>
      <c r="E62" s="75"/>
      <c r="F62" s="71"/>
      <c r="G62" s="71"/>
    </row>
    <row r="63" spans="2:7" x14ac:dyDescent="0.2">
      <c r="C63" s="19">
        <v>45078</v>
      </c>
      <c r="D63" s="52">
        <v>0</v>
      </c>
      <c r="E63" s="75"/>
      <c r="F63" s="71"/>
      <c r="G63" s="71"/>
    </row>
    <row r="64" spans="2:7" x14ac:dyDescent="0.2">
      <c r="C64" s="53" t="s">
        <v>57</v>
      </c>
      <c r="D64" s="39">
        <f>SUM(D58:D63)</f>
        <v>0</v>
      </c>
      <c r="E64" s="20"/>
      <c r="F64" s="71"/>
      <c r="G64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workbookViewId="0"/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A4" s="55"/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A5" s="55"/>
      <c r="B5" s="80"/>
      <c r="C5" s="81"/>
      <c r="D5" s="81"/>
      <c r="E5" s="81"/>
      <c r="F5" s="81"/>
      <c r="G5" s="82"/>
    </row>
    <row r="6" spans="1:7" x14ac:dyDescent="0.2">
      <c r="A6" s="55"/>
    </row>
    <row r="7" spans="1:7" x14ac:dyDescent="0.2">
      <c r="A7" s="55"/>
      <c r="B7" s="5"/>
      <c r="C7" s="5"/>
      <c r="D7" s="5"/>
      <c r="E7" s="6" t="s">
        <v>7</v>
      </c>
      <c r="F7" s="5"/>
      <c r="G7" s="5"/>
    </row>
    <row r="8" spans="1:7" x14ac:dyDescent="0.2">
      <c r="A8" s="55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5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5"/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5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5"/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A13" s="55"/>
      <c r="B13" s="6" t="s">
        <v>23</v>
      </c>
      <c r="C13" s="12" t="s">
        <v>80</v>
      </c>
      <c r="D13" s="12"/>
      <c r="E13" s="12"/>
      <c r="F13" s="13"/>
      <c r="G13" s="14">
        <v>-62743</v>
      </c>
    </row>
    <row r="14" spans="1:7" x14ac:dyDescent="0.2">
      <c r="A14" s="55"/>
      <c r="B14" s="8" t="s">
        <v>24</v>
      </c>
      <c r="C14" s="12" t="s">
        <v>81</v>
      </c>
      <c r="D14" s="12"/>
      <c r="E14" s="12"/>
      <c r="F14" s="13"/>
      <c r="G14" s="57">
        <f>'A - 05-31-22'!G33</f>
        <v>24917.820000000007</v>
      </c>
    </row>
    <row r="15" spans="1:7" x14ac:dyDescent="0.2">
      <c r="A15" s="55"/>
      <c r="B15" s="8" t="s">
        <v>25</v>
      </c>
      <c r="C15" s="12" t="s">
        <v>86</v>
      </c>
      <c r="D15" s="12"/>
      <c r="E15" s="12"/>
      <c r="F15" s="13"/>
      <c r="G15" s="57">
        <f>'B - 11-30-22'!G35</f>
        <v>129772.79000000001</v>
      </c>
    </row>
    <row r="16" spans="1:7" x14ac:dyDescent="0.2">
      <c r="A16" s="55"/>
      <c r="B16" s="8" t="s">
        <v>26</v>
      </c>
      <c r="C16" s="12" t="s">
        <v>89</v>
      </c>
      <c r="D16" s="12"/>
      <c r="E16" s="12"/>
      <c r="F16" s="15"/>
      <c r="G16" s="58">
        <f>'C - 05-31-23'!G37</f>
        <v>-68242.749999999971</v>
      </c>
    </row>
    <row r="17" spans="1:7" x14ac:dyDescent="0.2">
      <c r="A17" s="55"/>
      <c r="B17" s="9" t="s">
        <v>58</v>
      </c>
      <c r="C17" s="12" t="s">
        <v>27</v>
      </c>
      <c r="D17" s="12"/>
      <c r="E17" s="12"/>
      <c r="F17" s="15"/>
      <c r="G17" s="16">
        <f>G13+G14+G15+G16</f>
        <v>23704.860000000044</v>
      </c>
    </row>
    <row r="18" spans="1:7" x14ac:dyDescent="0.2">
      <c r="A18" s="55"/>
      <c r="B18" s="8">
        <v>2</v>
      </c>
      <c r="C18" s="17">
        <v>45108</v>
      </c>
      <c r="D18" s="58">
        <f>301162-43</f>
        <v>301119</v>
      </c>
      <c r="E18" s="59">
        <v>302018.61</v>
      </c>
      <c r="F18" s="18">
        <f t="shared" ref="F18:F25" si="0">D18-E18</f>
        <v>-899.60999999998603</v>
      </c>
      <c r="G18" s="16">
        <f t="shared" ref="G18:G25" si="1">G17+F18</f>
        <v>22805.250000000058</v>
      </c>
    </row>
    <row r="19" spans="1:7" x14ac:dyDescent="0.2">
      <c r="A19" s="55"/>
      <c r="B19" s="8">
        <v>3</v>
      </c>
      <c r="C19" s="19">
        <v>45139</v>
      </c>
      <c r="D19" s="60">
        <f>305694-0</f>
        <v>305694</v>
      </c>
      <c r="E19" s="61">
        <v>283143.06</v>
      </c>
      <c r="F19" s="20">
        <f t="shared" si="0"/>
        <v>22550.940000000002</v>
      </c>
      <c r="G19" s="21">
        <f t="shared" si="1"/>
        <v>45356.190000000061</v>
      </c>
    </row>
    <row r="20" spans="1:7" x14ac:dyDescent="0.2">
      <c r="A20" s="55"/>
      <c r="B20" s="8">
        <v>4</v>
      </c>
      <c r="C20" s="19">
        <v>45170</v>
      </c>
      <c r="D20" s="60">
        <f>241147-0</f>
        <v>241147</v>
      </c>
      <c r="E20" s="61">
        <f>232322.4</f>
        <v>232322.4</v>
      </c>
      <c r="F20" s="20">
        <f t="shared" si="0"/>
        <v>8824.6000000000058</v>
      </c>
      <c r="G20" s="21">
        <f t="shared" si="1"/>
        <v>54180.790000000066</v>
      </c>
    </row>
    <row r="21" spans="1:7" x14ac:dyDescent="0.2">
      <c r="A21" s="55"/>
      <c r="B21" s="8">
        <v>5</v>
      </c>
      <c r="C21" s="19">
        <v>45200</v>
      </c>
      <c r="D21" s="60">
        <f>242948-35</f>
        <v>242913</v>
      </c>
      <c r="E21" s="61">
        <v>273662.25</v>
      </c>
      <c r="F21" s="20">
        <f t="shared" si="0"/>
        <v>-30749.25</v>
      </c>
      <c r="G21" s="21">
        <f t="shared" si="1"/>
        <v>23431.540000000066</v>
      </c>
    </row>
    <row r="22" spans="1:7" x14ac:dyDescent="0.2">
      <c r="A22" s="55"/>
      <c r="B22" s="8">
        <v>6</v>
      </c>
      <c r="C22" s="19">
        <v>45231</v>
      </c>
      <c r="D22" s="60">
        <f>346985-42</f>
        <v>346943</v>
      </c>
      <c r="E22" s="61">
        <v>381989.54</v>
      </c>
      <c r="F22" s="20">
        <f t="shared" si="0"/>
        <v>-35046.539999999979</v>
      </c>
      <c r="G22" s="21">
        <f t="shared" si="1"/>
        <v>-11614.999999999913</v>
      </c>
    </row>
    <row r="23" spans="1:7" x14ac:dyDescent="0.2">
      <c r="A23" s="55"/>
      <c r="B23" s="8">
        <v>7</v>
      </c>
      <c r="C23" s="19">
        <v>45261</v>
      </c>
      <c r="D23" s="60">
        <f>376943-43</f>
        <v>376900</v>
      </c>
      <c r="E23" s="61">
        <v>512499.7</v>
      </c>
      <c r="F23" s="22">
        <f t="shared" si="0"/>
        <v>-135599.70000000001</v>
      </c>
      <c r="G23" s="23">
        <f t="shared" si="1"/>
        <v>-147214.69999999992</v>
      </c>
    </row>
    <row r="24" spans="1:7" x14ac:dyDescent="0.2">
      <c r="A24" s="55"/>
      <c r="B24" s="24" t="s">
        <v>28</v>
      </c>
      <c r="C24" s="17">
        <v>45292</v>
      </c>
      <c r="D24" s="58">
        <f>433865-40</f>
        <v>433825</v>
      </c>
      <c r="E24" s="59">
        <f>406685.88</f>
        <v>406685.88</v>
      </c>
      <c r="F24" s="18">
        <f t="shared" si="0"/>
        <v>27139.119999999995</v>
      </c>
      <c r="G24" s="16">
        <f t="shared" si="1"/>
        <v>-120075.57999999993</v>
      </c>
    </row>
    <row r="25" spans="1:7" x14ac:dyDescent="0.2">
      <c r="A25" s="55"/>
      <c r="B25" s="25" t="s">
        <v>29</v>
      </c>
      <c r="C25" s="26">
        <v>45323</v>
      </c>
      <c r="D25" s="62">
        <f>338691-38</f>
        <v>338653</v>
      </c>
      <c r="E25" s="63">
        <f>325655.79</f>
        <v>325655.78999999998</v>
      </c>
      <c r="F25" s="22">
        <f t="shared" si="0"/>
        <v>12997.210000000021</v>
      </c>
      <c r="G25" s="23">
        <f t="shared" si="1"/>
        <v>-107078.36999999991</v>
      </c>
    </row>
    <row r="26" spans="1:7" x14ac:dyDescent="0.2">
      <c r="A26" s="55"/>
      <c r="B26" s="9"/>
      <c r="C26" s="27" t="s">
        <v>74</v>
      </c>
      <c r="D26" s="28"/>
      <c r="E26" s="28"/>
      <c r="F26" s="28"/>
      <c r="G26" s="29"/>
    </row>
    <row r="27" spans="1:7" x14ac:dyDescent="0.2">
      <c r="A27" s="55"/>
      <c r="B27" s="6"/>
      <c r="C27" s="5"/>
      <c r="D27" s="5"/>
      <c r="E27" s="5"/>
      <c r="F27" s="5"/>
      <c r="G27" s="16"/>
    </row>
    <row r="28" spans="1:7" x14ac:dyDescent="0.2">
      <c r="A28" s="55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5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5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5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5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5"/>
      <c r="B33" s="24" t="s">
        <v>43</v>
      </c>
      <c r="C33" s="67" t="s">
        <v>90</v>
      </c>
      <c r="D33" s="68">
        <f>-G13</f>
        <v>62743</v>
      </c>
      <c r="E33" s="68">
        <f>D66</f>
        <v>0</v>
      </c>
      <c r="F33" s="43"/>
      <c r="G33" s="69">
        <f t="shared" ref="G33:G36" si="2">D33+E33</f>
        <v>62743</v>
      </c>
    </row>
    <row r="34" spans="1:7" x14ac:dyDescent="0.2">
      <c r="A34" s="55"/>
      <c r="B34" s="31" t="s">
        <v>44</v>
      </c>
      <c r="C34" s="70" t="s">
        <v>84</v>
      </c>
      <c r="D34" s="71">
        <f>-G14</f>
        <v>-24917.820000000007</v>
      </c>
      <c r="E34" s="71">
        <v>0</v>
      </c>
      <c r="F34" s="44"/>
      <c r="G34" s="45">
        <f t="shared" si="2"/>
        <v>-24917.820000000007</v>
      </c>
    </row>
    <row r="35" spans="1:7" x14ac:dyDescent="0.2">
      <c r="A35" s="55"/>
      <c r="B35" s="31" t="s">
        <v>45</v>
      </c>
      <c r="C35" s="70" t="s">
        <v>87</v>
      </c>
      <c r="D35" s="71">
        <f>-G15</f>
        <v>-129772.79000000001</v>
      </c>
      <c r="E35" s="71">
        <v>0</v>
      </c>
      <c r="F35" s="44"/>
      <c r="G35" s="45">
        <f t="shared" si="2"/>
        <v>-129772.79000000001</v>
      </c>
    </row>
    <row r="36" spans="1:7" x14ac:dyDescent="0.2">
      <c r="A36" s="55"/>
      <c r="B36" s="31" t="s">
        <v>46</v>
      </c>
      <c r="C36" s="72" t="s">
        <v>91</v>
      </c>
      <c r="D36" s="73">
        <f>-G16</f>
        <v>68242.749999999971</v>
      </c>
      <c r="E36" s="73">
        <v>0</v>
      </c>
      <c r="F36" s="48"/>
      <c r="G36" s="46">
        <f t="shared" si="2"/>
        <v>68242.749999999971</v>
      </c>
    </row>
    <row r="37" spans="1:7" x14ac:dyDescent="0.2">
      <c r="A37" s="55"/>
      <c r="B37" s="9" t="s">
        <v>59</v>
      </c>
      <c r="C37" s="33"/>
      <c r="D37" s="34"/>
      <c r="E37" s="34"/>
      <c r="F37" s="35" t="s">
        <v>47</v>
      </c>
      <c r="G37" s="23">
        <f>G33+G34+G35+G36</f>
        <v>-23704.860000000044</v>
      </c>
    </row>
    <row r="38" spans="1:7" x14ac:dyDescent="0.2">
      <c r="A38" s="55"/>
      <c r="B38" s="36"/>
      <c r="G38" s="37"/>
    </row>
    <row r="39" spans="1:7" x14ac:dyDescent="0.2">
      <c r="A39" s="55"/>
      <c r="B39" s="10">
        <v>9</v>
      </c>
      <c r="C39" s="38" t="s">
        <v>60</v>
      </c>
      <c r="D39" s="12"/>
      <c r="E39" s="12"/>
      <c r="F39" s="13"/>
      <c r="G39" s="39">
        <f>G23+G37</f>
        <v>-170919.55999999997</v>
      </c>
    </row>
    <row r="40" spans="1:7" x14ac:dyDescent="0.2">
      <c r="A40" s="55"/>
      <c r="B40" s="36"/>
      <c r="G40" s="37"/>
    </row>
    <row r="41" spans="1:7" x14ac:dyDescent="0.2">
      <c r="A41" s="55"/>
      <c r="B41" s="10">
        <v>10</v>
      </c>
      <c r="C41" s="38" t="s">
        <v>62</v>
      </c>
      <c r="D41" s="12"/>
      <c r="E41" s="12"/>
      <c r="F41" s="13"/>
      <c r="G41" s="39">
        <f>G39/6</f>
        <v>-28486.593333333327</v>
      </c>
    </row>
    <row r="42" spans="1:7" x14ac:dyDescent="0.2">
      <c r="A42" s="55"/>
    </row>
    <row r="43" spans="1:7" x14ac:dyDescent="0.2">
      <c r="A43" s="55"/>
      <c r="B43" s="5"/>
      <c r="C43" s="40" t="s">
        <v>48</v>
      </c>
      <c r="D43" s="41"/>
      <c r="E43" s="41"/>
      <c r="F43" s="41"/>
      <c r="G43" s="42"/>
    </row>
    <row r="44" spans="1:7" x14ac:dyDescent="0.2">
      <c r="A44" s="55"/>
      <c r="B44" s="5"/>
      <c r="C44" s="43"/>
      <c r="D44" s="43"/>
      <c r="E44" s="43"/>
      <c r="F44" s="43"/>
      <c r="G44" s="15"/>
    </row>
    <row r="45" spans="1:7" x14ac:dyDescent="0.2">
      <c r="A45" s="55"/>
      <c r="B45" s="8">
        <v>11</v>
      </c>
      <c r="C45" s="44" t="s">
        <v>49</v>
      </c>
      <c r="D45" s="44"/>
      <c r="E45" s="44"/>
      <c r="F45" s="44"/>
      <c r="G45" s="45">
        <f>G17</f>
        <v>23704.860000000044</v>
      </c>
    </row>
    <row r="46" spans="1:7" x14ac:dyDescent="0.2">
      <c r="A46" s="55"/>
      <c r="B46" s="8">
        <v>12</v>
      </c>
      <c r="C46" s="44" t="s">
        <v>50</v>
      </c>
      <c r="D46" s="44"/>
      <c r="E46" s="44"/>
      <c r="F46" s="44"/>
      <c r="G46" s="46">
        <f>G37</f>
        <v>-23704.860000000044</v>
      </c>
    </row>
    <row r="47" spans="1:7" x14ac:dyDescent="0.2">
      <c r="A47" s="55"/>
      <c r="B47" s="8"/>
      <c r="C47" s="44"/>
      <c r="D47" s="44"/>
      <c r="E47" s="44"/>
      <c r="F47" s="44"/>
      <c r="G47" s="45"/>
    </row>
    <row r="48" spans="1:7" ht="15" thickBot="1" x14ac:dyDescent="0.25">
      <c r="A48" s="55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5"/>
      <c r="B49" s="8"/>
      <c r="C49" s="44"/>
      <c r="D49" s="44"/>
      <c r="E49" s="44"/>
      <c r="F49" s="44"/>
      <c r="G49" s="45"/>
    </row>
    <row r="50" spans="1:7" x14ac:dyDescent="0.2">
      <c r="A50" s="55"/>
      <c r="B50" s="8">
        <v>14</v>
      </c>
      <c r="C50" s="44" t="s">
        <v>52</v>
      </c>
      <c r="D50" s="44"/>
      <c r="E50" s="44"/>
      <c r="F50" s="44"/>
      <c r="G50" s="45">
        <f>G39</f>
        <v>-170919.55999999997</v>
      </c>
    </row>
    <row r="51" spans="1:7" x14ac:dyDescent="0.2">
      <c r="A51" s="55"/>
      <c r="B51" s="8"/>
      <c r="C51" s="44"/>
      <c r="D51" s="44"/>
      <c r="E51" s="44"/>
      <c r="F51" s="44"/>
      <c r="G51" s="45"/>
    </row>
    <row r="52" spans="1:7" x14ac:dyDescent="0.2">
      <c r="A52" s="55"/>
      <c r="B52" s="8">
        <v>15</v>
      </c>
      <c r="C52" s="44" t="s">
        <v>53</v>
      </c>
      <c r="D52" s="44"/>
      <c r="E52" s="44"/>
      <c r="F52" s="44"/>
      <c r="G52" s="46">
        <f>SUM(F18:F23)</f>
        <v>-170919.55999999997</v>
      </c>
    </row>
    <row r="53" spans="1:7" x14ac:dyDescent="0.2">
      <c r="A53" s="55"/>
      <c r="B53" s="8"/>
      <c r="C53" s="44"/>
      <c r="D53" s="44"/>
      <c r="E53" s="44"/>
      <c r="F53" s="44"/>
      <c r="G53" s="45"/>
    </row>
    <row r="54" spans="1:7" ht="15" thickBot="1" x14ac:dyDescent="0.25">
      <c r="A54" s="55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5"/>
      <c r="B55" s="32"/>
      <c r="C55" s="48"/>
      <c r="D55" s="48"/>
      <c r="E55" s="48"/>
      <c r="F55" s="48"/>
      <c r="G55" s="49"/>
    </row>
    <row r="56" spans="1:7" x14ac:dyDescent="0.2">
      <c r="A56" s="55"/>
    </row>
    <row r="57" spans="1:7" x14ac:dyDescent="0.2">
      <c r="A57" s="55"/>
      <c r="B57" t="s">
        <v>55</v>
      </c>
    </row>
    <row r="58" spans="1:7" x14ac:dyDescent="0.2">
      <c r="A58" s="55"/>
      <c r="B58" s="36"/>
      <c r="C58" s="5"/>
      <c r="D58" s="6" t="s">
        <v>56</v>
      </c>
      <c r="E58" s="31"/>
      <c r="F58" s="74"/>
      <c r="G58" s="74"/>
    </row>
    <row r="59" spans="1:7" x14ac:dyDescent="0.2">
      <c r="B59" s="36"/>
      <c r="C59" s="9" t="s">
        <v>17</v>
      </c>
      <c r="D59" s="9" t="s">
        <v>99</v>
      </c>
      <c r="E59" s="31"/>
      <c r="F59" s="74"/>
      <c r="G59" s="74"/>
    </row>
    <row r="60" spans="1:7" x14ac:dyDescent="0.2">
      <c r="C60" s="17">
        <v>45108</v>
      </c>
      <c r="D60" s="50">
        <v>0</v>
      </c>
      <c r="E60" s="75"/>
      <c r="F60" s="71"/>
      <c r="G60" s="71"/>
    </row>
    <row r="61" spans="1:7" x14ac:dyDescent="0.2">
      <c r="C61" s="19">
        <v>45139</v>
      </c>
      <c r="D61" s="51">
        <v>0</v>
      </c>
      <c r="E61" s="75"/>
      <c r="F61" s="71"/>
      <c r="G61" s="71"/>
    </row>
    <row r="62" spans="1:7" x14ac:dyDescent="0.2">
      <c r="C62" s="19">
        <v>45170</v>
      </c>
      <c r="D62" s="51">
        <v>0</v>
      </c>
      <c r="E62" s="75"/>
      <c r="F62" s="71"/>
      <c r="G62" s="71"/>
    </row>
    <row r="63" spans="1:7" x14ac:dyDescent="0.2">
      <c r="C63" s="19">
        <v>45200</v>
      </c>
      <c r="D63" s="51">
        <v>0</v>
      </c>
      <c r="E63" s="75"/>
      <c r="F63" s="71"/>
      <c r="G63" s="71"/>
    </row>
    <row r="64" spans="1:7" x14ac:dyDescent="0.2">
      <c r="C64" s="19">
        <v>45231</v>
      </c>
      <c r="D64" s="51">
        <v>0</v>
      </c>
      <c r="E64" s="75"/>
      <c r="F64" s="71"/>
      <c r="G64" s="71"/>
    </row>
    <row r="65" spans="3:7" x14ac:dyDescent="0.2">
      <c r="C65" s="19">
        <v>45261</v>
      </c>
      <c r="D65" s="52">
        <v>0</v>
      </c>
      <c r="E65" s="75"/>
      <c r="F65" s="71"/>
      <c r="G65" s="71"/>
    </row>
    <row r="66" spans="3:7" x14ac:dyDescent="0.2">
      <c r="C66" s="53" t="s">
        <v>57</v>
      </c>
      <c r="D66" s="39">
        <f>SUM(D60:D65)</f>
        <v>0</v>
      </c>
      <c r="E66" s="20"/>
      <c r="F66" s="71"/>
      <c r="G66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-62743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24917.820000000007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129772.79000000001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-68242.749999999971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-170919.55999999997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-147214.69999999992</v>
      </c>
    </row>
    <row r="19" spans="2:7" x14ac:dyDescent="0.2">
      <c r="B19" s="8">
        <v>2</v>
      </c>
      <c r="C19" s="17">
        <v>45292</v>
      </c>
      <c r="D19" s="58">
        <f>433865-40</f>
        <v>433825</v>
      </c>
      <c r="E19" s="59">
        <f>406685.88</f>
        <v>406685.88</v>
      </c>
      <c r="F19" s="18">
        <f t="shared" ref="F19:F26" si="0">D19-E19</f>
        <v>27139.119999999995</v>
      </c>
      <c r="G19" s="16">
        <f t="shared" ref="G19:G26" si="1">G18+F19</f>
        <v>-120075.57999999993</v>
      </c>
    </row>
    <row r="20" spans="2:7" x14ac:dyDescent="0.2">
      <c r="B20" s="8">
        <v>3</v>
      </c>
      <c r="C20" s="19">
        <v>45323</v>
      </c>
      <c r="D20" s="60">
        <f>338691-38</f>
        <v>338653</v>
      </c>
      <c r="E20" s="61">
        <f>325655.79</f>
        <v>325655.78999999998</v>
      </c>
      <c r="F20" s="20">
        <f t="shared" si="0"/>
        <v>12997.210000000021</v>
      </c>
      <c r="G20" s="21">
        <f t="shared" si="1"/>
        <v>-107078.36999999991</v>
      </c>
    </row>
    <row r="21" spans="2:7" x14ac:dyDescent="0.2">
      <c r="B21" s="8">
        <v>4</v>
      </c>
      <c r="C21" s="19">
        <v>45352</v>
      </c>
      <c r="D21" s="60">
        <f>205908-27</f>
        <v>205881</v>
      </c>
      <c r="E21" s="61">
        <v>230578.78</v>
      </c>
      <c r="F21" s="20">
        <f t="shared" si="0"/>
        <v>-24697.78</v>
      </c>
      <c r="G21" s="21">
        <f t="shared" si="1"/>
        <v>-131776.14999999991</v>
      </c>
    </row>
    <row r="22" spans="2:7" x14ac:dyDescent="0.2">
      <c r="B22" s="8">
        <v>5</v>
      </c>
      <c r="C22" s="19">
        <v>45383</v>
      </c>
      <c r="D22" s="60">
        <f>217145-38</f>
        <v>217107</v>
      </c>
      <c r="E22" s="61">
        <v>264945.46999999997</v>
      </c>
      <c r="F22" s="20">
        <f t="shared" si="0"/>
        <v>-47838.469999999972</v>
      </c>
      <c r="G22" s="21">
        <f t="shared" si="1"/>
        <v>-179614.61999999988</v>
      </c>
    </row>
    <row r="23" spans="2:7" x14ac:dyDescent="0.2">
      <c r="B23" s="8">
        <v>6</v>
      </c>
      <c r="C23" s="19">
        <v>45413</v>
      </c>
      <c r="D23" s="60">
        <f>297864-47</f>
        <v>297817</v>
      </c>
      <c r="E23" s="61">
        <v>334623.90999999997</v>
      </c>
      <c r="F23" s="20">
        <f t="shared" si="0"/>
        <v>-36806.909999999974</v>
      </c>
      <c r="G23" s="21">
        <f t="shared" si="1"/>
        <v>-216421.52999999985</v>
      </c>
    </row>
    <row r="24" spans="2:7" x14ac:dyDescent="0.2">
      <c r="B24" s="8">
        <v>7</v>
      </c>
      <c r="C24" s="19">
        <v>45444</v>
      </c>
      <c r="D24" s="60">
        <f>403074-57</f>
        <v>403017</v>
      </c>
      <c r="E24" s="61">
        <v>500949.56</v>
      </c>
      <c r="F24" s="22">
        <f t="shared" si="0"/>
        <v>-97932.56</v>
      </c>
      <c r="G24" s="23">
        <f t="shared" si="1"/>
        <v>-314354.08999999985</v>
      </c>
    </row>
    <row r="25" spans="2:7" x14ac:dyDescent="0.2">
      <c r="B25" s="24" t="s">
        <v>28</v>
      </c>
      <c r="C25" s="17">
        <v>45474</v>
      </c>
      <c r="D25" s="58">
        <f>383217-0</f>
        <v>383217</v>
      </c>
      <c r="E25" s="59">
        <v>454387.04</v>
      </c>
      <c r="F25" s="18">
        <f t="shared" si="0"/>
        <v>-71170.039999999979</v>
      </c>
      <c r="G25" s="16">
        <f t="shared" si="1"/>
        <v>-385524.12999999983</v>
      </c>
    </row>
    <row r="26" spans="2:7" x14ac:dyDescent="0.2">
      <c r="B26" s="25" t="s">
        <v>29</v>
      </c>
      <c r="C26" s="26">
        <v>45505</v>
      </c>
      <c r="D26" s="62">
        <f>323447-0</f>
        <v>323447</v>
      </c>
      <c r="E26" s="63">
        <v>351793.82</v>
      </c>
      <c r="F26" s="22">
        <f t="shared" si="0"/>
        <v>-28346.820000000007</v>
      </c>
      <c r="G26" s="23">
        <f t="shared" si="1"/>
        <v>-413870.94999999984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62743</v>
      </c>
      <c r="E34" s="16">
        <f>D68</f>
        <v>-41828</v>
      </c>
      <c r="F34" s="5"/>
      <c r="G34" s="16">
        <f t="shared" ref="G34:G38" si="2">D34+E34</f>
        <v>20915</v>
      </c>
    </row>
    <row r="35" spans="2:7" x14ac:dyDescent="0.2">
      <c r="B35" s="31" t="s">
        <v>44</v>
      </c>
      <c r="C35" s="7" t="s">
        <v>84</v>
      </c>
      <c r="D35" s="21">
        <f>-G14</f>
        <v>-24917.820000000007</v>
      </c>
      <c r="E35" s="21">
        <v>0</v>
      </c>
      <c r="F35" s="7"/>
      <c r="G35" s="21">
        <f t="shared" si="2"/>
        <v>-24917.820000000007</v>
      </c>
    </row>
    <row r="36" spans="2:7" x14ac:dyDescent="0.2">
      <c r="B36" s="31" t="s">
        <v>45</v>
      </c>
      <c r="C36" s="7" t="s">
        <v>87</v>
      </c>
      <c r="D36" s="21">
        <f>-G15</f>
        <v>-129772.79000000001</v>
      </c>
      <c r="E36" s="21">
        <v>0</v>
      </c>
      <c r="F36" s="7"/>
      <c r="G36" s="21">
        <f t="shared" si="2"/>
        <v>-129772.79000000001</v>
      </c>
    </row>
    <row r="37" spans="2:7" x14ac:dyDescent="0.2">
      <c r="B37" s="31" t="s">
        <v>46</v>
      </c>
      <c r="C37" s="7" t="s">
        <v>91</v>
      </c>
      <c r="D37" s="21">
        <f>-G16</f>
        <v>68242.749999999971</v>
      </c>
      <c r="E37" s="21">
        <v>0</v>
      </c>
      <c r="F37" s="7"/>
      <c r="G37" s="21">
        <f t="shared" si="2"/>
        <v>68242.749999999971</v>
      </c>
    </row>
    <row r="38" spans="2:7" x14ac:dyDescent="0.2">
      <c r="B38" s="31" t="s">
        <v>59</v>
      </c>
      <c r="C38" s="32" t="s">
        <v>93</v>
      </c>
      <c r="D38" s="23">
        <f>-G17</f>
        <v>170919.55999999997</v>
      </c>
      <c r="E38" s="23">
        <v>0</v>
      </c>
      <c r="F38" s="32"/>
      <c r="G38" s="23">
        <f t="shared" si="2"/>
        <v>170919.55999999997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105386.69999999992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-208967.38999999993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-34827.898333333324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-147214.69999999992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105386.69999999992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-41828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-208967.38999999993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-167139.38999999993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-41828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4"/>
      <c r="G60" s="74"/>
    </row>
    <row r="61" spans="2:7" x14ac:dyDescent="0.2">
      <c r="B61" s="36"/>
      <c r="C61" s="9" t="s">
        <v>17</v>
      </c>
      <c r="D61" s="9" t="s">
        <v>99</v>
      </c>
      <c r="E61" s="31"/>
      <c r="F61" s="74"/>
      <c r="G61" s="74"/>
    </row>
    <row r="62" spans="2:7" x14ac:dyDescent="0.2">
      <c r="C62" s="17">
        <v>45292</v>
      </c>
      <c r="D62" s="50">
        <v>0</v>
      </c>
      <c r="E62" s="75"/>
      <c r="F62" s="71"/>
      <c r="G62" s="71"/>
    </row>
    <row r="63" spans="2:7" x14ac:dyDescent="0.2">
      <c r="C63" s="19">
        <v>45323</v>
      </c>
      <c r="D63" s="51">
        <v>0</v>
      </c>
      <c r="E63" s="75"/>
      <c r="F63" s="71"/>
      <c r="G63" s="71"/>
    </row>
    <row r="64" spans="2:7" x14ac:dyDescent="0.2">
      <c r="C64" s="19">
        <v>45352</v>
      </c>
      <c r="D64" s="51">
        <v>-10457</v>
      </c>
      <c r="E64" s="75"/>
      <c r="F64" s="71"/>
      <c r="G64" s="71"/>
    </row>
    <row r="65" spans="2:7" x14ac:dyDescent="0.2">
      <c r="C65" s="19">
        <v>45383</v>
      </c>
      <c r="D65" s="51">
        <v>-10457</v>
      </c>
      <c r="E65" s="75"/>
      <c r="F65" s="71"/>
      <c r="G65" s="71"/>
    </row>
    <row r="66" spans="2:7" x14ac:dyDescent="0.2">
      <c r="C66" s="19">
        <v>45413</v>
      </c>
      <c r="D66" s="51">
        <v>-10457</v>
      </c>
      <c r="E66" s="75"/>
      <c r="F66" s="71"/>
      <c r="G66" s="71"/>
    </row>
    <row r="67" spans="2:7" x14ac:dyDescent="0.2">
      <c r="C67" s="19">
        <v>45444</v>
      </c>
      <c r="D67" s="52">
        <v>-10457</v>
      </c>
      <c r="E67" s="75"/>
      <c r="F67" s="71"/>
      <c r="G67" s="71"/>
    </row>
    <row r="68" spans="2:7" x14ac:dyDescent="0.2">
      <c r="C68" s="53" t="s">
        <v>57</v>
      </c>
      <c r="D68" s="39">
        <f>SUM(D62:D67)</f>
        <v>-41828</v>
      </c>
      <c r="E68" s="20"/>
      <c r="F68" s="71"/>
      <c r="G68" s="71"/>
    </row>
    <row r="79" spans="2:7" x14ac:dyDescent="0.2">
      <c r="B79" s="55"/>
    </row>
    <row r="80" spans="2:7" x14ac:dyDescent="0.2">
      <c r="B80" s="55"/>
    </row>
    <row r="81" spans="2:2" x14ac:dyDescent="0.2">
      <c r="B81" s="55"/>
    </row>
    <row r="82" spans="2:2" x14ac:dyDescent="0.2">
      <c r="B82" s="55"/>
    </row>
    <row r="83" spans="2:2" x14ac:dyDescent="0.2">
      <c r="B83" s="55"/>
    </row>
    <row r="84" spans="2:2" x14ac:dyDescent="0.2">
      <c r="B84" s="55"/>
    </row>
    <row r="85" spans="2:2" x14ac:dyDescent="0.2">
      <c r="B85" s="55"/>
    </row>
    <row r="86" spans="2:2" x14ac:dyDescent="0.2">
      <c r="B86" s="55"/>
    </row>
    <row r="87" spans="2:2" x14ac:dyDescent="0.2">
      <c r="B87" s="55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7" t="s">
        <v>98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6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3" t="s">
        <v>22</v>
      </c>
      <c r="D12" s="84"/>
      <c r="E12" s="84"/>
      <c r="F12" s="84"/>
      <c r="G12" s="85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-20915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7">
        <f>'A - 05-31-22'!G33</f>
        <v>24917.820000000007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7">
        <f>'B - 11-30-22'!G35</f>
        <v>129772.79000000001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8">
        <f>'C - 05-31-23'!G37</f>
        <v>-68242.749999999971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8">
        <f>'D - 11-30-23'!G39</f>
        <v>-170919.55999999997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8">
        <f>'E - 05-31-24'!G41</f>
        <v>-208967.38999999993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-314354.08999999985</v>
      </c>
    </row>
    <row r="20" spans="2:7" x14ac:dyDescent="0.2">
      <c r="B20" s="8">
        <v>2</v>
      </c>
      <c r="C20" s="17">
        <v>45474</v>
      </c>
      <c r="D20" s="58">
        <f>383217-0</f>
        <v>383217</v>
      </c>
      <c r="E20" s="59">
        <v>454387.04</v>
      </c>
      <c r="F20" s="18">
        <f t="shared" ref="F20:F27" si="0">D20-E20</f>
        <v>-71170.039999999979</v>
      </c>
      <c r="G20" s="16">
        <f t="shared" ref="G20:G27" si="1">G19+F20</f>
        <v>-385524.12999999983</v>
      </c>
    </row>
    <row r="21" spans="2:7" x14ac:dyDescent="0.2">
      <c r="B21" s="8">
        <v>3</v>
      </c>
      <c r="C21" s="19">
        <v>45505</v>
      </c>
      <c r="D21" s="60">
        <f>323447-0</f>
        <v>323447</v>
      </c>
      <c r="E21" s="61">
        <v>351793.82</v>
      </c>
      <c r="F21" s="20">
        <f t="shared" si="0"/>
        <v>-28346.820000000007</v>
      </c>
      <c r="G21" s="21">
        <f t="shared" si="1"/>
        <v>-413870.94999999984</v>
      </c>
    </row>
    <row r="22" spans="2:7" x14ac:dyDescent="0.2">
      <c r="B22" s="8">
        <v>4</v>
      </c>
      <c r="C22" s="19">
        <v>45536</v>
      </c>
      <c r="D22" s="60">
        <f>328149-0</f>
        <v>328149</v>
      </c>
      <c r="E22" s="61">
        <v>320891.71000000002</v>
      </c>
      <c r="F22" s="20">
        <f t="shared" si="0"/>
        <v>7257.289999999979</v>
      </c>
      <c r="G22" s="21">
        <f t="shared" si="1"/>
        <v>-406613.65999999986</v>
      </c>
    </row>
    <row r="23" spans="2:7" x14ac:dyDescent="0.2">
      <c r="B23" s="8">
        <v>5</v>
      </c>
      <c r="C23" s="19">
        <v>45566</v>
      </c>
      <c r="D23" s="60">
        <f>275822-51</f>
        <v>275771</v>
      </c>
      <c r="E23" s="61">
        <v>312134.14</v>
      </c>
      <c r="F23" s="20">
        <f t="shared" si="0"/>
        <v>-36363.140000000014</v>
      </c>
      <c r="G23" s="21">
        <f t="shared" si="1"/>
        <v>-442976.79999999987</v>
      </c>
    </row>
    <row r="24" spans="2:7" x14ac:dyDescent="0.2">
      <c r="B24" s="8">
        <v>6</v>
      </c>
      <c r="C24" s="19">
        <v>45597</v>
      </c>
      <c r="D24" s="60">
        <f>335221-55</f>
        <v>335166</v>
      </c>
      <c r="E24" s="61">
        <v>444532.57</v>
      </c>
      <c r="F24" s="20">
        <f t="shared" si="0"/>
        <v>-109366.57</v>
      </c>
      <c r="G24" s="21">
        <f t="shared" si="1"/>
        <v>-552343.36999999988</v>
      </c>
    </row>
    <row r="25" spans="2:7" x14ac:dyDescent="0.2">
      <c r="B25" s="8">
        <v>7</v>
      </c>
      <c r="C25" s="19">
        <v>45627</v>
      </c>
      <c r="D25" s="60">
        <f>493029-65</f>
        <v>492964</v>
      </c>
      <c r="E25" s="61">
        <f>582010</f>
        <v>582010</v>
      </c>
      <c r="F25" s="22">
        <f t="shared" si="0"/>
        <v>-89046</v>
      </c>
      <c r="G25" s="23">
        <f t="shared" si="1"/>
        <v>-641389.36999999988</v>
      </c>
    </row>
    <row r="26" spans="2:7" x14ac:dyDescent="0.2">
      <c r="B26" s="24" t="s">
        <v>28</v>
      </c>
      <c r="C26" s="17">
        <v>45658</v>
      </c>
      <c r="D26" s="58">
        <f>582010-61</f>
        <v>581949</v>
      </c>
      <c r="E26" s="59">
        <f>484135.86</f>
        <v>484135.86</v>
      </c>
      <c r="F26" s="18">
        <f t="shared" si="0"/>
        <v>97813.140000000014</v>
      </c>
      <c r="G26" s="16">
        <f t="shared" si="1"/>
        <v>-543576.22999999986</v>
      </c>
    </row>
    <row r="27" spans="2:7" x14ac:dyDescent="0.2">
      <c r="B27" s="25" t="s">
        <v>29</v>
      </c>
      <c r="C27" s="26">
        <v>45689</v>
      </c>
      <c r="D27" s="62">
        <f>408407-46</f>
        <v>408361</v>
      </c>
      <c r="E27" s="54">
        <v>0</v>
      </c>
      <c r="F27" s="22">
        <f t="shared" si="0"/>
        <v>408361</v>
      </c>
      <c r="G27" s="23">
        <f t="shared" si="1"/>
        <v>-135215.22999999986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20915</v>
      </c>
      <c r="E35" s="16">
        <f>D70</f>
        <v>-20915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-24917.820000000007</v>
      </c>
      <c r="E36" s="21">
        <v>0</v>
      </c>
      <c r="F36" s="7"/>
      <c r="G36" s="21">
        <f t="shared" si="3"/>
        <v>-24917.820000000007</v>
      </c>
    </row>
    <row r="37" spans="2:7" x14ac:dyDescent="0.2">
      <c r="B37" s="31" t="s">
        <v>45</v>
      </c>
      <c r="C37" s="7" t="s">
        <v>87</v>
      </c>
      <c r="D37" s="21">
        <f t="shared" si="2"/>
        <v>-129772.79000000001</v>
      </c>
      <c r="E37" s="21">
        <v>0</v>
      </c>
      <c r="F37" s="7"/>
      <c r="G37" s="21">
        <f t="shared" si="3"/>
        <v>-129772.79000000001</v>
      </c>
    </row>
    <row r="38" spans="2:7" x14ac:dyDescent="0.2">
      <c r="B38" s="31" t="s">
        <v>46</v>
      </c>
      <c r="C38" s="7" t="s">
        <v>91</v>
      </c>
      <c r="D38" s="21">
        <f t="shared" si="2"/>
        <v>68242.749999999971</v>
      </c>
      <c r="E38" s="21">
        <v>0</v>
      </c>
      <c r="F38" s="7"/>
      <c r="G38" s="21">
        <f t="shared" si="3"/>
        <v>68242.749999999971</v>
      </c>
    </row>
    <row r="39" spans="2:7" x14ac:dyDescent="0.2">
      <c r="B39" s="31" t="s">
        <v>59</v>
      </c>
      <c r="C39" s="7" t="s">
        <v>93</v>
      </c>
      <c r="D39" s="21">
        <f t="shared" si="2"/>
        <v>170919.55999999997</v>
      </c>
      <c r="E39" s="21">
        <v>0</v>
      </c>
      <c r="F39" s="7"/>
      <c r="G39" s="21">
        <f t="shared" si="3"/>
        <v>170919.55999999997</v>
      </c>
    </row>
    <row r="40" spans="2:7" x14ac:dyDescent="0.2">
      <c r="B40" s="31" t="s">
        <v>66</v>
      </c>
      <c r="C40" s="32" t="s">
        <v>95</v>
      </c>
      <c r="D40" s="23">
        <f t="shared" si="2"/>
        <v>208967.38999999993</v>
      </c>
      <c r="E40" s="23">
        <v>0</v>
      </c>
      <c r="F40" s="32"/>
      <c r="G40" s="23">
        <f t="shared" si="3"/>
        <v>208967.38999999993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293439.08999999985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-347950.28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-57991.71333333334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-314354.08999999985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293439.08999999985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-20915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-347950.28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-327035.28000000003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-20915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4"/>
      <c r="G62" s="74"/>
    </row>
    <row r="63" spans="2:7" x14ac:dyDescent="0.2">
      <c r="B63" s="36"/>
      <c r="C63" s="9" t="s">
        <v>17</v>
      </c>
      <c r="D63" s="9" t="s">
        <v>99</v>
      </c>
      <c r="E63" s="31"/>
      <c r="F63" s="74"/>
      <c r="G63" s="74"/>
    </row>
    <row r="64" spans="2:7" x14ac:dyDescent="0.2">
      <c r="C64" s="17">
        <v>45474</v>
      </c>
      <c r="D64" s="50">
        <v>-10457</v>
      </c>
      <c r="E64" s="75"/>
      <c r="F64" s="71"/>
      <c r="G64" s="71"/>
    </row>
    <row r="65" spans="3:7" x14ac:dyDescent="0.2">
      <c r="C65" s="19">
        <v>45505</v>
      </c>
      <c r="D65" s="51">
        <v>-10458</v>
      </c>
      <c r="E65" s="75"/>
      <c r="F65" s="71"/>
      <c r="G65" s="71"/>
    </row>
    <row r="66" spans="3:7" x14ac:dyDescent="0.2">
      <c r="C66" s="19">
        <v>45536</v>
      </c>
      <c r="D66" s="51">
        <v>0</v>
      </c>
      <c r="E66" s="75"/>
      <c r="F66" s="71"/>
      <c r="G66" s="71"/>
    </row>
    <row r="67" spans="3:7" x14ac:dyDescent="0.2">
      <c r="C67" s="19">
        <v>45566</v>
      </c>
      <c r="D67" s="51">
        <v>0</v>
      </c>
      <c r="E67" s="75"/>
      <c r="F67" s="71"/>
      <c r="G67" s="71"/>
    </row>
    <row r="68" spans="3:7" x14ac:dyDescent="0.2">
      <c r="C68" s="19">
        <v>45597</v>
      </c>
      <c r="D68" s="51">
        <v>0</v>
      </c>
      <c r="E68" s="75"/>
      <c r="F68" s="71"/>
      <c r="G68" s="71"/>
    </row>
    <row r="69" spans="3:7" x14ac:dyDescent="0.2">
      <c r="C69" s="19">
        <v>45627</v>
      </c>
      <c r="D69" s="52">
        <v>0</v>
      </c>
      <c r="E69" s="75"/>
      <c r="F69" s="71"/>
      <c r="G69" s="71"/>
    </row>
    <row r="70" spans="3:7" x14ac:dyDescent="0.2">
      <c r="C70" s="53" t="s">
        <v>57</v>
      </c>
      <c r="D70" s="39">
        <f>SUM(D64:D69)</f>
        <v>-20915</v>
      </c>
      <c r="E70" s="20"/>
      <c r="F70" s="71"/>
      <c r="G70" s="71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2025-03-31T01:18:00Z</dcterms:modified>
</cp:coreProperties>
</file>