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1FC4A3A1-71AE-41BA-BF67-B04E38FC6E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D70" i="8"/>
  <c r="D68" i="6"/>
  <c r="E34" i="6" s="1"/>
  <c r="D66" i="5"/>
  <c r="D64" i="4"/>
  <c r="D62" i="3"/>
  <c r="D60" i="2"/>
  <c r="D27" i="8" l="1"/>
  <c r="D26" i="8"/>
  <c r="D25" i="8"/>
  <c r="D24" i="8"/>
  <c r="D23" i="8"/>
  <c r="D22" i="8"/>
  <c r="D21" i="8"/>
  <c r="D20" i="8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D19" i="5"/>
  <c r="D18" i="5"/>
  <c r="D24" i="4" l="1"/>
  <c r="D23" i="4"/>
  <c r="D22" i="4"/>
  <c r="D21" i="4"/>
  <c r="D20" i="4"/>
  <c r="D19" i="4"/>
  <c r="D18" i="4"/>
  <c r="D17" i="4"/>
  <c r="D23" i="3" l="1"/>
  <c r="D22" i="3"/>
  <c r="D21" i="3"/>
  <c r="D20" i="3"/>
  <c r="D19" i="3"/>
  <c r="D18" i="3"/>
  <c r="D17" i="3"/>
  <c r="D16" i="3"/>
  <c r="D22" i="2" l="1"/>
  <c r="D21" i="2"/>
  <c r="D20" i="2"/>
  <c r="D19" i="2"/>
  <c r="D18" i="2"/>
  <c r="D17" i="2"/>
  <c r="D16" i="2"/>
  <c r="D15" i="2"/>
  <c r="G14" i="2" l="1"/>
  <c r="D35" i="8" l="1"/>
  <c r="G35" i="8" s="1"/>
  <c r="F27" i="8"/>
  <c r="F26" i="8"/>
  <c r="F25" i="8"/>
  <c r="F24" i="8"/>
  <c r="F23" i="8"/>
  <c r="F22" i="8"/>
  <c r="F21" i="8"/>
  <c r="F20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6" i="5" l="1"/>
  <c r="E35" i="5"/>
  <c r="E34" i="5"/>
  <c r="E33" i="5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4" l="1"/>
  <c r="G14" i="8"/>
  <c r="G14" i="6"/>
  <c r="G14" i="5"/>
  <c r="E8" i="1"/>
  <c r="G14" i="3"/>
  <c r="G44" i="2"/>
  <c r="G48" i="2" s="1"/>
  <c r="G35" i="2"/>
  <c r="D35" i="6" l="1"/>
  <c r="G35" i="6" s="1"/>
  <c r="D36" i="8"/>
  <c r="G36" i="8" s="1"/>
  <c r="D34" i="5"/>
  <c r="G34" i="5" s="1"/>
  <c r="D33" i="4"/>
  <c r="G33" i="4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4"/>
  <c r="G15" i="5"/>
  <c r="G15" i="8"/>
  <c r="G15" i="6"/>
  <c r="G22" i="3"/>
  <c r="G23" i="3" s="1"/>
  <c r="D36" i="6" l="1"/>
  <c r="G36" i="6" s="1"/>
  <c r="D37" i="8"/>
  <c r="G37" i="8" s="1"/>
  <c r="D35" i="5"/>
  <c r="G35" i="5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17" i="4"/>
  <c r="G18" i="4" s="1"/>
  <c r="G19" i="4" s="1"/>
  <c r="G20" i="4" s="1"/>
  <c r="G21" i="4" s="1"/>
  <c r="G22" i="4" s="1"/>
  <c r="G46" i="4"/>
  <c r="G23" i="4" l="1"/>
  <c r="G24" i="4" s="1"/>
  <c r="G37" i="4"/>
  <c r="E10" i="1" l="1"/>
  <c r="F10" i="1" s="1"/>
  <c r="G16" i="5"/>
  <c r="G16" i="6"/>
  <c r="G16" i="8"/>
  <c r="G48" i="4"/>
  <c r="G52" i="4" s="1"/>
  <c r="G39" i="4"/>
  <c r="D38" i="8" l="1"/>
  <c r="G38" i="8" s="1"/>
  <c r="D37" i="6"/>
  <c r="G37" i="6" s="1"/>
  <c r="D36" i="5"/>
  <c r="G36" i="5" s="1"/>
  <c r="G37" i="5" s="1"/>
  <c r="G46" i="5" s="1"/>
  <c r="G17" i="5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50" i="5"/>
  <c r="G54" i="5" s="1"/>
  <c r="G41" i="5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<sst xmlns="http://schemas.openxmlformats.org/spreadsheetml/2006/main" count="429" uniqueCount="101">
  <si>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</si>
  <si>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</si>
  <si>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</si>
  <si>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</si>
  <si>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</si>
  <si>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</si>
  <si>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</si>
  <si>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</si>
  <si>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</si>
  <si>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</si>
  <si>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</si>
  <si>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</si>
  <si>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</si>
  <si>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</si>
  <si>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</si>
  <si>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</si>
  <si>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</si>
  <si>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</si>
  <si>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</si>
  <si>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</si>
  <si>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</si>
  <si>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</si>
  <si>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</si>
  <si>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</si>
  <si>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</si>
  <si>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</si>
  <si>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</si>
  <si>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</si>
  <si>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</si>
  <si>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</si>
  <si>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</si>
  <si>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</si>
  <si>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</si>
  <si>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</si>
  <si>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</si>
  <si>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</si>
  <si>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</si>
  <si>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</si>
  <si>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</si>
  <si>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</si>
  <si>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</si>
  <si>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</si>
  <si>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</si>
  <si>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</si>
  <si>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</si>
  <si>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</si>
  <si>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</si>
  <si>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</si>
  <si>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</si>
  <si>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</si>
  <si>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</si>
  <si>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</si>
  <si>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</si>
  <si>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</si>
  <si>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</si>
  <si>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</si>
  <si>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</si>
  <si>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</si>
  <si>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</si>
  <si>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</si>
  <si>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</si>
  <si>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</si>
  <si>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</si>
  <si>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</si>
  <si>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</si>
  <si>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</si>
  <si>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</si>
  <si>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</si>
  <si>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</si>
  <si>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</si>
  <si>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</si>
  <si>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</si>
  <si>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</si>
  <si>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</si>
  <si>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</si>
  <si>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</si>
  <si>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</si>
  <si>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</si>
  <si>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</si>
  <si>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</si>
  <si>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</si>
  <si>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</si>
  <si>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</si>
  <si>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</si>
  <si>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</si>
  <si>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</si>
  <si>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</si>
  <si>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</si>
  <si>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</si>
  <si>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</si>
  <si>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</si>
  <si>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</si>
  <si>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</si>
  <si>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</si>
  <si>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</si>
  <si>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</si>
  <si>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Taylor County Surcharge Summary.xlsx</t>
  </si>
  <si>
    <t>Taylor County</t>
  </si>
  <si>
    <t>Taylor County - Calculation of (Over)/Under Recovery</t>
  </si>
  <si>
    <t>2022-00141</t>
  </si>
  <si>
    <t>DR1 Response 2 - Taylor County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</si>
</sst>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5" sqref="C5"/>
    </sheetView>
  </sheetViews>
  <sheetFormatPr defaultColWidth="15.625" defaultRowHeight="14.25" x14ac:dyDescent="0.2"/>
  <sheetData>
    <row r="1" spans="1:6" x14ac:dyDescent="0.2">
      <c r="A1" t="s">
        <v>100</v>
      </c>
    </row>
    <row r="3" spans="1:6" ht="15" x14ac:dyDescent="0.25">
      <c r="C3" s="75" t="s">
        <v>97</v>
      </c>
      <c r="D3" s="75"/>
      <c r="E3" s="75"/>
    </row>
    <row r="4" spans="1:6" ht="15" x14ac:dyDescent="0.25">
      <c r="B4" s="75" t="s">
        <v>0</v>
      </c>
      <c r="C4" s="75"/>
      <c r="D4" s="75"/>
      <c r="E4" s="75"/>
      <c r="F4" s="75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-71875.169999999984</v>
      </c>
      <c r="F8" s="2" t="str">
        <f>IF(E8&gt;0,"Under-Recovery","Over-Recovery")</f>
        <v>Over-Recovery</v>
      </c>
    </row>
    <row r="9" spans="1:6" x14ac:dyDescent="0.2">
      <c r="B9" t="s">
        <v>68</v>
      </c>
      <c r="E9" s="3">
        <f>'B - 11-30-22'!G35</f>
        <v>-78671.749999999942</v>
      </c>
      <c r="F9" s="2" t="str">
        <f t="shared" ref="F9:F13" si="0">IF(E9&gt;0,"Under-Recovery","Over-Recovery")</f>
        <v>Over-Recovery</v>
      </c>
    </row>
    <row r="10" spans="1:6" x14ac:dyDescent="0.2">
      <c r="B10" t="s">
        <v>73</v>
      </c>
      <c r="E10" s="3">
        <f>'C - 05-31-23'!G37</f>
        <v>-10492.23000000004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-64916.300000000047</v>
      </c>
      <c r="F11" s="2" t="str">
        <f t="shared" si="0"/>
        <v>Over-Recovery</v>
      </c>
    </row>
    <row r="12" spans="1:6" x14ac:dyDescent="0.2">
      <c r="B12" t="s">
        <v>77</v>
      </c>
      <c r="E12" s="63">
        <f>'E - 05-31-24'!G41</f>
        <v>-182978.15000000008</v>
      </c>
      <c r="F12" s="2" t="str">
        <f t="shared" si="0"/>
        <v>Over-Recovery</v>
      </c>
    </row>
    <row r="13" spans="1:6" x14ac:dyDescent="0.2">
      <c r="B13" t="s">
        <v>78</v>
      </c>
      <c r="E13" s="63">
        <f>'F - 11-30-24'!G43</f>
        <v>-422784.86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-831718.46000000008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5" t="s">
        <v>4</v>
      </c>
      <c r="C20" s="75"/>
      <c r="D20" s="75"/>
      <c r="E20" s="75"/>
      <c r="F20" s="75"/>
    </row>
    <row r="22" spans="2:6" x14ac:dyDescent="0.2">
      <c r="B22" t="s">
        <v>5</v>
      </c>
      <c r="E22" s="3">
        <f>ROUND(E15/6,0)</f>
        <v>-138620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-69310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C7" sqref="C7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49079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49079</v>
      </c>
    </row>
    <row r="15" spans="1:7" x14ac:dyDescent="0.2">
      <c r="B15" s="8">
        <v>2</v>
      </c>
      <c r="C15" s="17">
        <v>44562</v>
      </c>
      <c r="D15" s="57">
        <f>697328-229</f>
        <v>697099</v>
      </c>
      <c r="E15" s="58">
        <v>503622.07</v>
      </c>
      <c r="F15" s="18">
        <f t="shared" ref="F15:F22" si="0">D15-E15</f>
        <v>193476.93</v>
      </c>
      <c r="G15" s="16">
        <f t="shared" ref="G15:G22" si="1">G14+F15</f>
        <v>242555.93</v>
      </c>
    </row>
    <row r="16" spans="1:7" x14ac:dyDescent="0.2">
      <c r="B16" s="8">
        <v>3</v>
      </c>
      <c r="C16" s="19">
        <v>44593</v>
      </c>
      <c r="D16" s="59">
        <f>593975-157</f>
        <v>593818</v>
      </c>
      <c r="E16" s="60">
        <v>809290.36</v>
      </c>
      <c r="F16" s="20">
        <f t="shared" si="0"/>
        <v>-215472.36</v>
      </c>
      <c r="G16" s="21">
        <f t="shared" si="1"/>
        <v>27083.570000000007</v>
      </c>
    </row>
    <row r="17" spans="2:7" x14ac:dyDescent="0.2">
      <c r="B17" s="8">
        <v>4</v>
      </c>
      <c r="C17" s="19">
        <v>44621</v>
      </c>
      <c r="D17" s="59">
        <f>476626-83</f>
        <v>476543</v>
      </c>
      <c r="E17" s="60">
        <v>487861.84</v>
      </c>
      <c r="F17" s="20">
        <f t="shared" si="0"/>
        <v>-11318.840000000026</v>
      </c>
      <c r="G17" s="21">
        <f t="shared" si="1"/>
        <v>15764.729999999981</v>
      </c>
    </row>
    <row r="18" spans="2:7" x14ac:dyDescent="0.2">
      <c r="B18" s="8">
        <v>5</v>
      </c>
      <c r="C18" s="19">
        <v>44652</v>
      </c>
      <c r="D18" s="59">
        <f>324291-119</f>
        <v>324172</v>
      </c>
      <c r="E18" s="60">
        <v>317363.37</v>
      </c>
      <c r="F18" s="20">
        <f t="shared" si="0"/>
        <v>6808.6300000000047</v>
      </c>
      <c r="G18" s="21">
        <f t="shared" si="1"/>
        <v>22573.359999999986</v>
      </c>
    </row>
    <row r="19" spans="2:7" x14ac:dyDescent="0.2">
      <c r="B19" s="8">
        <v>6</v>
      </c>
      <c r="C19" s="19">
        <v>44682</v>
      </c>
      <c r="D19" s="59">
        <f>399255-177</f>
        <v>399078</v>
      </c>
      <c r="E19" s="60">
        <v>437565.22</v>
      </c>
      <c r="F19" s="20">
        <f t="shared" si="0"/>
        <v>-38487.219999999972</v>
      </c>
      <c r="G19" s="21">
        <f t="shared" si="1"/>
        <v>-15913.859999999986</v>
      </c>
    </row>
    <row r="20" spans="2:7" x14ac:dyDescent="0.2">
      <c r="B20" s="8">
        <v>7</v>
      </c>
      <c r="C20" s="19">
        <v>44713</v>
      </c>
      <c r="D20" s="59">
        <f>428154-188</f>
        <v>427966</v>
      </c>
      <c r="E20" s="60">
        <v>434848.31</v>
      </c>
      <c r="F20" s="22">
        <f t="shared" si="0"/>
        <v>-6882.3099999999977</v>
      </c>
      <c r="G20" s="23">
        <f t="shared" si="1"/>
        <v>-22796.169999999984</v>
      </c>
    </row>
    <row r="21" spans="2:7" x14ac:dyDescent="0.2">
      <c r="B21" s="24" t="s">
        <v>28</v>
      </c>
      <c r="C21" s="17">
        <v>44743</v>
      </c>
      <c r="D21" s="57">
        <f>604334-43</f>
        <v>604291</v>
      </c>
      <c r="E21" s="58">
        <v>610373.74</v>
      </c>
      <c r="F21" s="18">
        <f t="shared" si="0"/>
        <v>-6082.7399999999907</v>
      </c>
      <c r="G21" s="16">
        <f t="shared" si="1"/>
        <v>-28878.909999999974</v>
      </c>
    </row>
    <row r="22" spans="2:7" x14ac:dyDescent="0.2">
      <c r="B22" s="25" t="s">
        <v>29</v>
      </c>
      <c r="C22" s="26">
        <v>44774</v>
      </c>
      <c r="D22" s="61">
        <f>699948-208</f>
        <v>699740</v>
      </c>
      <c r="E22" s="62">
        <v>668238.87</v>
      </c>
      <c r="F22" s="22">
        <f t="shared" si="0"/>
        <v>31501.130000000005</v>
      </c>
      <c r="G22" s="23">
        <f t="shared" si="1"/>
        <v>2622.2200000000303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4" t="s">
        <v>82</v>
      </c>
      <c r="D30" s="39">
        <f>-G13</f>
        <v>-49079</v>
      </c>
      <c r="E30" s="39">
        <f>D60</f>
        <v>0</v>
      </c>
      <c r="F30" s="64"/>
      <c r="G30" s="39">
        <f>D30+E30</f>
        <v>-49079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-49079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-71875.169999999984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-11979.194999999998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49079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-49079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-71875.169999999984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-71875.169999999984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73"/>
      <c r="G52" s="73"/>
    </row>
    <row r="53" spans="2:7" x14ac:dyDescent="0.2">
      <c r="B53" s="36"/>
      <c r="C53" s="9" t="s">
        <v>17</v>
      </c>
      <c r="D53" s="9" t="s">
        <v>99</v>
      </c>
      <c r="E53" s="31"/>
      <c r="F53" s="73"/>
      <c r="G53" s="73"/>
    </row>
    <row r="54" spans="2:7" x14ac:dyDescent="0.2">
      <c r="C54" s="17">
        <v>44562</v>
      </c>
      <c r="D54" s="50">
        <v>0</v>
      </c>
      <c r="E54" s="74"/>
      <c r="F54" s="70"/>
      <c r="G54" s="70"/>
    </row>
    <row r="55" spans="2:7" x14ac:dyDescent="0.2">
      <c r="C55" s="19">
        <v>44593</v>
      </c>
      <c r="D55" s="51">
        <v>0</v>
      </c>
      <c r="E55" s="74"/>
      <c r="F55" s="70"/>
      <c r="G55" s="70"/>
    </row>
    <row r="56" spans="2:7" x14ac:dyDescent="0.2">
      <c r="C56" s="19">
        <v>44621</v>
      </c>
      <c r="D56" s="51">
        <v>0</v>
      </c>
      <c r="E56" s="74"/>
      <c r="F56" s="70"/>
      <c r="G56" s="70"/>
    </row>
    <row r="57" spans="2:7" x14ac:dyDescent="0.2">
      <c r="C57" s="19">
        <v>44652</v>
      </c>
      <c r="D57" s="51">
        <v>0</v>
      </c>
      <c r="E57" s="74"/>
      <c r="F57" s="70"/>
      <c r="G57" s="70"/>
    </row>
    <row r="58" spans="2:7" x14ac:dyDescent="0.2">
      <c r="C58" s="19">
        <v>44682</v>
      </c>
      <c r="D58" s="51">
        <v>0</v>
      </c>
      <c r="E58" s="74"/>
      <c r="F58" s="70"/>
      <c r="G58" s="70"/>
    </row>
    <row r="59" spans="2:7" x14ac:dyDescent="0.2">
      <c r="C59" s="19">
        <v>44713</v>
      </c>
      <c r="D59" s="52">
        <v>0</v>
      </c>
      <c r="E59" s="74"/>
      <c r="F59" s="70"/>
      <c r="G59" s="70"/>
    </row>
    <row r="60" spans="2:7" x14ac:dyDescent="0.2">
      <c r="C60" s="53" t="s">
        <v>57</v>
      </c>
      <c r="D60" s="39">
        <f>SUM(D54:D59)</f>
        <v>0</v>
      </c>
      <c r="E60" s="20"/>
      <c r="F60" s="70"/>
      <c r="G60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>
      <selection activeCell="C6" sqref="C6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49079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-71875.169999999984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-22796.169999999984</v>
      </c>
    </row>
    <row r="16" spans="1:7" x14ac:dyDescent="0.2">
      <c r="B16" s="8">
        <v>2</v>
      </c>
      <c r="C16" s="17">
        <v>44743</v>
      </c>
      <c r="D16" s="57">
        <f>604334-43</f>
        <v>604291</v>
      </c>
      <c r="E16" s="58">
        <v>610373.74</v>
      </c>
      <c r="F16" s="18">
        <f t="shared" ref="F16:F23" si="0">D16-E16</f>
        <v>-6082.7399999999907</v>
      </c>
      <c r="G16" s="16">
        <f t="shared" ref="G16:G23" si="1">G15+F16</f>
        <v>-28878.909999999974</v>
      </c>
    </row>
    <row r="17" spans="2:7" x14ac:dyDescent="0.2">
      <c r="B17" s="8">
        <v>3</v>
      </c>
      <c r="C17" s="19">
        <v>44774</v>
      </c>
      <c r="D17" s="59">
        <f>699948-208</f>
        <v>699740</v>
      </c>
      <c r="E17" s="60">
        <v>668238.87</v>
      </c>
      <c r="F17" s="20">
        <f t="shared" si="0"/>
        <v>31501.130000000005</v>
      </c>
      <c r="G17" s="21">
        <f t="shared" si="1"/>
        <v>2622.2200000000303</v>
      </c>
    </row>
    <row r="18" spans="2:7" x14ac:dyDescent="0.2">
      <c r="B18" s="8">
        <v>4</v>
      </c>
      <c r="C18" s="19">
        <v>44805</v>
      </c>
      <c r="D18" s="59">
        <f>530331-36</f>
        <v>530295</v>
      </c>
      <c r="E18" s="60">
        <v>555022.97</v>
      </c>
      <c r="F18" s="20">
        <f t="shared" si="0"/>
        <v>-24727.969999999972</v>
      </c>
      <c r="G18" s="21">
        <f t="shared" si="1"/>
        <v>-22105.749999999942</v>
      </c>
    </row>
    <row r="19" spans="2:7" x14ac:dyDescent="0.2">
      <c r="B19" s="8">
        <v>5</v>
      </c>
      <c r="C19" s="19">
        <v>44835</v>
      </c>
      <c r="D19" s="59">
        <f>372380-0</f>
        <v>372380</v>
      </c>
      <c r="E19" s="60">
        <v>363474.93</v>
      </c>
      <c r="F19" s="20">
        <f t="shared" si="0"/>
        <v>8905.070000000007</v>
      </c>
      <c r="G19" s="21">
        <f t="shared" si="1"/>
        <v>-13200.679999999935</v>
      </c>
    </row>
    <row r="20" spans="2:7" x14ac:dyDescent="0.2">
      <c r="B20" s="8">
        <v>6</v>
      </c>
      <c r="C20" s="19">
        <v>44866</v>
      </c>
      <c r="D20" s="59">
        <f>404299-162</f>
        <v>404137</v>
      </c>
      <c r="E20" s="60">
        <v>419463.22</v>
      </c>
      <c r="F20" s="20">
        <f t="shared" si="0"/>
        <v>-15326.219999999972</v>
      </c>
      <c r="G20" s="21">
        <f t="shared" si="1"/>
        <v>-28526.899999999907</v>
      </c>
    </row>
    <row r="21" spans="2:7" x14ac:dyDescent="0.2">
      <c r="B21" s="8">
        <v>7</v>
      </c>
      <c r="C21" s="19">
        <v>44896</v>
      </c>
      <c r="D21" s="59">
        <f>514997-182</f>
        <v>514815</v>
      </c>
      <c r="E21" s="60">
        <v>587756.02</v>
      </c>
      <c r="F21" s="22">
        <f t="shared" si="0"/>
        <v>-72941.020000000019</v>
      </c>
      <c r="G21" s="23">
        <f t="shared" si="1"/>
        <v>-101467.91999999993</v>
      </c>
    </row>
    <row r="22" spans="2:7" x14ac:dyDescent="0.2">
      <c r="B22" s="24" t="s">
        <v>28</v>
      </c>
      <c r="C22" s="17">
        <v>44927</v>
      </c>
      <c r="D22" s="57">
        <f>723596-193</f>
        <v>723403</v>
      </c>
      <c r="E22" s="58">
        <v>697513.29</v>
      </c>
      <c r="F22" s="18">
        <f t="shared" si="0"/>
        <v>25889.709999999963</v>
      </c>
      <c r="G22" s="16">
        <f t="shared" si="1"/>
        <v>-75578.209999999963</v>
      </c>
    </row>
    <row r="23" spans="2:7" x14ac:dyDescent="0.2">
      <c r="B23" s="25" t="s">
        <v>29</v>
      </c>
      <c r="C23" s="26">
        <v>44958</v>
      </c>
      <c r="D23" s="61">
        <f>566952-167</f>
        <v>566785</v>
      </c>
      <c r="E23" s="62">
        <v>519522.02</v>
      </c>
      <c r="F23" s="22">
        <f t="shared" si="0"/>
        <v>47262.979999999981</v>
      </c>
      <c r="G23" s="23">
        <f t="shared" si="1"/>
        <v>-28315.229999999981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-49079</v>
      </c>
      <c r="E31" s="16">
        <f>D62</f>
        <v>0</v>
      </c>
      <c r="F31" s="5"/>
      <c r="G31" s="16">
        <f>D31+E31</f>
        <v>-49079</v>
      </c>
    </row>
    <row r="32" spans="2:7" x14ac:dyDescent="0.2">
      <c r="B32" s="31" t="s">
        <v>44</v>
      </c>
      <c r="C32" s="32" t="s">
        <v>84</v>
      </c>
      <c r="D32" s="23">
        <f>-G14</f>
        <v>71875.169999999984</v>
      </c>
      <c r="E32" s="23">
        <v>0</v>
      </c>
      <c r="F32" s="32"/>
      <c r="G32" s="23">
        <f>D32+E32</f>
        <v>71875.169999999984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22796.169999999984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-78671.749999999942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-13111.958333333323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-22796.169999999984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22796.169999999984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-78671.749999999942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-78671.749999999942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73"/>
      <c r="G54" s="73"/>
    </row>
    <row r="55" spans="2:7" x14ac:dyDescent="0.2">
      <c r="B55" s="36"/>
      <c r="C55" s="9" t="s">
        <v>17</v>
      </c>
      <c r="D55" s="9" t="s">
        <v>99</v>
      </c>
      <c r="E55" s="31"/>
      <c r="F55" s="73"/>
      <c r="G55" s="73"/>
    </row>
    <row r="56" spans="2:7" x14ac:dyDescent="0.2">
      <c r="C56" s="17">
        <v>44743</v>
      </c>
      <c r="D56" s="50">
        <v>0</v>
      </c>
      <c r="E56" s="74"/>
      <c r="F56" s="70"/>
      <c r="G56" s="70"/>
    </row>
    <row r="57" spans="2:7" x14ac:dyDescent="0.2">
      <c r="C57" s="19">
        <v>44774</v>
      </c>
      <c r="D57" s="51">
        <v>0</v>
      </c>
      <c r="E57" s="74"/>
      <c r="F57" s="70"/>
      <c r="G57" s="70"/>
    </row>
    <row r="58" spans="2:7" x14ac:dyDescent="0.2">
      <c r="C58" s="19">
        <v>44805</v>
      </c>
      <c r="D58" s="51">
        <v>0</v>
      </c>
      <c r="E58" s="74"/>
      <c r="F58" s="70"/>
      <c r="G58" s="70"/>
    </row>
    <row r="59" spans="2:7" x14ac:dyDescent="0.2">
      <c r="C59" s="19">
        <v>44835</v>
      </c>
      <c r="D59" s="51">
        <v>0</v>
      </c>
      <c r="E59" s="74"/>
      <c r="F59" s="70"/>
      <c r="G59" s="70"/>
    </row>
    <row r="60" spans="2:7" x14ac:dyDescent="0.2">
      <c r="C60" s="19">
        <v>44866</v>
      </c>
      <c r="D60" s="51">
        <v>0</v>
      </c>
      <c r="E60" s="74"/>
      <c r="F60" s="70"/>
      <c r="G60" s="70"/>
    </row>
    <row r="61" spans="2:7" x14ac:dyDescent="0.2">
      <c r="C61" s="19">
        <v>44896</v>
      </c>
      <c r="D61" s="52">
        <v>0</v>
      </c>
      <c r="E61" s="74"/>
      <c r="F61" s="70"/>
      <c r="G61" s="70"/>
    </row>
    <row r="62" spans="2:7" x14ac:dyDescent="0.2">
      <c r="C62" s="53" t="s">
        <v>57</v>
      </c>
      <c r="D62" s="39">
        <f>SUM(D56:D61)</f>
        <v>0</v>
      </c>
      <c r="E62" s="20"/>
      <c r="F62" s="70"/>
      <c r="G62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49079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-71875.169999999984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-78671.749999999942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-101467.91999999993</v>
      </c>
    </row>
    <row r="17" spans="2:7" x14ac:dyDescent="0.2">
      <c r="B17" s="8">
        <v>2</v>
      </c>
      <c r="C17" s="17">
        <v>44927</v>
      </c>
      <c r="D17" s="57">
        <f>723596-193</f>
        <v>723403</v>
      </c>
      <c r="E17" s="58">
        <v>697513.29</v>
      </c>
      <c r="F17" s="18">
        <f t="shared" ref="F17:F24" si="0">D17-E17</f>
        <v>25889.709999999963</v>
      </c>
      <c r="G17" s="16">
        <f t="shared" ref="G17:G24" si="1">G16+F17</f>
        <v>-75578.209999999963</v>
      </c>
    </row>
    <row r="18" spans="2:7" x14ac:dyDescent="0.2">
      <c r="B18" s="8">
        <v>3</v>
      </c>
      <c r="C18" s="19">
        <v>44958</v>
      </c>
      <c r="D18" s="59">
        <f>566952-167</f>
        <v>566785</v>
      </c>
      <c r="E18" s="60">
        <v>519522.02</v>
      </c>
      <c r="F18" s="20">
        <f t="shared" si="0"/>
        <v>47262.979999999981</v>
      </c>
      <c r="G18" s="21">
        <f t="shared" si="1"/>
        <v>-28315.229999999981</v>
      </c>
    </row>
    <row r="19" spans="2:7" x14ac:dyDescent="0.2">
      <c r="B19" s="8">
        <v>4</v>
      </c>
      <c r="C19" s="19">
        <v>44986</v>
      </c>
      <c r="D19" s="59">
        <f>290012-113</f>
        <v>289899</v>
      </c>
      <c r="E19" s="60">
        <v>321107.45</v>
      </c>
      <c r="F19" s="20">
        <f t="shared" si="0"/>
        <v>-31208.450000000012</v>
      </c>
      <c r="G19" s="21">
        <f t="shared" si="1"/>
        <v>-59523.679999999993</v>
      </c>
    </row>
    <row r="20" spans="2:7" x14ac:dyDescent="0.2">
      <c r="B20" s="8">
        <v>5</v>
      </c>
      <c r="C20" s="19">
        <v>45017</v>
      </c>
      <c r="D20" s="59">
        <f>376031-145</f>
        <v>375886</v>
      </c>
      <c r="E20" s="60">
        <v>376333.49</v>
      </c>
      <c r="F20" s="20">
        <f t="shared" si="0"/>
        <v>-447.48999999999069</v>
      </c>
      <c r="G20" s="21">
        <f t="shared" si="1"/>
        <v>-59971.169999999984</v>
      </c>
    </row>
    <row r="21" spans="2:7" x14ac:dyDescent="0.2">
      <c r="B21" s="8">
        <v>6</v>
      </c>
      <c r="C21" s="19">
        <v>45047</v>
      </c>
      <c r="D21" s="59">
        <f>421305-200</f>
        <v>421105</v>
      </c>
      <c r="E21" s="60">
        <v>464053.88</v>
      </c>
      <c r="F21" s="20">
        <f t="shared" si="0"/>
        <v>-42948.880000000005</v>
      </c>
      <c r="G21" s="21">
        <f t="shared" si="1"/>
        <v>-102920.04999999999</v>
      </c>
    </row>
    <row r="22" spans="2:7" x14ac:dyDescent="0.2">
      <c r="B22" s="8">
        <v>7</v>
      </c>
      <c r="C22" s="19">
        <v>45078</v>
      </c>
      <c r="D22" s="59">
        <f>416629-196</f>
        <v>416433</v>
      </c>
      <c r="E22" s="60">
        <v>425473.1</v>
      </c>
      <c r="F22" s="22">
        <f t="shared" si="0"/>
        <v>-9040.0999999999767</v>
      </c>
      <c r="G22" s="23">
        <f t="shared" si="1"/>
        <v>-111960.14999999997</v>
      </c>
    </row>
    <row r="23" spans="2:7" x14ac:dyDescent="0.2">
      <c r="B23" s="24" t="s">
        <v>28</v>
      </c>
      <c r="C23" s="17">
        <v>45108</v>
      </c>
      <c r="D23" s="57">
        <f>490180-233</f>
        <v>489947</v>
      </c>
      <c r="E23" s="58">
        <v>574698.36</v>
      </c>
      <c r="F23" s="18">
        <f t="shared" si="0"/>
        <v>-84751.359999999986</v>
      </c>
      <c r="G23" s="16">
        <f t="shared" si="1"/>
        <v>-196711.50999999995</v>
      </c>
    </row>
    <row r="24" spans="2:7" x14ac:dyDescent="0.2">
      <c r="B24" s="25" t="s">
        <v>29</v>
      </c>
      <c r="C24" s="26">
        <v>45139</v>
      </c>
      <c r="D24" s="61">
        <f>657864-242</f>
        <v>657622</v>
      </c>
      <c r="E24" s="62">
        <v>655271.43000000005</v>
      </c>
      <c r="F24" s="22">
        <f t="shared" si="0"/>
        <v>2350.5699999999488</v>
      </c>
      <c r="G24" s="23">
        <f t="shared" si="1"/>
        <v>-194360.94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-49079</v>
      </c>
      <c r="E32" s="16">
        <f>D64</f>
        <v>0</v>
      </c>
      <c r="F32" s="5"/>
      <c r="G32" s="16">
        <f t="shared" ref="G32:G34" si="2">D32+E32</f>
        <v>-49079</v>
      </c>
    </row>
    <row r="33" spans="2:7" x14ac:dyDescent="0.2">
      <c r="B33" s="31" t="s">
        <v>44</v>
      </c>
      <c r="C33" s="65" t="s">
        <v>84</v>
      </c>
      <c r="D33" s="21">
        <f>-G14</f>
        <v>71875.169999999984</v>
      </c>
      <c r="E33" s="21">
        <v>0</v>
      </c>
      <c r="F33" s="7"/>
      <c r="G33" s="21">
        <f t="shared" si="2"/>
        <v>71875.169999999984</v>
      </c>
    </row>
    <row r="34" spans="2:7" x14ac:dyDescent="0.2">
      <c r="B34" s="31" t="s">
        <v>45</v>
      </c>
      <c r="C34" s="49" t="s">
        <v>87</v>
      </c>
      <c r="D34" s="23">
        <f>-G15</f>
        <v>78671.749999999942</v>
      </c>
      <c r="E34" s="23">
        <v>0</v>
      </c>
      <c r="F34" s="32"/>
      <c r="G34" s="23">
        <f t="shared" si="2"/>
        <v>78671.749999999942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101467.91999999993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-10492.23000000004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-1748.7050000000065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-101467.91999999993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101467.91999999993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-10492.23000000004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-10492.23000000004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73"/>
      <c r="G56" s="73"/>
    </row>
    <row r="57" spans="2:7" x14ac:dyDescent="0.2">
      <c r="B57" s="36"/>
      <c r="C57" s="9" t="s">
        <v>17</v>
      </c>
      <c r="D57" s="9" t="s">
        <v>99</v>
      </c>
      <c r="E57" s="31"/>
      <c r="F57" s="73"/>
      <c r="G57" s="73"/>
    </row>
    <row r="58" spans="2:7" x14ac:dyDescent="0.2">
      <c r="C58" s="17">
        <v>44927</v>
      </c>
      <c r="D58" s="50">
        <v>0</v>
      </c>
      <c r="E58" s="74"/>
      <c r="F58" s="70"/>
      <c r="G58" s="70"/>
    </row>
    <row r="59" spans="2:7" x14ac:dyDescent="0.2">
      <c r="C59" s="19">
        <v>44958</v>
      </c>
      <c r="D59" s="51">
        <v>0</v>
      </c>
      <c r="E59" s="74"/>
      <c r="F59" s="70"/>
      <c r="G59" s="70"/>
    </row>
    <row r="60" spans="2:7" x14ac:dyDescent="0.2">
      <c r="C60" s="19">
        <v>44986</v>
      </c>
      <c r="D60" s="51">
        <v>0</v>
      </c>
      <c r="E60" s="74"/>
      <c r="F60" s="70"/>
      <c r="G60" s="70"/>
    </row>
    <row r="61" spans="2:7" x14ac:dyDescent="0.2">
      <c r="C61" s="19">
        <v>45017</v>
      </c>
      <c r="D61" s="51">
        <v>0</v>
      </c>
      <c r="E61" s="74"/>
      <c r="F61" s="70"/>
      <c r="G61" s="70"/>
    </row>
    <row r="62" spans="2:7" x14ac:dyDescent="0.2">
      <c r="C62" s="19">
        <v>45047</v>
      </c>
      <c r="D62" s="51">
        <v>0</v>
      </c>
      <c r="E62" s="74"/>
      <c r="F62" s="70"/>
      <c r="G62" s="70"/>
    </row>
    <row r="63" spans="2:7" x14ac:dyDescent="0.2">
      <c r="C63" s="19">
        <v>45078</v>
      </c>
      <c r="D63" s="52">
        <v>0</v>
      </c>
      <c r="E63" s="74"/>
      <c r="F63" s="70"/>
      <c r="G63" s="70"/>
    </row>
    <row r="64" spans="2:7" x14ac:dyDescent="0.2">
      <c r="C64" s="53" t="s">
        <v>57</v>
      </c>
      <c r="D64" s="39">
        <f>SUM(D58:D63)</f>
        <v>0</v>
      </c>
      <c r="E64" s="20"/>
      <c r="F64" s="70"/>
      <c r="G64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A4" s="54"/>
      <c r="B4" s="76" t="s">
        <v>98</v>
      </c>
      <c r="C4" s="77"/>
      <c r="D4" s="77"/>
      <c r="E4" s="77"/>
      <c r="F4" s="77"/>
      <c r="G4" s="78"/>
    </row>
    <row r="5" spans="1:7" x14ac:dyDescent="0.2">
      <c r="A5" s="54"/>
      <c r="B5" s="79"/>
      <c r="C5" s="80"/>
      <c r="D5" s="80"/>
      <c r="E5" s="80"/>
      <c r="F5" s="80"/>
      <c r="G5" s="81"/>
    </row>
    <row r="6" spans="1:7" x14ac:dyDescent="0.2">
      <c r="A6" s="54"/>
    </row>
    <row r="7" spans="1:7" x14ac:dyDescent="0.2">
      <c r="A7" s="54"/>
      <c r="B7" s="5"/>
      <c r="C7" s="5"/>
      <c r="D7" s="5"/>
      <c r="E7" s="6" t="s">
        <v>7</v>
      </c>
      <c r="F7" s="5"/>
      <c r="G7" s="5"/>
    </row>
    <row r="8" spans="1:7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4"/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A13" s="54"/>
      <c r="B13" s="6" t="s">
        <v>23</v>
      </c>
      <c r="C13" s="12" t="s">
        <v>80</v>
      </c>
      <c r="D13" s="12"/>
      <c r="E13" s="12"/>
      <c r="F13" s="13"/>
      <c r="G13" s="14">
        <v>49079</v>
      </c>
    </row>
    <row r="14" spans="1:7" x14ac:dyDescent="0.2">
      <c r="A14" s="54"/>
      <c r="B14" s="8" t="s">
        <v>24</v>
      </c>
      <c r="C14" s="12" t="s">
        <v>81</v>
      </c>
      <c r="D14" s="12"/>
      <c r="E14" s="12"/>
      <c r="F14" s="13"/>
      <c r="G14" s="56">
        <f>'A - 05-31-22'!G33</f>
        <v>-71875.169999999984</v>
      </c>
    </row>
    <row r="15" spans="1:7" x14ac:dyDescent="0.2">
      <c r="A15" s="54"/>
      <c r="B15" s="8" t="s">
        <v>25</v>
      </c>
      <c r="C15" s="12" t="s">
        <v>86</v>
      </c>
      <c r="D15" s="12"/>
      <c r="E15" s="12"/>
      <c r="F15" s="13"/>
      <c r="G15" s="56">
        <f>'B - 11-30-22'!G35</f>
        <v>-78671.749999999942</v>
      </c>
    </row>
    <row r="16" spans="1:7" x14ac:dyDescent="0.2">
      <c r="A16" s="54"/>
      <c r="B16" s="8" t="s">
        <v>26</v>
      </c>
      <c r="C16" s="12" t="s">
        <v>89</v>
      </c>
      <c r="D16" s="12"/>
      <c r="E16" s="12"/>
      <c r="F16" s="15"/>
      <c r="G16" s="57">
        <f>'C - 05-31-23'!G37</f>
        <v>-10492.23000000004</v>
      </c>
    </row>
    <row r="17" spans="1:7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-111960.14999999997</v>
      </c>
    </row>
    <row r="18" spans="1:7" x14ac:dyDescent="0.2">
      <c r="A18" s="54"/>
      <c r="B18" s="8">
        <v>2</v>
      </c>
      <c r="C18" s="17">
        <v>45108</v>
      </c>
      <c r="D18" s="57">
        <f>490180-233</f>
        <v>489947</v>
      </c>
      <c r="E18" s="58">
        <v>574698.36</v>
      </c>
      <c r="F18" s="18">
        <f t="shared" ref="F18:F25" si="0">D18-E18</f>
        <v>-84751.359999999986</v>
      </c>
      <c r="G18" s="16">
        <f t="shared" ref="G18:G25" si="1">G17+F18</f>
        <v>-196711.50999999995</v>
      </c>
    </row>
    <row r="19" spans="1:7" x14ac:dyDescent="0.2">
      <c r="A19" s="54"/>
      <c r="B19" s="8">
        <v>3</v>
      </c>
      <c r="C19" s="19">
        <v>45139</v>
      </c>
      <c r="D19" s="59">
        <f>657864-242</f>
        <v>657622</v>
      </c>
      <c r="E19" s="60">
        <v>655271.43000000005</v>
      </c>
      <c r="F19" s="20">
        <f t="shared" si="0"/>
        <v>2350.5699999999488</v>
      </c>
      <c r="G19" s="21">
        <f t="shared" si="1"/>
        <v>-194360.94</v>
      </c>
    </row>
    <row r="20" spans="1:7" x14ac:dyDescent="0.2">
      <c r="A20" s="54"/>
      <c r="B20" s="8">
        <v>4</v>
      </c>
      <c r="C20" s="19">
        <v>45170</v>
      </c>
      <c r="D20" s="59">
        <f>657141-0</f>
        <v>657141</v>
      </c>
      <c r="E20" s="60">
        <v>618510.02</v>
      </c>
      <c r="F20" s="20">
        <f t="shared" si="0"/>
        <v>38630.979999999981</v>
      </c>
      <c r="G20" s="21">
        <f t="shared" si="1"/>
        <v>-155729.96000000002</v>
      </c>
    </row>
    <row r="21" spans="1:7" x14ac:dyDescent="0.2">
      <c r="A21" s="54"/>
      <c r="B21" s="8">
        <v>5</v>
      </c>
      <c r="C21" s="19">
        <v>45200</v>
      </c>
      <c r="D21" s="59">
        <f>424492-0</f>
        <v>424492</v>
      </c>
      <c r="E21" s="60">
        <v>429016.13</v>
      </c>
      <c r="F21" s="20">
        <f t="shared" si="0"/>
        <v>-4524.1300000000047</v>
      </c>
      <c r="G21" s="21">
        <f t="shared" si="1"/>
        <v>-160254.09000000003</v>
      </c>
    </row>
    <row r="22" spans="1:7" x14ac:dyDescent="0.2">
      <c r="A22" s="54"/>
      <c r="B22" s="8">
        <v>6</v>
      </c>
      <c r="C22" s="19">
        <v>45231</v>
      </c>
      <c r="D22" s="59">
        <f>390009-189</f>
        <v>389820</v>
      </c>
      <c r="E22" s="60">
        <v>385715.78</v>
      </c>
      <c r="F22" s="20">
        <f t="shared" si="0"/>
        <v>4104.2199999999721</v>
      </c>
      <c r="G22" s="21">
        <f t="shared" si="1"/>
        <v>-156149.87000000005</v>
      </c>
    </row>
    <row r="23" spans="1:7" x14ac:dyDescent="0.2">
      <c r="A23" s="54"/>
      <c r="B23" s="8">
        <v>7</v>
      </c>
      <c r="C23" s="19">
        <v>45261</v>
      </c>
      <c r="D23" s="59">
        <f>537323-227</f>
        <v>537096</v>
      </c>
      <c r="E23" s="60">
        <v>557822.57999999996</v>
      </c>
      <c r="F23" s="22">
        <f t="shared" si="0"/>
        <v>-20726.579999999958</v>
      </c>
      <c r="G23" s="23">
        <f t="shared" si="1"/>
        <v>-176876.45</v>
      </c>
    </row>
    <row r="24" spans="1:7" x14ac:dyDescent="0.2">
      <c r="A24" s="54"/>
      <c r="B24" s="24" t="s">
        <v>28</v>
      </c>
      <c r="C24" s="17">
        <v>45292</v>
      </c>
      <c r="D24" s="57">
        <f>604199-236</f>
        <v>603963</v>
      </c>
      <c r="E24" s="58">
        <v>631714.66</v>
      </c>
      <c r="F24" s="18">
        <f t="shared" si="0"/>
        <v>-27751.660000000033</v>
      </c>
      <c r="G24" s="16">
        <f t="shared" si="1"/>
        <v>-204628.11000000004</v>
      </c>
    </row>
    <row r="25" spans="1:7" x14ac:dyDescent="0.2">
      <c r="A25" s="54"/>
      <c r="B25" s="25" t="s">
        <v>29</v>
      </c>
      <c r="C25" s="26">
        <v>45323</v>
      </c>
      <c r="D25" s="61">
        <f>768476-220</f>
        <v>768256</v>
      </c>
      <c r="E25" s="62">
        <v>691557.24</v>
      </c>
      <c r="F25" s="22">
        <f t="shared" si="0"/>
        <v>76698.760000000009</v>
      </c>
      <c r="G25" s="23">
        <f t="shared" si="1"/>
        <v>-127929.35000000003</v>
      </c>
    </row>
    <row r="26" spans="1:7" x14ac:dyDescent="0.2">
      <c r="A26" s="54"/>
      <c r="B26" s="9"/>
      <c r="C26" s="27" t="s">
        <v>74</v>
      </c>
      <c r="D26" s="28"/>
      <c r="E26" s="28"/>
      <c r="F26" s="28"/>
      <c r="G26" s="29"/>
    </row>
    <row r="27" spans="1:7" x14ac:dyDescent="0.2">
      <c r="A27" s="54"/>
      <c r="B27" s="6"/>
      <c r="C27" s="5"/>
      <c r="D27" s="5"/>
      <c r="E27" s="5"/>
      <c r="F27" s="5"/>
      <c r="G27" s="16"/>
    </row>
    <row r="28" spans="1:7" x14ac:dyDescent="0.2">
      <c r="A28" s="54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4"/>
      <c r="B33" s="24" t="s">
        <v>43</v>
      </c>
      <c r="C33" s="66" t="s">
        <v>90</v>
      </c>
      <c r="D33" s="67">
        <f>-G13</f>
        <v>-49079</v>
      </c>
      <c r="E33" s="67">
        <f>D66</f>
        <v>0</v>
      </c>
      <c r="F33" s="43"/>
      <c r="G33" s="68">
        <f t="shared" ref="G33:G36" si="2">D33+E33</f>
        <v>-49079</v>
      </c>
    </row>
    <row r="34" spans="1:7" x14ac:dyDescent="0.2">
      <c r="A34" s="54"/>
      <c r="B34" s="31" t="s">
        <v>44</v>
      </c>
      <c r="C34" s="69" t="s">
        <v>84</v>
      </c>
      <c r="D34" s="70">
        <f>-G14</f>
        <v>71875.169999999984</v>
      </c>
      <c r="E34" s="70">
        <f>E66</f>
        <v>0</v>
      </c>
      <c r="F34" s="44"/>
      <c r="G34" s="45">
        <f t="shared" si="2"/>
        <v>71875.169999999984</v>
      </c>
    </row>
    <row r="35" spans="1:7" x14ac:dyDescent="0.2">
      <c r="A35" s="54"/>
      <c r="B35" s="31" t="s">
        <v>45</v>
      </c>
      <c r="C35" s="69" t="s">
        <v>87</v>
      </c>
      <c r="D35" s="70">
        <f>-G15</f>
        <v>78671.749999999942</v>
      </c>
      <c r="E35" s="70">
        <f>F66</f>
        <v>0</v>
      </c>
      <c r="F35" s="44"/>
      <c r="G35" s="45">
        <f t="shared" si="2"/>
        <v>78671.749999999942</v>
      </c>
    </row>
    <row r="36" spans="1:7" x14ac:dyDescent="0.2">
      <c r="A36" s="54"/>
      <c r="B36" s="31" t="s">
        <v>46</v>
      </c>
      <c r="C36" s="71" t="s">
        <v>91</v>
      </c>
      <c r="D36" s="72">
        <f>-G16</f>
        <v>10492.23000000004</v>
      </c>
      <c r="E36" s="72">
        <f>G66</f>
        <v>0</v>
      </c>
      <c r="F36" s="48"/>
      <c r="G36" s="46">
        <f t="shared" si="2"/>
        <v>10492.23000000004</v>
      </c>
    </row>
    <row r="37" spans="1:7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111960.14999999997</v>
      </c>
    </row>
    <row r="38" spans="1:7" x14ac:dyDescent="0.2">
      <c r="A38" s="54"/>
      <c r="B38" s="36"/>
      <c r="G38" s="37"/>
    </row>
    <row r="39" spans="1:7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-64916.300000000047</v>
      </c>
    </row>
    <row r="40" spans="1:7" x14ac:dyDescent="0.2">
      <c r="A40" s="54"/>
      <c r="B40" s="36"/>
      <c r="G40" s="37"/>
    </row>
    <row r="41" spans="1:7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-10819.38333333334</v>
      </c>
    </row>
    <row r="42" spans="1:7" x14ac:dyDescent="0.2">
      <c r="A42" s="54"/>
    </row>
    <row r="43" spans="1:7" x14ac:dyDescent="0.2">
      <c r="A43" s="54"/>
      <c r="B43" s="5"/>
      <c r="C43" s="40" t="s">
        <v>48</v>
      </c>
      <c r="D43" s="41"/>
      <c r="E43" s="41"/>
      <c r="F43" s="41"/>
      <c r="G43" s="42"/>
    </row>
    <row r="44" spans="1:7" x14ac:dyDescent="0.2">
      <c r="A44" s="54"/>
      <c r="B44" s="5"/>
      <c r="C44" s="43"/>
      <c r="D44" s="43"/>
      <c r="E44" s="43"/>
      <c r="F44" s="43"/>
      <c r="G44" s="15"/>
    </row>
    <row r="45" spans="1:7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-111960.14999999997</v>
      </c>
    </row>
    <row r="46" spans="1:7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111960.14999999997</v>
      </c>
    </row>
    <row r="47" spans="1:7" x14ac:dyDescent="0.2">
      <c r="A47" s="54"/>
      <c r="B47" s="8"/>
      <c r="C47" s="44"/>
      <c r="D47" s="44"/>
      <c r="E47" s="44"/>
      <c r="F47" s="44"/>
      <c r="G47" s="45"/>
    </row>
    <row r="48" spans="1:7" ht="1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4"/>
      <c r="B49" s="8"/>
      <c r="C49" s="44"/>
      <c r="D49" s="44"/>
      <c r="E49" s="44"/>
      <c r="F49" s="44"/>
      <c r="G49" s="45"/>
    </row>
    <row r="50" spans="1:7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-64916.300000000047</v>
      </c>
    </row>
    <row r="51" spans="1:7" x14ac:dyDescent="0.2">
      <c r="A51" s="54"/>
      <c r="B51" s="8"/>
      <c r="C51" s="44"/>
      <c r="D51" s="44"/>
      <c r="E51" s="44"/>
      <c r="F51" s="44"/>
      <c r="G51" s="45"/>
    </row>
    <row r="52" spans="1:7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-64916.300000000047</v>
      </c>
    </row>
    <row r="53" spans="1:7" x14ac:dyDescent="0.2">
      <c r="A53" s="54"/>
      <c r="B53" s="8"/>
      <c r="C53" s="44"/>
      <c r="D53" s="44"/>
      <c r="E53" s="44"/>
      <c r="F53" s="44"/>
      <c r="G53" s="45"/>
    </row>
    <row r="54" spans="1:7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4"/>
      <c r="B55" s="32"/>
      <c r="C55" s="48"/>
      <c r="D55" s="48"/>
      <c r="E55" s="48"/>
      <c r="F55" s="48"/>
      <c r="G55" s="49"/>
    </row>
    <row r="56" spans="1:7" x14ac:dyDescent="0.2">
      <c r="A56" s="54"/>
    </row>
    <row r="57" spans="1:7" x14ac:dyDescent="0.2">
      <c r="A57" s="54"/>
      <c r="B57" t="s">
        <v>55</v>
      </c>
    </row>
    <row r="58" spans="1:7" x14ac:dyDescent="0.2">
      <c r="A58" s="54"/>
      <c r="B58" s="36"/>
      <c r="C58" s="5"/>
      <c r="D58" s="6" t="s">
        <v>56</v>
      </c>
      <c r="E58" s="31"/>
      <c r="F58" s="73"/>
      <c r="G58" s="73"/>
    </row>
    <row r="59" spans="1:7" x14ac:dyDescent="0.2">
      <c r="B59" s="36"/>
      <c r="C59" s="9" t="s">
        <v>17</v>
      </c>
      <c r="D59" s="9" t="s">
        <v>99</v>
      </c>
      <c r="E59" s="31"/>
      <c r="F59" s="73"/>
      <c r="G59" s="73"/>
    </row>
    <row r="60" spans="1:7" x14ac:dyDescent="0.2">
      <c r="C60" s="17">
        <v>45108</v>
      </c>
      <c r="D60" s="50">
        <v>0</v>
      </c>
      <c r="E60" s="74"/>
      <c r="F60" s="70"/>
      <c r="G60" s="70"/>
    </row>
    <row r="61" spans="1:7" x14ac:dyDescent="0.2">
      <c r="C61" s="19">
        <v>45139</v>
      </c>
      <c r="D61" s="51">
        <v>0</v>
      </c>
      <c r="E61" s="74"/>
      <c r="F61" s="70"/>
      <c r="G61" s="70"/>
    </row>
    <row r="62" spans="1:7" x14ac:dyDescent="0.2">
      <c r="C62" s="19">
        <v>45170</v>
      </c>
      <c r="D62" s="51">
        <v>0</v>
      </c>
      <c r="E62" s="74"/>
      <c r="F62" s="70"/>
      <c r="G62" s="70"/>
    </row>
    <row r="63" spans="1:7" x14ac:dyDescent="0.2">
      <c r="C63" s="19">
        <v>45200</v>
      </c>
      <c r="D63" s="51">
        <v>0</v>
      </c>
      <c r="E63" s="74"/>
      <c r="F63" s="70"/>
      <c r="G63" s="70"/>
    </row>
    <row r="64" spans="1:7" x14ac:dyDescent="0.2">
      <c r="C64" s="19">
        <v>45231</v>
      </c>
      <c r="D64" s="51">
        <v>0</v>
      </c>
      <c r="E64" s="74"/>
      <c r="F64" s="70"/>
      <c r="G64" s="70"/>
    </row>
    <row r="65" spans="3:7" x14ac:dyDescent="0.2">
      <c r="C65" s="19">
        <v>45261</v>
      </c>
      <c r="D65" s="52">
        <v>0</v>
      </c>
      <c r="E65" s="74"/>
      <c r="F65" s="70"/>
      <c r="G65" s="70"/>
    </row>
    <row r="66" spans="3:7" x14ac:dyDescent="0.2">
      <c r="C66" s="53" t="s">
        <v>57</v>
      </c>
      <c r="D66" s="39">
        <f>SUM(D60:D65)</f>
        <v>0</v>
      </c>
      <c r="E66" s="20"/>
      <c r="F66" s="70"/>
      <c r="G66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49079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-71875.169999999984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-78671.749999999942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-10492.23000000004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-64916.300000000047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-176876.45</v>
      </c>
    </row>
    <row r="19" spans="2:7" x14ac:dyDescent="0.2">
      <c r="B19" s="8">
        <v>2</v>
      </c>
      <c r="C19" s="17">
        <v>45292</v>
      </c>
      <c r="D19" s="57">
        <f>604199-236</f>
        <v>603963</v>
      </c>
      <c r="E19" s="58">
        <v>631714.66</v>
      </c>
      <c r="F19" s="18">
        <f t="shared" ref="F19:F26" si="0">D19-E19</f>
        <v>-27751.660000000033</v>
      </c>
      <c r="G19" s="16">
        <f t="shared" ref="G19:G26" si="1">G18+F19</f>
        <v>-204628.11000000004</v>
      </c>
    </row>
    <row r="20" spans="2:7" x14ac:dyDescent="0.2">
      <c r="B20" s="8">
        <v>3</v>
      </c>
      <c r="C20" s="19">
        <v>45323</v>
      </c>
      <c r="D20" s="59">
        <f>768476-220</f>
        <v>768256</v>
      </c>
      <c r="E20" s="60">
        <v>691557.24</v>
      </c>
      <c r="F20" s="20">
        <f t="shared" si="0"/>
        <v>76698.760000000009</v>
      </c>
      <c r="G20" s="21">
        <f t="shared" si="1"/>
        <v>-127929.35000000003</v>
      </c>
    </row>
    <row r="21" spans="2:7" x14ac:dyDescent="0.2">
      <c r="B21" s="8">
        <v>4</v>
      </c>
      <c r="C21" s="19">
        <v>45352</v>
      </c>
      <c r="D21" s="59">
        <f>533267-206</f>
        <v>533061</v>
      </c>
      <c r="E21" s="60">
        <v>553137.31000000006</v>
      </c>
      <c r="F21" s="20">
        <f t="shared" si="0"/>
        <v>-20076.310000000056</v>
      </c>
      <c r="G21" s="21">
        <f t="shared" si="1"/>
        <v>-148005.66000000009</v>
      </c>
    </row>
    <row r="22" spans="2:7" x14ac:dyDescent="0.2">
      <c r="B22" s="8">
        <v>5</v>
      </c>
      <c r="C22" s="19">
        <v>45383</v>
      </c>
      <c r="D22" s="59">
        <f>315693-147</f>
        <v>315546</v>
      </c>
      <c r="E22" s="60">
        <v>376863.44</v>
      </c>
      <c r="F22" s="20">
        <f t="shared" si="0"/>
        <v>-61317.440000000002</v>
      </c>
      <c r="G22" s="21">
        <f t="shared" si="1"/>
        <v>-209323.10000000009</v>
      </c>
    </row>
    <row r="23" spans="2:7" x14ac:dyDescent="0.2">
      <c r="B23" s="8">
        <v>6</v>
      </c>
      <c r="C23" s="19">
        <v>45413</v>
      </c>
      <c r="D23" s="59">
        <f>322572-201</f>
        <v>322371</v>
      </c>
      <c r="E23" s="60">
        <v>461680.94</v>
      </c>
      <c r="F23" s="20">
        <f t="shared" si="0"/>
        <v>-139309.94</v>
      </c>
      <c r="G23" s="21">
        <f t="shared" si="1"/>
        <v>-348633.0400000001</v>
      </c>
    </row>
    <row r="24" spans="2:7" x14ac:dyDescent="0.2">
      <c r="B24" s="8">
        <v>7</v>
      </c>
      <c r="C24" s="19">
        <v>45444</v>
      </c>
      <c r="D24" s="59">
        <f>463562-244</f>
        <v>463318</v>
      </c>
      <c r="E24" s="60">
        <v>507259.56</v>
      </c>
      <c r="F24" s="22">
        <f t="shared" si="0"/>
        <v>-43941.56</v>
      </c>
      <c r="G24" s="23">
        <f t="shared" si="1"/>
        <v>-392574.60000000009</v>
      </c>
    </row>
    <row r="25" spans="2:7" x14ac:dyDescent="0.2">
      <c r="B25" s="24" t="s">
        <v>28</v>
      </c>
      <c r="C25" s="17">
        <v>45474</v>
      </c>
      <c r="D25" s="57">
        <f>678974-296</f>
        <v>678678</v>
      </c>
      <c r="E25" s="58">
        <v>774304.52</v>
      </c>
      <c r="F25" s="18">
        <f t="shared" si="0"/>
        <v>-95626.520000000019</v>
      </c>
      <c r="G25" s="16">
        <f t="shared" si="1"/>
        <v>-488201.12000000011</v>
      </c>
    </row>
    <row r="26" spans="2:7" x14ac:dyDescent="0.2">
      <c r="B26" s="25" t="s">
        <v>29</v>
      </c>
      <c r="C26" s="26">
        <v>45505</v>
      </c>
      <c r="D26" s="61">
        <f>664142-0</f>
        <v>664142</v>
      </c>
      <c r="E26" s="62">
        <v>747438.2</v>
      </c>
      <c r="F26" s="22">
        <f t="shared" si="0"/>
        <v>-83296.199999999953</v>
      </c>
      <c r="G26" s="23">
        <f t="shared" si="1"/>
        <v>-571497.32000000007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-49079</v>
      </c>
      <c r="E34" s="16">
        <f>D68</f>
        <v>32720</v>
      </c>
      <c r="F34" s="5"/>
      <c r="G34" s="16">
        <f t="shared" ref="G34:G38" si="2">D34+E34</f>
        <v>-16359</v>
      </c>
    </row>
    <row r="35" spans="2:7" x14ac:dyDescent="0.2">
      <c r="B35" s="31" t="s">
        <v>44</v>
      </c>
      <c r="C35" s="7" t="s">
        <v>84</v>
      </c>
      <c r="D35" s="21">
        <f>-G14</f>
        <v>71875.169999999984</v>
      </c>
      <c r="E35" s="21">
        <v>0</v>
      </c>
      <c r="F35" s="7"/>
      <c r="G35" s="21">
        <f t="shared" si="2"/>
        <v>71875.169999999984</v>
      </c>
    </row>
    <row r="36" spans="2:7" x14ac:dyDescent="0.2">
      <c r="B36" s="31" t="s">
        <v>45</v>
      </c>
      <c r="C36" s="7" t="s">
        <v>87</v>
      </c>
      <c r="D36" s="21">
        <f>-G15</f>
        <v>78671.749999999942</v>
      </c>
      <c r="E36" s="21">
        <v>0</v>
      </c>
      <c r="F36" s="7"/>
      <c r="G36" s="21">
        <f t="shared" si="2"/>
        <v>78671.749999999942</v>
      </c>
    </row>
    <row r="37" spans="2:7" x14ac:dyDescent="0.2">
      <c r="B37" s="31" t="s">
        <v>46</v>
      </c>
      <c r="C37" s="7" t="s">
        <v>91</v>
      </c>
      <c r="D37" s="21">
        <f>-G16</f>
        <v>10492.23000000004</v>
      </c>
      <c r="E37" s="21">
        <v>0</v>
      </c>
      <c r="F37" s="7"/>
      <c r="G37" s="21">
        <f t="shared" si="2"/>
        <v>10492.23000000004</v>
      </c>
    </row>
    <row r="38" spans="2:7" x14ac:dyDescent="0.2">
      <c r="B38" s="31" t="s">
        <v>59</v>
      </c>
      <c r="C38" s="32" t="s">
        <v>93</v>
      </c>
      <c r="D38" s="23">
        <f>-G17</f>
        <v>64916.300000000047</v>
      </c>
      <c r="E38" s="23">
        <v>0</v>
      </c>
      <c r="F38" s="32"/>
      <c r="G38" s="23">
        <f t="shared" si="2"/>
        <v>64916.300000000047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209596.45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-182978.15000000008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-30496.358333333348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-176876.45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209596.45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32720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-182978.15000000008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-215698.15000000008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32720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73"/>
      <c r="G60" s="73"/>
    </row>
    <row r="61" spans="2:7" x14ac:dyDescent="0.2">
      <c r="B61" s="36"/>
      <c r="C61" s="9" t="s">
        <v>17</v>
      </c>
      <c r="D61" s="9" t="s">
        <v>99</v>
      </c>
      <c r="E61" s="31"/>
      <c r="F61" s="73"/>
      <c r="G61" s="73"/>
    </row>
    <row r="62" spans="2:7" x14ac:dyDescent="0.2">
      <c r="C62" s="17">
        <v>45292</v>
      </c>
      <c r="D62" s="50">
        <v>0</v>
      </c>
      <c r="E62" s="74"/>
      <c r="F62" s="70"/>
      <c r="G62" s="70"/>
    </row>
    <row r="63" spans="2:7" x14ac:dyDescent="0.2">
      <c r="C63" s="19">
        <v>45323</v>
      </c>
      <c r="D63" s="51">
        <v>0</v>
      </c>
      <c r="E63" s="74"/>
      <c r="F63" s="70"/>
      <c r="G63" s="70"/>
    </row>
    <row r="64" spans="2:7" x14ac:dyDescent="0.2">
      <c r="C64" s="19">
        <v>45352</v>
      </c>
      <c r="D64" s="51">
        <v>8180</v>
      </c>
      <c r="E64" s="74"/>
      <c r="F64" s="70"/>
      <c r="G64" s="70"/>
    </row>
    <row r="65" spans="2:7" x14ac:dyDescent="0.2">
      <c r="C65" s="19">
        <v>45383</v>
      </c>
      <c r="D65" s="51">
        <v>8180</v>
      </c>
      <c r="E65" s="74"/>
      <c r="F65" s="70"/>
      <c r="G65" s="70"/>
    </row>
    <row r="66" spans="2:7" x14ac:dyDescent="0.2">
      <c r="C66" s="19">
        <v>45413</v>
      </c>
      <c r="D66" s="51">
        <v>8180</v>
      </c>
      <c r="E66" s="74"/>
      <c r="F66" s="70"/>
      <c r="G66" s="70"/>
    </row>
    <row r="67" spans="2:7" x14ac:dyDescent="0.2">
      <c r="C67" s="19">
        <v>45444</v>
      </c>
      <c r="D67" s="52">
        <v>8180</v>
      </c>
      <c r="E67" s="74"/>
      <c r="F67" s="70"/>
      <c r="G67" s="70"/>
    </row>
    <row r="68" spans="2:7" x14ac:dyDescent="0.2">
      <c r="C68" s="53" t="s">
        <v>57</v>
      </c>
      <c r="D68" s="39">
        <f>SUM(D62:D67)</f>
        <v>32720</v>
      </c>
      <c r="E68" s="20"/>
      <c r="F68" s="70"/>
      <c r="G68" s="70"/>
    </row>
    <row r="79" spans="2:7" x14ac:dyDescent="0.2">
      <c r="B79" s="54"/>
    </row>
    <row r="80" spans="2:7" x14ac:dyDescent="0.2">
      <c r="B80" s="54"/>
    </row>
    <row r="81" spans="2:2" x14ac:dyDescent="0.2">
      <c r="B81" s="54"/>
    </row>
    <row r="82" spans="2:2" x14ac:dyDescent="0.2">
      <c r="B82" s="54"/>
    </row>
    <row r="83" spans="2:2" x14ac:dyDescent="0.2">
      <c r="B83" s="54"/>
    </row>
    <row r="84" spans="2:2" x14ac:dyDescent="0.2">
      <c r="B84" s="54"/>
    </row>
    <row r="85" spans="2:2" x14ac:dyDescent="0.2">
      <c r="B85" s="54"/>
    </row>
    <row r="86" spans="2:2" x14ac:dyDescent="0.2">
      <c r="B86" s="54"/>
    </row>
    <row r="87" spans="2:2" x14ac:dyDescent="0.2">
      <c r="B87" s="54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16359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-71875.169999999984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-78671.749999999942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-10492.23000000004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-64916.300000000047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7">
        <f>'E - 05-31-24'!G41</f>
        <v>-182978.15000000008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-392574.60000000009</v>
      </c>
    </row>
    <row r="20" spans="2:7" x14ac:dyDescent="0.2">
      <c r="B20" s="8">
        <v>2</v>
      </c>
      <c r="C20" s="17">
        <v>45474</v>
      </c>
      <c r="D20" s="57">
        <f>678974-296</f>
        <v>678678</v>
      </c>
      <c r="E20" s="58">
        <v>774304.52</v>
      </c>
      <c r="F20" s="18">
        <f t="shared" ref="F20:F27" si="0">D20-E20</f>
        <v>-95626.520000000019</v>
      </c>
      <c r="G20" s="16">
        <f t="shared" ref="G20:G27" si="1">G19+F20</f>
        <v>-488201.12000000011</v>
      </c>
    </row>
    <row r="21" spans="2:7" x14ac:dyDescent="0.2">
      <c r="B21" s="8">
        <v>3</v>
      </c>
      <c r="C21" s="19">
        <v>45505</v>
      </c>
      <c r="D21" s="59">
        <f>664142-0</f>
        <v>664142</v>
      </c>
      <c r="E21" s="60">
        <v>747438.2</v>
      </c>
      <c r="F21" s="20">
        <f t="shared" si="0"/>
        <v>-83296.199999999953</v>
      </c>
      <c r="G21" s="21">
        <f t="shared" si="1"/>
        <v>-571497.32000000007</v>
      </c>
    </row>
    <row r="22" spans="2:7" x14ac:dyDescent="0.2">
      <c r="B22" s="8">
        <v>4</v>
      </c>
      <c r="C22" s="19">
        <v>45536</v>
      </c>
      <c r="D22" s="59">
        <f>584243-0</f>
        <v>584243</v>
      </c>
      <c r="E22" s="60">
        <v>646500.15</v>
      </c>
      <c r="F22" s="20">
        <f t="shared" si="0"/>
        <v>-62257.150000000023</v>
      </c>
      <c r="G22" s="21">
        <f t="shared" si="1"/>
        <v>-633754.47000000009</v>
      </c>
    </row>
    <row r="23" spans="2:7" x14ac:dyDescent="0.2">
      <c r="B23" s="8">
        <v>5</v>
      </c>
      <c r="C23" s="19">
        <v>45566</v>
      </c>
      <c r="D23" s="59">
        <f>557956-0</f>
        <v>557956</v>
      </c>
      <c r="E23" s="60">
        <v>595417.71</v>
      </c>
      <c r="F23" s="20">
        <f t="shared" si="0"/>
        <v>-37461.709999999963</v>
      </c>
      <c r="G23" s="21">
        <f t="shared" si="1"/>
        <v>-671216.18</v>
      </c>
    </row>
    <row r="24" spans="2:7" x14ac:dyDescent="0.2">
      <c r="B24" s="8">
        <v>6</v>
      </c>
      <c r="C24" s="19">
        <v>45597</v>
      </c>
      <c r="D24" s="59">
        <f>438570-252</f>
        <v>438318</v>
      </c>
      <c r="E24" s="60">
        <v>549099.43000000005</v>
      </c>
      <c r="F24" s="20">
        <f t="shared" si="0"/>
        <v>-110781.43000000005</v>
      </c>
      <c r="G24" s="21">
        <f t="shared" si="1"/>
        <v>-781997.6100000001</v>
      </c>
    </row>
    <row r="25" spans="2:7" x14ac:dyDescent="0.2">
      <c r="B25" s="8">
        <v>7</v>
      </c>
      <c r="C25" s="19">
        <v>45627</v>
      </c>
      <c r="D25" s="59">
        <f>513805-269</f>
        <v>513536</v>
      </c>
      <c r="E25" s="60">
        <v>563256.85</v>
      </c>
      <c r="F25" s="22">
        <f t="shared" si="0"/>
        <v>-49720.849999999977</v>
      </c>
      <c r="G25" s="23">
        <f t="shared" si="1"/>
        <v>-831718.46000000008</v>
      </c>
    </row>
    <row r="26" spans="2:7" x14ac:dyDescent="0.2">
      <c r="B26" s="24" t="s">
        <v>28</v>
      </c>
      <c r="C26" s="17">
        <v>45658</v>
      </c>
      <c r="D26" s="57">
        <f>812297-319</f>
        <v>811978</v>
      </c>
      <c r="E26" s="58">
        <v>850446.92</v>
      </c>
      <c r="F26" s="18">
        <f t="shared" si="0"/>
        <v>-38468.920000000042</v>
      </c>
      <c r="G26" s="16">
        <f t="shared" si="1"/>
        <v>-870187.38000000012</v>
      </c>
    </row>
    <row r="27" spans="2:7" x14ac:dyDescent="0.2">
      <c r="B27" s="25" t="s">
        <v>29</v>
      </c>
      <c r="C27" s="26">
        <v>45689</v>
      </c>
      <c r="D27" s="61">
        <f>1024276-292</f>
        <v>1023984</v>
      </c>
      <c r="E27" s="62">
        <v>972773.49</v>
      </c>
      <c r="F27" s="22">
        <f t="shared" si="0"/>
        <v>51210.510000000009</v>
      </c>
      <c r="G27" s="23">
        <f t="shared" si="1"/>
        <v>-818976.87000000011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-16359</v>
      </c>
      <c r="E35" s="16">
        <f>D70</f>
        <v>16359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71875.169999999984</v>
      </c>
      <c r="E36" s="21">
        <v>0</v>
      </c>
      <c r="F36" s="7"/>
      <c r="G36" s="21">
        <f t="shared" si="3"/>
        <v>71875.169999999984</v>
      </c>
    </row>
    <row r="37" spans="2:7" x14ac:dyDescent="0.2">
      <c r="B37" s="31" t="s">
        <v>45</v>
      </c>
      <c r="C37" s="7" t="s">
        <v>87</v>
      </c>
      <c r="D37" s="21">
        <f t="shared" si="2"/>
        <v>78671.749999999942</v>
      </c>
      <c r="E37" s="21">
        <v>0</v>
      </c>
      <c r="F37" s="7"/>
      <c r="G37" s="21">
        <f t="shared" si="3"/>
        <v>78671.749999999942</v>
      </c>
    </row>
    <row r="38" spans="2:7" x14ac:dyDescent="0.2">
      <c r="B38" s="31" t="s">
        <v>46</v>
      </c>
      <c r="C38" s="7" t="s">
        <v>91</v>
      </c>
      <c r="D38" s="21">
        <f t="shared" si="2"/>
        <v>10492.23000000004</v>
      </c>
      <c r="E38" s="21">
        <v>0</v>
      </c>
      <c r="F38" s="7"/>
      <c r="G38" s="21">
        <f t="shared" si="3"/>
        <v>10492.23000000004</v>
      </c>
    </row>
    <row r="39" spans="2:7" x14ac:dyDescent="0.2">
      <c r="B39" s="31" t="s">
        <v>59</v>
      </c>
      <c r="C39" s="7" t="s">
        <v>93</v>
      </c>
      <c r="D39" s="21">
        <f t="shared" si="2"/>
        <v>64916.300000000047</v>
      </c>
      <c r="E39" s="21">
        <v>0</v>
      </c>
      <c r="F39" s="7"/>
      <c r="G39" s="21">
        <f t="shared" si="3"/>
        <v>64916.300000000047</v>
      </c>
    </row>
    <row r="40" spans="2:7" x14ac:dyDescent="0.2">
      <c r="B40" s="31" t="s">
        <v>66</v>
      </c>
      <c r="C40" s="32" t="s">
        <v>95</v>
      </c>
      <c r="D40" s="23">
        <f t="shared" si="2"/>
        <v>182978.15000000008</v>
      </c>
      <c r="E40" s="23">
        <v>0</v>
      </c>
      <c r="F40" s="32"/>
      <c r="G40" s="23">
        <f t="shared" si="3"/>
        <v>182978.15000000008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408933.60000000009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-422784.86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-70464.143333333326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-392574.60000000009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408933.60000000009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16359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-422784.86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-439143.86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16359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73"/>
      <c r="G62" s="73"/>
    </row>
    <row r="63" spans="2:7" x14ac:dyDescent="0.2">
      <c r="B63" s="36"/>
      <c r="C63" s="9" t="s">
        <v>17</v>
      </c>
      <c r="D63" s="9" t="s">
        <v>99</v>
      </c>
      <c r="E63" s="31"/>
      <c r="F63" s="73"/>
      <c r="G63" s="73"/>
    </row>
    <row r="64" spans="2:7" x14ac:dyDescent="0.2">
      <c r="C64" s="17">
        <v>45474</v>
      </c>
      <c r="D64" s="50">
        <v>8180</v>
      </c>
      <c r="E64" s="74"/>
      <c r="F64" s="70"/>
      <c r="G64" s="70"/>
    </row>
    <row r="65" spans="3:7" x14ac:dyDescent="0.2">
      <c r="C65" s="19">
        <v>45505</v>
      </c>
      <c r="D65" s="51">
        <v>8179</v>
      </c>
      <c r="E65" s="74"/>
      <c r="F65" s="70"/>
      <c r="G65" s="70"/>
    </row>
    <row r="66" spans="3:7" x14ac:dyDescent="0.2">
      <c r="C66" s="19">
        <v>45536</v>
      </c>
      <c r="D66" s="51">
        <v>0</v>
      </c>
      <c r="E66" s="74"/>
      <c r="F66" s="70"/>
      <c r="G66" s="70"/>
    </row>
    <row r="67" spans="3:7" x14ac:dyDescent="0.2">
      <c r="C67" s="19">
        <v>45566</v>
      </c>
      <c r="D67" s="51">
        <v>0</v>
      </c>
      <c r="E67" s="74"/>
      <c r="F67" s="70"/>
      <c r="G67" s="70"/>
    </row>
    <row r="68" spans="3:7" x14ac:dyDescent="0.2">
      <c r="C68" s="19">
        <v>45597</v>
      </c>
      <c r="D68" s="51">
        <v>0</v>
      </c>
      <c r="E68" s="74"/>
      <c r="F68" s="70"/>
      <c r="G68" s="70"/>
    </row>
    <row r="69" spans="3:7" x14ac:dyDescent="0.2">
      <c r="C69" s="19">
        <v>45627</v>
      </c>
      <c r="D69" s="52">
        <v>0</v>
      </c>
      <c r="E69" s="74"/>
      <c r="F69" s="70"/>
      <c r="G69" s="70"/>
    </row>
    <row r="70" spans="3:7" x14ac:dyDescent="0.2">
      <c r="C70" s="53" t="s">
        <v>57</v>
      </c>
      <c r="D70" s="39">
        <f>SUM(D64:D69)</f>
        <v>16359</v>
      </c>
      <c r="E70" s="20"/>
      <c r="F70" s="70"/>
      <c r="G70" s="70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2025-03-31T01:18:23Z</dcterms:modified>
</cp:coreProperties>
</file>