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Pricing\Share\000 - PSC Cases\Env Surcharge Review Cases\PSC Case 2025-00013 - 36-Month Review\PSC DR1\"/>
    </mc:Choice>
  </mc:AlternateContent>
  <xr:revisionPtr revIDLastSave="0" documentId="13_ncr:1_{C140D496-98FE-4144-A55E-F707AD2A3395}" xr6:coauthVersionLast="47" xr6:coauthVersionMax="47" xr10:uidLastSave="{00000000-0000-0000-0000-000000000000}"/>
  <bookViews>
    <workbookView xWindow="2685" yWindow="2685" windowWidth="38700" windowHeight="15285" xr2:uid="{00000000-000D-0000-FFFF-FFFF00000000}"/>
  </bookViews>
  <sheets>
    <sheet name="EKPC (Over)Under As Filed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47" i="5" l="1"/>
  <c r="K47" i="5"/>
  <c r="L47" i="5"/>
  <c r="AI8" i="5"/>
  <c r="AJ8" i="5"/>
  <c r="AK8" i="5"/>
  <c r="AL8" i="5"/>
  <c r="AM8" i="5"/>
  <c r="AN8" i="5"/>
  <c r="AO8" i="5"/>
  <c r="AP8" i="5"/>
  <c r="AQ8" i="5"/>
  <c r="AR8" i="5"/>
  <c r="AH8" i="5"/>
  <c r="M31" i="5" l="1"/>
  <c r="F10" i="5"/>
  <c r="F16" i="5" s="1"/>
  <c r="F23" i="5" s="1"/>
  <c r="F29" i="5" s="1"/>
  <c r="F33" i="5" s="1"/>
  <c r="F40" i="5" s="1"/>
  <c r="F45" i="5" s="1"/>
  <c r="F47" i="5" s="1"/>
  <c r="G51" i="5" s="1"/>
  <c r="F6" i="5"/>
  <c r="I23" i="5" l="1"/>
  <c r="I29" i="5" s="1"/>
  <c r="X16" i="5"/>
  <c r="X23" i="5" s="1"/>
  <c r="X29" i="5" s="1"/>
  <c r="W16" i="5"/>
  <c r="W23" i="5" s="1"/>
  <c r="W29" i="5" s="1"/>
  <c r="AK10" i="5"/>
  <c r="AK16" i="5" s="1"/>
  <c r="AK23" i="5" s="1"/>
  <c r="AK29" i="5" s="1"/>
  <c r="AI10" i="5"/>
  <c r="AI16" i="5" s="1"/>
  <c r="AI23" i="5" s="1"/>
  <c r="AI29" i="5" s="1"/>
  <c r="Y10" i="5"/>
  <c r="Y16" i="5" s="1"/>
  <c r="Y23" i="5" s="1"/>
  <c r="Y29" i="5" s="1"/>
  <c r="W10" i="5"/>
  <c r="T10" i="5"/>
  <c r="T16" i="5" s="1"/>
  <c r="T23" i="5" s="1"/>
  <c r="T29" i="5" s="1"/>
  <c r="M10" i="5"/>
  <c r="M16" i="5" s="1"/>
  <c r="AR6" i="5"/>
  <c r="AR10" i="5" s="1"/>
  <c r="AR16" i="5" s="1"/>
  <c r="AR23" i="5" s="1"/>
  <c r="AR29" i="5" s="1"/>
  <c r="AQ6" i="5"/>
  <c r="AQ10" i="5" s="1"/>
  <c r="AQ16" i="5" s="1"/>
  <c r="AQ23" i="5" s="1"/>
  <c r="AQ29" i="5" s="1"/>
  <c r="AP6" i="5"/>
  <c r="AP10" i="5" s="1"/>
  <c r="AP16" i="5" s="1"/>
  <c r="AP23" i="5" s="1"/>
  <c r="AP29" i="5" s="1"/>
  <c r="AO6" i="5"/>
  <c r="AO10" i="5" s="1"/>
  <c r="AO16" i="5" s="1"/>
  <c r="AO23" i="5" s="1"/>
  <c r="AO29" i="5" s="1"/>
  <c r="AN6" i="5"/>
  <c r="AN10" i="5" s="1"/>
  <c r="AN16" i="5" s="1"/>
  <c r="AN23" i="5" s="1"/>
  <c r="AN29" i="5" s="1"/>
  <c r="AM6" i="5"/>
  <c r="AM10" i="5" s="1"/>
  <c r="AM16" i="5" s="1"/>
  <c r="AM23" i="5" s="1"/>
  <c r="AM29" i="5" s="1"/>
  <c r="AL6" i="5"/>
  <c r="AL10" i="5" s="1"/>
  <c r="AL16" i="5" s="1"/>
  <c r="AL23" i="5" s="1"/>
  <c r="AL29" i="5" s="1"/>
  <c r="AK6" i="5"/>
  <c r="AJ6" i="5"/>
  <c r="AJ10" i="5" s="1"/>
  <c r="AJ16" i="5" s="1"/>
  <c r="AJ23" i="5" s="1"/>
  <c r="AJ29" i="5" s="1"/>
  <c r="AI6" i="5"/>
  <c r="AH6" i="5"/>
  <c r="AH10" i="5" s="1"/>
  <c r="AH16" i="5" s="1"/>
  <c r="AH23" i="5" s="1"/>
  <c r="AH29" i="5" s="1"/>
  <c r="AG6" i="5"/>
  <c r="AG10" i="5" s="1"/>
  <c r="AF6" i="5"/>
  <c r="AF10" i="5" s="1"/>
  <c r="AF16" i="5" s="1"/>
  <c r="AF23" i="5" s="1"/>
  <c r="AF29" i="5" s="1"/>
  <c r="AE6" i="5"/>
  <c r="AE10" i="5" s="1"/>
  <c r="AE16" i="5" s="1"/>
  <c r="AE23" i="5" s="1"/>
  <c r="AE29" i="5" s="1"/>
  <c r="AD6" i="5"/>
  <c r="AD10" i="5" s="1"/>
  <c r="AD16" i="5" s="1"/>
  <c r="AD23" i="5" s="1"/>
  <c r="AD29" i="5" s="1"/>
  <c r="AC6" i="5"/>
  <c r="AC10" i="5" s="1"/>
  <c r="AC16" i="5" s="1"/>
  <c r="AC23" i="5" s="1"/>
  <c r="AC29" i="5" s="1"/>
  <c r="AB6" i="5"/>
  <c r="AB10" i="5" s="1"/>
  <c r="AB16" i="5" s="1"/>
  <c r="AB23" i="5" s="1"/>
  <c r="AB29" i="5" s="1"/>
  <c r="AA6" i="5"/>
  <c r="AA10" i="5" s="1"/>
  <c r="AA16" i="5" s="1"/>
  <c r="AA23" i="5" s="1"/>
  <c r="AA29" i="5" s="1"/>
  <c r="Z6" i="5"/>
  <c r="Z10" i="5" s="1"/>
  <c r="Z16" i="5" s="1"/>
  <c r="Z23" i="5" s="1"/>
  <c r="Z29" i="5" s="1"/>
  <c r="Y6" i="5"/>
  <c r="X6" i="5"/>
  <c r="X10" i="5" s="1"/>
  <c r="W6" i="5"/>
  <c r="V6" i="5"/>
  <c r="V10" i="5" s="1"/>
  <c r="V16" i="5" s="1"/>
  <c r="V23" i="5" s="1"/>
  <c r="V29" i="5" s="1"/>
  <c r="U6" i="5"/>
  <c r="U10" i="5" s="1"/>
  <c r="U16" i="5" s="1"/>
  <c r="U23" i="5" s="1"/>
  <c r="U29" i="5" s="1"/>
  <c r="T6" i="5"/>
  <c r="S6" i="5"/>
  <c r="S10" i="5" s="1"/>
  <c r="S16" i="5" s="1"/>
  <c r="S23" i="5" s="1"/>
  <c r="S29" i="5" s="1"/>
  <c r="R6" i="5"/>
  <c r="R10" i="5" s="1"/>
  <c r="R16" i="5" s="1"/>
  <c r="R23" i="5" s="1"/>
  <c r="R29" i="5" s="1"/>
  <c r="Q6" i="5"/>
  <c r="Q10" i="5" s="1"/>
  <c r="Q16" i="5" s="1"/>
  <c r="Q23" i="5" s="1"/>
  <c r="Q29" i="5" s="1"/>
  <c r="P6" i="5"/>
  <c r="P10" i="5" s="1"/>
  <c r="P16" i="5" s="1"/>
  <c r="P23" i="5" s="1"/>
  <c r="P29" i="5" s="1"/>
  <c r="P33" i="5" s="1"/>
  <c r="P40" i="5" s="1"/>
  <c r="P45" i="5" s="1"/>
  <c r="P47" i="5" s="1"/>
  <c r="Q51" i="5" s="1"/>
  <c r="O6" i="5"/>
  <c r="O10" i="5" s="1"/>
  <c r="O16" i="5" s="1"/>
  <c r="O23" i="5" s="1"/>
  <c r="O29" i="5" s="1"/>
  <c r="N6" i="5"/>
  <c r="N10" i="5" s="1"/>
  <c r="N16" i="5" s="1"/>
  <c r="N23" i="5" s="1"/>
  <c r="N29" i="5" s="1"/>
  <c r="N33" i="5" s="1"/>
  <c r="N40" i="5" s="1"/>
  <c r="N45" i="5" s="1"/>
  <c r="N47" i="5" s="1"/>
  <c r="O51" i="5" s="1"/>
  <c r="M6" i="5"/>
  <c r="L6" i="5"/>
  <c r="L10" i="5" s="1"/>
  <c r="L16" i="5" s="1"/>
  <c r="L23" i="5" s="1"/>
  <c r="L29" i="5" s="1"/>
  <c r="K6" i="5"/>
  <c r="K10" i="5" s="1"/>
  <c r="K16" i="5" s="1"/>
  <c r="K23" i="5" s="1"/>
  <c r="K29" i="5" s="1"/>
  <c r="J6" i="5"/>
  <c r="J10" i="5" s="1"/>
  <c r="J16" i="5" s="1"/>
  <c r="J23" i="5" s="1"/>
  <c r="J29" i="5" s="1"/>
  <c r="I6" i="5"/>
  <c r="I10" i="5" s="1"/>
  <c r="I16" i="5" s="1"/>
  <c r="H6" i="5"/>
  <c r="H10" i="5" s="1"/>
  <c r="H16" i="5" s="1"/>
  <c r="H23" i="5" s="1"/>
  <c r="H29" i="5" s="1"/>
  <c r="G6" i="5"/>
  <c r="G10" i="5" s="1"/>
  <c r="G16" i="5" s="1"/>
  <c r="G23" i="5" s="1"/>
  <c r="G29" i="5" s="1"/>
  <c r="M23" i="5" l="1"/>
  <c r="M29" i="5" s="1"/>
  <c r="AG16" i="5"/>
  <c r="AG23" i="5" s="1"/>
  <c r="AG29" i="5" s="1"/>
  <c r="G33" i="5"/>
  <c r="G40" i="5" s="1"/>
  <c r="G45" i="5" s="1"/>
  <c r="G47" i="5" s="1"/>
  <c r="H51" i="5" s="1"/>
  <c r="R33" i="5"/>
  <c r="R40" i="5" s="1"/>
  <c r="R45" i="5" s="1"/>
  <c r="R47" i="5" s="1"/>
  <c r="S51" i="5" s="1"/>
  <c r="T33" i="5"/>
  <c r="T40" i="5" s="1"/>
  <c r="T45" i="5" s="1"/>
  <c r="T47" i="5" s="1"/>
  <c r="U51" i="5" s="1"/>
  <c r="V33" i="5" s="1"/>
  <c r="V40" i="5" s="1"/>
  <c r="V45" i="5" s="1"/>
  <c r="H33" i="5"/>
  <c r="H40" i="5" s="1"/>
  <c r="H45" i="5" s="1"/>
  <c r="I33" i="5"/>
  <c r="I40" i="5" s="1"/>
  <c r="I45" i="5" s="1"/>
  <c r="I47" i="5" l="1"/>
  <c r="J51" i="5" s="1"/>
  <c r="K33" i="5" s="1"/>
  <c r="K40" i="5" s="1"/>
  <c r="K45" i="5" s="1"/>
  <c r="J33" i="5"/>
  <c r="J40" i="5" s="1"/>
  <c r="J45" i="5" s="1"/>
  <c r="H47" i="5"/>
  <c r="I51" i="5" s="1"/>
  <c r="V47" i="5"/>
  <c r="W51" i="5" s="1"/>
  <c r="X33" i="5" s="1"/>
  <c r="X40" i="5" s="1"/>
  <c r="X45" i="5" s="1"/>
  <c r="AG33" i="5"/>
  <c r="AG40" i="5" s="1"/>
  <c r="AG45" i="5" s="1"/>
  <c r="AG47" i="5" s="1"/>
  <c r="X47" i="5" l="1"/>
  <c r="Y51" i="5" s="1"/>
  <c r="Z33" i="5" s="1"/>
  <c r="Z40" i="5" s="1"/>
  <c r="Z45" i="5" s="1"/>
  <c r="L51" i="5"/>
  <c r="M33" i="5" s="1"/>
  <c r="M40" i="5" s="1"/>
  <c r="M45" i="5" s="1"/>
  <c r="M47" i="5" s="1"/>
  <c r="N51" i="5" s="1"/>
  <c r="O33" i="5" s="1"/>
  <c r="O40" i="5" s="1"/>
  <c r="O45" i="5" s="1"/>
  <c r="J47" i="5"/>
  <c r="K51" i="5" s="1"/>
  <c r="L33" i="5" s="1"/>
  <c r="L40" i="5" s="1"/>
  <c r="L45" i="5" s="1"/>
  <c r="AH51" i="5"/>
  <c r="AI33" i="5" s="1"/>
  <c r="AI40" i="5" s="1"/>
  <c r="AI45" i="5" s="1"/>
  <c r="AI47" i="5" s="1"/>
  <c r="M51" i="5" l="1"/>
  <c r="O47" i="5"/>
  <c r="P51" i="5" s="1"/>
  <c r="Q33" i="5" s="1"/>
  <c r="Q40" i="5" s="1"/>
  <c r="Q45" i="5" s="1"/>
  <c r="Z47" i="5"/>
  <c r="AA51" i="5" s="1"/>
  <c r="AB33" i="5" s="1"/>
  <c r="AB40" i="5" s="1"/>
  <c r="AB45" i="5" s="1"/>
  <c r="AJ51" i="5"/>
  <c r="AK33" i="5" s="1"/>
  <c r="AK40" i="5" s="1"/>
  <c r="AK45" i="5" s="1"/>
  <c r="AK47" i="5" s="1"/>
  <c r="AB47" i="5" l="1"/>
  <c r="AC51" i="5" s="1"/>
  <c r="AD33" i="5" s="1"/>
  <c r="AD40" i="5" s="1"/>
  <c r="AD45" i="5" s="1"/>
  <c r="Q47" i="5"/>
  <c r="R51" i="5" s="1"/>
  <c r="S33" i="5" s="1"/>
  <c r="S40" i="5" s="1"/>
  <c r="S45" i="5" s="1"/>
  <c r="AL51" i="5"/>
  <c r="AM33" i="5" s="1"/>
  <c r="AM40" i="5" s="1"/>
  <c r="AM45" i="5" s="1"/>
  <c r="AM47" i="5" s="1"/>
  <c r="S47" i="5" l="1"/>
  <c r="T51" i="5" s="1"/>
  <c r="U33" i="5" s="1"/>
  <c r="U40" i="5" s="1"/>
  <c r="U45" i="5" s="1"/>
  <c r="AD47" i="5"/>
  <c r="AE51" i="5" s="1"/>
  <c r="AF33" i="5" s="1"/>
  <c r="AF40" i="5" s="1"/>
  <c r="AF45" i="5" s="1"/>
  <c r="AN51" i="5"/>
  <c r="AO33" i="5" s="1"/>
  <c r="AO40" i="5" s="1"/>
  <c r="AO45" i="5" s="1"/>
  <c r="AO47" i="5" s="1"/>
  <c r="AP51" i="5" s="1"/>
  <c r="AQ33" i="5"/>
  <c r="AQ40" i="5" s="1"/>
  <c r="AQ45" i="5" s="1"/>
  <c r="AF47" i="5" l="1"/>
  <c r="AG51" i="5" s="1"/>
  <c r="AH33" i="5" s="1"/>
  <c r="AH40" i="5" s="1"/>
  <c r="AH45" i="5" s="1"/>
  <c r="AH47" i="5" s="1"/>
  <c r="AI51" i="5" s="1"/>
  <c r="AJ33" i="5" s="1"/>
  <c r="AJ40" i="5" s="1"/>
  <c r="AJ45" i="5" s="1"/>
  <c r="AJ47" i="5" s="1"/>
  <c r="AK51" i="5" s="1"/>
  <c r="AL33" i="5" s="1"/>
  <c r="AL40" i="5" s="1"/>
  <c r="AL45" i="5" s="1"/>
  <c r="AL47" i="5" s="1"/>
  <c r="AM51" i="5" s="1"/>
  <c r="AN33" i="5" s="1"/>
  <c r="AN40" i="5" s="1"/>
  <c r="AN45" i="5" s="1"/>
  <c r="AN47" i="5" s="1"/>
  <c r="AO51" i="5" s="1"/>
  <c r="AP33" i="5" s="1"/>
  <c r="AP40" i="5" s="1"/>
  <c r="AP45" i="5" s="1"/>
  <c r="AP47" i="5" s="1"/>
  <c r="AQ51" i="5" s="1"/>
  <c r="AR33" i="5" s="1"/>
  <c r="AR40" i="5" s="1"/>
  <c r="AR45" i="5" s="1"/>
  <c r="AR47" i="5" s="1"/>
  <c r="U47" i="5"/>
  <c r="V51" i="5" s="1"/>
  <c r="W33" i="5" s="1"/>
  <c r="W40" i="5" s="1"/>
  <c r="W45" i="5" s="1"/>
  <c r="AR51" i="5"/>
  <c r="W47" i="5" l="1"/>
  <c r="X51" i="5" s="1"/>
  <c r="Y33" i="5" s="1"/>
  <c r="Y40" i="5" l="1"/>
  <c r="Y45" i="5" s="1"/>
  <c r="Y47" i="5" l="1"/>
  <c r="Z51" i="5" s="1"/>
  <c r="AA33" i="5" s="1"/>
  <c r="AA40" i="5" s="1"/>
  <c r="AA45" i="5" s="1"/>
  <c r="AB51" i="5" l="1"/>
  <c r="AC33" i="5" s="1"/>
  <c r="AC40" i="5" s="1"/>
  <c r="AC45" i="5" s="1"/>
  <c r="AA47" i="5"/>
  <c r="AC47" i="5" l="1"/>
  <c r="AD51" i="5" s="1"/>
  <c r="AE33" i="5" s="1"/>
  <c r="AE40" i="5" s="1"/>
  <c r="AE45" i="5" s="1"/>
  <c r="AE47" i="5" l="1"/>
  <c r="AF51" i="5" s="1"/>
</calcChain>
</file>

<file path=xl/sharedStrings.xml><?xml version="1.0" encoding="utf-8"?>
<sst xmlns="http://schemas.openxmlformats.org/spreadsheetml/2006/main" count="78" uniqueCount="77">
  <si>
    <t>Line</t>
  </si>
  <si>
    <t>Description</t>
  </si>
  <si>
    <t>E(m) = RORB + OE - BAS</t>
  </si>
  <si>
    <t>Rate Base</t>
  </si>
  <si>
    <t>Rate Base / 12</t>
  </si>
  <si>
    <t xml:space="preserve">Rate of Return </t>
  </si>
  <si>
    <t>=</t>
  </si>
  <si>
    <t>Return on Rate Base (RORB)</t>
  </si>
  <si>
    <t>+</t>
  </si>
  <si>
    <t>Operating Expenses (OE)</t>
  </si>
  <si>
    <t>By-Product and Emission Allowance Sales (BAS)</t>
  </si>
  <si>
    <t>-</t>
  </si>
  <si>
    <t>Sub-Total E(m)</t>
  </si>
  <si>
    <t>8a</t>
  </si>
  <si>
    <t>Prior Periods Adjustments</t>
  </si>
  <si>
    <t>Member System Allocation Ratio for the Month</t>
  </si>
  <si>
    <t xml:space="preserve"> (Form 3.0)</t>
  </si>
  <si>
    <t xml:space="preserve">Subtotal E(m) = Subtotal E(m) x Member System </t>
  </si>
  <si>
    <t xml:space="preserve">                        Allocation Ratio</t>
  </si>
  <si>
    <t>Adjustment for (Over)/Under Recovery,</t>
  </si>
  <si>
    <t xml:space="preserve"> as applicable</t>
  </si>
  <si>
    <t>12a</t>
  </si>
  <si>
    <t>E(m) = Subtotal E(m) plus (Over)/Under Recovery</t>
  </si>
  <si>
    <t>12b</t>
  </si>
  <si>
    <t>1-month true up adjustment</t>
  </si>
  <si>
    <t>12c</t>
  </si>
  <si>
    <t>E(m)= Ln 12a + Ln 12 b</t>
  </si>
  <si>
    <t>R(m) = Average Monthly Wholesale</t>
  </si>
  <si>
    <t xml:space="preserve"> Revenue for the 12 Months Ending with the</t>
  </si>
  <si>
    <t xml:space="preserve">  Current Expense Month (Form 3.0)</t>
  </si>
  <si>
    <t>CESF: Line 12 c / Line 13</t>
  </si>
  <si>
    <t xml:space="preserve">  E(m) / R(m); as a % of Revenue</t>
  </si>
  <si>
    <t>BESF</t>
  </si>
  <si>
    <t>MESF</t>
  </si>
  <si>
    <t>Authorized Recovery Amount: Line 13 x Line 16</t>
  </si>
  <si>
    <t>Environmental Surcharge Revenues Billed</t>
  </si>
  <si>
    <t xml:space="preserve">Monthly (Over)/Under = Previous Month Line 17 </t>
  </si>
  <si>
    <t xml:space="preserve">      Minus Current Month Line 18</t>
  </si>
  <si>
    <t>November 2021</t>
  </si>
  <si>
    <t>December 2021</t>
  </si>
  <si>
    <t>January 2022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</si>
  <si>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</si>
  <si>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</si>
  <si>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</si>
  <si>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</si>
  <si>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</si>
  <si>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</si>
  <si>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</si>
  <si>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</si>
  <si>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</si>
  <si>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</si>
  <si>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</si>
  <si>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</si>
  <si>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</si>
  <si>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</si>
  <si>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</si>
  <si>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</si>
  <si>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</si>
  <si>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</si>
  <si>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</si>
  <si>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</si>
  <si>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</si>
  <si>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</si>
  <si>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</si>
  <si>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</si>
  <si>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</si>
  <si>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</si>
  <si>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</si>
  <si>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</si>
  <si>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</si>
  <si>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</si>
  <si>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August 2024</t>
  </si>
  <si>
    <t>September 2024</t>
  </si>
  <si>
    <t>October 2024</t>
  </si>
  <si>
    <t>November 2024</t>
  </si>
  <si>
    <t>December 2024</t>
  </si>
  <si>
    <t>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</si>
</sst>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_);_(* \(#,##0.00000\);_(* &quot;-&quot;??_);_(@_)"/>
    <numFmt numFmtId="165" formatCode="0.000%"/>
    <numFmt numFmtId="166" formatCode="&quot;$&quot;#,##0"/>
  </numFmts>
  <fonts count="7" x14ac:knownFonts="1">
    <font>
      <sz val="10"/>
      <name val="Arial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rgb="FFFF0000"/>
      <name val="Calibri"/>
      <family val="2"/>
    </font>
    <font>
      <b/>
      <sz val="10"/>
      <color rgb="FF00B050"/>
      <name val="Calibri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/>
    <xf numFmtId="0" fontId="0" fillId="0" borderId="8" xfId="0" applyBorder="1" applyAlignment="1">
      <alignment horizontal="center"/>
    </xf>
    <xf numFmtId="0" fontId="2" fillId="0" borderId="11" xfId="0" applyFont="1" applyBorder="1"/>
    <xf numFmtId="5" fontId="3" fillId="0" borderId="10" xfId="0" applyNumberFormat="1" applyFont="1" applyFill="1" applyBorder="1"/>
    <xf numFmtId="5" fontId="3" fillId="0" borderId="8" xfId="0" applyNumberFormat="1" applyFont="1" applyFill="1" applyBorder="1"/>
    <xf numFmtId="5" fontId="3" fillId="0" borderId="9" xfId="0" applyNumberFormat="1" applyFont="1" applyFill="1" applyBorder="1"/>
    <xf numFmtId="0" fontId="3" fillId="0" borderId="10" xfId="0" applyFont="1" applyFill="1" applyBorder="1"/>
    <xf numFmtId="0" fontId="3" fillId="0" borderId="8" xfId="0" applyFont="1" applyFill="1" applyBorder="1"/>
    <xf numFmtId="0" fontId="3" fillId="0" borderId="9" xfId="0" applyFont="1" applyFill="1" applyBorder="1"/>
    <xf numFmtId="0" fontId="2" fillId="0" borderId="11" xfId="0" quotePrefix="1" applyFont="1" applyBorder="1" applyAlignment="1">
      <alignment horizontal="center"/>
    </xf>
    <xf numFmtId="165" fontId="3" fillId="0" borderId="10" xfId="0" applyNumberFormat="1" applyFont="1" applyFill="1" applyBorder="1"/>
    <xf numFmtId="165" fontId="3" fillId="0" borderId="8" xfId="0" applyNumberFormat="1" applyFont="1" applyFill="1" applyBorder="1"/>
    <xf numFmtId="165" fontId="3" fillId="0" borderId="9" xfId="0" applyNumberFormat="1" applyFont="1" applyFill="1" applyBorder="1"/>
    <xf numFmtId="0" fontId="2" fillId="0" borderId="11" xfId="0" applyFont="1" applyBorder="1" applyAlignment="1">
      <alignment horizontal="center"/>
    </xf>
    <xf numFmtId="0" fontId="1" fillId="0" borderId="8" xfId="0" applyFont="1" applyBorder="1"/>
    <xf numFmtId="10" fontId="3" fillId="0" borderId="10" xfId="0" applyNumberFormat="1" applyFont="1" applyFill="1" applyBorder="1"/>
    <xf numFmtId="10" fontId="3" fillId="0" borderId="8" xfId="0" applyNumberFormat="1" applyFont="1" applyFill="1" applyBorder="1"/>
    <xf numFmtId="10" fontId="3" fillId="0" borderId="9" xfId="0" applyNumberFormat="1" applyFont="1" applyFill="1" applyBorder="1"/>
    <xf numFmtId="6" fontId="3" fillId="0" borderId="10" xfId="0" applyNumberFormat="1" applyFont="1" applyFill="1" applyBorder="1"/>
    <xf numFmtId="6" fontId="3" fillId="0" borderId="8" xfId="0" applyNumberFormat="1" applyFont="1" applyFill="1" applyBorder="1"/>
    <xf numFmtId="6" fontId="3" fillId="0" borderId="9" xfId="0" applyNumberFormat="1" applyFont="1" applyFill="1" applyBorder="1"/>
    <xf numFmtId="0" fontId="2" fillId="0" borderId="8" xfId="0" applyFont="1" applyFill="1" applyBorder="1"/>
    <xf numFmtId="0" fontId="2" fillId="0" borderId="10" xfId="0" applyFont="1" applyFill="1" applyBorder="1"/>
    <xf numFmtId="0" fontId="2" fillId="0" borderId="9" xfId="0" applyFont="1" applyFill="1" applyBorder="1"/>
    <xf numFmtId="5" fontId="2" fillId="0" borderId="10" xfId="0" applyNumberFormat="1" applyFont="1" applyFill="1" applyBorder="1"/>
    <xf numFmtId="5" fontId="2" fillId="0" borderId="8" xfId="0" applyNumberFormat="1" applyFont="1" applyFill="1" applyBorder="1"/>
    <xf numFmtId="5" fontId="2" fillId="0" borderId="9" xfId="0" applyNumberFormat="1" applyFont="1" applyFill="1" applyBorder="1"/>
    <xf numFmtId="6" fontId="2" fillId="0" borderId="10" xfId="0" applyNumberFormat="1" applyFont="1" applyFill="1" applyBorder="1"/>
    <xf numFmtId="6" fontId="2" fillId="0" borderId="8" xfId="0" applyNumberFormat="1" applyFont="1" applyFill="1" applyBorder="1"/>
    <xf numFmtId="6" fontId="2" fillId="0" borderId="9" xfId="0" applyNumberFormat="1" applyFont="1" applyFill="1" applyBorder="1"/>
    <xf numFmtId="10" fontId="3" fillId="0" borderId="10" xfId="2" applyNumberFormat="1" applyFont="1" applyFill="1" applyBorder="1"/>
    <xf numFmtId="10" fontId="3" fillId="0" borderId="8" xfId="2" applyNumberFormat="1" applyFont="1" applyFill="1" applyBorder="1"/>
    <xf numFmtId="10" fontId="3" fillId="0" borderId="9" xfId="2" applyNumberFormat="1" applyFont="1" applyFill="1" applyBorder="1"/>
    <xf numFmtId="0" fontId="0" fillId="0" borderId="12" xfId="0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2" xfId="0" applyFont="1" applyFill="1" applyBorder="1"/>
    <xf numFmtId="0" fontId="2" fillId="0" borderId="14" xfId="0" applyFont="1" applyFill="1" applyBorder="1"/>
    <xf numFmtId="0" fontId="2" fillId="0" borderId="15" xfId="0" applyFont="1" applyFill="1" applyBorder="1"/>
    <xf numFmtId="0" fontId="0" fillId="0" borderId="16" xfId="0" applyBorder="1"/>
    <xf numFmtId="0" fontId="0" fillId="0" borderId="12" xfId="0" applyBorder="1"/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17" fontId="0" fillId="3" borderId="5" xfId="0" applyNumberFormat="1" applyFill="1" applyBorder="1" applyAlignment="1">
      <alignment horizontal="center"/>
    </xf>
    <xf numFmtId="17" fontId="0" fillId="3" borderId="4" xfId="0" applyNumberFormat="1" applyFill="1" applyBorder="1" applyAlignment="1">
      <alignment horizontal="center"/>
    </xf>
    <xf numFmtId="17" fontId="0" fillId="3" borderId="1" xfId="0" applyNumberFormat="1" applyFill="1" applyBorder="1" applyAlignment="1">
      <alignment horizontal="center"/>
    </xf>
    <xf numFmtId="164" fontId="2" fillId="0" borderId="9" xfId="1" applyNumberFormat="1" applyFont="1" applyFill="1" applyBorder="1"/>
    <xf numFmtId="164" fontId="2" fillId="0" borderId="10" xfId="1" applyNumberFormat="1" applyFont="1" applyFill="1" applyBorder="1"/>
    <xf numFmtId="164" fontId="2" fillId="0" borderId="8" xfId="1" applyNumberFormat="1" applyFont="1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5" xfId="0" applyBorder="1"/>
    <xf numFmtId="0" fontId="4" fillId="0" borderId="9" xfId="0" applyFont="1" applyBorder="1" applyAlignment="1">
      <alignment horizontal="center"/>
    </xf>
    <xf numFmtId="0" fontId="0" fillId="0" borderId="14" xfId="0" applyBorder="1"/>
    <xf numFmtId="6" fontId="0" fillId="0" borderId="0" xfId="0" applyNumberFormat="1"/>
    <xf numFmtId="166" fontId="0" fillId="0" borderId="0" xfId="3" applyNumberFormat="1" applyFont="1" applyFill="1"/>
    <xf numFmtId="166" fontId="0" fillId="0" borderId="0" xfId="0" applyNumberFormat="1" applyFill="1"/>
    <xf numFmtId="5" fontId="0" fillId="0" borderId="0" xfId="0" applyNumberFormat="1" applyFill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3333FF"/>
      <color rgb="FFF9AF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AR55"/>
  <sheetViews>
    <sheetView tabSelected="1" zoomScaleNormal="10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L47" sqref="L47"/>
    </sheetView>
  </sheetViews>
  <sheetFormatPr defaultRowHeight="12.75" x14ac:dyDescent="0.2"/>
  <cols>
    <col min="3" max="3" width="4.42578125" bestFit="1" customWidth="1"/>
    <col min="4" max="4" width="43.7109375" bestFit="1" customWidth="1"/>
    <col min="5" max="5" width="2.140625" bestFit="1" customWidth="1"/>
    <col min="6" max="6" width="13.85546875" bestFit="1" customWidth="1"/>
    <col min="7" max="7" width="14.140625" bestFit="1" customWidth="1"/>
    <col min="8" max="8" width="12.7109375" bestFit="1" customWidth="1"/>
    <col min="9" max="9" width="12.85546875" bestFit="1" customWidth="1"/>
    <col min="10" max="15" width="12.7109375" bestFit="1" customWidth="1"/>
    <col min="16" max="16" width="14.7109375" bestFit="1" customWidth="1"/>
    <col min="17" max="17" width="12.7109375" bestFit="1" customWidth="1"/>
    <col min="18" max="18" width="13.85546875" bestFit="1" customWidth="1"/>
    <col min="19" max="19" width="14.140625" bestFit="1" customWidth="1"/>
    <col min="20" max="20" width="12.7109375" bestFit="1" customWidth="1"/>
    <col min="21" max="21" width="12.85546875" bestFit="1" customWidth="1"/>
    <col min="22" max="27" width="12.7109375" bestFit="1" customWidth="1"/>
    <col min="28" max="28" width="14.7109375" bestFit="1" customWidth="1"/>
    <col min="29" max="29" width="12.7109375" bestFit="1" customWidth="1"/>
    <col min="30" max="30" width="13.85546875" bestFit="1" customWidth="1"/>
    <col min="31" max="31" width="14.140625" bestFit="1" customWidth="1"/>
    <col min="32" max="32" width="12.7109375" bestFit="1" customWidth="1"/>
    <col min="33" max="33" width="12.85546875" bestFit="1" customWidth="1"/>
    <col min="34" max="39" width="12.7109375" bestFit="1" customWidth="1"/>
    <col min="40" max="40" width="14.7109375" bestFit="1" customWidth="1"/>
    <col min="41" max="41" width="12.7109375" bestFit="1" customWidth="1"/>
    <col min="42" max="42" width="13.85546875" bestFit="1" customWidth="1"/>
    <col min="43" max="43" width="14.140625" bestFit="1" customWidth="1"/>
    <col min="44" max="44" width="12.7109375" bestFit="1" customWidth="1"/>
  </cols>
  <sheetData>
    <row r="1" spans="3:44" x14ac:dyDescent="0.2">
      <c r="C1" s="1" t="s">
        <v>0</v>
      </c>
      <c r="D1" s="2" t="s">
        <v>1</v>
      </c>
      <c r="E1" s="3"/>
      <c r="F1" s="54" t="s">
        <v>38</v>
      </c>
      <c r="G1" s="55" t="s">
        <v>39</v>
      </c>
      <c r="H1" s="56" t="s">
        <v>40</v>
      </c>
      <c r="I1" s="56" t="s">
        <v>41</v>
      </c>
      <c r="J1" s="56" t="s">
        <v>42</v>
      </c>
      <c r="K1" s="56" t="s">
        <v>43</v>
      </c>
      <c r="L1" s="54" t="s">
        <v>44</v>
      </c>
      <c r="M1" s="55" t="s">
        <v>45</v>
      </c>
      <c r="N1" s="56" t="s">
        <v>46</v>
      </c>
      <c r="O1" s="56" t="s">
        <v>47</v>
      </c>
      <c r="P1" s="56" t="s">
        <v>48</v>
      </c>
      <c r="Q1" s="56" t="s">
        <v>49</v>
      </c>
      <c r="R1" s="54" t="s">
        <v>50</v>
      </c>
      <c r="S1" s="55" t="s">
        <v>51</v>
      </c>
      <c r="T1" s="56" t="s">
        <v>52</v>
      </c>
      <c r="U1" s="56" t="s">
        <v>53</v>
      </c>
      <c r="V1" s="56" t="s">
        <v>54</v>
      </c>
      <c r="W1" s="56" t="s">
        <v>55</v>
      </c>
      <c r="X1" s="54" t="s">
        <v>56</v>
      </c>
      <c r="Y1" s="55" t="s">
        <v>57</v>
      </c>
      <c r="Z1" s="56" t="s">
        <v>58</v>
      </c>
      <c r="AA1" s="56" t="s">
        <v>59</v>
      </c>
      <c r="AB1" s="56" t="s">
        <v>60</v>
      </c>
      <c r="AC1" s="56" t="s">
        <v>61</v>
      </c>
      <c r="AD1" s="54" t="s">
        <v>62</v>
      </c>
      <c r="AE1" s="55" t="s">
        <v>63</v>
      </c>
      <c r="AF1" s="56" t="s">
        <v>64</v>
      </c>
      <c r="AG1" s="56" t="s">
        <v>65</v>
      </c>
      <c r="AH1" s="56" t="s">
        <v>66</v>
      </c>
      <c r="AI1" s="56" t="s">
        <v>67</v>
      </c>
      <c r="AJ1" s="54" t="s">
        <v>68</v>
      </c>
      <c r="AK1" s="55" t="s">
        <v>69</v>
      </c>
      <c r="AL1" s="56" t="s">
        <v>70</v>
      </c>
      <c r="AM1" s="56" t="s">
        <v>71</v>
      </c>
      <c r="AN1" s="56" t="s">
        <v>72</v>
      </c>
      <c r="AO1" s="56" t="s">
        <v>73</v>
      </c>
      <c r="AP1" s="54" t="s">
        <v>74</v>
      </c>
      <c r="AQ1" s="55" t="s">
        <v>75</v>
      </c>
      <c r="AR1" s="56" t="s">
        <v>76</v>
      </c>
    </row>
    <row r="2" spans="3:44" x14ac:dyDescent="0.2">
      <c r="C2" s="4">
        <v>1</v>
      </c>
      <c r="D2" s="5" t="s">
        <v>2</v>
      </c>
      <c r="E2" s="6"/>
      <c r="F2" s="53"/>
      <c r="G2" s="51"/>
      <c r="H2" s="52"/>
      <c r="I2" s="48"/>
      <c r="J2" s="48"/>
      <c r="K2" s="48"/>
      <c r="L2" s="50"/>
      <c r="M2" s="49"/>
      <c r="N2" s="48"/>
      <c r="O2" s="48"/>
      <c r="P2" s="48"/>
      <c r="Q2" s="48"/>
      <c r="R2" s="64"/>
      <c r="S2" s="49"/>
      <c r="T2" s="48"/>
      <c r="U2" s="48"/>
      <c r="V2" s="48"/>
      <c r="W2" s="48"/>
      <c r="X2" s="64"/>
      <c r="Y2" s="49"/>
      <c r="Z2" s="48"/>
      <c r="AA2" s="48"/>
      <c r="AB2" s="48"/>
      <c r="AC2" s="48"/>
      <c r="AD2" s="64"/>
      <c r="AE2" s="49"/>
      <c r="AF2" s="48"/>
      <c r="AG2" s="48"/>
      <c r="AH2" s="48"/>
      <c r="AI2" s="48"/>
      <c r="AJ2" s="64"/>
      <c r="AK2" s="49"/>
      <c r="AL2" s="48"/>
      <c r="AM2" s="48"/>
      <c r="AN2" s="48"/>
      <c r="AO2" s="48"/>
      <c r="AP2" s="64"/>
      <c r="AQ2" s="49"/>
      <c r="AR2" s="48"/>
    </row>
    <row r="3" spans="3:44" x14ac:dyDescent="0.2">
      <c r="C3" s="8"/>
      <c r="D3" s="7"/>
      <c r="E3" s="9"/>
      <c r="F3" s="61"/>
      <c r="G3" s="62"/>
      <c r="H3" s="60"/>
      <c r="I3" s="59"/>
      <c r="J3" s="59"/>
      <c r="K3" s="59"/>
      <c r="L3" s="57"/>
      <c r="M3" s="58"/>
      <c r="N3" s="59"/>
      <c r="O3" s="59"/>
      <c r="P3" s="59"/>
      <c r="Q3" s="59"/>
      <c r="R3" s="57"/>
      <c r="S3" s="58"/>
      <c r="T3" s="59"/>
      <c r="U3" s="59"/>
      <c r="V3" s="59"/>
      <c r="W3" s="59"/>
      <c r="X3" s="57"/>
      <c r="Y3" s="58"/>
      <c r="Z3" s="59"/>
      <c r="AA3" s="59"/>
      <c r="AB3" s="59"/>
      <c r="AC3" s="59"/>
      <c r="AD3" s="57"/>
      <c r="AE3" s="58"/>
      <c r="AF3" s="59"/>
      <c r="AG3" s="59"/>
      <c r="AH3" s="59"/>
      <c r="AI3" s="59"/>
      <c r="AJ3" s="57"/>
      <c r="AK3" s="58"/>
      <c r="AL3" s="59"/>
      <c r="AM3" s="59"/>
      <c r="AN3" s="59"/>
      <c r="AO3" s="59"/>
      <c r="AP3" s="57"/>
      <c r="AQ3" s="58"/>
      <c r="AR3" s="59"/>
    </row>
    <row r="4" spans="3:44" x14ac:dyDescent="0.2">
      <c r="C4" s="8">
        <v>2</v>
      </c>
      <c r="D4" s="7" t="s">
        <v>3</v>
      </c>
      <c r="E4" s="9"/>
      <c r="F4" s="12">
        <v>827109726</v>
      </c>
      <c r="G4" s="10">
        <v>823713239</v>
      </c>
      <c r="H4" s="11">
        <v>830551318</v>
      </c>
      <c r="I4" s="11">
        <v>827207848</v>
      </c>
      <c r="J4" s="11">
        <v>823974509</v>
      </c>
      <c r="K4" s="11">
        <v>820363869</v>
      </c>
      <c r="L4" s="12">
        <v>816903061</v>
      </c>
      <c r="M4" s="10">
        <v>816342598</v>
      </c>
      <c r="N4" s="11">
        <v>814298674</v>
      </c>
      <c r="O4" s="11">
        <v>811953283</v>
      </c>
      <c r="P4" s="11">
        <v>808952058</v>
      </c>
      <c r="Q4" s="11">
        <v>805345744</v>
      </c>
      <c r="R4" s="12">
        <v>801830562</v>
      </c>
      <c r="S4" s="10">
        <v>798275139</v>
      </c>
      <c r="T4" s="11">
        <v>794188987</v>
      </c>
      <c r="U4" s="11">
        <v>789994573</v>
      </c>
      <c r="V4" s="11">
        <v>785577959</v>
      </c>
      <c r="W4" s="11">
        <v>781483005</v>
      </c>
      <c r="X4" s="12">
        <v>777573268</v>
      </c>
      <c r="Y4" s="10">
        <v>771465632</v>
      </c>
      <c r="Z4" s="11">
        <v>767166020</v>
      </c>
      <c r="AA4" s="11">
        <v>763531249</v>
      </c>
      <c r="AB4" s="11">
        <v>759387022</v>
      </c>
      <c r="AC4" s="11">
        <v>755483178</v>
      </c>
      <c r="AD4" s="12">
        <v>751507539</v>
      </c>
      <c r="AE4" s="10">
        <v>747239766</v>
      </c>
      <c r="AF4" s="11">
        <v>743503779</v>
      </c>
      <c r="AG4" s="11">
        <v>785103923</v>
      </c>
      <c r="AH4" s="11">
        <v>781494998</v>
      </c>
      <c r="AI4" s="11">
        <v>778311850</v>
      </c>
      <c r="AJ4" s="12">
        <v>774504121</v>
      </c>
      <c r="AK4" s="10">
        <v>771182476</v>
      </c>
      <c r="AL4" s="11">
        <v>769457012</v>
      </c>
      <c r="AM4" s="11">
        <v>767717648</v>
      </c>
      <c r="AN4" s="11">
        <v>765373679</v>
      </c>
      <c r="AO4" s="11">
        <v>762692385</v>
      </c>
      <c r="AP4" s="12">
        <v>758598880</v>
      </c>
      <c r="AQ4" s="10">
        <v>754525572</v>
      </c>
      <c r="AR4" s="11">
        <v>750913893</v>
      </c>
    </row>
    <row r="5" spans="3:44" x14ac:dyDescent="0.2">
      <c r="C5" s="8"/>
      <c r="D5" s="7"/>
      <c r="E5" s="9"/>
      <c r="F5" s="12"/>
      <c r="G5" s="10"/>
      <c r="H5" s="11"/>
      <c r="I5" s="11"/>
      <c r="J5" s="11"/>
      <c r="K5" s="11"/>
      <c r="L5" s="12"/>
      <c r="M5" s="10"/>
      <c r="N5" s="11"/>
      <c r="O5" s="11"/>
      <c r="P5" s="11"/>
      <c r="Q5" s="11"/>
      <c r="R5" s="12"/>
      <c r="S5" s="10"/>
      <c r="T5" s="11"/>
      <c r="U5" s="11"/>
      <c r="V5" s="11"/>
      <c r="W5" s="11"/>
      <c r="X5" s="12"/>
      <c r="Y5" s="10"/>
      <c r="Z5" s="11"/>
      <c r="AA5" s="11"/>
      <c r="AB5" s="11"/>
      <c r="AC5" s="11"/>
      <c r="AD5" s="12"/>
      <c r="AE5" s="10"/>
      <c r="AF5" s="11"/>
      <c r="AG5" s="11"/>
      <c r="AH5" s="11"/>
      <c r="AI5" s="11"/>
      <c r="AJ5" s="12"/>
      <c r="AK5" s="10"/>
      <c r="AL5" s="11"/>
      <c r="AM5" s="11"/>
      <c r="AN5" s="11"/>
      <c r="AO5" s="11"/>
      <c r="AP5" s="12"/>
      <c r="AQ5" s="10"/>
      <c r="AR5" s="11"/>
    </row>
    <row r="6" spans="3:44" x14ac:dyDescent="0.2">
      <c r="C6" s="8">
        <v>3</v>
      </c>
      <c r="D6" s="7" t="s">
        <v>4</v>
      </c>
      <c r="E6" s="9"/>
      <c r="F6" s="12">
        <f t="shared" ref="F6:AR6" si="0">F4/12</f>
        <v>68925810.5</v>
      </c>
      <c r="G6" s="10">
        <f t="shared" si="0"/>
        <v>68642769.916666672</v>
      </c>
      <c r="H6" s="11">
        <f t="shared" si="0"/>
        <v>69212609.833333328</v>
      </c>
      <c r="I6" s="11">
        <f t="shared" si="0"/>
        <v>68933987.333333328</v>
      </c>
      <c r="J6" s="11">
        <f t="shared" si="0"/>
        <v>68664542.416666672</v>
      </c>
      <c r="K6" s="11">
        <f t="shared" si="0"/>
        <v>68363655.75</v>
      </c>
      <c r="L6" s="12">
        <f t="shared" si="0"/>
        <v>68075255.083333328</v>
      </c>
      <c r="M6" s="10">
        <f t="shared" si="0"/>
        <v>68028549.833333328</v>
      </c>
      <c r="N6" s="11">
        <f t="shared" si="0"/>
        <v>67858222.833333328</v>
      </c>
      <c r="O6" s="11">
        <f t="shared" si="0"/>
        <v>67662773.583333328</v>
      </c>
      <c r="P6" s="11">
        <f t="shared" si="0"/>
        <v>67412671.5</v>
      </c>
      <c r="Q6" s="11">
        <f t="shared" si="0"/>
        <v>67112145.333333328</v>
      </c>
      <c r="R6" s="12">
        <f t="shared" si="0"/>
        <v>66819213.5</v>
      </c>
      <c r="S6" s="10">
        <f t="shared" si="0"/>
        <v>66522928.25</v>
      </c>
      <c r="T6" s="11">
        <f t="shared" si="0"/>
        <v>66182415.583333336</v>
      </c>
      <c r="U6" s="11">
        <f t="shared" si="0"/>
        <v>65832881.083333336</v>
      </c>
      <c r="V6" s="11">
        <f t="shared" si="0"/>
        <v>65464829.916666664</v>
      </c>
      <c r="W6" s="11">
        <f t="shared" si="0"/>
        <v>65123583.75</v>
      </c>
      <c r="X6" s="12">
        <f t="shared" si="0"/>
        <v>64797772.333333336</v>
      </c>
      <c r="Y6" s="10">
        <f t="shared" si="0"/>
        <v>64288802.666666664</v>
      </c>
      <c r="Z6" s="11">
        <f t="shared" si="0"/>
        <v>63930501.666666664</v>
      </c>
      <c r="AA6" s="11">
        <f t="shared" si="0"/>
        <v>63627604.083333336</v>
      </c>
      <c r="AB6" s="11">
        <f t="shared" si="0"/>
        <v>63282251.833333336</v>
      </c>
      <c r="AC6" s="11">
        <f t="shared" si="0"/>
        <v>62956931.5</v>
      </c>
      <c r="AD6" s="12">
        <f t="shared" si="0"/>
        <v>62625628.25</v>
      </c>
      <c r="AE6" s="10">
        <f t="shared" si="0"/>
        <v>62269980.5</v>
      </c>
      <c r="AF6" s="11">
        <f t="shared" si="0"/>
        <v>61958648.25</v>
      </c>
      <c r="AG6" s="11">
        <f t="shared" si="0"/>
        <v>65425326.916666664</v>
      </c>
      <c r="AH6" s="11">
        <f t="shared" si="0"/>
        <v>65124583.166666664</v>
      </c>
      <c r="AI6" s="11">
        <f t="shared" si="0"/>
        <v>64859320.833333336</v>
      </c>
      <c r="AJ6" s="12">
        <f t="shared" si="0"/>
        <v>64542010.083333336</v>
      </c>
      <c r="AK6" s="10">
        <f t="shared" si="0"/>
        <v>64265206.333333336</v>
      </c>
      <c r="AL6" s="11">
        <f t="shared" si="0"/>
        <v>64121417.666666664</v>
      </c>
      <c r="AM6" s="11">
        <f t="shared" si="0"/>
        <v>63976470.666666664</v>
      </c>
      <c r="AN6" s="11">
        <f t="shared" si="0"/>
        <v>63781139.916666664</v>
      </c>
      <c r="AO6" s="11">
        <f t="shared" si="0"/>
        <v>63557698.75</v>
      </c>
      <c r="AP6" s="12">
        <f t="shared" si="0"/>
        <v>63216573.333333336</v>
      </c>
      <c r="AQ6" s="10">
        <f t="shared" si="0"/>
        <v>62877131</v>
      </c>
      <c r="AR6" s="11">
        <f t="shared" si="0"/>
        <v>62576157.75</v>
      </c>
    </row>
    <row r="7" spans="3:44" x14ac:dyDescent="0.2">
      <c r="C7" s="8"/>
      <c r="D7" s="7"/>
      <c r="E7" s="9"/>
      <c r="F7" s="15"/>
      <c r="G7" s="13"/>
      <c r="H7" s="14"/>
      <c r="I7" s="14"/>
      <c r="J7" s="14"/>
      <c r="K7" s="14"/>
      <c r="L7" s="15"/>
      <c r="M7" s="13"/>
      <c r="N7" s="14"/>
      <c r="O7" s="14"/>
      <c r="P7" s="14"/>
      <c r="Q7" s="14"/>
      <c r="R7" s="15"/>
      <c r="S7" s="13"/>
      <c r="T7" s="14"/>
      <c r="U7" s="14"/>
      <c r="V7" s="14"/>
      <c r="W7" s="14"/>
      <c r="X7" s="15"/>
      <c r="Y7" s="13"/>
      <c r="Z7" s="14"/>
      <c r="AA7" s="14"/>
      <c r="AB7" s="14"/>
      <c r="AC7" s="14"/>
      <c r="AD7" s="15"/>
      <c r="AE7" s="13"/>
      <c r="AF7" s="14"/>
      <c r="AG7" s="14"/>
      <c r="AH7" s="14"/>
      <c r="AI7" s="14"/>
      <c r="AJ7" s="15"/>
      <c r="AK7" s="13"/>
      <c r="AL7" s="14"/>
      <c r="AM7" s="14"/>
      <c r="AN7" s="14"/>
      <c r="AO7" s="14"/>
      <c r="AP7" s="15"/>
      <c r="AQ7" s="13"/>
      <c r="AR7" s="14"/>
    </row>
    <row r="8" spans="3:44" x14ac:dyDescent="0.2">
      <c r="C8" s="8">
        <v>4</v>
      </c>
      <c r="D8" s="7" t="s">
        <v>5</v>
      </c>
      <c r="E8" s="16" t="s">
        <v>6</v>
      </c>
      <c r="F8" s="19">
        <v>5.0930000000000003E-2</v>
      </c>
      <c r="G8" s="17">
        <v>5.0930000000000003E-2</v>
      </c>
      <c r="H8" s="18">
        <v>5.0930000000000003E-2</v>
      </c>
      <c r="I8" s="18">
        <v>5.0930000000000003E-2</v>
      </c>
      <c r="J8" s="18">
        <v>5.0930000000000003E-2</v>
      </c>
      <c r="K8" s="18">
        <v>5.0930000000000003E-2</v>
      </c>
      <c r="L8" s="19">
        <v>5.0930000000000003E-2</v>
      </c>
      <c r="M8" s="17">
        <v>5.0930000000000003E-2</v>
      </c>
      <c r="N8" s="18">
        <v>5.0930000000000003E-2</v>
      </c>
      <c r="O8" s="18">
        <v>5.0930000000000003E-2</v>
      </c>
      <c r="P8" s="18">
        <v>5.0930000000000003E-2</v>
      </c>
      <c r="Q8" s="18">
        <v>5.0930000000000003E-2</v>
      </c>
      <c r="R8" s="19">
        <v>5.0930000000000003E-2</v>
      </c>
      <c r="S8" s="17">
        <v>5.0930000000000003E-2</v>
      </c>
      <c r="T8" s="18">
        <v>5.0930000000000003E-2</v>
      </c>
      <c r="U8" s="18">
        <v>5.0930000000000003E-2</v>
      </c>
      <c r="V8" s="18">
        <v>5.0930000000000003E-2</v>
      </c>
      <c r="W8" s="18">
        <v>5.0930000000000003E-2</v>
      </c>
      <c r="X8" s="19">
        <v>5.0930000000000003E-2</v>
      </c>
      <c r="Y8" s="17">
        <v>5.0930000000000003E-2</v>
      </c>
      <c r="Z8" s="18">
        <v>5.0930000000000003E-2</v>
      </c>
      <c r="AA8" s="18">
        <v>5.0930000000000003E-2</v>
      </c>
      <c r="AB8" s="18">
        <v>5.0930000000000003E-2</v>
      </c>
      <c r="AC8" s="18">
        <v>5.0930000000000003E-2</v>
      </c>
      <c r="AD8" s="19">
        <v>5.0930000000000003E-2</v>
      </c>
      <c r="AE8" s="17">
        <v>5.0930000000000003E-2</v>
      </c>
      <c r="AF8" s="18">
        <v>5.0930000000000003E-2</v>
      </c>
      <c r="AG8" s="18">
        <v>6.5970000000000001E-2</v>
      </c>
      <c r="AH8" s="18">
        <f>$AG8</f>
        <v>6.5970000000000001E-2</v>
      </c>
      <c r="AI8" s="18">
        <f t="shared" ref="AI8:AR8" si="1">$AG8</f>
        <v>6.5970000000000001E-2</v>
      </c>
      <c r="AJ8" s="18">
        <f t="shared" si="1"/>
        <v>6.5970000000000001E-2</v>
      </c>
      <c r="AK8" s="18">
        <f t="shared" si="1"/>
        <v>6.5970000000000001E-2</v>
      </c>
      <c r="AL8" s="18">
        <f t="shared" si="1"/>
        <v>6.5970000000000001E-2</v>
      </c>
      <c r="AM8" s="18">
        <f t="shared" si="1"/>
        <v>6.5970000000000001E-2</v>
      </c>
      <c r="AN8" s="18">
        <f t="shared" si="1"/>
        <v>6.5970000000000001E-2</v>
      </c>
      <c r="AO8" s="18">
        <f t="shared" si="1"/>
        <v>6.5970000000000001E-2</v>
      </c>
      <c r="AP8" s="18">
        <f t="shared" si="1"/>
        <v>6.5970000000000001E-2</v>
      </c>
      <c r="AQ8" s="18">
        <f t="shared" si="1"/>
        <v>6.5970000000000001E-2</v>
      </c>
      <c r="AR8" s="18">
        <f t="shared" si="1"/>
        <v>6.5970000000000001E-2</v>
      </c>
    </row>
    <row r="9" spans="3:44" x14ac:dyDescent="0.2">
      <c r="C9" s="8"/>
      <c r="D9" s="7"/>
      <c r="E9" s="20"/>
      <c r="F9" s="15"/>
      <c r="G9" s="13"/>
      <c r="H9" s="14"/>
      <c r="I9" s="14"/>
      <c r="J9" s="14"/>
      <c r="K9" s="14"/>
      <c r="L9" s="15"/>
      <c r="M9" s="13"/>
      <c r="N9" s="14"/>
      <c r="O9" s="14"/>
      <c r="P9" s="14"/>
      <c r="Q9" s="14"/>
      <c r="R9" s="15"/>
      <c r="S9" s="13"/>
      <c r="T9" s="14"/>
      <c r="U9" s="14"/>
      <c r="V9" s="14"/>
      <c r="W9" s="14"/>
      <c r="X9" s="15"/>
      <c r="Y9" s="13"/>
      <c r="Z9" s="14"/>
      <c r="AA9" s="14"/>
      <c r="AB9" s="14"/>
      <c r="AC9" s="14"/>
      <c r="AD9" s="15"/>
      <c r="AE9" s="13"/>
      <c r="AF9" s="14"/>
      <c r="AG9" s="14"/>
      <c r="AH9" s="14"/>
      <c r="AI9" s="14"/>
      <c r="AJ9" s="15"/>
      <c r="AK9" s="13"/>
      <c r="AL9" s="14"/>
      <c r="AM9" s="14"/>
      <c r="AN9" s="14"/>
      <c r="AO9" s="14"/>
      <c r="AP9" s="15"/>
      <c r="AQ9" s="13"/>
      <c r="AR9" s="14"/>
    </row>
    <row r="10" spans="3:44" x14ac:dyDescent="0.2">
      <c r="C10" s="8">
        <v>5</v>
      </c>
      <c r="D10" s="7" t="s">
        <v>7</v>
      </c>
      <c r="E10" s="20" t="s">
        <v>8</v>
      </c>
      <c r="F10" s="12">
        <f t="shared" ref="F10:AP10" si="2">F6*F8</f>
        <v>3510391.5287650004</v>
      </c>
      <c r="G10" s="10">
        <f t="shared" si="2"/>
        <v>3495976.2718558339</v>
      </c>
      <c r="H10" s="11">
        <f t="shared" si="2"/>
        <v>3524998.2188116666</v>
      </c>
      <c r="I10" s="11">
        <f t="shared" si="2"/>
        <v>3510807.9748866665</v>
      </c>
      <c r="J10" s="11">
        <f t="shared" si="2"/>
        <v>3497085.1452808338</v>
      </c>
      <c r="K10" s="11">
        <f t="shared" si="2"/>
        <v>3481760.9873475004</v>
      </c>
      <c r="L10" s="12">
        <f t="shared" si="2"/>
        <v>3467072.7413941668</v>
      </c>
      <c r="M10" s="10">
        <f t="shared" si="2"/>
        <v>3464694.0430116667</v>
      </c>
      <c r="N10" s="11">
        <f t="shared" si="2"/>
        <v>3456019.2889016666</v>
      </c>
      <c r="O10" s="11">
        <f t="shared" si="2"/>
        <v>3446065.0585991666</v>
      </c>
      <c r="P10" s="11">
        <f t="shared" si="2"/>
        <v>3433327.359495</v>
      </c>
      <c r="Q10" s="11">
        <f t="shared" si="2"/>
        <v>3418021.5618266668</v>
      </c>
      <c r="R10" s="12">
        <f t="shared" si="2"/>
        <v>3403102.5435550003</v>
      </c>
      <c r="S10" s="10">
        <f t="shared" si="2"/>
        <v>3388012.7357725003</v>
      </c>
      <c r="T10" s="11">
        <f t="shared" si="2"/>
        <v>3370670.4256591671</v>
      </c>
      <c r="U10" s="11">
        <f t="shared" si="2"/>
        <v>3352868.6335741668</v>
      </c>
      <c r="V10" s="11">
        <f t="shared" si="2"/>
        <v>3334123.7876558332</v>
      </c>
      <c r="W10" s="11">
        <f t="shared" si="2"/>
        <v>3316744.1203875002</v>
      </c>
      <c r="X10" s="12">
        <f t="shared" si="2"/>
        <v>3300150.5449366672</v>
      </c>
      <c r="Y10" s="10">
        <f t="shared" si="2"/>
        <v>3274228.7198133334</v>
      </c>
      <c r="Z10" s="11">
        <f t="shared" si="2"/>
        <v>3255980.4498833334</v>
      </c>
      <c r="AA10" s="11">
        <f t="shared" si="2"/>
        <v>3240553.8759641671</v>
      </c>
      <c r="AB10" s="11">
        <f t="shared" si="2"/>
        <v>3222965.0858716671</v>
      </c>
      <c r="AC10" s="11">
        <f t="shared" si="2"/>
        <v>3206396.5212950003</v>
      </c>
      <c r="AD10" s="12">
        <f t="shared" si="2"/>
        <v>3189523.2467725002</v>
      </c>
      <c r="AE10" s="10">
        <f t="shared" si="2"/>
        <v>3171410.106865</v>
      </c>
      <c r="AF10" s="11">
        <f t="shared" si="2"/>
        <v>3155553.9553725002</v>
      </c>
      <c r="AG10" s="11">
        <f t="shared" si="2"/>
        <v>4316108.8166924994</v>
      </c>
      <c r="AH10" s="11">
        <f t="shared" si="2"/>
        <v>4296268.7515049996</v>
      </c>
      <c r="AI10" s="11">
        <f t="shared" si="2"/>
        <v>4278769.3953750003</v>
      </c>
      <c r="AJ10" s="12">
        <f t="shared" si="2"/>
        <v>4257836.4051975003</v>
      </c>
      <c r="AK10" s="10">
        <f t="shared" si="2"/>
        <v>4239575.6618100004</v>
      </c>
      <c r="AL10" s="11">
        <f t="shared" si="2"/>
        <v>4230089.9234699998</v>
      </c>
      <c r="AM10" s="11">
        <f t="shared" si="2"/>
        <v>4220527.7698799996</v>
      </c>
      <c r="AN10" s="11">
        <f t="shared" si="2"/>
        <v>4207641.8003024999</v>
      </c>
      <c r="AO10" s="11">
        <f t="shared" si="2"/>
        <v>4192901.3865375002</v>
      </c>
      <c r="AP10" s="12">
        <f t="shared" si="2"/>
        <v>4170397.3428000002</v>
      </c>
      <c r="AQ10" s="10">
        <f>AQ6*AQ8</f>
        <v>4148004.33207</v>
      </c>
      <c r="AR10" s="11">
        <f t="shared" ref="AR10" si="3">AR6*AR8</f>
        <v>4128149.1267674998</v>
      </c>
    </row>
    <row r="11" spans="3:44" x14ac:dyDescent="0.2">
      <c r="C11" s="8"/>
      <c r="D11" s="7"/>
      <c r="E11" s="20"/>
      <c r="F11" s="12"/>
      <c r="G11" s="10"/>
      <c r="H11" s="11"/>
      <c r="I11" s="11"/>
      <c r="J11" s="11"/>
      <c r="K11" s="11"/>
      <c r="L11" s="12"/>
      <c r="M11" s="10"/>
      <c r="N11" s="11"/>
      <c r="O11" s="11"/>
      <c r="P11" s="11"/>
      <c r="Q11" s="11"/>
      <c r="R11" s="12"/>
      <c r="S11" s="10"/>
      <c r="T11" s="11"/>
      <c r="U11" s="11"/>
      <c r="V11" s="11"/>
      <c r="W11" s="11"/>
      <c r="X11" s="12"/>
      <c r="Y11" s="10"/>
      <c r="Z11" s="11"/>
      <c r="AA11" s="11"/>
      <c r="AB11" s="11"/>
      <c r="AC11" s="11"/>
      <c r="AD11" s="12"/>
      <c r="AE11" s="10"/>
      <c r="AF11" s="11"/>
      <c r="AG11" s="11"/>
      <c r="AH11" s="11"/>
      <c r="AI11" s="11"/>
      <c r="AJ11" s="12"/>
      <c r="AK11" s="10"/>
      <c r="AL11" s="11"/>
      <c r="AM11" s="11"/>
      <c r="AN11" s="11"/>
      <c r="AO11" s="11"/>
      <c r="AP11" s="12"/>
      <c r="AQ11" s="10"/>
      <c r="AR11" s="11"/>
    </row>
    <row r="12" spans="3:44" x14ac:dyDescent="0.2">
      <c r="C12" s="8">
        <v>6</v>
      </c>
      <c r="D12" s="7" t="s">
        <v>9</v>
      </c>
      <c r="E12" s="20" t="s">
        <v>8</v>
      </c>
      <c r="F12" s="12">
        <v>8176239</v>
      </c>
      <c r="G12" s="10">
        <v>9398572</v>
      </c>
      <c r="H12" s="11">
        <v>9471764</v>
      </c>
      <c r="I12" s="11">
        <v>8498573</v>
      </c>
      <c r="J12" s="11">
        <v>9541832</v>
      </c>
      <c r="K12" s="11">
        <v>8773103</v>
      </c>
      <c r="L12" s="12">
        <v>8807604</v>
      </c>
      <c r="M12" s="10">
        <v>8935122</v>
      </c>
      <c r="N12" s="11">
        <v>9143960</v>
      </c>
      <c r="O12" s="11">
        <v>9409770</v>
      </c>
      <c r="P12" s="11">
        <v>9409389</v>
      </c>
      <c r="Q12" s="11">
        <v>9532294</v>
      </c>
      <c r="R12" s="12">
        <v>9767188</v>
      </c>
      <c r="S12" s="10">
        <v>9158385</v>
      </c>
      <c r="T12" s="11">
        <v>9381953</v>
      </c>
      <c r="U12" s="11">
        <v>9682625</v>
      </c>
      <c r="V12" s="11">
        <v>10129634</v>
      </c>
      <c r="W12" s="11">
        <v>9729617</v>
      </c>
      <c r="X12" s="12">
        <v>9544201</v>
      </c>
      <c r="Y12" s="10">
        <v>10621919</v>
      </c>
      <c r="Z12" s="11">
        <v>9254630</v>
      </c>
      <c r="AA12" s="11">
        <v>9173641</v>
      </c>
      <c r="AB12" s="11">
        <v>9224789</v>
      </c>
      <c r="AC12" s="11">
        <v>9254631</v>
      </c>
      <c r="AD12" s="12">
        <v>9130764</v>
      </c>
      <c r="AE12" s="10">
        <v>9260156</v>
      </c>
      <c r="AF12" s="11">
        <v>9392253</v>
      </c>
      <c r="AG12" s="11">
        <v>9785725</v>
      </c>
      <c r="AH12" s="11">
        <v>9718123</v>
      </c>
      <c r="AI12" s="11">
        <v>9587188</v>
      </c>
      <c r="AJ12" s="12">
        <v>9898776</v>
      </c>
      <c r="AK12" s="10">
        <v>10118341</v>
      </c>
      <c r="AL12" s="11">
        <v>10049433</v>
      </c>
      <c r="AM12" s="11">
        <v>10053190</v>
      </c>
      <c r="AN12" s="11">
        <v>10155609</v>
      </c>
      <c r="AO12" s="11">
        <v>10181053</v>
      </c>
      <c r="AP12" s="12">
        <v>9896456</v>
      </c>
      <c r="AQ12" s="10">
        <v>9838016</v>
      </c>
      <c r="AR12" s="11">
        <v>9673698</v>
      </c>
    </row>
    <row r="13" spans="3:44" x14ac:dyDescent="0.2">
      <c r="C13" s="8"/>
      <c r="D13" s="7"/>
      <c r="E13" s="20"/>
      <c r="F13" s="12"/>
      <c r="G13" s="10"/>
      <c r="H13" s="11"/>
      <c r="I13" s="11"/>
      <c r="J13" s="11"/>
      <c r="K13" s="11"/>
      <c r="L13" s="12"/>
      <c r="M13" s="10"/>
      <c r="N13" s="11"/>
      <c r="O13" s="11"/>
      <c r="P13" s="11"/>
      <c r="Q13" s="11"/>
      <c r="R13" s="12"/>
      <c r="S13" s="10"/>
      <c r="T13" s="11"/>
      <c r="U13" s="11"/>
      <c r="V13" s="11"/>
      <c r="W13" s="11"/>
      <c r="X13" s="12"/>
      <c r="Y13" s="10"/>
      <c r="Z13" s="11"/>
      <c r="AA13" s="11"/>
      <c r="AB13" s="11"/>
      <c r="AC13" s="11"/>
      <c r="AD13" s="12"/>
      <c r="AE13" s="10"/>
      <c r="AF13" s="11"/>
      <c r="AG13" s="11"/>
      <c r="AH13" s="11"/>
      <c r="AI13" s="11"/>
      <c r="AJ13" s="12"/>
      <c r="AK13" s="10"/>
      <c r="AL13" s="11"/>
      <c r="AM13" s="11"/>
      <c r="AN13" s="11"/>
      <c r="AO13" s="11"/>
      <c r="AP13" s="12"/>
      <c r="AQ13" s="10"/>
      <c r="AR13" s="11"/>
    </row>
    <row r="14" spans="3:44" x14ac:dyDescent="0.2">
      <c r="C14" s="8">
        <v>7</v>
      </c>
      <c r="D14" s="7" t="s">
        <v>10</v>
      </c>
      <c r="E14" s="20" t="s">
        <v>11</v>
      </c>
      <c r="F14" s="12">
        <v>0</v>
      </c>
      <c r="G14" s="10">
        <v>0</v>
      </c>
      <c r="H14" s="11">
        <v>0</v>
      </c>
      <c r="I14" s="11">
        <v>0</v>
      </c>
      <c r="J14" s="11">
        <v>0</v>
      </c>
      <c r="K14" s="11">
        <v>0</v>
      </c>
      <c r="L14" s="12">
        <v>0</v>
      </c>
      <c r="M14" s="10">
        <v>0</v>
      </c>
      <c r="N14" s="11">
        <v>0</v>
      </c>
      <c r="O14" s="11">
        <v>0</v>
      </c>
      <c r="P14" s="11">
        <v>0</v>
      </c>
      <c r="Q14" s="11">
        <v>0</v>
      </c>
      <c r="R14" s="12">
        <v>0</v>
      </c>
      <c r="S14" s="10">
        <v>0</v>
      </c>
      <c r="T14" s="11">
        <v>0</v>
      </c>
      <c r="U14" s="11">
        <v>0</v>
      </c>
      <c r="V14" s="11">
        <v>0</v>
      </c>
      <c r="W14" s="11">
        <v>0</v>
      </c>
      <c r="X14" s="12">
        <v>0</v>
      </c>
      <c r="Y14" s="10">
        <v>0</v>
      </c>
      <c r="Z14" s="11">
        <v>0</v>
      </c>
      <c r="AA14" s="11">
        <v>-369375</v>
      </c>
      <c r="AB14" s="11">
        <v>0</v>
      </c>
      <c r="AC14" s="11">
        <v>0</v>
      </c>
      <c r="AD14" s="12">
        <v>0</v>
      </c>
      <c r="AE14" s="10">
        <v>0</v>
      </c>
      <c r="AF14" s="11">
        <v>0</v>
      </c>
      <c r="AG14" s="11">
        <v>0</v>
      </c>
      <c r="AH14" s="11">
        <v>0</v>
      </c>
      <c r="AI14" s="11">
        <v>0</v>
      </c>
      <c r="AJ14" s="12">
        <v>0</v>
      </c>
      <c r="AK14" s="10">
        <v>0</v>
      </c>
      <c r="AL14" s="11">
        <v>0</v>
      </c>
      <c r="AM14" s="11">
        <v>0</v>
      </c>
      <c r="AN14" s="11">
        <v>0</v>
      </c>
      <c r="AO14" s="11">
        <v>0</v>
      </c>
      <c r="AP14" s="12">
        <v>0</v>
      </c>
      <c r="AQ14" s="10">
        <v>-141528</v>
      </c>
      <c r="AR14" s="11">
        <v>-26176</v>
      </c>
    </row>
    <row r="15" spans="3:44" x14ac:dyDescent="0.2">
      <c r="C15" s="8"/>
      <c r="D15" s="7"/>
      <c r="E15" s="9"/>
      <c r="F15" s="12"/>
      <c r="G15" s="10"/>
      <c r="H15" s="11"/>
      <c r="I15" s="11"/>
      <c r="J15" s="11"/>
      <c r="K15" s="11"/>
      <c r="L15" s="12"/>
      <c r="M15" s="10"/>
      <c r="N15" s="11"/>
      <c r="O15" s="11"/>
      <c r="P15" s="11"/>
      <c r="Q15" s="11"/>
      <c r="R15" s="12"/>
      <c r="S15" s="10"/>
      <c r="T15" s="11"/>
      <c r="U15" s="11"/>
      <c r="V15" s="11"/>
      <c r="W15" s="11"/>
      <c r="X15" s="12"/>
      <c r="Y15" s="10"/>
      <c r="Z15" s="11"/>
      <c r="AA15" s="11"/>
      <c r="AB15" s="11"/>
      <c r="AC15" s="11"/>
      <c r="AD15" s="12"/>
      <c r="AE15" s="10"/>
      <c r="AF15" s="11"/>
      <c r="AG15" s="11"/>
      <c r="AH15" s="11"/>
      <c r="AI15" s="11"/>
      <c r="AJ15" s="12"/>
      <c r="AK15" s="10"/>
      <c r="AL15" s="11"/>
      <c r="AM15" s="11"/>
      <c r="AN15" s="11"/>
      <c r="AO15" s="11"/>
      <c r="AP15" s="12"/>
      <c r="AQ15" s="10"/>
      <c r="AR15" s="11"/>
    </row>
    <row r="16" spans="3:44" x14ac:dyDescent="0.2">
      <c r="C16" s="8">
        <v>8</v>
      </c>
      <c r="D16" s="7" t="s">
        <v>12</v>
      </c>
      <c r="E16" s="9"/>
      <c r="F16" s="12">
        <f t="shared" ref="F16:AR16" si="4">F10+F12+F14</f>
        <v>11686630.528765</v>
      </c>
      <c r="G16" s="10">
        <f t="shared" si="4"/>
        <v>12894548.271855835</v>
      </c>
      <c r="H16" s="11">
        <f t="shared" si="4"/>
        <v>12996762.218811667</v>
      </c>
      <c r="I16" s="11">
        <f t="shared" si="4"/>
        <v>12009380.974886667</v>
      </c>
      <c r="J16" s="11">
        <f t="shared" si="4"/>
        <v>13038917.145280834</v>
      </c>
      <c r="K16" s="11">
        <f t="shared" si="4"/>
        <v>12254863.9873475</v>
      </c>
      <c r="L16" s="12">
        <f t="shared" si="4"/>
        <v>12274676.741394166</v>
      </c>
      <c r="M16" s="10">
        <f t="shared" si="4"/>
        <v>12399816.043011667</v>
      </c>
      <c r="N16" s="11">
        <f t="shared" si="4"/>
        <v>12599979.288901666</v>
      </c>
      <c r="O16" s="11">
        <f t="shared" si="4"/>
        <v>12855835.058599167</v>
      </c>
      <c r="P16" s="11">
        <f t="shared" si="4"/>
        <v>12842716.359494999</v>
      </c>
      <c r="Q16" s="11">
        <f t="shared" si="4"/>
        <v>12950315.561826667</v>
      </c>
      <c r="R16" s="12">
        <f t="shared" si="4"/>
        <v>13170290.543555001</v>
      </c>
      <c r="S16" s="10">
        <f t="shared" si="4"/>
        <v>12546397.7357725</v>
      </c>
      <c r="T16" s="11">
        <f t="shared" si="4"/>
        <v>12752623.425659167</v>
      </c>
      <c r="U16" s="11">
        <f t="shared" si="4"/>
        <v>13035493.633574167</v>
      </c>
      <c r="V16" s="11">
        <f t="shared" si="4"/>
        <v>13463757.787655834</v>
      </c>
      <c r="W16" s="11">
        <f t="shared" si="4"/>
        <v>13046361.1203875</v>
      </c>
      <c r="X16" s="12">
        <f t="shared" si="4"/>
        <v>12844351.544936668</v>
      </c>
      <c r="Y16" s="10">
        <f t="shared" si="4"/>
        <v>13896147.719813334</v>
      </c>
      <c r="Z16" s="11">
        <f t="shared" si="4"/>
        <v>12510610.449883334</v>
      </c>
      <c r="AA16" s="11">
        <f t="shared" si="4"/>
        <v>12044819.875964167</v>
      </c>
      <c r="AB16" s="11">
        <f t="shared" si="4"/>
        <v>12447754.085871667</v>
      </c>
      <c r="AC16" s="11">
        <f t="shared" si="4"/>
        <v>12461027.521295</v>
      </c>
      <c r="AD16" s="12">
        <f t="shared" si="4"/>
        <v>12320287.2467725</v>
      </c>
      <c r="AE16" s="10">
        <f t="shared" si="4"/>
        <v>12431566.106865</v>
      </c>
      <c r="AF16" s="11">
        <f t="shared" si="4"/>
        <v>12547806.955372501</v>
      </c>
      <c r="AG16" s="11">
        <f t="shared" si="4"/>
        <v>14101833.816692499</v>
      </c>
      <c r="AH16" s="11">
        <f t="shared" si="4"/>
        <v>14014391.751504999</v>
      </c>
      <c r="AI16" s="11">
        <f t="shared" si="4"/>
        <v>13865957.395375</v>
      </c>
      <c r="AJ16" s="12">
        <f t="shared" si="4"/>
        <v>14156612.405197501</v>
      </c>
      <c r="AK16" s="10">
        <f t="shared" si="4"/>
        <v>14357916.661809999</v>
      </c>
      <c r="AL16" s="11">
        <f t="shared" si="4"/>
        <v>14279522.92347</v>
      </c>
      <c r="AM16" s="11">
        <f t="shared" si="4"/>
        <v>14273717.769880001</v>
      </c>
      <c r="AN16" s="11">
        <f t="shared" si="4"/>
        <v>14363250.8003025</v>
      </c>
      <c r="AO16" s="11">
        <f t="shared" si="4"/>
        <v>14373954.3865375</v>
      </c>
      <c r="AP16" s="12">
        <f t="shared" si="4"/>
        <v>14066853.342800001</v>
      </c>
      <c r="AQ16" s="10">
        <f t="shared" si="4"/>
        <v>13844492.33207</v>
      </c>
      <c r="AR16" s="11">
        <f t="shared" si="4"/>
        <v>13775671.126767499</v>
      </c>
    </row>
    <row r="17" spans="3:44" x14ac:dyDescent="0.2">
      <c r="C17" s="8"/>
      <c r="D17" s="7"/>
      <c r="E17" s="9"/>
      <c r="F17" s="15"/>
      <c r="G17" s="13"/>
      <c r="H17" s="14"/>
      <c r="I17" s="14"/>
      <c r="J17" s="14"/>
      <c r="K17" s="14"/>
      <c r="L17" s="15"/>
      <c r="M17" s="13"/>
      <c r="N17" s="14"/>
      <c r="O17" s="14"/>
      <c r="P17" s="14"/>
      <c r="Q17" s="14"/>
      <c r="R17" s="15"/>
      <c r="S17" s="13"/>
      <c r="T17" s="14"/>
      <c r="U17" s="14"/>
      <c r="V17" s="14"/>
      <c r="W17" s="14"/>
      <c r="X17" s="15"/>
      <c r="Y17" s="13"/>
      <c r="Z17" s="14"/>
      <c r="AA17" s="14"/>
      <c r="AB17" s="14"/>
      <c r="AC17" s="14"/>
      <c r="AD17" s="15"/>
      <c r="AE17" s="13"/>
      <c r="AF17" s="14"/>
      <c r="AG17" s="14"/>
      <c r="AH17" s="14"/>
      <c r="AI17" s="14"/>
      <c r="AJ17" s="15"/>
      <c r="AK17" s="13"/>
      <c r="AL17" s="14"/>
      <c r="AM17" s="14"/>
      <c r="AN17" s="14"/>
      <c r="AO17" s="14"/>
      <c r="AP17" s="15"/>
      <c r="AQ17" s="13"/>
      <c r="AR17" s="14"/>
    </row>
    <row r="18" spans="3:44" x14ac:dyDescent="0.2">
      <c r="C18" s="8" t="s">
        <v>13</v>
      </c>
      <c r="D18" s="21" t="s">
        <v>14</v>
      </c>
      <c r="E18" s="9"/>
      <c r="F18" s="15"/>
      <c r="G18" s="13"/>
      <c r="H18" s="14"/>
      <c r="I18" s="14"/>
      <c r="J18" s="14"/>
      <c r="K18" s="14"/>
      <c r="L18" s="15"/>
      <c r="M18" s="13"/>
      <c r="N18" s="14"/>
      <c r="O18" s="14"/>
      <c r="P18" s="14"/>
      <c r="Q18" s="14"/>
      <c r="R18" s="15"/>
      <c r="S18" s="13"/>
      <c r="T18" s="14"/>
      <c r="U18" s="14"/>
      <c r="V18" s="14"/>
      <c r="W18" s="14"/>
      <c r="X18" s="15"/>
      <c r="Y18" s="13"/>
      <c r="Z18" s="14"/>
      <c r="AA18" s="14"/>
      <c r="AB18" s="14"/>
      <c r="AC18" s="14"/>
      <c r="AD18" s="15"/>
      <c r="AE18" s="13"/>
      <c r="AF18" s="14"/>
      <c r="AG18" s="14"/>
      <c r="AH18" s="14"/>
      <c r="AI18" s="14"/>
      <c r="AJ18" s="15"/>
      <c r="AK18" s="13"/>
      <c r="AL18" s="14"/>
      <c r="AM18" s="14"/>
      <c r="AN18" s="14"/>
      <c r="AO18" s="14"/>
      <c r="AP18" s="15"/>
      <c r="AQ18" s="13"/>
      <c r="AR18" s="14"/>
    </row>
    <row r="19" spans="3:44" x14ac:dyDescent="0.2">
      <c r="C19" s="8"/>
      <c r="D19" s="7"/>
      <c r="E19" s="9"/>
      <c r="F19" s="15"/>
      <c r="G19" s="13"/>
      <c r="H19" s="14"/>
      <c r="I19" s="14"/>
      <c r="J19" s="14"/>
      <c r="K19" s="14"/>
      <c r="L19" s="15"/>
      <c r="M19" s="13"/>
      <c r="N19" s="14"/>
      <c r="O19" s="14"/>
      <c r="P19" s="14"/>
      <c r="Q19" s="14"/>
      <c r="R19" s="15"/>
      <c r="S19" s="13"/>
      <c r="T19" s="14"/>
      <c r="U19" s="14"/>
      <c r="V19" s="14"/>
      <c r="W19" s="14"/>
      <c r="X19" s="15"/>
      <c r="Y19" s="13"/>
      <c r="Z19" s="14"/>
      <c r="AA19" s="14"/>
      <c r="AB19" s="14"/>
      <c r="AC19" s="14"/>
      <c r="AD19" s="15"/>
      <c r="AE19" s="13"/>
      <c r="AF19" s="14"/>
      <c r="AG19" s="14"/>
      <c r="AH19" s="14"/>
      <c r="AI19" s="14"/>
      <c r="AJ19" s="15"/>
      <c r="AK19" s="13"/>
      <c r="AL19" s="14"/>
      <c r="AM19" s="14"/>
      <c r="AN19" s="14"/>
      <c r="AO19" s="14"/>
      <c r="AP19" s="15"/>
      <c r="AQ19" s="13"/>
      <c r="AR19" s="14"/>
    </row>
    <row r="20" spans="3:44" x14ac:dyDescent="0.2">
      <c r="C20" s="8">
        <v>9</v>
      </c>
      <c r="D20" s="7" t="s">
        <v>15</v>
      </c>
      <c r="E20" s="9"/>
      <c r="F20" s="24">
        <v>0.97770000000000001</v>
      </c>
      <c r="G20" s="22">
        <v>0.97819999999999996</v>
      </c>
      <c r="H20" s="23">
        <v>0.97799999999999998</v>
      </c>
      <c r="I20" s="23">
        <v>0.97840000000000005</v>
      </c>
      <c r="J20" s="23">
        <v>0.97899999999999998</v>
      </c>
      <c r="K20" s="23">
        <v>0.97919999999999996</v>
      </c>
      <c r="L20" s="24">
        <v>0.97270000000000001</v>
      </c>
      <c r="M20" s="22">
        <v>0.96599999999999997</v>
      </c>
      <c r="N20" s="23">
        <v>0.95820000000000005</v>
      </c>
      <c r="O20" s="23">
        <v>0.9546</v>
      </c>
      <c r="P20" s="23">
        <v>0.9556</v>
      </c>
      <c r="Q20" s="23">
        <v>0.95540000000000003</v>
      </c>
      <c r="R20" s="24">
        <v>0.95579999999999998</v>
      </c>
      <c r="S20" s="22">
        <v>0.9556</v>
      </c>
      <c r="T20" s="23">
        <v>0.95650000000000002</v>
      </c>
      <c r="U20" s="23">
        <v>0.95630000000000004</v>
      </c>
      <c r="V20" s="23">
        <v>0.95650000000000002</v>
      </c>
      <c r="W20" s="23">
        <v>0.9577</v>
      </c>
      <c r="X20" s="24">
        <v>0.96340000000000003</v>
      </c>
      <c r="Y20" s="22">
        <v>0.97160000000000002</v>
      </c>
      <c r="Z20" s="23">
        <v>0.98099999999999998</v>
      </c>
      <c r="AA20" s="23">
        <v>0.99180000000000001</v>
      </c>
      <c r="AB20" s="23">
        <v>0.99309999999999998</v>
      </c>
      <c r="AC20" s="23">
        <v>0.99450000000000005</v>
      </c>
      <c r="AD20" s="24">
        <v>0.99439999999999995</v>
      </c>
      <c r="AE20" s="22">
        <v>0.99580000000000002</v>
      </c>
      <c r="AF20" s="23">
        <v>0.995</v>
      </c>
      <c r="AG20" s="23">
        <v>0.99529999999999996</v>
      </c>
      <c r="AH20" s="23">
        <v>0.99529999999999996</v>
      </c>
      <c r="AI20" s="23">
        <v>0.99509999999999998</v>
      </c>
      <c r="AJ20" s="24">
        <v>0.99309999999999998</v>
      </c>
      <c r="AK20" s="22">
        <v>0.99239999999999995</v>
      </c>
      <c r="AL20" s="23">
        <v>0.99199999999999999</v>
      </c>
      <c r="AM20" s="23">
        <v>0.99019999999999997</v>
      </c>
      <c r="AN20" s="23">
        <v>0.99070000000000003</v>
      </c>
      <c r="AO20" s="23">
        <v>0.99060000000000004</v>
      </c>
      <c r="AP20" s="24">
        <v>0.99060000000000004</v>
      </c>
      <c r="AQ20" s="22">
        <v>0.99009999999999998</v>
      </c>
      <c r="AR20" s="23">
        <v>0.98819999999999997</v>
      </c>
    </row>
    <row r="21" spans="3:44" x14ac:dyDescent="0.2">
      <c r="C21" s="8"/>
      <c r="D21" s="7" t="s">
        <v>16</v>
      </c>
      <c r="E21" s="9"/>
      <c r="F21" s="15"/>
      <c r="G21" s="13"/>
      <c r="H21" s="14"/>
      <c r="I21" s="14"/>
      <c r="J21" s="14"/>
      <c r="K21" s="14"/>
      <c r="L21" s="15"/>
      <c r="M21" s="13"/>
      <c r="N21" s="14"/>
      <c r="O21" s="14"/>
      <c r="P21" s="14"/>
      <c r="Q21" s="14"/>
      <c r="R21" s="15"/>
      <c r="S21" s="13"/>
      <c r="T21" s="14"/>
      <c r="U21" s="14"/>
      <c r="V21" s="14"/>
      <c r="W21" s="14"/>
      <c r="X21" s="15"/>
      <c r="Y21" s="13"/>
      <c r="Z21" s="14"/>
      <c r="AA21" s="14"/>
      <c r="AB21" s="14"/>
      <c r="AC21" s="14"/>
      <c r="AD21" s="15"/>
      <c r="AE21" s="13"/>
      <c r="AF21" s="14"/>
      <c r="AG21" s="14"/>
      <c r="AH21" s="14"/>
      <c r="AI21" s="14"/>
      <c r="AJ21" s="15"/>
      <c r="AK21" s="13"/>
      <c r="AL21" s="14"/>
      <c r="AM21" s="14"/>
      <c r="AN21" s="14"/>
      <c r="AO21" s="14"/>
      <c r="AP21" s="15"/>
      <c r="AQ21" s="13"/>
      <c r="AR21" s="14"/>
    </row>
    <row r="22" spans="3:44" x14ac:dyDescent="0.2">
      <c r="C22" s="8"/>
      <c r="D22" s="7"/>
      <c r="E22" s="9"/>
      <c r="F22" s="15"/>
      <c r="G22" s="13"/>
      <c r="H22" s="14"/>
      <c r="I22" s="14"/>
      <c r="J22" s="14"/>
      <c r="K22" s="14"/>
      <c r="L22" s="15"/>
      <c r="M22" s="13"/>
      <c r="N22" s="14"/>
      <c r="O22" s="14"/>
      <c r="P22" s="14"/>
      <c r="Q22" s="14"/>
      <c r="R22" s="15"/>
      <c r="S22" s="13"/>
      <c r="T22" s="14"/>
      <c r="U22" s="14"/>
      <c r="V22" s="14"/>
      <c r="W22" s="14"/>
      <c r="X22" s="15"/>
      <c r="Y22" s="13"/>
      <c r="Z22" s="14"/>
      <c r="AA22" s="14"/>
      <c r="AB22" s="14"/>
      <c r="AC22" s="14"/>
      <c r="AD22" s="15"/>
      <c r="AE22" s="13"/>
      <c r="AF22" s="14"/>
      <c r="AG22" s="14"/>
      <c r="AH22" s="14"/>
      <c r="AI22" s="14"/>
      <c r="AJ22" s="15"/>
      <c r="AK22" s="13"/>
      <c r="AL22" s="14"/>
      <c r="AM22" s="14"/>
      <c r="AN22" s="14"/>
      <c r="AO22" s="14"/>
      <c r="AP22" s="15"/>
      <c r="AQ22" s="13"/>
      <c r="AR22" s="14"/>
    </row>
    <row r="23" spans="3:44" x14ac:dyDescent="0.2">
      <c r="C23" s="8">
        <v>10</v>
      </c>
      <c r="D23" s="7" t="s">
        <v>17</v>
      </c>
      <c r="E23" s="9"/>
      <c r="F23" s="12">
        <f t="shared" ref="F23:AO23" si="5">ROUND(F16*F20,0)</f>
        <v>11426019</v>
      </c>
      <c r="G23" s="10">
        <f t="shared" si="5"/>
        <v>12613447</v>
      </c>
      <c r="H23" s="11">
        <f t="shared" si="5"/>
        <v>12710833</v>
      </c>
      <c r="I23" s="11">
        <f t="shared" si="5"/>
        <v>11749978</v>
      </c>
      <c r="J23" s="11">
        <f t="shared" si="5"/>
        <v>12765100</v>
      </c>
      <c r="K23" s="11">
        <f t="shared" si="5"/>
        <v>11999963</v>
      </c>
      <c r="L23" s="12">
        <f t="shared" si="5"/>
        <v>11939578</v>
      </c>
      <c r="M23" s="10">
        <f>ROUND(M16*M20,0)+1</f>
        <v>11978223</v>
      </c>
      <c r="N23" s="11">
        <f t="shared" si="5"/>
        <v>12073300</v>
      </c>
      <c r="O23" s="11">
        <f t="shared" si="5"/>
        <v>12272180</v>
      </c>
      <c r="P23" s="11">
        <f t="shared" si="5"/>
        <v>12272500</v>
      </c>
      <c r="Q23" s="11">
        <f t="shared" si="5"/>
        <v>12372731</v>
      </c>
      <c r="R23" s="12">
        <f t="shared" si="5"/>
        <v>12588164</v>
      </c>
      <c r="S23" s="10">
        <f t="shared" si="5"/>
        <v>11989338</v>
      </c>
      <c r="T23" s="11">
        <f t="shared" si="5"/>
        <v>12197884</v>
      </c>
      <c r="U23" s="11">
        <f t="shared" si="5"/>
        <v>12465843</v>
      </c>
      <c r="V23" s="11">
        <f t="shared" si="5"/>
        <v>12878084</v>
      </c>
      <c r="W23" s="11">
        <f t="shared" si="5"/>
        <v>12494500</v>
      </c>
      <c r="X23" s="12">
        <f t="shared" si="5"/>
        <v>12374248</v>
      </c>
      <c r="Y23" s="10">
        <f t="shared" si="5"/>
        <v>13501497</v>
      </c>
      <c r="Z23" s="11">
        <f t="shared" si="5"/>
        <v>12272909</v>
      </c>
      <c r="AA23" s="11">
        <f t="shared" si="5"/>
        <v>11946052</v>
      </c>
      <c r="AB23" s="11">
        <f t="shared" si="5"/>
        <v>12361865</v>
      </c>
      <c r="AC23" s="11">
        <f t="shared" si="5"/>
        <v>12392492</v>
      </c>
      <c r="AD23" s="12">
        <f t="shared" si="5"/>
        <v>12251294</v>
      </c>
      <c r="AE23" s="10">
        <f t="shared" si="5"/>
        <v>12379354</v>
      </c>
      <c r="AF23" s="11">
        <f t="shared" si="5"/>
        <v>12485068</v>
      </c>
      <c r="AG23" s="11">
        <f t="shared" si="5"/>
        <v>14035555</v>
      </c>
      <c r="AH23" s="11">
        <f t="shared" si="5"/>
        <v>13948524</v>
      </c>
      <c r="AI23" s="11">
        <f t="shared" si="5"/>
        <v>13798014</v>
      </c>
      <c r="AJ23" s="12">
        <f t="shared" si="5"/>
        <v>14058932</v>
      </c>
      <c r="AK23" s="10">
        <f t="shared" si="5"/>
        <v>14248796</v>
      </c>
      <c r="AL23" s="11">
        <f t="shared" si="5"/>
        <v>14165287</v>
      </c>
      <c r="AM23" s="11">
        <f t="shared" si="5"/>
        <v>14133835</v>
      </c>
      <c r="AN23" s="11">
        <f t="shared" si="5"/>
        <v>14229673</v>
      </c>
      <c r="AO23" s="11">
        <f t="shared" si="5"/>
        <v>14238839</v>
      </c>
      <c r="AP23" s="12">
        <f>ROUND(AP16*AP20,0)</f>
        <v>13934625</v>
      </c>
      <c r="AQ23" s="10">
        <f>ROUND(AQ16*AQ20,0)</f>
        <v>13707432</v>
      </c>
      <c r="AR23" s="11">
        <f t="shared" ref="AR23" si="6">ROUND(AR16*AR20,0)</f>
        <v>13613118</v>
      </c>
    </row>
    <row r="24" spans="3:44" x14ac:dyDescent="0.2">
      <c r="C24" s="8"/>
      <c r="D24" s="7" t="s">
        <v>18</v>
      </c>
      <c r="E24" s="9"/>
      <c r="F24" s="15"/>
      <c r="G24" s="13"/>
      <c r="H24" s="14"/>
      <c r="I24" s="14"/>
      <c r="J24" s="14"/>
      <c r="K24" s="14"/>
      <c r="L24" s="15"/>
      <c r="M24" s="13"/>
      <c r="N24" s="14"/>
      <c r="O24" s="14"/>
      <c r="P24" s="14"/>
      <c r="Q24" s="14"/>
      <c r="R24" s="15"/>
      <c r="S24" s="13"/>
      <c r="T24" s="14"/>
      <c r="U24" s="14"/>
      <c r="V24" s="14"/>
      <c r="W24" s="14"/>
      <c r="X24" s="15"/>
      <c r="Y24" s="13"/>
      <c r="Z24" s="14"/>
      <c r="AA24" s="14"/>
      <c r="AB24" s="14"/>
      <c r="AC24" s="14"/>
      <c r="AD24" s="15"/>
      <c r="AE24" s="13"/>
      <c r="AF24" s="14"/>
      <c r="AG24" s="14"/>
      <c r="AH24" s="14"/>
      <c r="AI24" s="14"/>
      <c r="AJ24" s="15"/>
      <c r="AK24" s="13"/>
      <c r="AL24" s="14"/>
      <c r="AM24" s="14"/>
      <c r="AN24" s="14"/>
      <c r="AO24" s="14"/>
      <c r="AP24" s="15"/>
      <c r="AQ24" s="13"/>
      <c r="AR24" s="14"/>
    </row>
    <row r="25" spans="3:44" x14ac:dyDescent="0.2">
      <c r="C25" s="8"/>
      <c r="D25" s="7"/>
      <c r="E25" s="9"/>
      <c r="F25" s="15"/>
      <c r="G25" s="13"/>
      <c r="H25" s="14"/>
      <c r="I25" s="14"/>
      <c r="J25" s="14"/>
      <c r="K25" s="14"/>
      <c r="L25" s="15"/>
      <c r="M25" s="13"/>
      <c r="N25" s="14"/>
      <c r="O25" s="14"/>
      <c r="P25" s="14"/>
      <c r="Q25" s="14"/>
      <c r="R25" s="15"/>
      <c r="S25" s="13"/>
      <c r="T25" s="14"/>
      <c r="U25" s="14"/>
      <c r="V25" s="14"/>
      <c r="W25" s="14"/>
      <c r="X25" s="15"/>
      <c r="Y25" s="13"/>
      <c r="Z25" s="14"/>
      <c r="AA25" s="14"/>
      <c r="AB25" s="14"/>
      <c r="AC25" s="14"/>
      <c r="AD25" s="15"/>
      <c r="AE25" s="13"/>
      <c r="AF25" s="14"/>
      <c r="AG25" s="14"/>
      <c r="AH25" s="14"/>
      <c r="AI25" s="14"/>
      <c r="AJ25" s="15"/>
      <c r="AK25" s="13"/>
      <c r="AL25" s="14"/>
      <c r="AM25" s="14"/>
      <c r="AN25" s="14"/>
      <c r="AO25" s="14"/>
      <c r="AP25" s="15"/>
      <c r="AQ25" s="13"/>
      <c r="AR25" s="14"/>
    </row>
    <row r="26" spans="3:44" x14ac:dyDescent="0.2">
      <c r="C26" s="8">
        <v>11</v>
      </c>
      <c r="D26" s="7" t="s">
        <v>19</v>
      </c>
      <c r="E26" s="9"/>
      <c r="F26" s="27">
        <v>0</v>
      </c>
      <c r="G26" s="25">
        <v>0</v>
      </c>
      <c r="H26" s="26">
        <v>0</v>
      </c>
      <c r="I26" s="26">
        <v>0</v>
      </c>
      <c r="J26" s="26">
        <v>0</v>
      </c>
      <c r="K26" s="26">
        <v>0</v>
      </c>
      <c r="L26" s="27">
        <v>0</v>
      </c>
      <c r="M26" s="25">
        <v>0</v>
      </c>
      <c r="N26" s="26">
        <v>0</v>
      </c>
      <c r="O26" s="26">
        <v>0</v>
      </c>
      <c r="P26" s="26">
        <v>0</v>
      </c>
      <c r="Q26" s="26">
        <v>0</v>
      </c>
      <c r="R26" s="27">
        <v>0</v>
      </c>
      <c r="S26" s="25">
        <v>0</v>
      </c>
      <c r="T26" s="26">
        <v>0</v>
      </c>
      <c r="U26" s="26">
        <v>0</v>
      </c>
      <c r="V26" s="26">
        <v>0</v>
      </c>
      <c r="W26" s="26">
        <v>0</v>
      </c>
      <c r="X26" s="27">
        <v>0</v>
      </c>
      <c r="Y26" s="25">
        <v>0</v>
      </c>
      <c r="Z26" s="26">
        <v>0</v>
      </c>
      <c r="AA26" s="26">
        <v>0</v>
      </c>
      <c r="AB26" s="26">
        <v>0</v>
      </c>
      <c r="AC26" s="26">
        <v>0</v>
      </c>
      <c r="AD26" s="27">
        <v>0</v>
      </c>
      <c r="AE26" s="25">
        <v>0</v>
      </c>
      <c r="AF26" s="26">
        <v>0</v>
      </c>
      <c r="AG26" s="26">
        <v>0</v>
      </c>
      <c r="AH26" s="26">
        <v>-631811</v>
      </c>
      <c r="AI26" s="26">
        <v>0</v>
      </c>
      <c r="AJ26" s="27">
        <v>0</v>
      </c>
      <c r="AK26" s="25">
        <v>0</v>
      </c>
      <c r="AL26" s="26">
        <v>0</v>
      </c>
      <c r="AM26" s="26">
        <v>874879</v>
      </c>
      <c r="AN26" s="26">
        <v>874879</v>
      </c>
      <c r="AO26" s="26">
        <v>874879</v>
      </c>
      <c r="AP26" s="27">
        <v>874879</v>
      </c>
      <c r="AQ26" s="25">
        <v>874879</v>
      </c>
      <c r="AR26" s="26">
        <v>874879</v>
      </c>
    </row>
    <row r="27" spans="3:44" x14ac:dyDescent="0.2">
      <c r="C27" s="8"/>
      <c r="D27" s="28" t="s">
        <v>20</v>
      </c>
      <c r="E27" s="9"/>
      <c r="F27" s="15"/>
      <c r="G27" s="13"/>
      <c r="H27" s="14"/>
      <c r="I27" s="14"/>
      <c r="J27" s="14"/>
      <c r="K27" s="14"/>
      <c r="L27" s="15"/>
      <c r="M27" s="13"/>
      <c r="N27" s="14"/>
      <c r="O27" s="14"/>
      <c r="P27" s="14"/>
      <c r="Q27" s="14"/>
      <c r="R27" s="15"/>
      <c r="S27" s="13"/>
      <c r="T27" s="14"/>
      <c r="U27" s="14"/>
      <c r="V27" s="14"/>
      <c r="W27" s="14"/>
      <c r="X27" s="15"/>
      <c r="Y27" s="13"/>
      <c r="Z27" s="14"/>
      <c r="AA27" s="14"/>
      <c r="AB27" s="14"/>
      <c r="AC27" s="14"/>
      <c r="AD27" s="15"/>
      <c r="AE27" s="13"/>
      <c r="AF27" s="14"/>
      <c r="AG27" s="14"/>
      <c r="AH27" s="14"/>
      <c r="AI27" s="14"/>
      <c r="AJ27" s="15"/>
      <c r="AK27" s="13"/>
      <c r="AL27" s="14"/>
      <c r="AM27" s="14"/>
      <c r="AN27" s="14"/>
      <c r="AO27" s="14"/>
      <c r="AP27" s="15"/>
      <c r="AQ27" s="13"/>
      <c r="AR27" s="14"/>
    </row>
    <row r="28" spans="3:44" x14ac:dyDescent="0.2">
      <c r="C28" s="8"/>
      <c r="D28" s="28"/>
      <c r="E28" s="9"/>
      <c r="F28" s="30"/>
      <c r="G28" s="29"/>
      <c r="H28" s="28"/>
      <c r="I28" s="28"/>
      <c r="J28" s="28"/>
      <c r="K28" s="28"/>
      <c r="L28" s="30"/>
      <c r="M28" s="29"/>
      <c r="N28" s="28"/>
      <c r="O28" s="28"/>
      <c r="P28" s="28"/>
      <c r="Q28" s="28"/>
      <c r="R28" s="30"/>
      <c r="S28" s="29"/>
      <c r="T28" s="28"/>
      <c r="U28" s="28"/>
      <c r="V28" s="28"/>
      <c r="W28" s="28"/>
      <c r="X28" s="30"/>
      <c r="Y28" s="29"/>
      <c r="Z28" s="28"/>
      <c r="AA28" s="28"/>
      <c r="AB28" s="28"/>
      <c r="AC28" s="28"/>
      <c r="AD28" s="30"/>
      <c r="AE28" s="29"/>
      <c r="AF28" s="28"/>
      <c r="AG28" s="28"/>
      <c r="AH28" s="28"/>
      <c r="AI28" s="28"/>
      <c r="AJ28" s="30"/>
      <c r="AK28" s="29"/>
      <c r="AL28" s="28"/>
      <c r="AM28" s="28"/>
      <c r="AN28" s="28"/>
      <c r="AO28" s="28"/>
      <c r="AP28" s="30"/>
      <c r="AQ28" s="29"/>
      <c r="AR28" s="28"/>
    </row>
    <row r="29" spans="3:44" x14ac:dyDescent="0.2">
      <c r="C29" s="8" t="s">
        <v>21</v>
      </c>
      <c r="D29" s="7" t="s">
        <v>22</v>
      </c>
      <c r="E29" s="9"/>
      <c r="F29" s="33">
        <f t="shared" ref="F29:AQ29" si="7">F23+F26</f>
        <v>11426019</v>
      </c>
      <c r="G29" s="31">
        <f t="shared" si="7"/>
        <v>12613447</v>
      </c>
      <c r="H29" s="32">
        <f t="shared" si="7"/>
        <v>12710833</v>
      </c>
      <c r="I29" s="32">
        <f t="shared" si="7"/>
        <v>11749978</v>
      </c>
      <c r="J29" s="32">
        <f t="shared" si="7"/>
        <v>12765100</v>
      </c>
      <c r="K29" s="32">
        <f t="shared" si="7"/>
        <v>11999963</v>
      </c>
      <c r="L29" s="33">
        <f t="shared" si="7"/>
        <v>11939578</v>
      </c>
      <c r="M29" s="31">
        <f t="shared" si="7"/>
        <v>11978223</v>
      </c>
      <c r="N29" s="32">
        <f t="shared" si="7"/>
        <v>12073300</v>
      </c>
      <c r="O29" s="32">
        <f t="shared" si="7"/>
        <v>12272180</v>
      </c>
      <c r="P29" s="32">
        <f t="shared" si="7"/>
        <v>12272500</v>
      </c>
      <c r="Q29" s="32">
        <f t="shared" si="7"/>
        <v>12372731</v>
      </c>
      <c r="R29" s="33">
        <f t="shared" si="7"/>
        <v>12588164</v>
      </c>
      <c r="S29" s="31">
        <f t="shared" si="7"/>
        <v>11989338</v>
      </c>
      <c r="T29" s="32">
        <f t="shared" si="7"/>
        <v>12197884</v>
      </c>
      <c r="U29" s="32">
        <f t="shared" si="7"/>
        <v>12465843</v>
      </c>
      <c r="V29" s="32">
        <f t="shared" si="7"/>
        <v>12878084</v>
      </c>
      <c r="W29" s="32">
        <f t="shared" si="7"/>
        <v>12494500</v>
      </c>
      <c r="X29" s="33">
        <f t="shared" si="7"/>
        <v>12374248</v>
      </c>
      <c r="Y29" s="31">
        <f t="shared" si="7"/>
        <v>13501497</v>
      </c>
      <c r="Z29" s="32">
        <f t="shared" si="7"/>
        <v>12272909</v>
      </c>
      <c r="AA29" s="32">
        <f t="shared" si="7"/>
        <v>11946052</v>
      </c>
      <c r="AB29" s="32">
        <f t="shared" si="7"/>
        <v>12361865</v>
      </c>
      <c r="AC29" s="32">
        <f t="shared" si="7"/>
        <v>12392492</v>
      </c>
      <c r="AD29" s="33">
        <f t="shared" si="7"/>
        <v>12251294</v>
      </c>
      <c r="AE29" s="31">
        <f t="shared" si="7"/>
        <v>12379354</v>
      </c>
      <c r="AF29" s="32">
        <f t="shared" si="7"/>
        <v>12485068</v>
      </c>
      <c r="AG29" s="32">
        <f t="shared" si="7"/>
        <v>14035555</v>
      </c>
      <c r="AH29" s="32">
        <f t="shared" si="7"/>
        <v>13316713</v>
      </c>
      <c r="AI29" s="32">
        <f t="shared" si="7"/>
        <v>13798014</v>
      </c>
      <c r="AJ29" s="33">
        <f t="shared" si="7"/>
        <v>14058932</v>
      </c>
      <c r="AK29" s="31">
        <f t="shared" si="7"/>
        <v>14248796</v>
      </c>
      <c r="AL29" s="32">
        <f t="shared" si="7"/>
        <v>14165287</v>
      </c>
      <c r="AM29" s="32">
        <f t="shared" si="7"/>
        <v>15008714</v>
      </c>
      <c r="AN29" s="32">
        <f t="shared" si="7"/>
        <v>15104552</v>
      </c>
      <c r="AO29" s="32">
        <f t="shared" si="7"/>
        <v>15113718</v>
      </c>
      <c r="AP29" s="33">
        <f>AP23+AP26</f>
        <v>14809504</v>
      </c>
      <c r="AQ29" s="31">
        <f t="shared" si="7"/>
        <v>14582311</v>
      </c>
      <c r="AR29" s="32">
        <f>AR23+AR26</f>
        <v>14487997</v>
      </c>
    </row>
    <row r="30" spans="3:44" x14ac:dyDescent="0.2">
      <c r="C30" s="8"/>
      <c r="D30" s="7"/>
      <c r="E30" s="9"/>
      <c r="F30" s="30"/>
      <c r="G30" s="29"/>
      <c r="H30" s="28"/>
      <c r="I30" s="28"/>
      <c r="J30" s="28"/>
      <c r="K30" s="28"/>
      <c r="L30" s="30"/>
      <c r="M30" s="29"/>
      <c r="N30" s="28"/>
      <c r="O30" s="28"/>
      <c r="P30" s="28"/>
      <c r="Q30" s="28"/>
      <c r="R30" s="30"/>
      <c r="S30" s="29"/>
      <c r="T30" s="28"/>
      <c r="U30" s="28"/>
      <c r="V30" s="28"/>
      <c r="W30" s="28"/>
      <c r="X30" s="30"/>
      <c r="Y30" s="29"/>
      <c r="Z30" s="28"/>
      <c r="AA30" s="28"/>
      <c r="AB30" s="28"/>
      <c r="AC30" s="28"/>
      <c r="AD30" s="30"/>
      <c r="AE30" s="29"/>
      <c r="AF30" s="28"/>
      <c r="AG30" s="28"/>
      <c r="AH30" s="28"/>
      <c r="AI30" s="28"/>
      <c r="AJ30" s="30"/>
      <c r="AK30" s="29"/>
      <c r="AL30" s="28"/>
      <c r="AM30" s="28"/>
      <c r="AN30" s="28"/>
      <c r="AO30" s="28"/>
      <c r="AP30" s="30"/>
      <c r="AQ30" s="29"/>
      <c r="AR30" s="28"/>
    </row>
    <row r="31" spans="3:44" x14ac:dyDescent="0.2">
      <c r="C31" s="8" t="s">
        <v>23</v>
      </c>
      <c r="D31" s="7" t="s">
        <v>24</v>
      </c>
      <c r="E31" s="9"/>
      <c r="F31" s="36">
        <v>796398</v>
      </c>
      <c r="G31" s="34">
        <v>-4158743.7802109849</v>
      </c>
      <c r="H31" s="35">
        <v>-4095494.3835378252</v>
      </c>
      <c r="I31" s="35">
        <v>-4990750.7802109849</v>
      </c>
      <c r="J31" s="35">
        <v>-2665840.3835378252</v>
      </c>
      <c r="K31" s="35">
        <v>-1100991.7802109849</v>
      </c>
      <c r="L31" s="36">
        <v>592410.6164621748</v>
      </c>
      <c r="M31" s="34">
        <f>392433.219789015+4</f>
        <v>392437.21978901501</v>
      </c>
      <c r="N31" s="35">
        <v>-1573448</v>
      </c>
      <c r="O31" s="35">
        <v>-3701794.7802109849</v>
      </c>
      <c r="P31" s="35">
        <v>-1790753</v>
      </c>
      <c r="Q31" s="35">
        <v>-462396.78021098487</v>
      </c>
      <c r="R31" s="36">
        <v>220414</v>
      </c>
      <c r="S31" s="34">
        <v>-540830.78021098487</v>
      </c>
      <c r="T31" s="35">
        <v>-4502172</v>
      </c>
      <c r="U31" s="35">
        <v>-2721990.7802109849</v>
      </c>
      <c r="V31" s="35">
        <v>422188.99999999907</v>
      </c>
      <c r="W31" s="35">
        <v>457253.21978901513</v>
      </c>
      <c r="X31" s="36">
        <v>2979911</v>
      </c>
      <c r="Y31" s="34">
        <v>2207113.2197890151</v>
      </c>
      <c r="Z31" s="35">
        <v>3286816</v>
      </c>
      <c r="AA31" s="35">
        <v>171343.21978901327</v>
      </c>
      <c r="AB31" s="35">
        <v>-633094</v>
      </c>
      <c r="AC31" s="35">
        <v>1346924.2197890133</v>
      </c>
      <c r="AD31" s="36">
        <v>1787436</v>
      </c>
      <c r="AE31" s="34">
        <v>246842.21978901513</v>
      </c>
      <c r="AF31" s="35">
        <v>-732375</v>
      </c>
      <c r="AG31" s="35">
        <v>-5310572.7802109849</v>
      </c>
      <c r="AH31" s="35">
        <v>-1565855.9999999981</v>
      </c>
      <c r="AI31" s="35">
        <v>219014.98518901505</v>
      </c>
      <c r="AJ31" s="36">
        <v>2862997.1362000033</v>
      </c>
      <c r="AK31" s="34">
        <v>1479901.683589017</v>
      </c>
      <c r="AL31" s="35">
        <v>-152748.07339999452</v>
      </c>
      <c r="AM31" s="35">
        <v>-656193.08861098252</v>
      </c>
      <c r="AN31" s="35">
        <v>-649812.38899999298</v>
      </c>
      <c r="AO31" s="35">
        <v>136017.37198901922</v>
      </c>
      <c r="AP31" s="36">
        <v>3034775.5588000081</v>
      </c>
      <c r="AQ31" s="34">
        <v>1817248.0999890212</v>
      </c>
      <c r="AR31" s="35">
        <v>-1912689.9905999899</v>
      </c>
    </row>
    <row r="32" spans="3:44" x14ac:dyDescent="0.2">
      <c r="C32" s="8"/>
      <c r="D32" s="7"/>
      <c r="E32" s="9"/>
      <c r="F32" s="30"/>
      <c r="G32" s="29"/>
      <c r="H32" s="28"/>
      <c r="I32" s="28"/>
      <c r="J32" s="28"/>
      <c r="K32" s="28"/>
      <c r="L32" s="30"/>
      <c r="M32" s="29"/>
      <c r="N32" s="28"/>
      <c r="O32" s="28"/>
      <c r="P32" s="28"/>
      <c r="Q32" s="28"/>
      <c r="R32" s="30"/>
      <c r="S32" s="29"/>
      <c r="T32" s="28"/>
      <c r="U32" s="28"/>
      <c r="V32" s="28"/>
      <c r="W32" s="28"/>
      <c r="X32" s="30"/>
      <c r="Y32" s="29"/>
      <c r="Z32" s="28"/>
      <c r="AA32" s="28"/>
      <c r="AB32" s="28"/>
      <c r="AC32" s="28"/>
      <c r="AD32" s="30"/>
      <c r="AE32" s="29"/>
      <c r="AF32" s="28"/>
      <c r="AG32" s="28"/>
      <c r="AH32" s="28"/>
      <c r="AI32" s="28"/>
      <c r="AJ32" s="30"/>
      <c r="AK32" s="29"/>
      <c r="AL32" s="28"/>
      <c r="AM32" s="28"/>
      <c r="AN32" s="28"/>
      <c r="AO32" s="28"/>
      <c r="AP32" s="30"/>
      <c r="AQ32" s="29"/>
      <c r="AR32" s="28"/>
    </row>
    <row r="33" spans="3:44" x14ac:dyDescent="0.2">
      <c r="C33" s="8" t="s">
        <v>25</v>
      </c>
      <c r="D33" s="7" t="s">
        <v>26</v>
      </c>
      <c r="E33" s="9"/>
      <c r="F33" s="36">
        <f t="shared" ref="F33:AQ33" si="8">F29+F31</f>
        <v>12222417</v>
      </c>
      <c r="G33" s="34">
        <f t="shared" si="8"/>
        <v>8454703.2197890151</v>
      </c>
      <c r="H33" s="35">
        <f t="shared" si="8"/>
        <v>8615338.6164621748</v>
      </c>
      <c r="I33" s="35">
        <f t="shared" si="8"/>
        <v>6759227.2197890151</v>
      </c>
      <c r="J33" s="35">
        <f t="shared" si="8"/>
        <v>10099259.616462175</v>
      </c>
      <c r="K33" s="35">
        <f t="shared" si="8"/>
        <v>10898971.219789015</v>
      </c>
      <c r="L33" s="36">
        <f t="shared" si="8"/>
        <v>12531988.616462175</v>
      </c>
      <c r="M33" s="34">
        <f t="shared" si="8"/>
        <v>12370660.219789015</v>
      </c>
      <c r="N33" s="35">
        <f t="shared" si="8"/>
        <v>10499852</v>
      </c>
      <c r="O33" s="35">
        <f t="shared" si="8"/>
        <v>8570385.2197890151</v>
      </c>
      <c r="P33" s="35">
        <f t="shared" si="8"/>
        <v>10481747</v>
      </c>
      <c r="Q33" s="35">
        <f t="shared" si="8"/>
        <v>11910334.219789015</v>
      </c>
      <c r="R33" s="36">
        <f t="shared" si="8"/>
        <v>12808578</v>
      </c>
      <c r="S33" s="34">
        <f t="shared" si="8"/>
        <v>11448507.219789015</v>
      </c>
      <c r="T33" s="35">
        <f t="shared" si="8"/>
        <v>7695712</v>
      </c>
      <c r="U33" s="35">
        <f t="shared" si="8"/>
        <v>9743852.2197890151</v>
      </c>
      <c r="V33" s="35">
        <f t="shared" si="8"/>
        <v>13300273</v>
      </c>
      <c r="W33" s="35">
        <f t="shared" si="8"/>
        <v>12951753.219789015</v>
      </c>
      <c r="X33" s="36">
        <f t="shared" si="8"/>
        <v>15354159</v>
      </c>
      <c r="Y33" s="34">
        <f t="shared" si="8"/>
        <v>15708610.219789015</v>
      </c>
      <c r="Z33" s="35">
        <f t="shared" si="8"/>
        <v>15559725</v>
      </c>
      <c r="AA33" s="35">
        <f t="shared" si="8"/>
        <v>12117395.219789013</v>
      </c>
      <c r="AB33" s="35">
        <f t="shared" si="8"/>
        <v>11728771</v>
      </c>
      <c r="AC33" s="35">
        <f t="shared" si="8"/>
        <v>13739416.219789013</v>
      </c>
      <c r="AD33" s="36">
        <f t="shared" si="8"/>
        <v>14038730</v>
      </c>
      <c r="AE33" s="34">
        <f t="shared" si="8"/>
        <v>12626196.219789015</v>
      </c>
      <c r="AF33" s="35">
        <f t="shared" si="8"/>
        <v>11752693</v>
      </c>
      <c r="AG33" s="35">
        <f t="shared" si="8"/>
        <v>8724982.2197890151</v>
      </c>
      <c r="AH33" s="35">
        <f t="shared" si="8"/>
        <v>11750857.000000002</v>
      </c>
      <c r="AI33" s="35">
        <f t="shared" si="8"/>
        <v>14017028.985189015</v>
      </c>
      <c r="AJ33" s="36">
        <f t="shared" si="8"/>
        <v>16921929.136200003</v>
      </c>
      <c r="AK33" s="34">
        <f t="shared" si="8"/>
        <v>15728697.683589017</v>
      </c>
      <c r="AL33" s="35">
        <f t="shared" si="8"/>
        <v>14012538.926600005</v>
      </c>
      <c r="AM33" s="35">
        <f t="shared" si="8"/>
        <v>14352520.911389017</v>
      </c>
      <c r="AN33" s="35">
        <f>AN29+AN31</f>
        <v>14454739.611000007</v>
      </c>
      <c r="AO33" s="35">
        <f t="shared" si="8"/>
        <v>15249735.371989019</v>
      </c>
      <c r="AP33" s="36">
        <f t="shared" si="8"/>
        <v>17844279.558800008</v>
      </c>
      <c r="AQ33" s="34">
        <f t="shared" si="8"/>
        <v>16399559.099989021</v>
      </c>
      <c r="AR33" s="35">
        <f>AR29+AR31</f>
        <v>12575307.00940001</v>
      </c>
    </row>
    <row r="34" spans="3:44" x14ac:dyDescent="0.2">
      <c r="C34" s="8"/>
      <c r="D34" s="7"/>
      <c r="E34" s="9"/>
      <c r="F34" s="30"/>
      <c r="G34" s="29"/>
      <c r="H34" s="28"/>
      <c r="I34" s="28"/>
      <c r="J34" s="28"/>
      <c r="K34" s="28"/>
      <c r="L34" s="30"/>
      <c r="M34" s="29"/>
      <c r="N34" s="28"/>
      <c r="O34" s="28"/>
      <c r="P34" s="28"/>
      <c r="Q34" s="28"/>
      <c r="R34" s="30"/>
      <c r="S34" s="29"/>
      <c r="T34" s="28"/>
      <c r="U34" s="28"/>
      <c r="V34" s="28"/>
      <c r="W34" s="28"/>
      <c r="X34" s="30"/>
      <c r="Y34" s="29"/>
      <c r="Z34" s="28"/>
      <c r="AA34" s="28"/>
      <c r="AB34" s="28"/>
      <c r="AC34" s="28"/>
      <c r="AD34" s="30"/>
      <c r="AE34" s="29"/>
      <c r="AF34" s="28"/>
      <c r="AG34" s="28"/>
      <c r="AH34" s="28"/>
      <c r="AI34" s="28"/>
      <c r="AJ34" s="30"/>
      <c r="AK34" s="29"/>
      <c r="AL34" s="28"/>
      <c r="AM34" s="28"/>
      <c r="AN34" s="28"/>
      <c r="AO34" s="28"/>
      <c r="AP34" s="30"/>
      <c r="AQ34" s="29"/>
      <c r="AR34" s="28"/>
    </row>
    <row r="35" spans="3:44" x14ac:dyDescent="0.2">
      <c r="C35" s="8"/>
      <c r="D35" s="7"/>
      <c r="E35" s="9"/>
      <c r="F35" s="30"/>
      <c r="G35" s="29"/>
      <c r="H35" s="28"/>
      <c r="I35" s="28"/>
      <c r="J35" s="28"/>
      <c r="K35" s="28"/>
      <c r="L35" s="30"/>
      <c r="M35" s="29"/>
      <c r="N35" s="28"/>
      <c r="O35" s="28"/>
      <c r="P35" s="28"/>
      <c r="Q35" s="28"/>
      <c r="R35" s="30"/>
      <c r="S35" s="29"/>
      <c r="T35" s="28"/>
      <c r="U35" s="28"/>
      <c r="V35" s="28"/>
      <c r="W35" s="28"/>
      <c r="X35" s="30"/>
      <c r="Y35" s="29"/>
      <c r="Z35" s="28"/>
      <c r="AA35" s="28"/>
      <c r="AB35" s="28"/>
      <c r="AC35" s="28"/>
      <c r="AD35" s="30"/>
      <c r="AE35" s="29"/>
      <c r="AF35" s="28"/>
      <c r="AG35" s="28"/>
      <c r="AH35" s="28"/>
      <c r="AI35" s="28"/>
      <c r="AJ35" s="30"/>
      <c r="AK35" s="29"/>
      <c r="AL35" s="28"/>
      <c r="AM35" s="28"/>
      <c r="AN35" s="28"/>
      <c r="AO35" s="28"/>
      <c r="AP35" s="30"/>
      <c r="AQ35" s="29"/>
      <c r="AR35" s="28"/>
    </row>
    <row r="36" spans="3:44" x14ac:dyDescent="0.2">
      <c r="C36" s="8">
        <v>13</v>
      </c>
      <c r="D36" s="7" t="s">
        <v>27</v>
      </c>
      <c r="E36" s="9"/>
      <c r="F36" s="27">
        <v>59850319</v>
      </c>
      <c r="G36" s="25">
        <v>60922088</v>
      </c>
      <c r="H36" s="26">
        <v>63172633</v>
      </c>
      <c r="I36" s="26">
        <v>64450330</v>
      </c>
      <c r="J36" s="26">
        <v>65665023</v>
      </c>
      <c r="K36" s="26">
        <v>66741449</v>
      </c>
      <c r="L36" s="27">
        <v>68272588</v>
      </c>
      <c r="M36" s="25">
        <v>70062165</v>
      </c>
      <c r="N36" s="26">
        <v>72669080</v>
      </c>
      <c r="O36" s="26">
        <v>74712517</v>
      </c>
      <c r="P36" s="26">
        <v>76948305</v>
      </c>
      <c r="Q36" s="26">
        <v>78868300</v>
      </c>
      <c r="R36" s="27">
        <v>79299072</v>
      </c>
      <c r="S36" s="25">
        <v>81571674</v>
      </c>
      <c r="T36" s="26">
        <v>81892769</v>
      </c>
      <c r="U36" s="26">
        <v>81446458</v>
      </c>
      <c r="V36" s="26">
        <v>81673570</v>
      </c>
      <c r="W36" s="26">
        <v>81805975</v>
      </c>
      <c r="X36" s="27">
        <v>82101483</v>
      </c>
      <c r="Y36" s="25">
        <v>81154467</v>
      </c>
      <c r="Z36" s="26">
        <v>80257803</v>
      </c>
      <c r="AA36" s="26">
        <v>79990825</v>
      </c>
      <c r="AB36" s="26">
        <v>79322022</v>
      </c>
      <c r="AC36" s="26">
        <v>78645184</v>
      </c>
      <c r="AD36" s="27">
        <v>78209088</v>
      </c>
      <c r="AE36" s="25">
        <v>76134211</v>
      </c>
      <c r="AF36" s="26">
        <v>76731576</v>
      </c>
      <c r="AG36" s="26">
        <v>77530069</v>
      </c>
      <c r="AH36" s="26">
        <v>77352607</v>
      </c>
      <c r="AI36" s="26">
        <v>76898324</v>
      </c>
      <c r="AJ36" s="27">
        <v>76955944</v>
      </c>
      <c r="AK36" s="25">
        <v>78049933</v>
      </c>
      <c r="AL36" s="26">
        <v>78143034</v>
      </c>
      <c r="AM36" s="26">
        <v>78006041</v>
      </c>
      <c r="AN36" s="26">
        <v>78519133</v>
      </c>
      <c r="AO36" s="26">
        <v>78055080</v>
      </c>
      <c r="AP36" s="27">
        <v>77328691</v>
      </c>
      <c r="AQ36" s="25">
        <v>77622820</v>
      </c>
      <c r="AR36" s="26">
        <v>78299600</v>
      </c>
    </row>
    <row r="37" spans="3:44" x14ac:dyDescent="0.2">
      <c r="C37" s="8"/>
      <c r="D37" s="7" t="s">
        <v>28</v>
      </c>
      <c r="E37" s="9"/>
      <c r="F37" s="15"/>
      <c r="G37" s="13"/>
      <c r="H37" s="14"/>
      <c r="I37" s="14"/>
      <c r="J37" s="14"/>
      <c r="K37" s="14"/>
      <c r="L37" s="15"/>
      <c r="M37" s="13"/>
      <c r="N37" s="14"/>
      <c r="O37" s="14"/>
      <c r="P37" s="14"/>
      <c r="Q37" s="14"/>
      <c r="R37" s="15"/>
      <c r="S37" s="13"/>
      <c r="T37" s="14"/>
      <c r="U37" s="14"/>
      <c r="V37" s="14"/>
      <c r="W37" s="14"/>
      <c r="X37" s="15"/>
      <c r="Y37" s="13"/>
      <c r="Z37" s="14"/>
      <c r="AA37" s="14"/>
      <c r="AB37" s="14"/>
      <c r="AC37" s="14"/>
      <c r="AD37" s="15"/>
      <c r="AE37" s="13"/>
      <c r="AF37" s="14"/>
      <c r="AG37" s="14"/>
      <c r="AH37" s="14"/>
      <c r="AI37" s="14"/>
      <c r="AJ37" s="15"/>
      <c r="AK37" s="13"/>
      <c r="AL37" s="14"/>
      <c r="AM37" s="14"/>
      <c r="AN37" s="14"/>
      <c r="AO37" s="14"/>
      <c r="AP37" s="15"/>
      <c r="AQ37" s="13"/>
      <c r="AR37" s="14"/>
    </row>
    <row r="38" spans="3:44" x14ac:dyDescent="0.2">
      <c r="C38" s="8"/>
      <c r="D38" s="7" t="s">
        <v>29</v>
      </c>
      <c r="E38" s="9"/>
      <c r="F38" s="15"/>
      <c r="G38" s="13"/>
      <c r="H38" s="14"/>
      <c r="I38" s="14"/>
      <c r="J38" s="14"/>
      <c r="K38" s="14"/>
      <c r="L38" s="15"/>
      <c r="M38" s="13"/>
      <c r="N38" s="14"/>
      <c r="O38" s="14"/>
      <c r="P38" s="14"/>
      <c r="Q38" s="14"/>
      <c r="R38" s="15"/>
      <c r="S38" s="13"/>
      <c r="T38" s="14"/>
      <c r="U38" s="14"/>
      <c r="V38" s="14"/>
      <c r="W38" s="14"/>
      <c r="X38" s="15"/>
      <c r="Y38" s="13"/>
      <c r="Z38" s="14"/>
      <c r="AA38" s="14"/>
      <c r="AB38" s="14"/>
      <c r="AC38" s="14"/>
      <c r="AD38" s="15"/>
      <c r="AE38" s="13"/>
      <c r="AF38" s="14"/>
      <c r="AG38" s="14"/>
      <c r="AH38" s="14"/>
      <c r="AI38" s="14"/>
      <c r="AJ38" s="15"/>
      <c r="AK38" s="13"/>
      <c r="AL38" s="14"/>
      <c r="AM38" s="14"/>
      <c r="AN38" s="14"/>
      <c r="AO38" s="14"/>
      <c r="AP38" s="15"/>
      <c r="AQ38" s="13"/>
      <c r="AR38" s="14"/>
    </row>
    <row r="39" spans="3:44" x14ac:dyDescent="0.2">
      <c r="C39" s="8"/>
      <c r="D39" s="7"/>
      <c r="E39" s="9"/>
      <c r="F39" s="15"/>
      <c r="G39" s="13"/>
      <c r="H39" s="14"/>
      <c r="I39" s="14"/>
      <c r="J39" s="14"/>
      <c r="K39" s="14"/>
      <c r="L39" s="15"/>
      <c r="M39" s="13"/>
      <c r="N39" s="14"/>
      <c r="O39" s="14"/>
      <c r="P39" s="14"/>
      <c r="Q39" s="14"/>
      <c r="R39" s="15"/>
      <c r="S39" s="13"/>
      <c r="T39" s="14"/>
      <c r="U39" s="14"/>
      <c r="V39" s="14"/>
      <c r="W39" s="14"/>
      <c r="X39" s="15"/>
      <c r="Y39" s="13"/>
      <c r="Z39" s="14"/>
      <c r="AA39" s="14"/>
      <c r="AB39" s="14"/>
      <c r="AC39" s="14"/>
      <c r="AD39" s="15"/>
      <c r="AE39" s="13"/>
      <c r="AF39" s="14"/>
      <c r="AG39" s="14"/>
      <c r="AH39" s="14"/>
      <c r="AI39" s="14"/>
      <c r="AJ39" s="15"/>
      <c r="AK39" s="13"/>
      <c r="AL39" s="14"/>
      <c r="AM39" s="14"/>
      <c r="AN39" s="14"/>
      <c r="AO39" s="14"/>
      <c r="AP39" s="15"/>
      <c r="AQ39" s="13"/>
      <c r="AR39" s="14"/>
    </row>
    <row r="40" spans="3:44" x14ac:dyDescent="0.2">
      <c r="C40" s="8">
        <v>14</v>
      </c>
      <c r="D40" s="7" t="s">
        <v>30</v>
      </c>
      <c r="E40" s="9"/>
      <c r="F40" s="39">
        <f t="shared" ref="F40:AQ40" si="9">F33/F36</f>
        <v>0.20421640526260185</v>
      </c>
      <c r="G40" s="37">
        <f t="shared" si="9"/>
        <v>0.13877894696893867</v>
      </c>
      <c r="H40" s="38">
        <f t="shared" si="9"/>
        <v>0.13637770356132178</v>
      </c>
      <c r="I40" s="38">
        <f t="shared" si="9"/>
        <v>0.10487498232808141</v>
      </c>
      <c r="J40" s="38">
        <f t="shared" si="9"/>
        <v>0.15379968139906347</v>
      </c>
      <c r="K40" s="38">
        <f t="shared" si="9"/>
        <v>0.16330138741502323</v>
      </c>
      <c r="L40" s="39">
        <f t="shared" si="9"/>
        <v>0.18355813048221015</v>
      </c>
      <c r="M40" s="37">
        <f t="shared" si="9"/>
        <v>0.17656691339454061</v>
      </c>
      <c r="N40" s="38">
        <f t="shared" si="9"/>
        <v>0.14448857753531488</v>
      </c>
      <c r="O40" s="38">
        <f t="shared" si="9"/>
        <v>0.11471150436263598</v>
      </c>
      <c r="P40" s="38">
        <f t="shared" si="9"/>
        <v>0.1362180362517407</v>
      </c>
      <c r="Q40" s="38">
        <f t="shared" si="9"/>
        <v>0.15101548048821917</v>
      </c>
      <c r="R40" s="39">
        <f t="shared" si="9"/>
        <v>0.16152241983361421</v>
      </c>
      <c r="S40" s="37">
        <f t="shared" si="9"/>
        <v>0.14034905327294148</v>
      </c>
      <c r="T40" s="38">
        <f t="shared" si="9"/>
        <v>9.3973034420169618E-2</v>
      </c>
      <c r="U40" s="38">
        <f t="shared" si="9"/>
        <v>0.11963506405384769</v>
      </c>
      <c r="V40" s="38">
        <f t="shared" si="9"/>
        <v>0.1628467201813267</v>
      </c>
      <c r="W40" s="38">
        <f t="shared" si="9"/>
        <v>0.15832282690584662</v>
      </c>
      <c r="X40" s="39">
        <f t="shared" si="9"/>
        <v>0.18701439290688573</v>
      </c>
      <c r="Y40" s="37">
        <f>Y33/Y36</f>
        <v>0.19356433232183035</v>
      </c>
      <c r="Z40" s="38">
        <f t="shared" si="9"/>
        <v>0.19387180334353285</v>
      </c>
      <c r="AA40" s="38">
        <f t="shared" si="9"/>
        <v>0.15148481366192951</v>
      </c>
      <c r="AB40" s="38">
        <f t="shared" si="9"/>
        <v>0.14786273350419635</v>
      </c>
      <c r="AC40" s="38">
        <f>AC33/AC36</f>
        <v>0.17470130427552963</v>
      </c>
      <c r="AD40" s="39">
        <f t="shared" si="9"/>
        <v>0.17950254067660271</v>
      </c>
      <c r="AE40" s="37">
        <f t="shared" si="9"/>
        <v>0.16584129596862854</v>
      </c>
      <c r="AF40" s="38">
        <f t="shared" si="9"/>
        <v>0.15316631838762179</v>
      </c>
      <c r="AG40" s="38">
        <f t="shared" si="9"/>
        <v>0.11253675293116294</v>
      </c>
      <c r="AH40" s="38">
        <f t="shared" si="9"/>
        <v>0.15191287605859233</v>
      </c>
      <c r="AI40" s="38">
        <f t="shared" si="9"/>
        <v>0.18228003233450205</v>
      </c>
      <c r="AJ40" s="39">
        <f t="shared" si="9"/>
        <v>0.21989112544964692</v>
      </c>
      <c r="AK40" s="37">
        <f t="shared" si="9"/>
        <v>0.20152096329908467</v>
      </c>
      <c r="AL40" s="38">
        <f t="shared" si="9"/>
        <v>0.17931910509899071</v>
      </c>
      <c r="AM40" s="38">
        <f t="shared" si="9"/>
        <v>0.18399242837345145</v>
      </c>
      <c r="AN40" s="38">
        <f t="shared" si="9"/>
        <v>0.18409194114509653</v>
      </c>
      <c r="AO40" s="38">
        <f t="shared" si="9"/>
        <v>0.19537146553419737</v>
      </c>
      <c r="AP40" s="39">
        <f>AP33/AP36</f>
        <v>0.23075884678818639</v>
      </c>
      <c r="AQ40" s="37">
        <f t="shared" si="9"/>
        <v>0.2112723951537579</v>
      </c>
      <c r="AR40" s="38">
        <f>AR33/AR36</f>
        <v>0.16060499682501583</v>
      </c>
    </row>
    <row r="41" spans="3:44" x14ac:dyDescent="0.2">
      <c r="C41" s="8"/>
      <c r="D41" s="7" t="s">
        <v>31</v>
      </c>
      <c r="E41" s="9"/>
      <c r="F41" s="15"/>
      <c r="G41" s="13"/>
      <c r="H41" s="14"/>
      <c r="I41" s="14"/>
      <c r="J41" s="14"/>
      <c r="K41" s="14"/>
      <c r="L41" s="15"/>
      <c r="M41" s="13"/>
      <c r="N41" s="14"/>
      <c r="O41" s="14"/>
      <c r="P41" s="14"/>
      <c r="Q41" s="14"/>
      <c r="R41" s="15"/>
      <c r="S41" s="13"/>
      <c r="T41" s="14"/>
      <c r="U41" s="14"/>
      <c r="V41" s="14"/>
      <c r="W41" s="14"/>
      <c r="X41" s="15"/>
      <c r="Y41" s="13"/>
      <c r="Z41" s="14"/>
      <c r="AA41" s="14"/>
      <c r="AB41" s="14"/>
      <c r="AC41" s="14"/>
      <c r="AD41" s="15"/>
      <c r="AE41" s="13"/>
      <c r="AF41" s="14"/>
      <c r="AG41" s="14"/>
      <c r="AH41" s="14"/>
      <c r="AI41" s="14"/>
      <c r="AJ41" s="15"/>
      <c r="AK41" s="13"/>
      <c r="AL41" s="14"/>
      <c r="AM41" s="14"/>
      <c r="AN41" s="14"/>
      <c r="AO41" s="14"/>
      <c r="AP41" s="15"/>
      <c r="AQ41" s="13"/>
      <c r="AR41" s="14"/>
    </row>
    <row r="42" spans="3:44" x14ac:dyDescent="0.2">
      <c r="C42" s="8"/>
      <c r="D42" s="7"/>
      <c r="E42" s="9"/>
      <c r="F42" s="15"/>
      <c r="G42" s="13"/>
      <c r="H42" s="14"/>
      <c r="I42" s="14"/>
      <c r="J42" s="14"/>
      <c r="K42" s="14"/>
      <c r="L42" s="15"/>
      <c r="M42" s="13"/>
      <c r="N42" s="14"/>
      <c r="O42" s="14"/>
      <c r="P42" s="14"/>
      <c r="Q42" s="14"/>
      <c r="R42" s="15"/>
      <c r="S42" s="13"/>
      <c r="T42" s="14"/>
      <c r="U42" s="14"/>
      <c r="V42" s="14"/>
      <c r="W42" s="14"/>
      <c r="X42" s="15"/>
      <c r="Y42" s="13"/>
      <c r="Z42" s="14"/>
      <c r="AA42" s="14"/>
      <c r="AB42" s="14"/>
      <c r="AC42" s="14"/>
      <c r="AD42" s="15"/>
      <c r="AE42" s="13"/>
      <c r="AF42" s="14"/>
      <c r="AG42" s="14"/>
      <c r="AH42" s="14"/>
      <c r="AI42" s="14"/>
      <c r="AJ42" s="15"/>
      <c r="AK42" s="13"/>
      <c r="AL42" s="14"/>
      <c r="AM42" s="14"/>
      <c r="AN42" s="14"/>
      <c r="AO42" s="14"/>
      <c r="AP42" s="15"/>
      <c r="AQ42" s="13"/>
      <c r="AR42" s="14"/>
    </row>
    <row r="43" spans="3:44" x14ac:dyDescent="0.2">
      <c r="C43" s="8">
        <v>15</v>
      </c>
      <c r="D43" s="7" t="s">
        <v>32</v>
      </c>
      <c r="E43" s="9"/>
      <c r="F43" s="24">
        <v>0</v>
      </c>
      <c r="G43" s="22">
        <v>0</v>
      </c>
      <c r="H43" s="23">
        <v>0</v>
      </c>
      <c r="I43" s="23">
        <v>0</v>
      </c>
      <c r="J43" s="23">
        <v>0</v>
      </c>
      <c r="K43" s="23">
        <v>0</v>
      </c>
      <c r="L43" s="24">
        <v>0</v>
      </c>
      <c r="M43" s="22">
        <v>0</v>
      </c>
      <c r="N43" s="23">
        <v>0</v>
      </c>
      <c r="O43" s="23">
        <v>0</v>
      </c>
      <c r="P43" s="23">
        <v>0</v>
      </c>
      <c r="Q43" s="23">
        <v>0</v>
      </c>
      <c r="R43" s="24">
        <v>0</v>
      </c>
      <c r="S43" s="22">
        <v>0</v>
      </c>
      <c r="T43" s="23">
        <v>0</v>
      </c>
      <c r="U43" s="23">
        <v>0</v>
      </c>
      <c r="V43" s="23">
        <v>0</v>
      </c>
      <c r="W43" s="23">
        <v>0</v>
      </c>
      <c r="X43" s="24">
        <v>0</v>
      </c>
      <c r="Y43" s="22">
        <v>0</v>
      </c>
      <c r="Z43" s="23">
        <v>0</v>
      </c>
      <c r="AA43" s="23">
        <v>0</v>
      </c>
      <c r="AB43" s="23">
        <v>0</v>
      </c>
      <c r="AC43" s="23">
        <v>0</v>
      </c>
      <c r="AD43" s="24">
        <v>0</v>
      </c>
      <c r="AE43" s="22">
        <v>0</v>
      </c>
      <c r="AF43" s="23">
        <v>0</v>
      </c>
      <c r="AG43" s="23">
        <v>3.3999999999999998E-3</v>
      </c>
      <c r="AH43" s="23">
        <v>3.3999999999999998E-3</v>
      </c>
      <c r="AI43" s="23">
        <v>3.3999999999999998E-3</v>
      </c>
      <c r="AJ43" s="24">
        <v>3.3999999999999998E-3</v>
      </c>
      <c r="AK43" s="22">
        <v>3.3999999999999998E-3</v>
      </c>
      <c r="AL43" s="23">
        <v>3.3999999999999998E-3</v>
      </c>
      <c r="AM43" s="23">
        <v>3.3999999999999998E-3</v>
      </c>
      <c r="AN43" s="23">
        <v>3.3999999999999998E-3</v>
      </c>
      <c r="AO43" s="23">
        <v>3.3999999999999998E-3</v>
      </c>
      <c r="AP43" s="24">
        <v>3.3999999999999998E-3</v>
      </c>
      <c r="AQ43" s="22">
        <v>3.3999999999999998E-3</v>
      </c>
      <c r="AR43" s="23">
        <v>3.3999999999999998E-3</v>
      </c>
    </row>
    <row r="44" spans="3:44" x14ac:dyDescent="0.2">
      <c r="C44" s="8"/>
      <c r="D44" s="7"/>
      <c r="E44" s="9"/>
      <c r="F44" s="15"/>
      <c r="G44" s="13"/>
      <c r="H44" s="14"/>
      <c r="I44" s="14"/>
      <c r="J44" s="14"/>
      <c r="K44" s="14"/>
      <c r="L44" s="15"/>
      <c r="M44" s="13"/>
      <c r="N44" s="14"/>
      <c r="O44" s="14"/>
      <c r="P44" s="14"/>
      <c r="Q44" s="14"/>
      <c r="R44" s="15"/>
      <c r="S44" s="13"/>
      <c r="T44" s="14"/>
      <c r="U44" s="14"/>
      <c r="V44" s="14"/>
      <c r="W44" s="14"/>
      <c r="X44" s="15"/>
      <c r="Y44" s="13"/>
      <c r="Z44" s="14"/>
      <c r="AA44" s="14"/>
      <c r="AB44" s="14"/>
      <c r="AC44" s="14"/>
      <c r="AD44" s="15"/>
      <c r="AE44" s="13"/>
      <c r="AF44" s="14"/>
      <c r="AG44" s="14"/>
      <c r="AH44" s="14"/>
      <c r="AI44" s="14"/>
      <c r="AJ44" s="15"/>
      <c r="AK44" s="13"/>
      <c r="AL44" s="14"/>
      <c r="AM44" s="14"/>
      <c r="AN44" s="14"/>
      <c r="AO44" s="14"/>
      <c r="AP44" s="15"/>
      <c r="AQ44" s="13"/>
      <c r="AR44" s="14"/>
    </row>
    <row r="45" spans="3:44" x14ac:dyDescent="0.2">
      <c r="C45" s="8">
        <v>16</v>
      </c>
      <c r="D45" s="7" t="s">
        <v>33</v>
      </c>
      <c r="E45" s="9"/>
      <c r="F45" s="24">
        <f t="shared" ref="F45:AQ45" si="10">F40-F43</f>
        <v>0.20421640526260185</v>
      </c>
      <c r="G45" s="22">
        <f t="shared" si="10"/>
        <v>0.13877894696893867</v>
      </c>
      <c r="H45" s="23">
        <f t="shared" si="10"/>
        <v>0.13637770356132178</v>
      </c>
      <c r="I45" s="23">
        <f t="shared" si="10"/>
        <v>0.10487498232808141</v>
      </c>
      <c r="J45" s="23">
        <f t="shared" si="10"/>
        <v>0.15379968139906347</v>
      </c>
      <c r="K45" s="23">
        <f t="shared" si="10"/>
        <v>0.16330138741502323</v>
      </c>
      <c r="L45" s="24">
        <f t="shared" si="10"/>
        <v>0.18355813048221015</v>
      </c>
      <c r="M45" s="22">
        <f t="shared" si="10"/>
        <v>0.17656691339454061</v>
      </c>
      <c r="N45" s="23">
        <f t="shared" si="10"/>
        <v>0.14448857753531488</v>
      </c>
      <c r="O45" s="23">
        <f t="shared" si="10"/>
        <v>0.11471150436263598</v>
      </c>
      <c r="P45" s="23">
        <f t="shared" si="10"/>
        <v>0.1362180362517407</v>
      </c>
      <c r="Q45" s="23">
        <f t="shared" si="10"/>
        <v>0.15101548048821917</v>
      </c>
      <c r="R45" s="24">
        <f t="shared" si="10"/>
        <v>0.16152241983361421</v>
      </c>
      <c r="S45" s="22">
        <f t="shared" si="10"/>
        <v>0.14034905327294148</v>
      </c>
      <c r="T45" s="23">
        <f t="shared" si="10"/>
        <v>9.3973034420169618E-2</v>
      </c>
      <c r="U45" s="23">
        <f t="shared" si="10"/>
        <v>0.11963506405384769</v>
      </c>
      <c r="V45" s="23">
        <f t="shared" si="10"/>
        <v>0.1628467201813267</v>
      </c>
      <c r="W45" s="23">
        <f t="shared" si="10"/>
        <v>0.15832282690584662</v>
      </c>
      <c r="X45" s="24">
        <f t="shared" si="10"/>
        <v>0.18701439290688573</v>
      </c>
      <c r="Y45" s="22">
        <f t="shared" si="10"/>
        <v>0.19356433232183035</v>
      </c>
      <c r="Z45" s="23">
        <f t="shared" si="10"/>
        <v>0.19387180334353285</v>
      </c>
      <c r="AA45" s="23">
        <f t="shared" si="10"/>
        <v>0.15148481366192951</v>
      </c>
      <c r="AB45" s="23">
        <f t="shared" si="10"/>
        <v>0.14786273350419635</v>
      </c>
      <c r="AC45" s="23">
        <f t="shared" si="10"/>
        <v>0.17470130427552963</v>
      </c>
      <c r="AD45" s="24">
        <f t="shared" si="10"/>
        <v>0.17950254067660271</v>
      </c>
      <c r="AE45" s="22">
        <f t="shared" si="10"/>
        <v>0.16584129596862854</v>
      </c>
      <c r="AF45" s="23">
        <f t="shared" si="10"/>
        <v>0.15316631838762179</v>
      </c>
      <c r="AG45" s="23">
        <f t="shared" si="10"/>
        <v>0.10913675293116294</v>
      </c>
      <c r="AH45" s="23">
        <f t="shared" si="10"/>
        <v>0.14851287605859234</v>
      </c>
      <c r="AI45" s="23">
        <f>AI40-AI43</f>
        <v>0.17888003233450206</v>
      </c>
      <c r="AJ45" s="24">
        <f t="shared" si="10"/>
        <v>0.21649112544964694</v>
      </c>
      <c r="AK45" s="22">
        <f t="shared" si="10"/>
        <v>0.19812096329908468</v>
      </c>
      <c r="AL45" s="23">
        <f t="shared" si="10"/>
        <v>0.17591910509899072</v>
      </c>
      <c r="AM45" s="23">
        <f t="shared" si="10"/>
        <v>0.18059242837345146</v>
      </c>
      <c r="AN45" s="23">
        <f t="shared" si="10"/>
        <v>0.18069194114509654</v>
      </c>
      <c r="AO45" s="23">
        <f t="shared" si="10"/>
        <v>0.19197146553419739</v>
      </c>
      <c r="AP45" s="24">
        <f t="shared" si="10"/>
        <v>0.22735884678818641</v>
      </c>
      <c r="AQ45" s="22">
        <f t="shared" si="10"/>
        <v>0.20787239515375791</v>
      </c>
      <c r="AR45" s="23">
        <f>AR40-AR43</f>
        <v>0.15720499682501585</v>
      </c>
    </row>
    <row r="46" spans="3:44" x14ac:dyDescent="0.2">
      <c r="C46" s="8"/>
      <c r="D46" s="7"/>
      <c r="E46" s="9"/>
      <c r="F46" s="15"/>
      <c r="G46" s="13"/>
      <c r="H46" s="14"/>
      <c r="I46" s="14"/>
      <c r="J46" s="14"/>
      <c r="K46" s="14"/>
      <c r="L46" s="15"/>
      <c r="M46" s="13"/>
      <c r="N46" s="14"/>
      <c r="O46" s="14"/>
      <c r="P46" s="14"/>
      <c r="Q46" s="14"/>
      <c r="R46" s="15"/>
      <c r="S46" s="13"/>
      <c r="T46" s="14"/>
      <c r="U46" s="14"/>
      <c r="V46" s="14"/>
      <c r="W46" s="14"/>
      <c r="X46" s="15"/>
      <c r="Y46" s="13"/>
      <c r="Z46" s="14"/>
      <c r="AA46" s="14"/>
      <c r="AB46" s="14"/>
      <c r="AC46" s="14"/>
      <c r="AD46" s="15"/>
      <c r="AE46" s="13"/>
      <c r="AF46" s="14"/>
      <c r="AG46" s="14"/>
      <c r="AH46" s="14"/>
      <c r="AI46" s="14"/>
      <c r="AJ46" s="15"/>
      <c r="AK46" s="13"/>
      <c r="AL46" s="14"/>
      <c r="AM46" s="14"/>
      <c r="AN46" s="14"/>
      <c r="AO46" s="14"/>
      <c r="AP46" s="15"/>
      <c r="AQ46" s="13"/>
      <c r="AR46" s="14"/>
    </row>
    <row r="47" spans="3:44" x14ac:dyDescent="0.2">
      <c r="C47" s="8">
        <v>17</v>
      </c>
      <c r="D47" s="7" t="s">
        <v>34</v>
      </c>
      <c r="E47" s="9"/>
      <c r="F47" s="12">
        <f>F36*F45</f>
        <v>12222417</v>
      </c>
      <c r="G47" s="10">
        <f>G36*G45+4</f>
        <v>8454707.2197890151</v>
      </c>
      <c r="H47" s="11">
        <f>H36*H45-4</f>
        <v>8615334.6164621748</v>
      </c>
      <c r="I47" s="11">
        <f>I36*I45+4</f>
        <v>6759231.2197890151</v>
      </c>
      <c r="J47" s="11">
        <f>J36*J45-4</f>
        <v>10099255.616462175</v>
      </c>
      <c r="K47" s="11">
        <f>K36*K45+4</f>
        <v>10898975.219789015</v>
      </c>
      <c r="L47" s="12">
        <f>L36*L45</f>
        <v>12531988.616462175</v>
      </c>
      <c r="M47" s="10">
        <f t="shared" ref="M47:AR47" si="11">M36*M45</f>
        <v>12370660.219789015</v>
      </c>
      <c r="N47" s="11">
        <f t="shared" si="11"/>
        <v>10499852</v>
      </c>
      <c r="O47" s="11">
        <f>O36*O45+5</f>
        <v>8570390.2197890151</v>
      </c>
      <c r="P47" s="11">
        <f t="shared" si="11"/>
        <v>10481747</v>
      </c>
      <c r="Q47" s="11">
        <f>Q36*Q45+6</f>
        <v>11910340.219789015</v>
      </c>
      <c r="R47" s="12">
        <f t="shared" si="11"/>
        <v>12808578</v>
      </c>
      <c r="S47" s="10">
        <f>S36*S45+6</f>
        <v>11448513.219789015</v>
      </c>
      <c r="T47" s="11">
        <f t="shared" si="11"/>
        <v>7695711.9999999991</v>
      </c>
      <c r="U47" s="11">
        <f>U36*U45+5</f>
        <v>9743857.2197890151</v>
      </c>
      <c r="V47" s="11">
        <f>V36*V45+1</f>
        <v>13300274</v>
      </c>
      <c r="W47" s="11">
        <f>W36*W45+6</f>
        <v>12951759.219789015</v>
      </c>
      <c r="X47" s="12">
        <f>X36*X45+1</f>
        <v>15354160</v>
      </c>
      <c r="Y47" s="10">
        <f>Y36*Y45+6</f>
        <v>15708616.219789013</v>
      </c>
      <c r="Z47" s="11">
        <f>Z36*Z45+1</f>
        <v>15559726</v>
      </c>
      <c r="AA47" s="11">
        <f>AA36*AA45+6</f>
        <v>12117401.219789013</v>
      </c>
      <c r="AB47" s="11">
        <f>AB36*AB45+1</f>
        <v>11728772</v>
      </c>
      <c r="AC47" s="11">
        <f>AC36*AC45+6</f>
        <v>13739422.219789015</v>
      </c>
      <c r="AD47" s="12">
        <f>AD36*AD45+1</f>
        <v>14038731</v>
      </c>
      <c r="AE47" s="10">
        <f>AE36*AE45+5</f>
        <v>12626201.219789015</v>
      </c>
      <c r="AF47" s="11">
        <f>AF36*AF45+1</f>
        <v>11752693.999999998</v>
      </c>
      <c r="AG47" s="11">
        <f>AG36*AG45+5</f>
        <v>8461384.985189015</v>
      </c>
      <c r="AH47" s="11">
        <f t="shared" si="11"/>
        <v>11487858.136200001</v>
      </c>
      <c r="AI47" s="11">
        <f>AI36*AI45+4</f>
        <v>13755578.683589015</v>
      </c>
      <c r="AJ47" s="12">
        <f>AJ36*AJ45+1</f>
        <v>16660279.926600004</v>
      </c>
      <c r="AK47" s="10">
        <f>AK36*AK45+4</f>
        <v>15463331.911389019</v>
      </c>
      <c r="AL47" s="11">
        <f>AL36*AL45+1</f>
        <v>13746853.611000005</v>
      </c>
      <c r="AM47" s="11">
        <f>AM36*AM45+4</f>
        <v>14087304.371989017</v>
      </c>
      <c r="AN47" s="11">
        <f>AN36*AN45+1</f>
        <v>14187775.558800008</v>
      </c>
      <c r="AO47" s="11">
        <f>AO36*AO45+4</f>
        <v>14984352.099989019</v>
      </c>
      <c r="AP47" s="12">
        <f>AP36*AP45+1</f>
        <v>17581363.00940001</v>
      </c>
      <c r="AQ47" s="10">
        <f>AQ36*AQ45</f>
        <v>16135641.511989024</v>
      </c>
      <c r="AR47" s="11">
        <f t="shared" si="11"/>
        <v>12309088.369400011</v>
      </c>
    </row>
    <row r="48" spans="3:44" x14ac:dyDescent="0.2">
      <c r="C48" s="8"/>
      <c r="D48" s="7"/>
      <c r="E48" s="9"/>
      <c r="F48" s="15"/>
      <c r="G48" s="13"/>
      <c r="H48" s="14"/>
      <c r="I48" s="14"/>
      <c r="J48" s="14"/>
      <c r="K48" s="14"/>
      <c r="L48" s="15"/>
      <c r="M48" s="13"/>
      <c r="N48" s="14"/>
      <c r="O48" s="14"/>
      <c r="P48" s="14"/>
      <c r="Q48" s="14"/>
      <c r="R48" s="15"/>
      <c r="S48" s="13"/>
      <c r="T48" s="14"/>
      <c r="U48" s="14"/>
      <c r="V48" s="14"/>
      <c r="W48" s="14"/>
      <c r="X48" s="15"/>
      <c r="Y48" s="13"/>
      <c r="Z48" s="14"/>
      <c r="AA48" s="14"/>
      <c r="AB48" s="14"/>
      <c r="AC48" s="14"/>
      <c r="AD48" s="15"/>
      <c r="AE48" s="13"/>
      <c r="AF48" s="14"/>
      <c r="AG48" s="14"/>
      <c r="AH48" s="14"/>
      <c r="AI48" s="14"/>
      <c r="AJ48" s="15"/>
      <c r="AK48" s="13"/>
      <c r="AL48" s="14"/>
      <c r="AM48" s="14"/>
      <c r="AN48" s="14"/>
      <c r="AO48" s="14"/>
      <c r="AP48" s="15"/>
      <c r="AQ48" s="13"/>
      <c r="AR48" s="14"/>
    </row>
    <row r="49" spans="3:44" x14ac:dyDescent="0.2">
      <c r="C49" s="8">
        <v>18</v>
      </c>
      <c r="D49" s="7" t="s">
        <v>35</v>
      </c>
      <c r="E49" s="9"/>
      <c r="F49" s="12">
        <v>16364520</v>
      </c>
      <c r="G49" s="10">
        <v>16317911</v>
      </c>
      <c r="H49" s="11">
        <v>13445454</v>
      </c>
      <c r="I49" s="11">
        <v>11281179</v>
      </c>
      <c r="J49" s="11">
        <v>7860219</v>
      </c>
      <c r="K49" s="11">
        <v>9506849</v>
      </c>
      <c r="L49" s="12">
        <v>10506538</v>
      </c>
      <c r="M49" s="10">
        <v>13905463</v>
      </c>
      <c r="N49" s="11">
        <v>16072450</v>
      </c>
      <c r="O49" s="11">
        <v>12490575</v>
      </c>
      <c r="P49" s="11">
        <v>9032782</v>
      </c>
      <c r="Q49" s="11">
        <v>10261333</v>
      </c>
      <c r="R49" s="12">
        <v>12451165</v>
      </c>
      <c r="S49" s="10">
        <v>17310750</v>
      </c>
      <c r="T49" s="11">
        <v>14170498</v>
      </c>
      <c r="U49" s="11">
        <v>7273523</v>
      </c>
      <c r="V49" s="11">
        <v>9286599</v>
      </c>
      <c r="W49" s="11">
        <v>10320362</v>
      </c>
      <c r="X49" s="12">
        <v>10744640</v>
      </c>
      <c r="Y49" s="10">
        <v>12067343</v>
      </c>
      <c r="Z49" s="11">
        <v>15537267</v>
      </c>
      <c r="AA49" s="11">
        <v>16192819</v>
      </c>
      <c r="AB49" s="11">
        <v>10770471</v>
      </c>
      <c r="AC49" s="11">
        <v>9941335</v>
      </c>
      <c r="AD49" s="12">
        <v>13492574</v>
      </c>
      <c r="AE49" s="10">
        <v>14771105</v>
      </c>
      <c r="AF49" s="11">
        <v>17936769</v>
      </c>
      <c r="AG49" s="11">
        <v>13318549</v>
      </c>
      <c r="AH49" s="11">
        <v>8170736</v>
      </c>
      <c r="AI49" s="11">
        <v>8553561</v>
      </c>
      <c r="AJ49" s="12">
        <v>12204678</v>
      </c>
      <c r="AK49" s="10">
        <v>16742520</v>
      </c>
      <c r="AL49" s="11">
        <v>16049367</v>
      </c>
      <c r="AM49" s="11">
        <v>14326695</v>
      </c>
      <c r="AN49" s="11">
        <v>13881599</v>
      </c>
      <c r="AO49" s="11">
        <v>11083492</v>
      </c>
      <c r="AP49" s="12">
        <v>13097844</v>
      </c>
      <c r="AQ49" s="10">
        <v>19423289</v>
      </c>
      <c r="AR49" s="11">
        <v>23867626</v>
      </c>
    </row>
    <row r="50" spans="3:44" x14ac:dyDescent="0.2">
      <c r="C50" s="8"/>
      <c r="D50" s="7"/>
      <c r="E50" s="9"/>
      <c r="F50" s="30"/>
      <c r="G50" s="29"/>
      <c r="H50" s="28"/>
      <c r="I50" s="28"/>
      <c r="J50" s="28"/>
      <c r="K50" s="28"/>
      <c r="L50" s="30"/>
      <c r="M50" s="29"/>
      <c r="N50" s="28"/>
      <c r="O50" s="28"/>
      <c r="P50" s="28"/>
      <c r="Q50" s="28"/>
      <c r="R50" s="30"/>
      <c r="S50" s="29"/>
      <c r="T50" s="28"/>
      <c r="U50" s="28"/>
      <c r="V50" s="28"/>
      <c r="W50" s="28"/>
      <c r="X50" s="30"/>
      <c r="Y50" s="29"/>
      <c r="Z50" s="28"/>
      <c r="AA50" s="28"/>
      <c r="AB50" s="28"/>
      <c r="AC50" s="28"/>
      <c r="AD50" s="30"/>
      <c r="AE50" s="29"/>
      <c r="AF50" s="28"/>
      <c r="AG50" s="28"/>
      <c r="AH50" s="28"/>
      <c r="AI50" s="28"/>
      <c r="AJ50" s="30"/>
      <c r="AK50" s="29"/>
      <c r="AL50" s="28"/>
      <c r="AM50" s="28"/>
      <c r="AN50" s="28"/>
      <c r="AO50" s="28"/>
      <c r="AP50" s="30"/>
      <c r="AQ50" s="29"/>
      <c r="AR50" s="28"/>
    </row>
    <row r="51" spans="3:44" x14ac:dyDescent="0.2">
      <c r="C51" s="8">
        <v>19</v>
      </c>
      <c r="D51" s="7" t="s">
        <v>36</v>
      </c>
      <c r="E51" s="9"/>
      <c r="F51" s="36">
        <v>-4158743.78</v>
      </c>
      <c r="G51" s="34">
        <f>F47-G49</f>
        <v>-4095494</v>
      </c>
      <c r="H51" s="35">
        <f>G47-H49</f>
        <v>-4990746.7802109849</v>
      </c>
      <c r="I51" s="35">
        <f>H47-I49</f>
        <v>-2665844.3835378252</v>
      </c>
      <c r="J51" s="35">
        <f t="shared" ref="J51:L51" si="12">I47-J49</f>
        <v>-1100987.7802109849</v>
      </c>
      <c r="K51" s="35">
        <f t="shared" si="12"/>
        <v>592406.6164621748</v>
      </c>
      <c r="L51" s="36">
        <f t="shared" si="12"/>
        <v>392437.21978901513</v>
      </c>
      <c r="M51" s="34">
        <f>L47-M49</f>
        <v>-1373474.3835378252</v>
      </c>
      <c r="N51" s="35">
        <f t="shared" ref="N51:AD51" si="13">M47-N49</f>
        <v>-3701789.7802109849</v>
      </c>
      <c r="O51" s="35">
        <f t="shared" si="13"/>
        <v>-1990723</v>
      </c>
      <c r="P51" s="35">
        <f t="shared" si="13"/>
        <v>-462391.78021098487</v>
      </c>
      <c r="Q51" s="35">
        <f t="shared" si="13"/>
        <v>220414</v>
      </c>
      <c r="R51" s="36">
        <f t="shared" si="13"/>
        <v>-540824.78021098487</v>
      </c>
      <c r="S51" s="34">
        <f t="shared" si="13"/>
        <v>-4502172</v>
      </c>
      <c r="T51" s="35">
        <f t="shared" si="13"/>
        <v>-2721984.7802109849</v>
      </c>
      <c r="U51" s="35">
        <f t="shared" si="13"/>
        <v>422188.99999999907</v>
      </c>
      <c r="V51" s="35">
        <f t="shared" si="13"/>
        <v>457258.21978901513</v>
      </c>
      <c r="W51" s="35">
        <f t="shared" si="13"/>
        <v>2979912</v>
      </c>
      <c r="X51" s="36">
        <f t="shared" si="13"/>
        <v>2207119.2197890151</v>
      </c>
      <c r="Y51" s="34">
        <f t="shared" si="13"/>
        <v>3286817</v>
      </c>
      <c r="Z51" s="35">
        <f t="shared" si="13"/>
        <v>171349.21978901327</v>
      </c>
      <c r="AA51" s="35">
        <f t="shared" si="13"/>
        <v>-633093</v>
      </c>
      <c r="AB51" s="35">
        <f t="shared" si="13"/>
        <v>1346930.2197890133</v>
      </c>
      <c r="AC51" s="35">
        <f t="shared" si="13"/>
        <v>1787437</v>
      </c>
      <c r="AD51" s="36">
        <f t="shared" si="13"/>
        <v>246848.21978901513</v>
      </c>
      <c r="AE51" s="34">
        <f>AD47-AE49</f>
        <v>-732374</v>
      </c>
      <c r="AF51" s="35">
        <f t="shared" ref="AF51:AI51" si="14">AE47-AF49</f>
        <v>-5310567.7802109849</v>
      </c>
      <c r="AG51" s="35">
        <f t="shared" si="14"/>
        <v>-1565855.0000000019</v>
      </c>
      <c r="AH51" s="35">
        <f t="shared" si="14"/>
        <v>290648.98518901505</v>
      </c>
      <c r="AI51" s="35">
        <f t="shared" si="14"/>
        <v>2934297.1362000015</v>
      </c>
      <c r="AJ51" s="36">
        <f>AI47-AJ49</f>
        <v>1550900.6835890152</v>
      </c>
      <c r="AK51" s="34">
        <f>AJ47-AK49</f>
        <v>-82240.073399996385</v>
      </c>
      <c r="AL51" s="35">
        <f t="shared" ref="AL51:AM51" si="15">AK47-AL49</f>
        <v>-586035.08861098066</v>
      </c>
      <c r="AM51" s="35">
        <f t="shared" si="15"/>
        <v>-579841.38899999484</v>
      </c>
      <c r="AN51" s="35">
        <f>AM47-AN49</f>
        <v>205705.37198901735</v>
      </c>
      <c r="AO51" s="35">
        <f>AN47-AO49</f>
        <v>3104283.5588000081</v>
      </c>
      <c r="AP51" s="36">
        <f>AO47-AP49</f>
        <v>1886508.0999890193</v>
      </c>
      <c r="AQ51" s="34">
        <f t="shared" ref="AQ51" si="16">AP47-AQ49</f>
        <v>-1841925.9905999899</v>
      </c>
      <c r="AR51" s="35">
        <f>AQ47-AR49</f>
        <v>-7731984.4880109765</v>
      </c>
    </row>
    <row r="52" spans="3:44" x14ac:dyDescent="0.2">
      <c r="C52" s="40"/>
      <c r="D52" s="41" t="s">
        <v>37</v>
      </c>
      <c r="E52" s="42"/>
      <c r="F52" s="44"/>
      <c r="G52" s="45"/>
      <c r="H52" s="43"/>
      <c r="I52" s="43"/>
      <c r="J52" s="43"/>
      <c r="K52" s="43"/>
      <c r="L52" s="44"/>
      <c r="M52" s="46"/>
      <c r="N52" s="47"/>
      <c r="O52" s="47"/>
      <c r="P52" s="47"/>
      <c r="Q52" s="47"/>
      <c r="R52" s="65"/>
      <c r="S52" s="63"/>
      <c r="T52" s="47"/>
      <c r="U52" s="47"/>
      <c r="V52" s="47"/>
      <c r="W52" s="47"/>
      <c r="X52" s="65"/>
      <c r="Y52" s="63"/>
      <c r="Z52" s="47"/>
      <c r="AA52" s="47"/>
      <c r="AB52" s="47"/>
      <c r="AC52" s="47"/>
      <c r="AD52" s="65"/>
      <c r="AE52" s="63"/>
      <c r="AF52" s="47"/>
      <c r="AG52" s="47"/>
      <c r="AH52" s="47"/>
      <c r="AI52" s="47"/>
      <c r="AJ52" s="65"/>
      <c r="AK52" s="63"/>
      <c r="AL52" s="47"/>
      <c r="AM52" s="47"/>
      <c r="AN52" s="47"/>
      <c r="AO52" s="47"/>
      <c r="AP52" s="65"/>
      <c r="AQ52" s="63"/>
      <c r="AR52" s="47"/>
    </row>
    <row r="53" spans="3:44" x14ac:dyDescent="0.2">
      <c r="L53" s="67"/>
      <c r="AP53" s="67"/>
      <c r="AQ53" s="68"/>
    </row>
    <row r="54" spans="3:44" x14ac:dyDescent="0.2">
      <c r="L54" s="69"/>
      <c r="AP54" s="68"/>
      <c r="AQ54" s="68"/>
    </row>
    <row r="55" spans="3:44" x14ac:dyDescent="0.2">
      <c r="AP55" s="66"/>
    </row>
  </sheetData>
  <pageMargins left="0.25" right="0.25" top="0.75" bottom="0.75" header="0.3" footer="0.3"/>
  <pageSetup scale="75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EKPC (Over)Under As Filed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Bickham</dc:creator>
  <cp:lastModifiedBy>Jacob Watson</cp:lastModifiedBy>
  <cp:lastPrinted>2025-03-31T13:44:29Z</cp:lastPrinted>
  <dcterms:created xsi:type="dcterms:W3CDTF">2017-09-06T19:05:56Z</dcterms:created>
  <dcterms:modified xsi:type="dcterms:W3CDTF">2025-03-31T18:39:32Z</dcterms:modified>
</cp:coreProperties>
</file>