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https://d.docs.live.net/8dba73962b2cd367/Documents/Western Rockcastle/2nd DR/"/>
    </mc:Choice>
  </mc:AlternateContent>
  <xr:revisionPtr revIDLastSave="0" documentId="8_{9AC5C3AA-9376-4EF9-BC79-D48342E8B366}" xr6:coauthVersionLast="47" xr6:coauthVersionMax="47" xr10:uidLastSave="{00000000-0000-0000-0000-000000000000}"/>
  <bookViews>
    <workbookView xWindow="-120" yWindow="-120" windowWidth="24240" windowHeight="13020" activeTab="12" xr2:uid="{00000000-000D-0000-FFFF-FFFF00000000}"/>
  </bookViews>
  <sheets>
    <sheet name="Report Instructions" sheetId="14" r:id="rId1"/>
    <sheet name="January" sheetId="3" r:id="rId2"/>
    <sheet name="February" sheetId="15" r:id="rId3"/>
    <sheet name="March" sheetId="16" r:id="rId4"/>
    <sheet name="April" sheetId="17" r:id="rId5"/>
    <sheet name="May" sheetId="18" r:id="rId6"/>
    <sheet name="June" sheetId="19" r:id="rId7"/>
    <sheet name="July" sheetId="20" r:id="rId8"/>
    <sheet name="August" sheetId="21" r:id="rId9"/>
    <sheet name="September" sheetId="22" r:id="rId10"/>
    <sheet name="October" sheetId="23" r:id="rId11"/>
    <sheet name="November" sheetId="24" r:id="rId12"/>
    <sheet name="December" sheetId="25" r:id="rId13"/>
    <sheet name="Management Annual Report" sheetId="26" r:id="rId14"/>
    <sheet name="PSC Annual Report" sheetId="7"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6" i="26" l="1"/>
  <c r="H45" i="26"/>
  <c r="H44" i="26"/>
  <c r="F15" i="17" l="1"/>
  <c r="H6" i="25"/>
  <c r="H6" i="24"/>
  <c r="H6" i="23"/>
  <c r="H6" i="22"/>
  <c r="H6" i="21"/>
  <c r="H6" i="20"/>
  <c r="H6" i="19"/>
  <c r="H6" i="18"/>
  <c r="H6" i="17"/>
  <c r="H6" i="16"/>
  <c r="H6" i="15"/>
  <c r="H4" i="25"/>
  <c r="H4" i="24"/>
  <c r="H4" i="23"/>
  <c r="H4" i="22"/>
  <c r="H4" i="21"/>
  <c r="H4" i="20"/>
  <c r="H4" i="19"/>
  <c r="H4" i="18"/>
  <c r="H4" i="17"/>
  <c r="H4" i="16"/>
  <c r="H4" i="15"/>
  <c r="C4" i="25"/>
  <c r="C4" i="24"/>
  <c r="C4" i="23"/>
  <c r="C4" i="22"/>
  <c r="C4" i="21"/>
  <c r="C4" i="20"/>
  <c r="C4" i="19"/>
  <c r="C4" i="18"/>
  <c r="C4" i="17"/>
  <c r="C4" i="16"/>
  <c r="C4" i="15"/>
  <c r="H54" i="25" l="1"/>
  <c r="B54" i="25" s="1"/>
  <c r="I45" i="25"/>
  <c r="D37" i="25"/>
  <c r="I35" i="25"/>
  <c r="I34" i="25"/>
  <c r="H27" i="25"/>
  <c r="D26" i="25"/>
  <c r="H16" i="25"/>
  <c r="I14" i="25" s="1"/>
  <c r="F15" i="25"/>
  <c r="F14" i="25"/>
  <c r="F10" i="25"/>
  <c r="F9" i="25"/>
  <c r="H54" i="24"/>
  <c r="B54" i="24" s="1"/>
  <c r="I45" i="24"/>
  <c r="H48" i="24"/>
  <c r="D37" i="24"/>
  <c r="I35" i="24"/>
  <c r="I34" i="24"/>
  <c r="H27" i="24"/>
  <c r="D26" i="24"/>
  <c r="H16" i="24"/>
  <c r="I14" i="24" s="1"/>
  <c r="F15" i="24"/>
  <c r="F14" i="24"/>
  <c r="F10" i="24"/>
  <c r="F9" i="24"/>
  <c r="H54" i="23"/>
  <c r="D37" i="23"/>
  <c r="H27" i="23"/>
  <c r="D26" i="23"/>
  <c r="H16" i="23"/>
  <c r="I15" i="23" s="1"/>
  <c r="F15" i="23"/>
  <c r="F14" i="23"/>
  <c r="F10" i="23"/>
  <c r="F9" i="23"/>
  <c r="H54" i="22"/>
  <c r="B54" i="22" s="1"/>
  <c r="I45" i="22"/>
  <c r="D37" i="22"/>
  <c r="I35" i="22"/>
  <c r="I34" i="22"/>
  <c r="H27" i="22"/>
  <c r="D26" i="22"/>
  <c r="H16" i="22"/>
  <c r="I14" i="22" s="1"/>
  <c r="F15" i="22"/>
  <c r="F14" i="22"/>
  <c r="F10" i="22"/>
  <c r="F9" i="22"/>
  <c r="H54" i="21"/>
  <c r="H48" i="21"/>
  <c r="D37" i="21"/>
  <c r="I34" i="21"/>
  <c r="H27" i="21"/>
  <c r="D26" i="21"/>
  <c r="H16" i="21"/>
  <c r="I15" i="21" s="1"/>
  <c r="F15" i="21"/>
  <c r="F14" i="21"/>
  <c r="F10" i="21"/>
  <c r="F9" i="21"/>
  <c r="H54" i="20"/>
  <c r="D37" i="20"/>
  <c r="I35" i="20"/>
  <c r="I34" i="20"/>
  <c r="H38" i="20"/>
  <c r="H27" i="20"/>
  <c r="D26" i="20"/>
  <c r="H16" i="20"/>
  <c r="F15" i="20"/>
  <c r="F14" i="20"/>
  <c r="F10" i="20"/>
  <c r="F9" i="20"/>
  <c r="H54" i="19"/>
  <c r="H48" i="19"/>
  <c r="D37" i="19"/>
  <c r="H38" i="19"/>
  <c r="H27" i="19"/>
  <c r="D26" i="19"/>
  <c r="H16" i="19"/>
  <c r="I15" i="19" s="1"/>
  <c r="F15" i="19"/>
  <c r="F14" i="19"/>
  <c r="F10" i="19"/>
  <c r="F9" i="19"/>
  <c r="H54" i="18"/>
  <c r="B54" i="18" s="1"/>
  <c r="I45" i="18"/>
  <c r="H48" i="18"/>
  <c r="D37" i="18"/>
  <c r="I35" i="18"/>
  <c r="I34" i="18"/>
  <c r="H27" i="18"/>
  <c r="D26" i="18"/>
  <c r="H16" i="18"/>
  <c r="I15" i="18" s="1"/>
  <c r="F15" i="18"/>
  <c r="F14" i="18"/>
  <c r="F10" i="18"/>
  <c r="F9" i="18"/>
  <c r="H54" i="17"/>
  <c r="B54" i="17" s="1"/>
  <c r="D37" i="17"/>
  <c r="H27" i="17"/>
  <c r="D26" i="17"/>
  <c r="H16" i="17"/>
  <c r="I15" i="17" s="1"/>
  <c r="F14" i="17"/>
  <c r="F10" i="17"/>
  <c r="F9" i="17"/>
  <c r="H54" i="16"/>
  <c r="H48" i="16"/>
  <c r="D37" i="16"/>
  <c r="I35" i="16"/>
  <c r="H27" i="16"/>
  <c r="D26" i="16"/>
  <c r="H16" i="16"/>
  <c r="F15" i="16"/>
  <c r="F14" i="16"/>
  <c r="F10" i="16"/>
  <c r="F9" i="16"/>
  <c r="H54" i="15"/>
  <c r="B54" i="15" s="1"/>
  <c r="I42" i="15"/>
  <c r="D37" i="15"/>
  <c r="I35" i="15"/>
  <c r="I34" i="15"/>
  <c r="H27" i="15"/>
  <c r="D26" i="15"/>
  <c r="H16" i="15"/>
  <c r="F15" i="15"/>
  <c r="F14" i="15"/>
  <c r="F10" i="15"/>
  <c r="F9" i="15"/>
  <c r="H54" i="3"/>
  <c r="H43" i="26"/>
  <c r="H48" i="3"/>
  <c r="D37" i="3"/>
  <c r="I35" i="3"/>
  <c r="I34" i="3"/>
  <c r="H27" i="3"/>
  <c r="D26" i="3"/>
  <c r="H16" i="3"/>
  <c r="F15" i="3"/>
  <c r="F14" i="3"/>
  <c r="F10" i="3"/>
  <c r="F9" i="3"/>
  <c r="F17" i="21" l="1"/>
  <c r="B17" i="21" s="1"/>
  <c r="I33" i="21" s="1"/>
  <c r="F17" i="3"/>
  <c r="B17" i="3" s="1"/>
  <c r="H49" i="3" s="1"/>
  <c r="F17" i="15"/>
  <c r="B17" i="15" s="1"/>
  <c r="F17" i="20"/>
  <c r="B17" i="20" s="1"/>
  <c r="I43" i="20" s="1"/>
  <c r="F17" i="16"/>
  <c r="B17" i="16" s="1"/>
  <c r="I42" i="16" s="1"/>
  <c r="I15" i="25"/>
  <c r="I14" i="16"/>
  <c r="I15" i="16"/>
  <c r="I14" i="17"/>
  <c r="F17" i="17"/>
  <c r="B17" i="17" s="1"/>
  <c r="I33" i="17" s="1"/>
  <c r="F17" i="18"/>
  <c r="B17" i="18" s="1"/>
  <c r="I43" i="18" s="1"/>
  <c r="I14" i="18"/>
  <c r="I27" i="19"/>
  <c r="I14" i="19"/>
  <c r="H52" i="19"/>
  <c r="H55" i="19" s="1"/>
  <c r="H56" i="19" s="1"/>
  <c r="I14" i="21"/>
  <c r="I27" i="21"/>
  <c r="F17" i="22"/>
  <c r="B17" i="22" s="1"/>
  <c r="I15" i="22"/>
  <c r="F17" i="23"/>
  <c r="B17" i="23" s="1"/>
  <c r="I14" i="23"/>
  <c r="F17" i="24"/>
  <c r="B17" i="24" s="1"/>
  <c r="I15" i="24"/>
  <c r="F17" i="25"/>
  <c r="B17" i="25" s="1"/>
  <c r="I59" i="20"/>
  <c r="I35" i="17"/>
  <c r="I34" i="17"/>
  <c r="I45" i="17"/>
  <c r="H38" i="3"/>
  <c r="I59" i="3" s="1"/>
  <c r="H48" i="20"/>
  <c r="H48" i="25"/>
  <c r="I59" i="19"/>
  <c r="H48" i="23"/>
  <c r="H38" i="15"/>
  <c r="I59" i="15" s="1"/>
  <c r="H48" i="22"/>
  <c r="H42" i="26"/>
  <c r="H34" i="7" s="1"/>
  <c r="I46" i="25"/>
  <c r="I41" i="25"/>
  <c r="I44" i="25"/>
  <c r="I36" i="25"/>
  <c r="I27" i="25"/>
  <c r="H28" i="25"/>
  <c r="I28" i="25" s="1"/>
  <c r="H38" i="25"/>
  <c r="H52" i="25" s="1"/>
  <c r="I46" i="24"/>
  <c r="I41" i="24"/>
  <c r="I44" i="24"/>
  <c r="I36" i="24"/>
  <c r="I27" i="24"/>
  <c r="H28" i="24"/>
  <c r="I28" i="24" s="1"/>
  <c r="H38" i="24"/>
  <c r="H52" i="24" s="1"/>
  <c r="I34" i="23"/>
  <c r="I35" i="23"/>
  <c r="I46" i="23"/>
  <c r="I41" i="23"/>
  <c r="I45" i="23"/>
  <c r="I44" i="23"/>
  <c r="I36" i="23"/>
  <c r="I27" i="23"/>
  <c r="H28" i="23"/>
  <c r="I28" i="23" s="1"/>
  <c r="B54" i="23"/>
  <c r="H38" i="23"/>
  <c r="H52" i="23" s="1"/>
  <c r="I42" i="23"/>
  <c r="I46" i="22"/>
  <c r="I41" i="22"/>
  <c r="I44" i="22"/>
  <c r="I36" i="22"/>
  <c r="I27" i="22"/>
  <c r="H28" i="22"/>
  <c r="I28" i="22" s="1"/>
  <c r="H38" i="22"/>
  <c r="I59" i="22" s="1"/>
  <c r="I46" i="21"/>
  <c r="I41" i="21"/>
  <c r="I45" i="21"/>
  <c r="I35" i="21"/>
  <c r="I44" i="21"/>
  <c r="I36" i="21"/>
  <c r="I43" i="21"/>
  <c r="H28" i="21"/>
  <c r="I28" i="21" s="1"/>
  <c r="B54" i="21"/>
  <c r="H38" i="21"/>
  <c r="H52" i="21" s="1"/>
  <c r="I42" i="21"/>
  <c r="H49" i="21"/>
  <c r="I45" i="20"/>
  <c r="I46" i="20"/>
  <c r="I41" i="20"/>
  <c r="I44" i="20"/>
  <c r="I36" i="20"/>
  <c r="I14" i="20"/>
  <c r="I27" i="20"/>
  <c r="H52" i="20"/>
  <c r="H53" i="20" s="1"/>
  <c r="H28" i="20"/>
  <c r="I28" i="20" s="1"/>
  <c r="I15" i="20"/>
  <c r="B54" i="20"/>
  <c r="I33" i="20"/>
  <c r="I34" i="19"/>
  <c r="H28" i="19"/>
  <c r="I28" i="19" s="1"/>
  <c r="B54" i="19"/>
  <c r="F17" i="19"/>
  <c r="B17" i="19" s="1"/>
  <c r="H49" i="19" s="1"/>
  <c r="I46" i="18"/>
  <c r="I41" i="18"/>
  <c r="I44" i="18"/>
  <c r="I36" i="18"/>
  <c r="I42" i="18"/>
  <c r="I27" i="18"/>
  <c r="H28" i="18"/>
  <c r="I28" i="18" s="1"/>
  <c r="H38" i="18"/>
  <c r="H52" i="18" s="1"/>
  <c r="H53" i="18" s="1"/>
  <c r="I46" i="17"/>
  <c r="I41" i="17"/>
  <c r="I44" i="17"/>
  <c r="I36" i="17"/>
  <c r="I43" i="17"/>
  <c r="H48" i="17"/>
  <c r="I27" i="17"/>
  <c r="H28" i="17"/>
  <c r="I28" i="17" s="1"/>
  <c r="H38" i="17"/>
  <c r="H52" i="17" s="1"/>
  <c r="I46" i="16"/>
  <c r="I41" i="16"/>
  <c r="I44" i="16"/>
  <c r="I34" i="16"/>
  <c r="I45" i="16"/>
  <c r="I36" i="16"/>
  <c r="I43" i="16"/>
  <c r="H28" i="16"/>
  <c r="I28" i="16" s="1"/>
  <c r="B54" i="16"/>
  <c r="H38" i="16"/>
  <c r="I59" i="16" s="1"/>
  <c r="I27" i="16"/>
  <c r="H48" i="15"/>
  <c r="I14" i="15"/>
  <c r="I27" i="15"/>
  <c r="H28" i="15"/>
  <c r="I28" i="15" s="1"/>
  <c r="I36" i="15"/>
  <c r="I44" i="15"/>
  <c r="I15" i="15"/>
  <c r="I33" i="15"/>
  <c r="I46" i="15"/>
  <c r="I45" i="3"/>
  <c r="I46" i="3"/>
  <c r="I41" i="3"/>
  <c r="I44" i="3"/>
  <c r="I36" i="3"/>
  <c r="I43" i="3"/>
  <c r="I14" i="3"/>
  <c r="I27" i="3"/>
  <c r="H28" i="3"/>
  <c r="I28" i="3" s="1"/>
  <c r="I15" i="3"/>
  <c r="B54" i="3"/>
  <c r="I33" i="3"/>
  <c r="I45" i="15" l="1"/>
  <c r="I43" i="15"/>
  <c r="I42" i="3"/>
  <c r="I43" i="25"/>
  <c r="I33" i="25"/>
  <c r="H49" i="24"/>
  <c r="I33" i="24"/>
  <c r="I43" i="23"/>
  <c r="I33" i="23"/>
  <c r="I43" i="22"/>
  <c r="I33" i="22"/>
  <c r="I42" i="20"/>
  <c r="H49" i="18"/>
  <c r="I33" i="18"/>
  <c r="I42" i="17"/>
  <c r="H49" i="15"/>
  <c r="I41" i="15"/>
  <c r="H49" i="16"/>
  <c r="I33" i="16"/>
  <c r="I42" i="25"/>
  <c r="I43" i="24"/>
  <c r="I42" i="24"/>
  <c r="I42" i="22"/>
  <c r="I42" i="19"/>
  <c r="H49" i="25"/>
  <c r="H49" i="23"/>
  <c r="H49" i="20"/>
  <c r="H49" i="17"/>
  <c r="H53" i="19"/>
  <c r="A47" i="19"/>
  <c r="H57" i="19"/>
  <c r="H49" i="22"/>
  <c r="I59" i="25"/>
  <c r="H52" i="22"/>
  <c r="H53" i="22" s="1"/>
  <c r="H55" i="20"/>
  <c r="H56" i="20" s="1"/>
  <c r="I59" i="17"/>
  <c r="H52" i="15"/>
  <c r="A47" i="15" s="1"/>
  <c r="H52" i="3"/>
  <c r="H53" i="3" s="1"/>
  <c r="H55" i="24"/>
  <c r="H56" i="24" s="1"/>
  <c r="H53" i="24"/>
  <c r="H52" i="16"/>
  <c r="A47" i="16" s="1"/>
  <c r="I59" i="18"/>
  <c r="I59" i="24"/>
  <c r="I59" i="23"/>
  <c r="H57" i="25"/>
  <c r="A47" i="25"/>
  <c r="H55" i="25"/>
  <c r="H56" i="25" s="1"/>
  <c r="H53" i="25"/>
  <c r="A47" i="24"/>
  <c r="H57" i="24"/>
  <c r="H57" i="23"/>
  <c r="A47" i="23"/>
  <c r="H55" i="23"/>
  <c r="H56" i="23" s="1"/>
  <c r="H53" i="23"/>
  <c r="H57" i="21"/>
  <c r="A47" i="21"/>
  <c r="H53" i="21"/>
  <c r="H55" i="21"/>
  <c r="H56" i="21" s="1"/>
  <c r="I59" i="21"/>
  <c r="H57" i="20"/>
  <c r="A47" i="20"/>
  <c r="I43" i="19"/>
  <c r="I46" i="19"/>
  <c r="I41" i="19"/>
  <c r="I35" i="19"/>
  <c r="I44" i="19"/>
  <c r="I36" i="19"/>
  <c r="I33" i="19"/>
  <c r="I45" i="19"/>
  <c r="H57" i="18"/>
  <c r="A47" i="18"/>
  <c r="H55" i="18"/>
  <c r="H56" i="18" s="1"/>
  <c r="H57" i="17"/>
  <c r="A47" i="17"/>
  <c r="H53" i="17"/>
  <c r="H55" i="17"/>
  <c r="H56" i="17" s="1"/>
  <c r="H55" i="22" l="1"/>
  <c r="H56" i="22" s="1"/>
  <c r="H57" i="22"/>
  <c r="A47" i="22"/>
  <c r="H53" i="16"/>
  <c r="H55" i="16"/>
  <c r="H56" i="16" s="1"/>
  <c r="H57" i="16"/>
  <c r="H53" i="15"/>
  <c r="H55" i="15"/>
  <c r="H56" i="15" s="1"/>
  <c r="H57" i="15"/>
  <c r="H55" i="3"/>
  <c r="H56" i="3" s="1"/>
  <c r="A47" i="3"/>
  <c r="H57" i="3"/>
  <c r="H6" i="7"/>
  <c r="H4" i="7"/>
  <c r="C4" i="7"/>
  <c r="H54" i="26"/>
  <c r="B54" i="26" s="1"/>
  <c r="H37" i="7"/>
  <c r="H35" i="7"/>
  <c r="H41" i="26"/>
  <c r="H33" i="7" s="1"/>
  <c r="H36" i="26"/>
  <c r="H29" i="7" s="1"/>
  <c r="H35" i="26"/>
  <c r="H34" i="26"/>
  <c r="H33" i="26"/>
  <c r="H32" i="26"/>
  <c r="H26" i="7" s="1"/>
  <c r="H31" i="26"/>
  <c r="H25" i="7" s="1"/>
  <c r="H25" i="26"/>
  <c r="D26" i="26" s="1"/>
  <c r="H24" i="26"/>
  <c r="H20" i="7" s="1"/>
  <c r="H23" i="26"/>
  <c r="H19" i="7" s="1"/>
  <c r="H22" i="26"/>
  <c r="H18" i="7" s="1"/>
  <c r="H21" i="26"/>
  <c r="H17" i="7" s="1"/>
  <c r="H20" i="26"/>
  <c r="H16" i="7" s="1"/>
  <c r="H19" i="26"/>
  <c r="H15" i="7" s="1"/>
  <c r="H15" i="26"/>
  <c r="H14" i="26"/>
  <c r="H10" i="7" s="1"/>
  <c r="H10" i="26"/>
  <c r="F10" i="26" s="1"/>
  <c r="H9" i="26"/>
  <c r="H6" i="26"/>
  <c r="H4" i="26"/>
  <c r="C4" i="26"/>
  <c r="H27" i="7" l="1"/>
  <c r="H28" i="7"/>
  <c r="D37" i="26"/>
  <c r="F15" i="26"/>
  <c r="H11" i="7"/>
  <c r="H21" i="7"/>
  <c r="H38" i="26"/>
  <c r="H36" i="7"/>
  <c r="H48" i="26"/>
  <c r="H27" i="26"/>
  <c r="H16" i="26"/>
  <c r="I14" i="26" s="1"/>
  <c r="F14" i="26"/>
  <c r="F9" i="26"/>
  <c r="H52" i="26" l="1"/>
  <c r="H38" i="7" s="1"/>
  <c r="F17" i="26"/>
  <c r="B17" i="26" s="1"/>
  <c r="I43" i="26" s="1"/>
  <c r="I15" i="26"/>
  <c r="I59" i="26"/>
  <c r="I27" i="26"/>
  <c r="H28" i="26"/>
  <c r="I28" i="26" s="1"/>
  <c r="H49" i="26" l="1"/>
  <c r="I34" i="26"/>
  <c r="I45" i="26"/>
  <c r="I35" i="26"/>
  <c r="I33" i="26"/>
  <c r="I42" i="26"/>
  <c r="I36" i="26"/>
  <c r="I44" i="26"/>
  <c r="I41" i="26"/>
  <c r="I46" i="26"/>
  <c r="H55" i="26"/>
  <c r="H56" i="26" s="1"/>
  <c r="A47" i="26"/>
  <c r="H57" i="26"/>
  <c r="H53" i="26"/>
  <c r="H12" i="7"/>
  <c r="H22" i="7" l="1"/>
  <c r="H30" i="7" l="1"/>
  <c r="B40" i="7" l="1"/>
  <c r="H39" i="7" l="1"/>
  <c r="H44" i="7" s="1"/>
</calcChain>
</file>

<file path=xl/sharedStrings.xml><?xml version="1.0" encoding="utf-8"?>
<sst xmlns="http://schemas.openxmlformats.org/spreadsheetml/2006/main" count="866" uniqueCount="137">
  <si>
    <t>Monthly Water Use Report</t>
  </si>
  <si>
    <t>Water Utility:</t>
  </si>
  <si>
    <t>For the Month of:</t>
  </si>
  <si>
    <t>Year:</t>
  </si>
  <si>
    <t>PRODUCTION COST PER THOUSAND</t>
  </si>
  <si>
    <t>PURCHASE COST PER THOUSAND</t>
  </si>
  <si>
    <t>GALLONS</t>
  </si>
  <si>
    <t>WATER PRODUCED or PURCHASED</t>
  </si>
  <si>
    <t>Water Produced</t>
  </si>
  <si>
    <t>Water Purchased</t>
  </si>
  <si>
    <t>TOTAL PRODUCED AND PURCHASED</t>
  </si>
  <si>
    <t>TOTAL COST</t>
  </si>
  <si>
    <t>WATER SOLD</t>
  </si>
  <si>
    <t>Residential</t>
  </si>
  <si>
    <t>Commercial</t>
  </si>
  <si>
    <t>Industrial</t>
  </si>
  <si>
    <t>Bulk Loading Stations</t>
  </si>
  <si>
    <t>Wholesale</t>
  </si>
  <si>
    <t>Other Sales (explain)</t>
  </si>
  <si>
    <t>TOTAL WATER SOLD</t>
  </si>
  <si>
    <t>TOTAL WATER NOT SOLD</t>
  </si>
  <si>
    <t>BREAKDOWN OF WATER USAGE</t>
  </si>
  <si>
    <t>Water Treatment Plant</t>
  </si>
  <si>
    <t>Wastewater Treatment Plant</t>
  </si>
  <si>
    <t>System Flushing</t>
  </si>
  <si>
    <t xml:space="preserve">Other Usage (explain) </t>
  </si>
  <si>
    <t xml:space="preserve"> BREAKDOWN OF WATER LOST</t>
  </si>
  <si>
    <t>Tank Overflows</t>
  </si>
  <si>
    <t>Unknown Loss</t>
  </si>
  <si>
    <t>"Unknown Loss"</t>
  </si>
  <si>
    <t>% "Unknown Loss"</t>
  </si>
  <si>
    <t>Number of Days in Period</t>
  </si>
  <si>
    <t>"Unknown Loss" per Day (Gallons per Day)</t>
  </si>
  <si>
    <t>"Unknown Loss" per Minute (GPM)</t>
  </si>
  <si>
    <t>"Unknown Loss" Cost for Month</t>
  </si>
  <si>
    <t>TOTAL  USAGE</t>
  </si>
  <si>
    <t>"UNKNOWN LOSS" FLOW RATE AND COST:</t>
  </si>
  <si>
    <t>PWSID:</t>
  </si>
  <si>
    <t>Utility and/or Water Treatment Plant</t>
  </si>
  <si>
    <t>Line Breaks</t>
  </si>
  <si>
    <t>Line Leaks</t>
  </si>
  <si>
    <t>DBP Flushing</t>
  </si>
  <si>
    <t>Tank Overflows (other than for DBP maintenance)</t>
  </si>
  <si>
    <t>LINE #</t>
  </si>
  <si>
    <t>ITEM</t>
  </si>
  <si>
    <t>GALLONS (Omit 000's)</t>
  </si>
  <si>
    <t>WATER PRODUCED, PURCHASED, &amp; DISTRIBUTED</t>
  </si>
  <si>
    <t>TOTAL WATER PRODUCED AND PURCHASED</t>
  </si>
  <si>
    <t>Public Authorities</t>
  </si>
  <si>
    <t>TOTAL WATER SALES</t>
  </si>
  <si>
    <t>WATER SALES</t>
  </si>
  <si>
    <t>OTHER WATER USED</t>
  </si>
  <si>
    <t>PUBLIC SERVICE COMMISSION</t>
  </si>
  <si>
    <t>TOTAL OTHER WATER USED</t>
  </si>
  <si>
    <t>Fire Department</t>
  </si>
  <si>
    <t>Board and Management</t>
  </si>
  <si>
    <t>Other Usage (explain)</t>
  </si>
  <si>
    <t>Excavation Damages</t>
  </si>
  <si>
    <t>Theft</t>
  </si>
  <si>
    <t>WATER LOSS</t>
  </si>
  <si>
    <t>(Line 31 Divided by Line 4)</t>
  </si>
  <si>
    <t>Note: Line 14 + Line 22 + Line 31 Must Equal Line 4</t>
  </si>
  <si>
    <t>TOTAL LINE LOSS</t>
  </si>
  <si>
    <t>Excavation Damage Loss</t>
  </si>
  <si>
    <t>Wastewater Plant</t>
  </si>
  <si>
    <t>(other water systems, special contracts, etc.)</t>
  </si>
  <si>
    <t>(fire departments, public pools, parks, etc.)</t>
  </si>
  <si>
    <t>(documented for firefighting and training)</t>
  </si>
  <si>
    <t>(routine and complaint flushing)</t>
  </si>
  <si>
    <t>(forced tank overflows and hydrant flushing)</t>
  </si>
  <si>
    <t>(long term leakage during current month)</t>
  </si>
  <si>
    <t>(short term leakage)</t>
  </si>
  <si>
    <t>(documented)</t>
  </si>
  <si>
    <t>May</t>
  </si>
  <si>
    <t>Billing Period:</t>
  </si>
  <si>
    <t>to</t>
  </si>
  <si>
    <t>TOTAL DOCUMENTED WATER LOST</t>
  </si>
  <si>
    <t>COST OF DOCUMENTED WATER LOST</t>
  </si>
  <si>
    <t>Line Leaks (calculated line leakage, meter inaccuracies, etc.)</t>
  </si>
  <si>
    <t>Line 3 &amp; 4:     Insert the total gallons produced or purchased. Entries must be made in both cells. If water not produced or purchased enter a zero in the respective cell.</t>
  </si>
  <si>
    <t>Line 1 &amp; 2:     Insert the cost per thousand gallons for water produced or purchased. Entries must be made in both cells. If water not produced or purchased enter a zero in the respective cell.</t>
  </si>
  <si>
    <t>Line 10:    Enter the total gallons sold through bulk loading stations.</t>
  </si>
  <si>
    <t>Line 11:    Enter total gallons sold to other water systems or for special long term contracts, etc.</t>
  </si>
  <si>
    <t>Line 12:    Enter total gallons sold to public authorities such as fire stations, public pools, parks, etc.</t>
  </si>
  <si>
    <t>Line 17:    Enter gallons used at the wastewater treatment plant including chemical feed, basin cleaning, etc.</t>
  </si>
  <si>
    <t>Line 21:    Enter total gallons used that is not included in lines 16 through 20 above. MUST explain.</t>
  </si>
  <si>
    <t>Line 23:    Enter gallons lost due to documented tank overflows other than for DBP maintenance.</t>
  </si>
  <si>
    <t>Water Cost</t>
  </si>
  <si>
    <t>Water Produced or Purchased</t>
  </si>
  <si>
    <t>Water Sold</t>
  </si>
  <si>
    <t>Water Used</t>
  </si>
  <si>
    <t>Documented Water Lost</t>
  </si>
  <si>
    <t>Line 9:      Enter the total gallons sold to industrial customers such as factories, maunfacturers, etc.</t>
  </si>
  <si>
    <t>Line 8:      Enter the total gallons sold to commercial customers such as businesses, stores, etc.</t>
  </si>
  <si>
    <t>Line 7:      Enter the total gallons sold to residential customers.</t>
  </si>
  <si>
    <t>WATER LOSS PERCENTAGE FOR PSC RATEMAKING PURPOSES</t>
  </si>
  <si>
    <t>Line 13:    Enter total gallons sold that is not included in lines 7 through 12 above. An example would a temporary or one time sale to a farmer or home construction site. An explanation MUST be included.</t>
  </si>
  <si>
    <t>Line 16:    Enter gallons used at the water treatment plant for production, filter backwash, basin cleaning, etc. Do not enter usage that occurs prior to the metered entry point to the distribution system.</t>
  </si>
  <si>
    <t>January</t>
  </si>
  <si>
    <t>February</t>
  </si>
  <si>
    <t>March</t>
  </si>
  <si>
    <t>April</t>
  </si>
  <si>
    <t>June</t>
  </si>
  <si>
    <t>July</t>
  </si>
  <si>
    <t>August</t>
  </si>
  <si>
    <t>September</t>
  </si>
  <si>
    <t>October</t>
  </si>
  <si>
    <t>November</t>
  </si>
  <si>
    <t>December</t>
  </si>
  <si>
    <t>Annual Water Use Report</t>
  </si>
  <si>
    <t>Annual Water Loss Report</t>
  </si>
  <si>
    <t>"Unknown Loss" Cost for Year</t>
  </si>
  <si>
    <t>Instructions for Management Annual Report</t>
  </si>
  <si>
    <t>Line 18:    Enter gallons used for hydrant flushing for routine and complaint flushing.</t>
  </si>
  <si>
    <t>Line 20:    Enter gallons used for fire department usage for training and fire fighting.</t>
  </si>
  <si>
    <t>Other Loss (explain)</t>
  </si>
  <si>
    <t>WATER LOSS PERCENTAGE</t>
  </si>
  <si>
    <t>Line 19:    Enter gallons used for hydrant flushing and forced tank overflow for DBP flushing.</t>
  </si>
  <si>
    <t>Main Line Breaks</t>
  </si>
  <si>
    <t>Service Line Breaks</t>
  </si>
  <si>
    <t>(repaired during current month)</t>
  </si>
  <si>
    <t>Line 26:    Enter gallons lost such as from AWWA line leakage calculation, meter inaccuracies, meter mis-reads, computer and billing adjustments. Documentation MUST be on file for any line leaks entry.</t>
  </si>
  <si>
    <t xml:space="preserve">Line 27:    Enetr gallons lost for repairs made for short term "Excavation" breaks. </t>
  </si>
  <si>
    <t>Line 28    Enter gallons lost due to theft during curent month. Documentation MUST be on file.</t>
  </si>
  <si>
    <t xml:space="preserve">NOTE:      Lines 31 through 36 provides information on water that was not sold, used, or lost in documented ways. The amount on line 31 is water lost in still undiscovered locations. This section of the report provides a breakdown of the amounts and costs of this "Unknown Loss".       </t>
  </si>
  <si>
    <t>NOTE:      Line 37 is the percentage of water loss for ratemaking puposes for systems under PSC authority. The total gallons lost, known and unknown, is divided by the total produced and/or purchased to determine this percentage.</t>
  </si>
  <si>
    <t>Line 24:    Enter gallns for main line repairs for long term leaks during current month.</t>
  </si>
  <si>
    <t>Line 25:    Enter gallons for service line repairs for leaks during current month.</t>
  </si>
  <si>
    <t>Refer to individual monthly reports</t>
  </si>
  <si>
    <t>Refer to individual monthly reports.</t>
  </si>
  <si>
    <t>Enter begin date and end date for the billing period for each monthly report. (NOTE: Begin date for following month should be same as the end date of previous month.)</t>
  </si>
  <si>
    <t>Enter system information and year on January page. Cells in the individual monthly pages must have an entry. Enter a zero if no value is available. Entries must match values from the Monthly Reports.</t>
  </si>
  <si>
    <t>(repaired long term leakage on main lines)</t>
  </si>
  <si>
    <t>(repaired prior to customer meters)</t>
  </si>
  <si>
    <t>WESTERN ROCKCASTE WATER</t>
  </si>
  <si>
    <t>KY1020891</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</si>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</sst>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16" x14ac:knownFonts="1">
    <font>
      <sz val="10"/>
      <name val="Arial"/>
    </font>
    <font>
      <sz val="10"/>
      <name val="Arial"/>
      <family val="2"/>
    </font>
    <font>
      <sz val="8"/>
      <name val="Arial"/>
      <family val="2"/>
    </font>
    <font>
      <b/>
      <sz val="10"/>
      <name val="Arial"/>
      <family val="2"/>
    </font>
    <font>
      <sz val="10"/>
      <color indexed="9"/>
      <name val="Arial"/>
      <family val="2"/>
    </font>
    <font>
      <b/>
      <sz val="10"/>
      <color indexed="10"/>
      <name val="Arial"/>
      <family val="2"/>
    </font>
    <font>
      <sz val="8"/>
      <color indexed="10"/>
      <name val="Arial"/>
      <family val="2"/>
    </font>
    <font>
      <sz val="10"/>
      <name val="Arial"/>
      <family val="2"/>
    </font>
    <font>
      <sz val="8"/>
      <name val="Arial"/>
      <family val="2"/>
    </font>
    <font>
      <sz val="8"/>
      <color indexed="10"/>
      <name val="Arial"/>
      <family val="2"/>
    </font>
    <font>
      <sz val="10"/>
      <name val="Arial"/>
      <family val="2"/>
    </font>
    <font>
      <sz val="16"/>
      <name val="Arial"/>
      <family val="2"/>
    </font>
    <font>
      <b/>
      <sz val="14"/>
      <name val="Arial"/>
      <family val="2"/>
    </font>
    <font>
      <b/>
      <sz val="16"/>
      <name val="Arial"/>
      <family val="2"/>
    </font>
    <font>
      <b/>
      <sz val="10"/>
      <color rgb="FFFF000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bottom style="double">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96">
    <xf numFmtId="0" fontId="0" fillId="0" borderId="0" xfId="0"/>
    <xf numFmtId="0" fontId="0" fillId="2" borderId="0" xfId="0" applyFill="1" applyProtection="1">
      <protection hidden="1"/>
    </xf>
    <xf numFmtId="0" fontId="0" fillId="2" borderId="0" xfId="0" applyFill="1" applyAlignment="1" applyProtection="1">
      <alignment horizontal="right"/>
      <protection hidden="1"/>
    </xf>
    <xf numFmtId="0" fontId="6" fillId="2" borderId="0" xfId="0" applyFont="1" applyFill="1" applyProtection="1">
      <protection hidden="1"/>
    </xf>
    <xf numFmtId="9" fontId="0" fillId="2" borderId="0" xfId="1" applyFont="1" applyFill="1" applyProtection="1">
      <protection hidden="1"/>
    </xf>
    <xf numFmtId="0" fontId="3" fillId="2" borderId="0" xfId="0" applyFont="1" applyFill="1" applyProtection="1">
      <protection hidden="1"/>
    </xf>
    <xf numFmtId="164" fontId="1" fillId="2" borderId="1" xfId="0" applyNumberFormat="1" applyFont="1" applyFill="1" applyBorder="1" applyAlignment="1" applyProtection="1">
      <alignment horizontal="right"/>
      <protection locked="0"/>
    </xf>
    <xf numFmtId="164" fontId="0" fillId="2" borderId="1" xfId="0" applyNumberFormat="1" applyFill="1" applyBorder="1" applyProtection="1">
      <protection locked="0"/>
    </xf>
    <xf numFmtId="9" fontId="0" fillId="2" borderId="0" xfId="1" applyFont="1" applyFill="1" applyBorder="1" applyProtection="1">
      <protection hidden="1"/>
    </xf>
    <xf numFmtId="164" fontId="0" fillId="2" borderId="0" xfId="0" applyNumberFormat="1" applyFill="1" applyProtection="1">
      <protection hidden="1"/>
    </xf>
    <xf numFmtId="0" fontId="3" fillId="2" borderId="9" xfId="0" applyFont="1" applyFill="1" applyBorder="1" applyProtection="1">
      <protection hidden="1"/>
    </xf>
    <xf numFmtId="0" fontId="0" fillId="2" borderId="9" xfId="0" applyFill="1" applyBorder="1" applyProtection="1">
      <protection hidden="1"/>
    </xf>
    <xf numFmtId="0" fontId="3" fillId="2" borderId="9" xfId="0" applyFont="1" applyFill="1" applyBorder="1" applyAlignment="1" applyProtection="1">
      <alignment horizontal="right" wrapText="1"/>
      <protection hidden="1"/>
    </xf>
    <xf numFmtId="9" fontId="0" fillId="2" borderId="9" xfId="1" applyFont="1" applyFill="1" applyBorder="1" applyAlignment="1" applyProtection="1">
      <alignment horizontal="right"/>
      <protection hidden="1"/>
    </xf>
    <xf numFmtId="0" fontId="0" fillId="2" borderId="0" xfId="0" applyFill="1" applyAlignment="1" applyProtection="1">
      <alignment horizontal="center"/>
      <protection hidden="1"/>
    </xf>
    <xf numFmtId="3" fontId="0" fillId="2" borderId="1" xfId="0" applyNumberFormat="1" applyFill="1" applyBorder="1" applyProtection="1">
      <protection locked="0"/>
    </xf>
    <xf numFmtId="3" fontId="0" fillId="2" borderId="0" xfId="0" applyNumberFormat="1" applyFill="1" applyProtection="1">
      <protection hidden="1"/>
    </xf>
    <xf numFmtId="0" fontId="0" fillId="2" borderId="10" xfId="0" applyFill="1" applyBorder="1" applyAlignment="1" applyProtection="1">
      <alignment horizontal="center"/>
      <protection hidden="1"/>
    </xf>
    <xf numFmtId="0" fontId="0" fillId="2" borderId="10" xfId="0" applyFill="1" applyBorder="1" applyProtection="1">
      <protection hidden="1"/>
    </xf>
    <xf numFmtId="9" fontId="0" fillId="2" borderId="10" xfId="1" applyFont="1" applyFill="1" applyBorder="1" applyProtection="1">
      <protection hidden="1"/>
    </xf>
    <xf numFmtId="10" fontId="0" fillId="2" borderId="0" xfId="1" applyNumberFormat="1" applyFont="1" applyFill="1" applyBorder="1" applyProtection="1">
      <protection hidden="1"/>
    </xf>
    <xf numFmtId="3" fontId="0" fillId="2" borderId="10" xfId="0" applyNumberFormat="1" applyFill="1" applyBorder="1" applyProtection="1">
      <protection hidden="1"/>
    </xf>
    <xf numFmtId="10" fontId="0" fillId="2" borderId="0" xfId="1" applyNumberFormat="1" applyFont="1" applyFill="1" applyProtection="1">
      <protection hidden="1"/>
    </xf>
    <xf numFmtId="3" fontId="7" fillId="2" borderId="0" xfId="0" applyNumberFormat="1" applyFont="1" applyFill="1" applyProtection="1">
      <protection hidden="1"/>
    </xf>
    <xf numFmtId="3" fontId="3" fillId="2" borderId="0" xfId="0" applyNumberFormat="1" applyFont="1" applyFill="1" applyProtection="1">
      <protection hidden="1"/>
    </xf>
    <xf numFmtId="10" fontId="7" fillId="2" borderId="0" xfId="1" applyNumberFormat="1" applyFont="1" applyFill="1" applyBorder="1" applyProtection="1">
      <protection hidden="1"/>
    </xf>
    <xf numFmtId="164" fontId="3" fillId="2" borderId="10" xfId="0" applyNumberFormat="1" applyFont="1" applyFill="1" applyBorder="1" applyAlignment="1" applyProtection="1">
      <alignment horizontal="right"/>
      <protection hidden="1"/>
    </xf>
    <xf numFmtId="10" fontId="0" fillId="2" borderId="10" xfId="1" applyNumberFormat="1" applyFont="1" applyFill="1" applyBorder="1" applyProtection="1">
      <protection hidden="1"/>
    </xf>
    <xf numFmtId="0" fontId="7" fillId="2" borderId="0" xfId="0" applyFont="1" applyFill="1" applyProtection="1">
      <protection hidden="1"/>
    </xf>
    <xf numFmtId="9" fontId="0" fillId="0" borderId="0" xfId="1" applyFont="1" applyFill="1" applyBorder="1" applyProtection="1"/>
    <xf numFmtId="0" fontId="0" fillId="0" borderId="0" xfId="0" applyAlignment="1">
      <alignment horizontal="center"/>
    </xf>
    <xf numFmtId="9" fontId="0" fillId="0" borderId="0" xfId="1" applyFont="1" applyFill="1" applyBorder="1"/>
    <xf numFmtId="9" fontId="0" fillId="0" borderId="0" xfId="1" applyFont="1"/>
    <xf numFmtId="0" fontId="4" fillId="2" borderId="10" xfId="0" applyFont="1" applyFill="1" applyBorder="1" applyProtection="1">
      <protection hidden="1"/>
    </xf>
    <xf numFmtId="0" fontId="6" fillId="2" borderId="0" xfId="0" applyFont="1" applyFill="1" applyAlignment="1" applyProtection="1">
      <alignment horizontal="center"/>
      <protection hidden="1"/>
    </xf>
    <xf numFmtId="0" fontId="9" fillId="2" borderId="0" xfId="0" applyFont="1" applyFill="1" applyAlignment="1" applyProtection="1">
      <alignment horizontal="center"/>
      <protection hidden="1"/>
    </xf>
    <xf numFmtId="0" fontId="3" fillId="2" borderId="0" xfId="0" applyFont="1" applyFill="1" applyAlignment="1" applyProtection="1">
      <alignment horizontal="center"/>
      <protection hidden="1"/>
    </xf>
    <xf numFmtId="9" fontId="5" fillId="2" borderId="0" xfId="1" applyFont="1" applyFill="1" applyProtection="1">
      <protection hidden="1"/>
    </xf>
    <xf numFmtId="10" fontId="3" fillId="0" borderId="0" xfId="1" applyNumberFormat="1" applyFont="1" applyFill="1" applyBorder="1" applyProtection="1">
      <protection hidden="1"/>
    </xf>
    <xf numFmtId="9" fontId="5" fillId="2" borderId="0" xfId="1" applyFont="1" applyFill="1" applyBorder="1" applyProtection="1">
      <protection hidden="1"/>
    </xf>
    <xf numFmtId="4" fontId="0" fillId="2" borderId="0" xfId="0" applyNumberFormat="1" applyFill="1" applyProtection="1">
      <protection hidden="1"/>
    </xf>
    <xf numFmtId="9" fontId="0" fillId="2" borderId="0" xfId="1" applyFont="1" applyFill="1" applyBorder="1" applyAlignment="1" applyProtection="1">
      <alignment horizontal="right"/>
      <protection hidden="1"/>
    </xf>
    <xf numFmtId="0" fontId="4" fillId="2" borderId="0" xfId="0" applyFont="1" applyFill="1" applyProtection="1">
      <protection hidden="1"/>
    </xf>
    <xf numFmtId="10" fontId="3" fillId="2" borderId="0" xfId="1" applyNumberFormat="1" applyFont="1" applyFill="1" applyBorder="1" applyProtection="1">
      <protection hidden="1"/>
    </xf>
    <xf numFmtId="164" fontId="3" fillId="2" borderId="0" xfId="0" applyNumberFormat="1" applyFont="1" applyFill="1" applyAlignment="1" applyProtection="1">
      <alignment horizontal="right"/>
      <protection hidden="1"/>
    </xf>
    <xf numFmtId="0" fontId="3" fillId="2" borderId="12" xfId="0" applyFont="1" applyFill="1" applyBorder="1" applyProtection="1">
      <protection hidden="1"/>
    </xf>
    <xf numFmtId="0" fontId="0" fillId="2" borderId="13" xfId="0" applyFill="1" applyBorder="1" applyProtection="1">
      <protection hidden="1"/>
    </xf>
    <xf numFmtId="165" fontId="0" fillId="2" borderId="0" xfId="1" applyNumberFormat="1" applyFont="1" applyFill="1" applyProtection="1">
      <protection hidden="1"/>
    </xf>
    <xf numFmtId="165" fontId="0" fillId="2" borderId="0" xfId="1" applyNumberFormat="1" applyFont="1" applyFill="1" applyBorder="1" applyProtection="1">
      <protection hidden="1"/>
    </xf>
    <xf numFmtId="165" fontId="3" fillId="2" borderId="10" xfId="1" applyNumberFormat="1" applyFont="1" applyFill="1" applyBorder="1" applyProtection="1">
      <protection hidden="1"/>
    </xf>
    <xf numFmtId="0" fontId="3" fillId="2" borderId="1" xfId="0" applyFont="1" applyFill="1" applyBorder="1" applyAlignment="1" applyProtection="1">
      <alignment horizontal="center" vertical="center"/>
      <protection hidden="1"/>
    </xf>
    <xf numFmtId="0" fontId="8" fillId="0" borderId="0" xfId="0" applyFont="1" applyAlignment="1" applyProtection="1">
      <alignment horizontal="center"/>
      <protection hidden="1"/>
    </xf>
    <xf numFmtId="3" fontId="0" fillId="2" borderId="1" xfId="0" applyNumberFormat="1" applyFill="1" applyBorder="1" applyProtection="1">
      <protection hidden="1"/>
    </xf>
    <xf numFmtId="0" fontId="0" fillId="0" borderId="0" xfId="0" applyProtection="1">
      <protection hidden="1"/>
    </xf>
    <xf numFmtId="9" fontId="0" fillId="0" borderId="0" xfId="1" applyFont="1" applyFill="1" applyProtection="1">
      <protection hidden="1"/>
    </xf>
    <xf numFmtId="0" fontId="3" fillId="2" borderId="1" xfId="0" applyFont="1" applyFill="1" applyBorder="1" applyAlignment="1" applyProtection="1">
      <alignment horizontal="center"/>
      <protection hidden="1"/>
    </xf>
    <xf numFmtId="0" fontId="1" fillId="2" borderId="0" xfId="0" applyFont="1" applyFill="1" applyProtection="1">
      <protection hidden="1"/>
    </xf>
    <xf numFmtId="0" fontId="0" fillId="3" borderId="0" xfId="0" applyFill="1"/>
    <xf numFmtId="0" fontId="0" fillId="3" borderId="0" xfId="0" applyFill="1" applyProtection="1">
      <protection hidden="1"/>
    </xf>
    <xf numFmtId="164" fontId="0" fillId="2" borderId="0" xfId="1" applyNumberFormat="1" applyFont="1" applyFill="1" applyProtection="1">
      <protection hidden="1"/>
    </xf>
    <xf numFmtId="0" fontId="0" fillId="2" borderId="4" xfId="0" applyFill="1" applyBorder="1" applyProtection="1">
      <protection hidden="1"/>
    </xf>
    <xf numFmtId="0" fontId="0" fillId="2" borderId="2" xfId="0" applyFill="1" applyBorder="1" applyProtection="1">
      <protection hidden="1"/>
    </xf>
    <xf numFmtId="0" fontId="0" fillId="2" borderId="5" xfId="0" applyFill="1" applyBorder="1" applyProtection="1">
      <protection hidden="1"/>
    </xf>
    <xf numFmtId="0" fontId="1" fillId="2" borderId="5" xfId="0" applyFont="1" applyFill="1" applyBorder="1" applyProtection="1">
      <protection hidden="1"/>
    </xf>
    <xf numFmtId="0" fontId="3" fillId="2" borderId="4" xfId="0" applyFont="1" applyFill="1" applyBorder="1" applyProtection="1">
      <protection hidden="1"/>
    </xf>
    <xf numFmtId="0" fontId="0" fillId="2" borderId="18" xfId="0" applyFill="1" applyBorder="1" applyProtection="1">
      <protection hidden="1"/>
    </xf>
    <xf numFmtId="0" fontId="3" fillId="2" borderId="5" xfId="0" applyFont="1" applyFill="1" applyBorder="1" applyProtection="1">
      <protection hidden="1"/>
    </xf>
    <xf numFmtId="3" fontId="0" fillId="2" borderId="15" xfId="0" applyNumberFormat="1" applyFill="1" applyBorder="1" applyProtection="1">
      <protection hidden="1"/>
    </xf>
    <xf numFmtId="4" fontId="0" fillId="2" borderId="15" xfId="0" applyNumberFormat="1" applyFill="1" applyBorder="1" applyProtection="1">
      <protection hidden="1"/>
    </xf>
    <xf numFmtId="0" fontId="0" fillId="2" borderId="6" xfId="0" applyFill="1" applyBorder="1" applyProtection="1">
      <protection hidden="1"/>
    </xf>
    <xf numFmtId="0" fontId="0" fillId="2" borderId="7" xfId="0" applyFill="1" applyBorder="1" applyProtection="1">
      <protection hidden="1"/>
    </xf>
    <xf numFmtId="0" fontId="0" fillId="2" borderId="8" xfId="0" applyFill="1" applyBorder="1" applyProtection="1">
      <protection hidden="1"/>
    </xf>
    <xf numFmtId="165" fontId="7" fillId="2" borderId="0" xfId="1" applyNumberFormat="1" applyFont="1" applyFill="1" applyBorder="1" applyProtection="1">
      <protection hidden="1"/>
    </xf>
    <xf numFmtId="10" fontId="3" fillId="0" borderId="14" xfId="1" applyNumberFormat="1" applyFont="1" applyFill="1" applyBorder="1" applyProtection="1">
      <protection hidden="1"/>
    </xf>
    <xf numFmtId="9" fontId="15" fillId="2" borderId="0" xfId="1" applyFont="1" applyFill="1" applyBorder="1" applyProtection="1">
      <protection hidden="1"/>
    </xf>
    <xf numFmtId="10" fontId="14" fillId="2" borderId="0" xfId="1" applyNumberFormat="1" applyFont="1" applyFill="1" applyBorder="1" applyAlignment="1" applyProtection="1">
      <alignment horizontal="center"/>
      <protection hidden="1"/>
    </xf>
    <xf numFmtId="0" fontId="3" fillId="2" borderId="11" xfId="0" applyFont="1" applyFill="1" applyBorder="1" applyAlignment="1" applyProtection="1">
      <alignment horizontal="left"/>
      <protection hidden="1"/>
    </xf>
    <xf numFmtId="9" fontId="10" fillId="0" borderId="0" xfId="1" applyFont="1" applyFill="1" applyProtection="1">
      <protection hidden="1"/>
    </xf>
    <xf numFmtId="9" fontId="10" fillId="0" borderId="0" xfId="1" applyFont="1" applyFill="1" applyBorder="1" applyProtection="1">
      <protection hidden="1"/>
    </xf>
    <xf numFmtId="0" fontId="11" fillId="3" borderId="0" xfId="0" applyFont="1" applyFill="1" applyAlignment="1" applyProtection="1">
      <alignment horizontal="center"/>
      <protection hidden="1"/>
    </xf>
    <xf numFmtId="0" fontId="0" fillId="3" borderId="0" xfId="0" applyFill="1" applyAlignment="1" applyProtection="1">
      <alignment horizontal="left"/>
      <protection hidden="1"/>
    </xf>
    <xf numFmtId="0" fontId="3" fillId="3" borderId="0" xfId="0" applyFont="1" applyFill="1" applyProtection="1">
      <protection hidden="1"/>
    </xf>
    <xf numFmtId="3" fontId="0" fillId="3" borderId="18" xfId="0" applyNumberFormat="1" applyFill="1" applyBorder="1" applyProtection="1">
      <protection hidden="1"/>
    </xf>
    <xf numFmtId="3" fontId="0" fillId="3" borderId="15" xfId="0" applyNumberFormat="1" applyFill="1" applyBorder="1" applyProtection="1">
      <protection hidden="1"/>
    </xf>
    <xf numFmtId="3" fontId="3" fillId="3" borderId="8" xfId="0" applyNumberFormat="1" applyFont="1" applyFill="1" applyBorder="1" applyProtection="1">
      <protection hidden="1"/>
    </xf>
    <xf numFmtId="0" fontId="3" fillId="2" borderId="0" xfId="0" applyFont="1" applyFill="1" applyAlignment="1" applyProtection="1">
      <alignment horizontal="center" vertical="center"/>
      <protection hidden="1"/>
    </xf>
    <xf numFmtId="164" fontId="3" fillId="2" borderId="15" xfId="0" applyNumberFormat="1" applyFont="1" applyFill="1" applyBorder="1" applyProtection="1">
      <protection hidden="1"/>
    </xf>
    <xf numFmtId="165" fontId="3" fillId="2" borderId="15" xfId="0" applyNumberFormat="1" applyFont="1" applyFill="1" applyBorder="1" applyProtection="1">
      <protection hidden="1"/>
    </xf>
    <xf numFmtId="9" fontId="0" fillId="0" borderId="0" xfId="1" applyFont="1" applyBorder="1"/>
    <xf numFmtId="0" fontId="3" fillId="3" borderId="0" xfId="0" applyFont="1" applyFill="1" applyAlignment="1">
      <alignment wrapText="1"/>
    </xf>
    <xf numFmtId="0" fontId="0" fillId="2" borderId="0" xfId="0" applyFill="1" applyAlignment="1" applyProtection="1">
      <alignment horizontal="left"/>
      <protection hidden="1"/>
    </xf>
    <xf numFmtId="0" fontId="1" fillId="2" borderId="0" xfId="0" applyFont="1" applyFill="1" applyAlignment="1" applyProtection="1">
      <alignment horizontal="center"/>
      <protection hidden="1"/>
    </xf>
    <xf numFmtId="0" fontId="3" fillId="2" borderId="0" xfId="0" applyFont="1" applyFill="1" applyAlignment="1" applyProtection="1">
      <alignment horizontal="left"/>
      <protection hidden="1"/>
    </xf>
    <xf numFmtId="0" fontId="3" fillId="2" borderId="0" xfId="0" applyFont="1" applyFill="1" applyAlignment="1" applyProtection="1">
      <alignment horizontal="right"/>
      <protection hidden="1"/>
    </xf>
    <xf numFmtId="0" fontId="7" fillId="2" borderId="0" xfId="0" applyFont="1" applyFill="1" applyAlignment="1" applyProtection="1">
      <alignment horizontal="right"/>
      <protection hidden="1"/>
    </xf>
    <xf numFmtId="0" fontId="3" fillId="2" borderId="1" xfId="0" applyFont="1" applyFill="1" applyBorder="1" applyAlignment="1" applyProtection="1">
      <alignment horizontal="center"/>
      <protection locked="0"/>
    </xf>
    <xf numFmtId="164" fontId="1" fillId="2" borderId="1" xfId="0" applyNumberFormat="1" applyFont="1" applyFill="1" applyBorder="1" applyAlignment="1" applyProtection="1">
      <alignment horizontal="right"/>
      <protection hidden="1"/>
    </xf>
    <xf numFmtId="3" fontId="0" fillId="0" borderId="1" xfId="0" applyNumberFormat="1" applyBorder="1" applyProtection="1">
      <protection hidden="1"/>
    </xf>
    <xf numFmtId="9" fontId="0" fillId="0" borderId="0" xfId="1" applyFont="1" applyBorder="1" applyProtection="1">
      <protection hidden="1"/>
    </xf>
    <xf numFmtId="0" fontId="0" fillId="2" borderId="1" xfId="0" applyFill="1" applyBorder="1" applyProtection="1">
      <protection hidden="1"/>
    </xf>
    <xf numFmtId="0" fontId="7" fillId="2" borderId="13" xfId="0" applyFont="1" applyFill="1" applyBorder="1" applyAlignment="1" applyProtection="1">
      <alignment horizontal="right"/>
      <protection hidden="1"/>
    </xf>
    <xf numFmtId="10" fontId="3" fillId="3" borderId="19" xfId="0" applyNumberFormat="1" applyFont="1" applyFill="1" applyBorder="1" applyProtection="1">
      <protection hidden="1"/>
    </xf>
    <xf numFmtId="0" fontId="1" fillId="2" borderId="0" xfId="0" applyFont="1" applyFill="1" applyAlignment="1" applyProtection="1">
      <alignment horizontal="right"/>
      <protection hidden="1"/>
    </xf>
    <xf numFmtId="0" fontId="2" fillId="0" borderId="0" xfId="0" applyFont="1" applyAlignment="1" applyProtection="1">
      <alignment horizontal="center"/>
      <protection hidden="1"/>
    </xf>
    <xf numFmtId="3" fontId="0" fillId="0" borderId="1" xfId="0" applyNumberFormat="1" applyBorder="1" applyProtection="1">
      <protection locked="0"/>
    </xf>
    <xf numFmtId="3" fontId="1" fillId="2" borderId="0" xfId="0" applyNumberFormat="1" applyFont="1" applyFill="1" applyProtection="1">
      <protection hidden="1"/>
    </xf>
    <xf numFmtId="10" fontId="1" fillId="2" borderId="0" xfId="1" applyNumberFormat="1" applyFont="1" applyFill="1" applyBorder="1" applyProtection="1">
      <protection hidden="1"/>
    </xf>
    <xf numFmtId="0" fontId="0" fillId="2" borderId="15" xfId="0" applyFill="1" applyBorder="1"/>
    <xf numFmtId="9" fontId="1" fillId="0" borderId="0" xfId="1" applyFont="1" applyFill="1" applyProtection="1">
      <protection hidden="1"/>
    </xf>
    <xf numFmtId="9" fontId="1" fillId="0" borderId="0" xfId="1" applyFont="1" applyFill="1" applyBorder="1" applyProtection="1">
      <protection hidden="1"/>
    </xf>
    <xf numFmtId="0" fontId="3" fillId="2" borderId="1" xfId="0" applyFont="1" applyFill="1" applyBorder="1" applyAlignment="1" applyProtection="1">
      <alignment horizontal="center" vertical="center"/>
      <protection locked="0"/>
    </xf>
    <xf numFmtId="164" fontId="0" fillId="2" borderId="1" xfId="0" applyNumberFormat="1" applyFill="1" applyBorder="1" applyAlignment="1" applyProtection="1">
      <alignment horizontal="right"/>
      <protection hidden="1"/>
    </xf>
    <xf numFmtId="0" fontId="1" fillId="3" borderId="0" xfId="0" applyFont="1" applyFill="1" applyAlignment="1">
      <alignment wrapText="1"/>
    </xf>
    <xf numFmtId="0" fontId="0" fillId="3" borderId="0" xfId="0" applyFill="1" applyAlignment="1">
      <alignment wrapText="1"/>
    </xf>
    <xf numFmtId="0" fontId="3" fillId="3" borderId="0" xfId="0" applyFont="1" applyFill="1" applyAlignment="1">
      <alignment wrapText="1"/>
    </xf>
    <xf numFmtId="0" fontId="0" fillId="0" borderId="0" xfId="0" applyAlignment="1">
      <alignment wrapText="1"/>
    </xf>
    <xf numFmtId="0" fontId="1" fillId="3" borderId="0" xfId="0" applyFont="1" applyFill="1"/>
    <xf numFmtId="0" fontId="0" fillId="0" borderId="0" xfId="0"/>
    <xf numFmtId="0" fontId="12" fillId="3" borderId="0" xfId="0" applyFont="1" applyFill="1" applyAlignment="1">
      <alignment horizontal="center" wrapText="1"/>
    </xf>
    <xf numFmtId="0" fontId="3" fillId="2" borderId="2" xfId="0" applyFont="1" applyFill="1" applyBorder="1" applyAlignment="1" applyProtection="1">
      <alignment horizontal="right"/>
      <protection hidden="1"/>
    </xf>
    <xf numFmtId="0" fontId="3" fillId="0" borderId="2" xfId="0" applyFont="1" applyBorder="1" applyAlignment="1">
      <alignment horizontal="right"/>
    </xf>
    <xf numFmtId="0" fontId="1" fillId="2" borderId="0" xfId="0" applyFont="1" applyFill="1" applyAlignment="1" applyProtection="1">
      <alignment horizontal="center"/>
      <protection hidden="1"/>
    </xf>
    <xf numFmtId="0" fontId="0" fillId="0" borderId="0" xfId="0" applyAlignment="1" applyProtection="1">
      <alignment horizontal="center"/>
      <protection hidden="1"/>
    </xf>
    <xf numFmtId="0" fontId="0" fillId="0" borderId="15" xfId="0" applyBorder="1" applyAlignment="1" applyProtection="1">
      <alignment horizontal="center"/>
      <protection hidden="1"/>
    </xf>
    <xf numFmtId="0" fontId="1" fillId="2" borderId="0" xfId="0" applyFont="1" applyFill="1" applyProtection="1">
      <protection hidden="1"/>
    </xf>
    <xf numFmtId="0" fontId="0" fillId="0" borderId="0" xfId="0" applyProtection="1">
      <protection hidden="1"/>
    </xf>
    <xf numFmtId="0" fontId="0" fillId="0" borderId="15" xfId="0" applyBorder="1" applyProtection="1">
      <protection hidden="1"/>
    </xf>
    <xf numFmtId="0" fontId="3" fillId="2" borderId="10" xfId="0" applyFont="1" applyFill="1" applyBorder="1" applyAlignment="1" applyProtection="1">
      <alignment horizontal="right"/>
      <protection hidden="1"/>
    </xf>
    <xf numFmtId="0" fontId="3" fillId="0" borderId="10" xfId="0" applyFont="1" applyBorder="1" applyAlignment="1" applyProtection="1">
      <alignment horizontal="right"/>
      <protection hidden="1"/>
    </xf>
    <xf numFmtId="0" fontId="6" fillId="2" borderId="5" xfId="0" applyFont="1" applyFill="1" applyBorder="1" applyAlignment="1" applyProtection="1">
      <alignment horizontal="right"/>
      <protection hidden="1"/>
    </xf>
    <xf numFmtId="0" fontId="6" fillId="0" borderId="0" xfId="0" applyFont="1" applyAlignment="1" applyProtection="1">
      <alignment horizontal="right"/>
      <protection hidden="1"/>
    </xf>
    <xf numFmtId="0" fontId="0" fillId="0" borderId="10" xfId="0" applyBorder="1" applyAlignment="1" applyProtection="1">
      <alignment horizontal="right"/>
      <protection hidden="1"/>
    </xf>
    <xf numFmtId="0" fontId="0" fillId="0" borderId="10" xfId="0" applyBorder="1" applyProtection="1">
      <protection hidden="1"/>
    </xf>
    <xf numFmtId="0" fontId="3" fillId="2" borderId="0" xfId="0" applyFont="1" applyFill="1" applyAlignment="1" applyProtection="1">
      <alignment horizontal="left"/>
      <protection hidden="1"/>
    </xf>
    <xf numFmtId="0" fontId="5" fillId="2" borderId="0" xfId="0" applyFont="1" applyFill="1" applyAlignment="1" applyProtection="1">
      <alignment horizontal="right"/>
      <protection hidden="1"/>
    </xf>
    <xf numFmtId="0" fontId="5" fillId="0" borderId="0" xfId="0" applyFont="1" applyAlignment="1" applyProtection="1">
      <alignment horizontal="right"/>
      <protection hidden="1"/>
    </xf>
    <xf numFmtId="0" fontId="3" fillId="2" borderId="0" xfId="0" applyFont="1" applyFill="1" applyAlignment="1" applyProtection="1">
      <alignment horizontal="right"/>
      <protection hidden="1"/>
    </xf>
    <xf numFmtId="0" fontId="1" fillId="3" borderId="0" xfId="0" applyFont="1" applyFill="1" applyProtection="1">
      <protection hidden="1"/>
    </xf>
    <xf numFmtId="9" fontId="5" fillId="2" borderId="0" xfId="1" applyFont="1" applyFill="1" applyBorder="1" applyAlignment="1" applyProtection="1">
      <protection hidden="1"/>
    </xf>
    <xf numFmtId="0" fontId="0" fillId="0" borderId="0" xfId="0" applyAlignment="1" applyProtection="1">
      <alignment horizontal="right"/>
      <protection hidden="1"/>
    </xf>
    <xf numFmtId="14" fontId="3" fillId="2" borderId="17" xfId="0" applyNumberFormat="1" applyFont="1" applyFill="1" applyBorder="1" applyAlignment="1" applyProtection="1">
      <alignment horizontal="center"/>
      <protection locked="0"/>
    </xf>
    <xf numFmtId="14" fontId="0" fillId="0" borderId="17" xfId="0" applyNumberFormat="1" applyBorder="1" applyAlignment="1" applyProtection="1">
      <alignment horizontal="center"/>
      <protection locked="0"/>
    </xf>
    <xf numFmtId="14" fontId="3" fillId="2" borderId="7" xfId="0" applyNumberFormat="1" applyFont="1" applyFill="1" applyBorder="1" applyAlignment="1" applyProtection="1">
      <alignment horizontal="center"/>
      <protection locked="0"/>
    </xf>
    <xf numFmtId="14" fontId="3" fillId="0" borderId="7" xfId="0" applyNumberFormat="1" applyFont="1" applyBorder="1" applyAlignment="1" applyProtection="1">
      <alignment horizontal="center"/>
      <protection locked="0"/>
    </xf>
    <xf numFmtId="0" fontId="6" fillId="2" borderId="0" xfId="0" applyFont="1" applyFill="1" applyAlignment="1" applyProtection="1">
      <alignment horizontal="right"/>
      <protection hidden="1"/>
    </xf>
    <xf numFmtId="0" fontId="6" fillId="2" borderId="15" xfId="0" applyFont="1" applyFill="1" applyBorder="1" applyAlignment="1" applyProtection="1">
      <alignment horizontal="right"/>
      <protection hidden="1"/>
    </xf>
    <xf numFmtId="0" fontId="3" fillId="2" borderId="16" xfId="0" applyFont="1" applyFill="1" applyBorder="1" applyAlignment="1" applyProtection="1">
      <alignment horizontal="center"/>
      <protection locked="0"/>
    </xf>
    <xf numFmtId="0" fontId="3" fillId="0" borderId="3" xfId="0" applyFont="1" applyBorder="1" applyAlignment="1" applyProtection="1">
      <alignment horizontal="center"/>
      <protection locked="0"/>
    </xf>
    <xf numFmtId="164" fontId="0" fillId="2" borderId="0" xfId="0" applyNumberFormat="1" applyFill="1" applyAlignment="1" applyProtection="1">
      <alignment horizontal="left"/>
      <protection hidden="1"/>
    </xf>
    <xf numFmtId="164" fontId="0" fillId="2" borderId="15" xfId="0" applyNumberFormat="1" applyFill="1" applyBorder="1" applyAlignment="1" applyProtection="1">
      <alignment horizontal="left"/>
      <protection hidden="1"/>
    </xf>
    <xf numFmtId="0" fontId="3" fillId="0" borderId="11" xfId="0" applyFont="1" applyBorder="1" applyProtection="1">
      <protection hidden="1"/>
    </xf>
    <xf numFmtId="0" fontId="13" fillId="3" borderId="0" xfId="0" applyFont="1" applyFill="1" applyAlignment="1" applyProtection="1">
      <alignment horizontal="center"/>
      <protection hidden="1"/>
    </xf>
    <xf numFmtId="0" fontId="3" fillId="3" borderId="0" xfId="0" applyFont="1" applyFill="1" applyAlignment="1" applyProtection="1">
      <alignment horizontal="center"/>
      <protection hidden="1"/>
    </xf>
    <xf numFmtId="0" fontId="5" fillId="2" borderId="0" xfId="0" applyFont="1" applyFill="1" applyAlignment="1" applyProtection="1">
      <alignment horizontal="center"/>
      <protection hidden="1"/>
    </xf>
    <xf numFmtId="0" fontId="1" fillId="2" borderId="10" xfId="0" applyFont="1" applyFill="1" applyBorder="1" applyAlignment="1" applyProtection="1">
      <alignment horizontal="right"/>
      <protection hidden="1"/>
    </xf>
    <xf numFmtId="0" fontId="1" fillId="2" borderId="7" xfId="0"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12" fillId="3" borderId="0" xfId="0" applyFont="1" applyFill="1" applyAlignment="1" applyProtection="1">
      <alignment horizontal="center"/>
      <protection hidden="1"/>
    </xf>
    <xf numFmtId="0" fontId="6" fillId="2" borderId="17" xfId="0" applyFont="1" applyFill="1" applyBorder="1" applyAlignment="1" applyProtection="1">
      <alignment horizontal="center"/>
      <protection hidden="1"/>
    </xf>
    <xf numFmtId="0" fontId="3" fillId="2" borderId="17"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3" fillId="2" borderId="10" xfId="0" applyFont="1" applyFill="1" applyBorder="1" applyAlignment="1" applyProtection="1">
      <alignment horizontal="center"/>
      <protection hidden="1"/>
    </xf>
    <xf numFmtId="164" fontId="0" fillId="2" borderId="10" xfId="0" applyNumberFormat="1" applyFill="1" applyBorder="1" applyAlignment="1" applyProtection="1">
      <alignment horizontal="left"/>
      <protection hidden="1"/>
    </xf>
    <xf numFmtId="0" fontId="0" fillId="0" borderId="15" xfId="0" applyBorder="1"/>
    <xf numFmtId="0" fontId="3" fillId="2" borderId="16" xfId="0" applyFont="1" applyFill="1" applyBorder="1" applyAlignment="1" applyProtection="1">
      <alignment horizontal="center"/>
      <protection hidden="1"/>
    </xf>
    <xf numFmtId="0" fontId="3" fillId="2" borderId="17" xfId="0" applyFont="1" applyFill="1" applyBorder="1" applyAlignment="1" applyProtection="1">
      <alignment horizontal="center"/>
      <protection hidden="1"/>
    </xf>
    <xf numFmtId="0" fontId="3" fillId="2" borderId="3" xfId="0" applyFont="1" applyFill="1" applyBorder="1" applyAlignment="1" applyProtection="1">
      <alignment horizontal="center"/>
      <protection hidden="1"/>
    </xf>
    <xf numFmtId="0" fontId="3" fillId="0" borderId="3" xfId="0" applyFont="1" applyBorder="1" applyAlignment="1" applyProtection="1">
      <alignment horizontal="center"/>
      <protection hidden="1"/>
    </xf>
    <xf numFmtId="0" fontId="3" fillId="2" borderId="0" xfId="0" applyFont="1" applyFill="1" applyAlignment="1" applyProtection="1">
      <alignment horizontal="center"/>
      <protection hidden="1"/>
    </xf>
    <xf numFmtId="0" fontId="0" fillId="2" borderId="0" xfId="0" applyFill="1" applyProtection="1">
      <protection hidden="1"/>
    </xf>
    <xf numFmtId="0" fontId="6" fillId="2" borderId="2" xfId="0" applyFont="1" applyFill="1" applyBorder="1" applyAlignment="1" applyProtection="1">
      <alignment horizontal="center"/>
      <protection hidden="1"/>
    </xf>
    <xf numFmtId="0" fontId="3" fillId="0" borderId="0" xfId="0" applyFont="1" applyAlignment="1" applyProtection="1">
      <alignment horizontal="center"/>
      <protection hidden="1"/>
    </xf>
    <xf numFmtId="0" fontId="1" fillId="2" borderId="7" xfId="0" applyFont="1" applyFill="1" applyBorder="1" applyAlignment="1" applyProtection="1">
      <alignment horizontal="center"/>
      <protection hidden="1"/>
    </xf>
    <xf numFmtId="0" fontId="0" fillId="2" borderId="7" xfId="0" applyFill="1" applyBorder="1" applyAlignment="1" applyProtection="1">
      <alignment horizontal="center"/>
      <protection hidden="1"/>
    </xf>
    <xf numFmtId="0" fontId="0" fillId="2" borderId="8" xfId="0" applyFill="1" applyBorder="1" applyAlignment="1" applyProtection="1">
      <alignment horizontal="center"/>
      <protection hidden="1"/>
    </xf>
    <xf numFmtId="0" fontId="7" fillId="2" borderId="10" xfId="0" applyFont="1" applyFill="1" applyBorder="1" applyAlignment="1" applyProtection="1">
      <alignment horizontal="right"/>
      <protection hidden="1"/>
    </xf>
    <xf numFmtId="0" fontId="0" fillId="0" borderId="7" xfId="0" applyBorder="1" applyAlignment="1" applyProtection="1">
      <alignment horizontal="center"/>
      <protection hidden="1"/>
    </xf>
    <xf numFmtId="0" fontId="0" fillId="0" borderId="8" xfId="0" applyBorder="1" applyAlignment="1" applyProtection="1">
      <alignment horizontal="center"/>
      <protection hidden="1"/>
    </xf>
    <xf numFmtId="0" fontId="7" fillId="2" borderId="0" xfId="0" applyFont="1" applyFill="1" applyProtection="1">
      <protection hidden="1"/>
    </xf>
    <xf numFmtId="0" fontId="3" fillId="0" borderId="2" xfId="0" applyFont="1" applyBorder="1" applyAlignment="1" applyProtection="1">
      <alignment horizontal="right"/>
      <protection hidden="1"/>
    </xf>
    <xf numFmtId="0" fontId="14" fillId="2" borderId="0" xfId="0" applyFont="1" applyFill="1" applyAlignment="1" applyProtection="1">
      <alignment horizontal="right"/>
      <protection hidden="1"/>
    </xf>
    <xf numFmtId="0" fontId="14" fillId="0" borderId="0" xfId="0" applyFont="1" applyAlignment="1" applyProtection="1">
      <alignment horizontal="right"/>
      <protection hidden="1"/>
    </xf>
    <xf numFmtId="0" fontId="3" fillId="2" borderId="6" xfId="0" applyFont="1" applyFill="1" applyBorder="1" applyAlignment="1" applyProtection="1">
      <alignment horizontal="right"/>
      <protection hidden="1"/>
    </xf>
    <xf numFmtId="0" fontId="3" fillId="2" borderId="7" xfId="0" applyFont="1" applyFill="1" applyBorder="1" applyAlignment="1" applyProtection="1">
      <alignment horizontal="right"/>
      <protection hidden="1"/>
    </xf>
    <xf numFmtId="0" fontId="7" fillId="2" borderId="0" xfId="0" applyFont="1" applyFill="1" applyAlignment="1" applyProtection="1">
      <alignment horizontal="right"/>
      <protection hidden="1"/>
    </xf>
    <xf numFmtId="0" fontId="3" fillId="2" borderId="0" xfId="0" applyFont="1" applyFill="1" applyProtection="1">
      <protection hidden="1"/>
    </xf>
    <xf numFmtId="0" fontId="1" fillId="3" borderId="7" xfId="0" applyFont="1" applyFill="1" applyBorder="1" applyAlignment="1" applyProtection="1">
      <alignment horizontal="center"/>
      <protection hidden="1"/>
    </xf>
    <xf numFmtId="0" fontId="0" fillId="0" borderId="7" xfId="0" applyBorder="1" applyAlignment="1">
      <alignment horizontal="center"/>
    </xf>
    <xf numFmtId="0" fontId="13" fillId="0" borderId="0" xfId="0" applyFont="1" applyAlignment="1" applyProtection="1">
      <alignment horizontal="center"/>
      <protection hidden="1"/>
    </xf>
    <xf numFmtId="0" fontId="14" fillId="2" borderId="0" xfId="0" applyFont="1" applyFill="1" applyProtection="1">
      <protection hidden="1"/>
    </xf>
    <xf numFmtId="164" fontId="0" fillId="2" borderId="2" xfId="0" applyNumberFormat="1" applyFill="1" applyBorder="1" applyAlignment="1" applyProtection="1">
      <alignment horizontal="left"/>
      <protection hidden="1"/>
    </xf>
    <xf numFmtId="0" fontId="3" fillId="3" borderId="0" xfId="0" applyFont="1" applyFill="1" applyAlignment="1" applyProtection="1">
      <alignment horizontal="right"/>
      <protection hidden="1"/>
    </xf>
    <xf numFmtId="0" fontId="0" fillId="3" borderId="0" xfId="0" applyFill="1" applyProtection="1">
      <protection hidden="1"/>
    </xf>
  </cellXfs>
  <cellStyles count="2">
    <cellStyle name="Normal" xfId="0" builtinId="0"/>
    <cellStyle name="Percent" xfId="1" builtinId="5"/>
  </cellStyles>
  <dxfs count="29">
    <dxf>
      <font>
        <b/>
        <i val="0"/>
        <condense val="0"/>
        <extend val="0"/>
        <color indexed="10"/>
      </font>
    </dxf>
    <dxf>
      <fill>
        <patternFill>
          <bgColor indexed="10"/>
        </patternFill>
      </fill>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0EF5D86F-BE10-41BE-B277-207B03928398}"/>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218" name="Text Box 2">
          <a:extLst>
            <a:ext uri="{FF2B5EF4-FFF2-40B4-BE49-F238E27FC236}">
              <a16:creationId xmlns:a16="http://schemas.microsoft.com/office/drawing/2014/main" id="{48584EFF-64A8-4B97-945A-FDC60955A709}"/>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7" name="Picture 6">
          <a:extLst>
            <a:ext uri="{FF2B5EF4-FFF2-40B4-BE49-F238E27FC236}">
              <a16:creationId xmlns:a16="http://schemas.microsoft.com/office/drawing/2014/main" id="{DF955990-21FC-4A33-8E67-B6BDD71ECF55}"/>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8" name="Text Box 2">
          <a:extLst>
            <a:ext uri="{FF2B5EF4-FFF2-40B4-BE49-F238E27FC236}">
              <a16:creationId xmlns:a16="http://schemas.microsoft.com/office/drawing/2014/main" id="{A35D2E90-D831-4514-8EB7-7EAADB70D793}"/>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4B044C4A-6ED5-451C-8750-457958514DA4}"/>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399AC782-8D8F-47CE-A175-0A2ED5A94AF8}"/>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3580D0B5-1680-4A37-8E82-7883B4468DB4}"/>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F082057A-50F0-4E2A-8B4D-EDB6E24EDB09}"/>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FA9B8179-275F-4C7B-8299-7E9C315399DE}"/>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AA4C598C-0E5F-49AC-B5BF-A1399185BE6C}"/>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62074F35-AE65-49FE-A631-D66720328BC6}"/>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7BDD8F28-817E-4795-9C3A-CFC1236FC69B}"/>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4BEFD406-2E21-436A-B160-9431AEC97DC6}"/>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C8AA707B-174F-4324-9565-85EFDFA0162D}"/>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D530F8E3-DC42-4899-BCC6-BF7625ECD254}"/>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59B8A649-6FB7-4B7E-B5EB-FCDD2C8D787C}"/>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9F9D0F88-4E26-4599-BAA3-4257DC4D94B5}"/>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94CA2D25-85D6-4510-931C-442CF830CDB4}"/>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ECC83302-954D-4CB2-A3F6-6DB5B1C1DB8D}"/>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49D775E4-E3C0-4048-880B-5C6489BD8BFC}"/>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6B28108D-AF30-40E0-B3D4-48FE99A8405B}"/>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9569D3A1-F310-41F0-A7A6-5A8C55A61472}"/>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86AFF392-4A03-4DCA-922C-4C72E70CAB4E}"/>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E4971B26-D938-4020-9F13-29A828D57DD0}"/>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6A3B4893-7330-4732-AC0B-68827D0D1900}"/>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C54238A3-3DF2-478B-B241-0E6AF67A875E}"/>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F2F25685-F6CA-4CDD-8C18-9BBE35E429C1}"/>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7CEFA295-0E12-4F67-87A7-98967CC5BE93}"/>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15327EEC-BFA7-44F8-BEDA-369801768D1B}"/>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F862FBFC-9F4A-4652-9DDA-CF1751AC9AB6}"/>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012F1ED9-9886-41FD-B30E-DAC6DA8CB615}"/>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428FD426-AAD1-4844-A76A-92EB3067A4A7}"/>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385874A5-1424-4478-BC85-99D81D4319C2}"/>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431601A9-1282-4323-B1D2-F753A2C2676F}"/>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DE153C94-BC85-4688-97E4-1C5991E56D1E}"/>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4FF063A9-6CA7-4A20-9F67-035049566663}"/>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4FC12F3F-E632-4C47-AA7C-6FBDC4D7CDAE}"/>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50AD5024-662F-4D3E-B67B-820662C4C633}"/>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69BDA70B-3F6E-49AB-B7B9-AEF01CE5C646}"/>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CF4269AB-EE90-48E6-9CC7-988A235E0F06}"/>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3F4CDE5F-02E0-450F-AB46-B3287B0B56BF}"/>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E2987CBC-D4DB-4FC1-874A-E5B17EDAEC98}"/>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CD98A11E-E672-4A94-BEBD-29B6DA218B3D}"/>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E7DE5A92-6C96-4EC7-8848-F205FC9EF70C}"/>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878B1AF1-733E-43A9-87C2-9BC5AD8FCFB9}"/>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632374B2-46B8-4E22-9F5E-56381770B768}"/>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75BA9C8E-63C6-440D-AB7F-B889E5062B04}"/>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23018668-617A-4A5F-99FD-93980A0EE0D8}"/>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C19D46A9-BA8D-415D-9453-C0BC3DDDEC86}"/>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4A4FEF2C-1780-429A-83AD-A814002AA801}"/>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F2533-4A02-4D30-82AC-B46E45BDF060}">
  <dimension ref="A1:J58"/>
  <sheetViews>
    <sheetView workbookViewId="0">
      <selection sqref="A1:J1"/>
    </sheetView>
  </sheetViews>
  <sheetFormatPr defaultRowHeight="12.75" x14ac:dyDescent="0.2"/>
  <sheetData>
    <row r="1" spans="1:10" ht="18" x14ac:dyDescent="0.25">
      <c r="A1" s="118" t="s">
        <v>112</v>
      </c>
      <c r="B1" s="118"/>
      <c r="C1" s="118"/>
      <c r="D1" s="118"/>
      <c r="E1" s="118"/>
      <c r="F1" s="118"/>
      <c r="G1" s="118"/>
      <c r="H1" s="118"/>
      <c r="I1" s="118"/>
      <c r="J1" s="118"/>
    </row>
    <row r="2" spans="1:10" x14ac:dyDescent="0.2">
      <c r="A2" s="57"/>
      <c r="B2" s="57"/>
      <c r="C2" s="57"/>
      <c r="D2" s="57"/>
      <c r="E2" s="57"/>
      <c r="F2" s="57"/>
      <c r="G2" s="57"/>
      <c r="H2" s="57"/>
      <c r="I2" s="57"/>
      <c r="J2" s="57"/>
    </row>
    <row r="3" spans="1:10" ht="25.7" customHeight="1" x14ac:dyDescent="0.2">
      <c r="A3" s="114" t="s">
        <v>131</v>
      </c>
      <c r="B3" s="114"/>
      <c r="C3" s="114"/>
      <c r="D3" s="114"/>
      <c r="E3" s="114"/>
      <c r="F3" s="114"/>
      <c r="G3" s="114"/>
      <c r="H3" s="114"/>
      <c r="I3" s="114"/>
      <c r="J3" s="114"/>
    </row>
    <row r="4" spans="1:10" ht="2.4500000000000002" customHeight="1" x14ac:dyDescent="0.2">
      <c r="A4" s="89"/>
      <c r="B4" s="89"/>
      <c r="C4" s="89"/>
      <c r="D4" s="89"/>
      <c r="E4" s="89"/>
      <c r="F4" s="89"/>
      <c r="G4" s="89"/>
      <c r="H4" s="89"/>
      <c r="I4" s="89"/>
      <c r="J4" s="89"/>
    </row>
    <row r="5" spans="1:10" ht="29.45" customHeight="1" x14ac:dyDescent="0.2">
      <c r="A5" s="114" t="s">
        <v>130</v>
      </c>
      <c r="B5" s="115"/>
      <c r="C5" s="115"/>
      <c r="D5" s="115"/>
      <c r="E5" s="115"/>
      <c r="F5" s="115"/>
      <c r="G5" s="115"/>
      <c r="H5" s="115"/>
      <c r="I5" s="115"/>
      <c r="J5" s="115"/>
    </row>
    <row r="6" spans="1:10" ht="6" customHeight="1" x14ac:dyDescent="0.2">
      <c r="A6" s="89"/>
      <c r="B6" s="89"/>
      <c r="C6" s="89"/>
      <c r="D6" s="89"/>
      <c r="E6" s="89"/>
      <c r="F6" s="89"/>
      <c r="G6" s="89"/>
      <c r="H6" s="89"/>
      <c r="I6" s="89"/>
      <c r="J6" s="89"/>
    </row>
    <row r="7" spans="1:10" x14ac:dyDescent="0.2">
      <c r="A7" s="114" t="s">
        <v>87</v>
      </c>
      <c r="B7" s="114"/>
      <c r="C7" s="114"/>
      <c r="D7" s="114"/>
      <c r="E7" s="114"/>
      <c r="F7" s="114"/>
      <c r="G7" s="114"/>
      <c r="H7" s="114"/>
      <c r="I7" s="114"/>
      <c r="J7" s="114"/>
    </row>
    <row r="8" spans="1:10" ht="27" customHeight="1" x14ac:dyDescent="0.2">
      <c r="A8" s="112" t="s">
        <v>80</v>
      </c>
      <c r="B8" s="113"/>
      <c r="C8" s="113"/>
      <c r="D8" s="113"/>
      <c r="E8" s="113"/>
      <c r="F8" s="113"/>
      <c r="G8" s="113"/>
      <c r="H8" s="113"/>
      <c r="I8" s="113"/>
      <c r="J8" s="113"/>
    </row>
    <row r="9" spans="1:10" ht="6" customHeight="1" x14ac:dyDescent="0.2">
      <c r="A9" s="57"/>
      <c r="B9" s="57"/>
      <c r="C9" s="57"/>
      <c r="D9" s="57"/>
      <c r="E9" s="57"/>
      <c r="F9" s="57"/>
      <c r="G9" s="57"/>
      <c r="H9" s="57"/>
      <c r="I9" s="57"/>
      <c r="J9" s="57"/>
    </row>
    <row r="10" spans="1:10" ht="13.35" customHeight="1" x14ac:dyDescent="0.2">
      <c r="A10" s="114" t="s">
        <v>88</v>
      </c>
      <c r="B10" s="114"/>
      <c r="C10" s="114"/>
      <c r="D10" s="114"/>
      <c r="E10" s="114"/>
      <c r="F10" s="114"/>
      <c r="G10" s="114"/>
      <c r="H10" s="114"/>
      <c r="I10" s="114"/>
      <c r="J10" s="114"/>
    </row>
    <row r="11" spans="1:10" ht="25.7" customHeight="1" x14ac:dyDescent="0.2">
      <c r="A11" s="112" t="s">
        <v>79</v>
      </c>
      <c r="B11" s="113"/>
      <c r="C11" s="113"/>
      <c r="D11" s="113"/>
      <c r="E11" s="113"/>
      <c r="F11" s="113"/>
      <c r="G11" s="113"/>
      <c r="H11" s="113"/>
      <c r="I11" s="113"/>
      <c r="J11" s="113"/>
    </row>
    <row r="12" spans="1:10" ht="6" customHeight="1" x14ac:dyDescent="0.2">
      <c r="A12" s="57"/>
      <c r="B12" s="57"/>
      <c r="C12" s="57"/>
      <c r="D12" s="57"/>
      <c r="E12" s="57"/>
      <c r="F12" s="57"/>
      <c r="G12" s="57"/>
      <c r="H12" s="57"/>
      <c r="I12" s="57"/>
      <c r="J12" s="57"/>
    </row>
    <row r="13" spans="1:10" ht="13.35" customHeight="1" x14ac:dyDescent="0.2">
      <c r="A13" s="114" t="s">
        <v>89</v>
      </c>
      <c r="B13" s="114"/>
      <c r="C13" s="114"/>
      <c r="D13" s="114"/>
      <c r="E13" s="114"/>
      <c r="F13" s="114"/>
      <c r="G13" s="114"/>
      <c r="H13" s="114"/>
      <c r="I13" s="114"/>
      <c r="J13" s="114"/>
    </row>
    <row r="14" spans="1:10" x14ac:dyDescent="0.2">
      <c r="A14" s="112" t="s">
        <v>94</v>
      </c>
      <c r="B14" s="113"/>
      <c r="C14" s="113"/>
      <c r="D14" s="113"/>
      <c r="E14" s="113"/>
      <c r="F14" s="113"/>
      <c r="G14" s="113"/>
      <c r="H14" s="113"/>
      <c r="I14" s="113"/>
      <c r="J14" s="113"/>
    </row>
    <row r="15" spans="1:10" ht="6" customHeight="1" x14ac:dyDescent="0.2">
      <c r="A15" s="57"/>
      <c r="B15" s="57"/>
      <c r="C15" s="57"/>
      <c r="D15" s="57"/>
      <c r="E15" s="57"/>
      <c r="F15" s="57"/>
      <c r="G15" s="57"/>
      <c r="H15" s="57"/>
      <c r="I15" s="57"/>
      <c r="J15" s="57"/>
    </row>
    <row r="16" spans="1:10" x14ac:dyDescent="0.2">
      <c r="A16" s="112" t="s">
        <v>93</v>
      </c>
      <c r="B16" s="113"/>
      <c r="C16" s="113"/>
      <c r="D16" s="113"/>
      <c r="E16" s="113"/>
      <c r="F16" s="113"/>
      <c r="G16" s="113"/>
      <c r="H16" s="113"/>
      <c r="I16" s="113"/>
      <c r="J16" s="113"/>
    </row>
    <row r="17" spans="1:10" ht="6" customHeight="1" x14ac:dyDescent="0.2">
      <c r="A17" s="57"/>
      <c r="B17" s="57"/>
      <c r="C17" s="57"/>
      <c r="D17" s="57"/>
      <c r="E17" s="57"/>
      <c r="F17" s="57"/>
      <c r="G17" s="57"/>
      <c r="H17" s="57"/>
      <c r="I17" s="57"/>
      <c r="J17" s="57"/>
    </row>
    <row r="18" spans="1:10" x14ac:dyDescent="0.2">
      <c r="A18" s="112" t="s">
        <v>92</v>
      </c>
      <c r="B18" s="113"/>
      <c r="C18" s="113"/>
      <c r="D18" s="113"/>
      <c r="E18" s="113"/>
      <c r="F18" s="113"/>
      <c r="G18" s="113"/>
      <c r="H18" s="113"/>
      <c r="I18" s="113"/>
      <c r="J18" s="113"/>
    </row>
    <row r="19" spans="1:10" ht="6" customHeight="1" x14ac:dyDescent="0.2">
      <c r="A19" s="57"/>
      <c r="B19" s="57"/>
      <c r="C19" s="57"/>
      <c r="D19" s="57"/>
      <c r="E19" s="57"/>
      <c r="F19" s="57"/>
      <c r="G19" s="57"/>
      <c r="H19" s="57"/>
      <c r="I19" s="57"/>
      <c r="J19" s="57"/>
    </row>
    <row r="20" spans="1:10" x14ac:dyDescent="0.2">
      <c r="A20" s="112" t="s">
        <v>81</v>
      </c>
      <c r="B20" s="113"/>
      <c r="C20" s="113"/>
      <c r="D20" s="113"/>
      <c r="E20" s="113"/>
      <c r="F20" s="113"/>
      <c r="G20" s="113"/>
      <c r="H20" s="113"/>
      <c r="I20" s="113"/>
      <c r="J20" s="113"/>
    </row>
    <row r="21" spans="1:10" ht="6" customHeight="1" x14ac:dyDescent="0.2">
      <c r="A21" s="57"/>
      <c r="B21" s="57"/>
      <c r="C21" s="57"/>
      <c r="D21" s="57"/>
      <c r="E21" s="57"/>
      <c r="F21" s="57"/>
      <c r="G21" s="57"/>
      <c r="H21" s="57"/>
      <c r="I21" s="57"/>
      <c r="J21" s="57"/>
    </row>
    <row r="22" spans="1:10" x14ac:dyDescent="0.2">
      <c r="A22" s="112" t="s">
        <v>82</v>
      </c>
      <c r="B22" s="113"/>
      <c r="C22" s="113"/>
      <c r="D22" s="113"/>
      <c r="E22" s="113"/>
      <c r="F22" s="113"/>
      <c r="G22" s="113"/>
      <c r="H22" s="113"/>
      <c r="I22" s="113"/>
      <c r="J22" s="113"/>
    </row>
    <row r="23" spans="1:10" ht="6" customHeight="1" x14ac:dyDescent="0.2">
      <c r="A23" s="57"/>
      <c r="B23" s="57"/>
      <c r="C23" s="57"/>
      <c r="D23" s="57"/>
      <c r="E23" s="57"/>
      <c r="F23" s="57"/>
      <c r="G23" s="57"/>
      <c r="H23" s="57"/>
      <c r="I23" s="57"/>
      <c r="J23" s="57"/>
    </row>
    <row r="24" spans="1:10" x14ac:dyDescent="0.2">
      <c r="A24" s="112" t="s">
        <v>83</v>
      </c>
      <c r="B24" s="113"/>
      <c r="C24" s="113"/>
      <c r="D24" s="113"/>
      <c r="E24" s="113"/>
      <c r="F24" s="113"/>
      <c r="G24" s="113"/>
      <c r="H24" s="113"/>
      <c r="I24" s="113"/>
      <c r="J24" s="113"/>
    </row>
    <row r="25" spans="1:10" ht="6" customHeight="1" x14ac:dyDescent="0.2">
      <c r="A25" s="57"/>
      <c r="B25" s="57"/>
      <c r="C25" s="57"/>
      <c r="D25" s="57"/>
      <c r="E25" s="57"/>
      <c r="F25" s="57"/>
      <c r="G25" s="57"/>
      <c r="H25" s="57"/>
      <c r="I25" s="57"/>
      <c r="J25" s="57"/>
    </row>
    <row r="26" spans="1:10" ht="25.35" customHeight="1" x14ac:dyDescent="0.2">
      <c r="A26" s="112" t="s">
        <v>96</v>
      </c>
      <c r="B26" s="113"/>
      <c r="C26" s="113"/>
      <c r="D26" s="113"/>
      <c r="E26" s="113"/>
      <c r="F26" s="113"/>
      <c r="G26" s="113"/>
      <c r="H26" s="113"/>
      <c r="I26" s="113"/>
      <c r="J26" s="113"/>
    </row>
    <row r="27" spans="1:10" ht="6" customHeight="1" x14ac:dyDescent="0.2">
      <c r="A27" s="57"/>
      <c r="B27" s="57"/>
      <c r="C27" s="57"/>
      <c r="D27" s="57"/>
      <c r="E27" s="57"/>
      <c r="F27" s="57"/>
      <c r="G27" s="57"/>
      <c r="H27" s="57"/>
      <c r="I27" s="57"/>
      <c r="J27" s="57"/>
    </row>
    <row r="28" spans="1:10" ht="13.35" customHeight="1" x14ac:dyDescent="0.2">
      <c r="A28" s="114" t="s">
        <v>90</v>
      </c>
      <c r="B28" s="114"/>
      <c r="C28" s="114"/>
      <c r="D28" s="114"/>
      <c r="E28" s="114"/>
      <c r="F28" s="114"/>
      <c r="G28" s="114"/>
      <c r="H28" s="114"/>
      <c r="I28" s="114"/>
      <c r="J28" s="114"/>
    </row>
    <row r="29" spans="1:10" ht="25.35" customHeight="1" x14ac:dyDescent="0.2">
      <c r="A29" s="112" t="s">
        <v>97</v>
      </c>
      <c r="B29" s="113"/>
      <c r="C29" s="113"/>
      <c r="D29" s="113"/>
      <c r="E29" s="113"/>
      <c r="F29" s="113"/>
      <c r="G29" s="113"/>
      <c r="H29" s="113"/>
      <c r="I29" s="113"/>
      <c r="J29" s="113"/>
    </row>
    <row r="30" spans="1:10" ht="6" customHeight="1" x14ac:dyDescent="0.2">
      <c r="A30" s="57"/>
      <c r="B30" s="57"/>
      <c r="C30" s="57"/>
      <c r="D30" s="57"/>
      <c r="E30" s="57"/>
      <c r="F30" s="57"/>
      <c r="G30" s="57"/>
      <c r="H30" s="57"/>
      <c r="I30" s="57"/>
      <c r="J30" s="57"/>
    </row>
    <row r="31" spans="1:10" x14ac:dyDescent="0.2">
      <c r="A31" s="112" t="s">
        <v>84</v>
      </c>
      <c r="B31" s="113"/>
      <c r="C31" s="113"/>
      <c r="D31" s="113"/>
      <c r="E31" s="113"/>
      <c r="F31" s="113"/>
      <c r="G31" s="113"/>
      <c r="H31" s="113"/>
      <c r="I31" s="113"/>
      <c r="J31" s="113"/>
    </row>
    <row r="32" spans="1:10" ht="6" customHeight="1" x14ac:dyDescent="0.2">
      <c r="A32" s="57"/>
      <c r="B32" s="57"/>
      <c r="C32" s="57"/>
      <c r="D32" s="57"/>
      <c r="E32" s="57"/>
      <c r="F32" s="57"/>
      <c r="G32" s="57"/>
      <c r="H32" s="57"/>
      <c r="I32" s="57"/>
      <c r="J32" s="57"/>
    </row>
    <row r="33" spans="1:10" x14ac:dyDescent="0.2">
      <c r="A33" s="112" t="s">
        <v>113</v>
      </c>
      <c r="B33" s="113"/>
      <c r="C33" s="113"/>
      <c r="D33" s="113"/>
      <c r="E33" s="113"/>
      <c r="F33" s="113"/>
      <c r="G33" s="113"/>
      <c r="H33" s="113"/>
      <c r="I33" s="113"/>
      <c r="J33" s="113"/>
    </row>
    <row r="34" spans="1:10" ht="6" customHeight="1" x14ac:dyDescent="0.2">
      <c r="A34" s="57"/>
      <c r="B34" s="57"/>
      <c r="C34" s="57"/>
      <c r="D34" s="57"/>
      <c r="E34" s="57"/>
      <c r="F34" s="57"/>
      <c r="G34" s="57"/>
      <c r="H34" s="57"/>
      <c r="I34" s="57"/>
      <c r="J34" s="57"/>
    </row>
    <row r="35" spans="1:10" x14ac:dyDescent="0.2">
      <c r="A35" s="112" t="s">
        <v>117</v>
      </c>
      <c r="B35" s="113"/>
      <c r="C35" s="113"/>
      <c r="D35" s="113"/>
      <c r="E35" s="113"/>
      <c r="F35" s="113"/>
      <c r="G35" s="113"/>
      <c r="H35" s="113"/>
      <c r="I35" s="113"/>
      <c r="J35" s="113"/>
    </row>
    <row r="36" spans="1:10" ht="6" customHeight="1" x14ac:dyDescent="0.2">
      <c r="A36" s="57"/>
      <c r="B36" s="57"/>
      <c r="C36" s="57"/>
      <c r="D36" s="57"/>
      <c r="E36" s="57"/>
      <c r="F36" s="57"/>
      <c r="G36" s="57"/>
      <c r="H36" s="57"/>
      <c r="I36" s="57"/>
      <c r="J36" s="57"/>
    </row>
    <row r="37" spans="1:10" x14ac:dyDescent="0.2">
      <c r="A37" s="112" t="s">
        <v>114</v>
      </c>
      <c r="B37" s="113"/>
      <c r="C37" s="113"/>
      <c r="D37" s="113"/>
      <c r="E37" s="113"/>
      <c r="F37" s="113"/>
      <c r="G37" s="113"/>
      <c r="H37" s="113"/>
      <c r="I37" s="113"/>
      <c r="J37" s="113"/>
    </row>
    <row r="38" spans="1:10" ht="6" customHeight="1" x14ac:dyDescent="0.2">
      <c r="A38" s="57"/>
      <c r="B38" s="57"/>
      <c r="C38" s="57"/>
      <c r="D38" s="57"/>
      <c r="E38" s="57"/>
      <c r="F38" s="57"/>
      <c r="G38" s="57"/>
      <c r="H38" s="57"/>
      <c r="I38" s="57"/>
      <c r="J38" s="57"/>
    </row>
    <row r="39" spans="1:10" x14ac:dyDescent="0.2">
      <c r="A39" s="112" t="s">
        <v>85</v>
      </c>
      <c r="B39" s="113"/>
      <c r="C39" s="113"/>
      <c r="D39" s="113"/>
      <c r="E39" s="113"/>
      <c r="F39" s="113"/>
      <c r="G39" s="113"/>
      <c r="H39" s="113"/>
      <c r="I39" s="113"/>
      <c r="J39" s="113"/>
    </row>
    <row r="40" spans="1:10" ht="6" customHeight="1" x14ac:dyDescent="0.2">
      <c r="A40" s="57"/>
      <c r="B40" s="57"/>
      <c r="C40" s="57"/>
      <c r="D40" s="57"/>
      <c r="E40" s="57"/>
      <c r="F40" s="57"/>
      <c r="G40" s="57"/>
      <c r="H40" s="57"/>
      <c r="I40" s="57"/>
      <c r="J40" s="57"/>
    </row>
    <row r="41" spans="1:10" ht="13.35" customHeight="1" x14ac:dyDescent="0.2">
      <c r="A41" s="114" t="s">
        <v>91</v>
      </c>
      <c r="B41" s="114"/>
      <c r="C41" s="114"/>
      <c r="D41" s="114"/>
      <c r="E41" s="114"/>
      <c r="F41" s="114"/>
      <c r="G41" s="114"/>
      <c r="H41" s="114"/>
      <c r="I41" s="114"/>
      <c r="J41" s="114"/>
    </row>
    <row r="42" spans="1:10" x14ac:dyDescent="0.2">
      <c r="A42" s="112" t="s">
        <v>86</v>
      </c>
      <c r="B42" s="113"/>
      <c r="C42" s="113"/>
      <c r="D42" s="113"/>
      <c r="E42" s="113"/>
      <c r="F42" s="113"/>
      <c r="G42" s="113"/>
      <c r="H42" s="113"/>
      <c r="I42" s="113"/>
      <c r="J42" s="113"/>
    </row>
    <row r="43" spans="1:10" ht="6" customHeight="1" x14ac:dyDescent="0.2">
      <c r="A43" s="57"/>
      <c r="B43" s="57"/>
      <c r="C43" s="57"/>
      <c r="D43" s="57"/>
      <c r="E43" s="57"/>
      <c r="F43" s="57"/>
      <c r="G43" s="57"/>
      <c r="H43" s="57"/>
      <c r="I43" s="57"/>
      <c r="J43" s="57"/>
    </row>
    <row r="44" spans="1:10" ht="13.35" customHeight="1" x14ac:dyDescent="0.2">
      <c r="A44" s="112" t="s">
        <v>126</v>
      </c>
      <c r="B44" s="113"/>
      <c r="C44" s="113"/>
      <c r="D44" s="113"/>
      <c r="E44" s="113"/>
      <c r="F44" s="113"/>
      <c r="G44" s="113"/>
      <c r="H44" s="113"/>
      <c r="I44" s="113"/>
      <c r="J44" s="113"/>
    </row>
    <row r="45" spans="1:10" ht="6" customHeight="1" x14ac:dyDescent="0.2">
      <c r="A45" s="57"/>
      <c r="B45" s="57"/>
      <c r="C45" s="57"/>
      <c r="D45" s="57"/>
      <c r="E45" s="57"/>
      <c r="F45" s="57"/>
      <c r="G45" s="57"/>
      <c r="H45" s="57"/>
      <c r="I45" s="57"/>
      <c r="J45" s="57"/>
    </row>
    <row r="46" spans="1:10" ht="13.35" customHeight="1" x14ac:dyDescent="0.2">
      <c r="A46" s="116" t="s">
        <v>127</v>
      </c>
      <c r="B46" s="117"/>
      <c r="C46" s="117"/>
      <c r="D46" s="117"/>
      <c r="E46" s="117"/>
      <c r="F46" s="117"/>
      <c r="G46" s="117"/>
      <c r="H46" s="117"/>
      <c r="I46" s="117"/>
      <c r="J46" s="117"/>
    </row>
    <row r="47" spans="1:10" ht="6" customHeight="1" x14ac:dyDescent="0.2">
      <c r="A47" s="57"/>
      <c r="B47" s="57"/>
      <c r="C47" s="57"/>
      <c r="D47" s="57"/>
      <c r="E47" s="57"/>
      <c r="F47" s="57"/>
      <c r="G47" s="57"/>
      <c r="H47" s="57"/>
      <c r="I47" s="57"/>
      <c r="J47" s="57"/>
    </row>
    <row r="48" spans="1:10" ht="27" customHeight="1" x14ac:dyDescent="0.2">
      <c r="A48" s="112" t="s">
        <v>121</v>
      </c>
      <c r="B48" s="113"/>
      <c r="C48" s="113"/>
      <c r="D48" s="113"/>
      <c r="E48" s="113"/>
      <c r="F48" s="113"/>
      <c r="G48" s="113"/>
      <c r="H48" s="113"/>
      <c r="I48" s="113"/>
      <c r="J48" s="113"/>
    </row>
    <row r="49" spans="1:10" ht="6" customHeight="1" x14ac:dyDescent="0.2">
      <c r="A49" s="57"/>
      <c r="B49" s="57"/>
      <c r="C49" s="57"/>
      <c r="D49" s="57"/>
      <c r="E49" s="57"/>
      <c r="F49" s="57"/>
      <c r="G49" s="57"/>
      <c r="H49" s="57"/>
      <c r="I49" s="57"/>
      <c r="J49" s="57"/>
    </row>
    <row r="50" spans="1:10" x14ac:dyDescent="0.2">
      <c r="A50" s="112" t="s">
        <v>122</v>
      </c>
      <c r="B50" s="113"/>
      <c r="C50" s="113"/>
      <c r="D50" s="113"/>
      <c r="E50" s="113"/>
      <c r="F50" s="113"/>
      <c r="G50" s="113"/>
      <c r="H50" s="113"/>
      <c r="I50" s="113"/>
      <c r="J50" s="113"/>
    </row>
    <row r="51" spans="1:10" ht="6" customHeight="1" x14ac:dyDescent="0.2">
      <c r="A51" s="57"/>
      <c r="B51" s="57"/>
      <c r="C51" s="57"/>
      <c r="D51" s="57"/>
      <c r="E51" s="57"/>
      <c r="F51" s="57"/>
      <c r="G51" s="57"/>
      <c r="H51" s="57"/>
      <c r="I51" s="57"/>
      <c r="J51" s="57"/>
    </row>
    <row r="52" spans="1:10" x14ac:dyDescent="0.2">
      <c r="A52" s="112" t="s">
        <v>123</v>
      </c>
      <c r="B52" s="113"/>
      <c r="C52" s="113"/>
      <c r="D52" s="113"/>
      <c r="E52" s="113"/>
      <c r="F52" s="113"/>
      <c r="G52" s="113"/>
      <c r="H52" s="113"/>
      <c r="I52" s="113"/>
      <c r="J52" s="113"/>
    </row>
    <row r="53" spans="1:10" ht="6" customHeight="1" x14ac:dyDescent="0.2">
      <c r="A53" s="57"/>
      <c r="B53" s="57"/>
      <c r="C53" s="57"/>
      <c r="D53" s="57"/>
      <c r="E53" s="57"/>
      <c r="F53" s="57"/>
      <c r="G53" s="57"/>
      <c r="H53" s="57"/>
      <c r="I53" s="57"/>
      <c r="J53" s="57"/>
    </row>
    <row r="54" spans="1:10" ht="13.35" customHeight="1" x14ac:dyDescent="0.2">
      <c r="A54" s="114" t="s">
        <v>28</v>
      </c>
      <c r="B54" s="114"/>
      <c r="C54" s="114"/>
      <c r="D54" s="114"/>
      <c r="E54" s="114"/>
      <c r="F54" s="114"/>
      <c r="G54" s="114"/>
      <c r="H54" s="114"/>
      <c r="I54" s="114"/>
      <c r="J54" s="114"/>
    </row>
    <row r="55" spans="1:10" ht="3" customHeight="1" x14ac:dyDescent="0.2">
      <c r="A55" s="57"/>
      <c r="B55" s="57"/>
      <c r="C55" s="57"/>
      <c r="D55" s="57"/>
      <c r="E55" s="57"/>
      <c r="F55" s="57"/>
      <c r="G55" s="57"/>
      <c r="H55" s="57"/>
      <c r="I55" s="57"/>
      <c r="J55" s="57"/>
    </row>
    <row r="56" spans="1:10" ht="40.35" customHeight="1" x14ac:dyDescent="0.2">
      <c r="A56" s="114" t="s">
        <v>124</v>
      </c>
      <c r="B56" s="114"/>
      <c r="C56" s="114"/>
      <c r="D56" s="114"/>
      <c r="E56" s="114"/>
      <c r="F56" s="114"/>
      <c r="G56" s="114"/>
      <c r="H56" s="114"/>
      <c r="I56" s="114"/>
      <c r="J56" s="114"/>
    </row>
    <row r="57" spans="1:10" ht="3.6" customHeight="1" x14ac:dyDescent="0.2">
      <c r="A57" s="57"/>
      <c r="B57" s="57"/>
      <c r="C57" s="57"/>
      <c r="D57" s="57"/>
      <c r="E57" s="57"/>
      <c r="F57" s="57"/>
      <c r="G57" s="57"/>
      <c r="H57" s="57"/>
      <c r="I57" s="57"/>
      <c r="J57" s="57"/>
    </row>
    <row r="58" spans="1:10" ht="40.35" customHeight="1" x14ac:dyDescent="0.2">
      <c r="A58" s="114" t="s">
        <v>125</v>
      </c>
      <c r="B58" s="114"/>
      <c r="C58" s="114"/>
      <c r="D58" s="114"/>
      <c r="E58" s="114"/>
      <c r="F58" s="114"/>
      <c r="G58" s="114"/>
      <c r="H58" s="114"/>
      <c r="I58" s="114"/>
      <c r="J58" s="114"/>
    </row>
  </sheetData>
  <sheetProtection algorithmName="SHA-512" hashValue="dhugNWNfcUVhTRcujfEMooxsr5mlb8U2tuQCUOhH/kzYfmxawRfnAsFIgy2Hy1P8Qa3vbahdRf/XYX5HzMIyIQ==" saltValue="chCXz8jbwdb0Jv18Tk8jog==" spinCount="100000" sheet="1" objects="1" scenarios="1"/>
  <mergeCells count="32">
    <mergeCell ref="A46:J46"/>
    <mergeCell ref="A52:J52"/>
    <mergeCell ref="A56:J56"/>
    <mergeCell ref="A58:J58"/>
    <mergeCell ref="A1:J1"/>
    <mergeCell ref="A7:J7"/>
    <mergeCell ref="A10:J10"/>
    <mergeCell ref="A13:J13"/>
    <mergeCell ref="A28:J28"/>
    <mergeCell ref="A41:J41"/>
    <mergeCell ref="A54:J54"/>
    <mergeCell ref="A39:J39"/>
    <mergeCell ref="A42:J42"/>
    <mergeCell ref="A44:J44"/>
    <mergeCell ref="A48:J48"/>
    <mergeCell ref="A50:J50"/>
    <mergeCell ref="A29:J29"/>
    <mergeCell ref="A31:J31"/>
    <mergeCell ref="A33:J33"/>
    <mergeCell ref="A35:J35"/>
    <mergeCell ref="A37:J37"/>
    <mergeCell ref="A20:J20"/>
    <mergeCell ref="A3:J3"/>
    <mergeCell ref="A22:J22"/>
    <mergeCell ref="A24:J24"/>
    <mergeCell ref="A26:J26"/>
    <mergeCell ref="A8:J8"/>
    <mergeCell ref="A11:J11"/>
    <mergeCell ref="A14:J14"/>
    <mergeCell ref="A16:J16"/>
    <mergeCell ref="A18:J18"/>
    <mergeCell ref="A5:J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65EA2-3DE3-4D64-B637-13E9C4C71331}">
  <dimension ref="A1:J70"/>
  <sheetViews>
    <sheetView topLeftCell="A25" workbookViewId="0">
      <selection activeCell="H19" sqref="H19"/>
    </sheetView>
  </sheetViews>
  <sheetFormatPr defaultRowHeight="12.75" x14ac:dyDescent="0.2"/>
  <cols>
    <col min="8" max="8" width="15" customWidth="1"/>
    <col min="9" max="9" width="10" style="32" bestFit="1" customWidth="1"/>
  </cols>
  <sheetData>
    <row r="1" spans="1:10" ht="20.25" x14ac:dyDescent="0.3">
      <c r="A1" s="151" t="s">
        <v>55</v>
      </c>
      <c r="B1" s="152"/>
      <c r="C1" s="152"/>
      <c r="D1" s="152"/>
      <c r="E1" s="152"/>
      <c r="F1" s="152"/>
      <c r="G1" s="152"/>
      <c r="H1" s="152"/>
      <c r="I1" s="152"/>
      <c r="J1" s="79"/>
    </row>
    <row r="2" spans="1:10" ht="18" x14ac:dyDescent="0.25">
      <c r="A2" s="160" t="s">
        <v>0</v>
      </c>
      <c r="B2" s="160"/>
      <c r="C2" s="160"/>
      <c r="D2" s="160"/>
      <c r="E2" s="160"/>
      <c r="F2" s="160"/>
      <c r="G2" s="160"/>
      <c r="H2" s="160"/>
      <c r="I2" s="160"/>
      <c r="J2" s="58"/>
    </row>
    <row r="3" spans="1:10" x14ac:dyDescent="0.2">
      <c r="A3" s="1"/>
      <c r="B3" s="1"/>
      <c r="C3" s="1"/>
      <c r="D3" s="3"/>
      <c r="E3" s="1"/>
      <c r="F3" s="1"/>
      <c r="G3" s="1"/>
      <c r="H3" s="34"/>
      <c r="I3" s="103"/>
      <c r="J3" s="1"/>
    </row>
    <row r="4" spans="1:10" x14ac:dyDescent="0.2">
      <c r="A4" s="5" t="s">
        <v>1</v>
      </c>
      <c r="B4" s="1"/>
      <c r="C4" s="167" t="str">
        <f>January!C4</f>
        <v>WESTERN ROCKCASTE WATER</v>
      </c>
      <c r="D4" s="168"/>
      <c r="E4" s="168"/>
      <c r="F4" s="169"/>
      <c r="G4" s="93" t="s">
        <v>37</v>
      </c>
      <c r="H4" s="55" t="str">
        <f>January!H4</f>
        <v>KY1020891</v>
      </c>
      <c r="I4" s="92"/>
      <c r="J4" s="1"/>
    </row>
    <row r="5" spans="1:10" ht="6" customHeight="1" x14ac:dyDescent="0.2">
      <c r="A5" s="1"/>
      <c r="B5" s="1"/>
      <c r="C5" s="161"/>
      <c r="D5" s="161"/>
      <c r="E5" s="1"/>
      <c r="F5" s="1"/>
      <c r="G5" s="1"/>
      <c r="H5" s="34"/>
      <c r="I5" s="4"/>
      <c r="J5" s="1"/>
    </row>
    <row r="6" spans="1:10" x14ac:dyDescent="0.2">
      <c r="A6" s="5" t="s">
        <v>2</v>
      </c>
      <c r="B6" s="1"/>
      <c r="C6" s="167" t="s">
        <v>105</v>
      </c>
      <c r="D6" s="170"/>
      <c r="E6" s="1"/>
      <c r="F6" s="1"/>
      <c r="G6" s="36" t="s">
        <v>3</v>
      </c>
      <c r="H6" s="50">
        <f>January!H6</f>
        <v>2022</v>
      </c>
      <c r="I6" s="4"/>
      <c r="J6" s="1"/>
    </row>
    <row r="7" spans="1:10" x14ac:dyDescent="0.2">
      <c r="A7" s="136" t="s">
        <v>74</v>
      </c>
      <c r="B7" s="139"/>
      <c r="C7" s="140"/>
      <c r="D7" s="141"/>
      <c r="E7" s="91" t="s">
        <v>75</v>
      </c>
      <c r="F7" s="142"/>
      <c r="G7" s="143"/>
      <c r="H7" s="85"/>
      <c r="I7" s="4"/>
      <c r="J7" s="1"/>
    </row>
    <row r="8" spans="1:10" x14ac:dyDescent="0.2">
      <c r="A8" s="1"/>
      <c r="B8" s="1"/>
      <c r="C8" s="1"/>
      <c r="D8" s="1"/>
      <c r="E8" s="1"/>
      <c r="F8" s="1"/>
      <c r="G8" s="1"/>
      <c r="H8" s="90"/>
      <c r="I8" s="4"/>
      <c r="J8" s="1"/>
    </row>
    <row r="9" spans="1:10" x14ac:dyDescent="0.2">
      <c r="A9" s="14">
        <v>1</v>
      </c>
      <c r="B9" s="5" t="s">
        <v>4</v>
      </c>
      <c r="C9" s="1"/>
      <c r="D9" s="1"/>
      <c r="E9" s="1"/>
      <c r="F9" s="144" t="str">
        <f>IF(H9="","(insert cost)","")</f>
        <v>(insert cost)</v>
      </c>
      <c r="G9" s="145"/>
      <c r="H9" s="6"/>
      <c r="I9" s="4"/>
      <c r="J9" s="1"/>
    </row>
    <row r="10" spans="1:10" x14ac:dyDescent="0.2">
      <c r="A10" s="14">
        <v>2</v>
      </c>
      <c r="B10" s="5" t="s">
        <v>5</v>
      </c>
      <c r="C10" s="1"/>
      <c r="D10" s="1"/>
      <c r="E10" s="1"/>
      <c r="F10" s="144" t="str">
        <f>IF(H10="","(insert cost)","")</f>
        <v/>
      </c>
      <c r="G10" s="145"/>
      <c r="H10" s="7">
        <v>2.93</v>
      </c>
      <c r="I10" s="8"/>
      <c r="J10" s="1"/>
    </row>
    <row r="11" spans="1:10" hidden="1" x14ac:dyDescent="0.2">
      <c r="A11" s="5"/>
      <c r="B11" s="1"/>
      <c r="C11" s="1"/>
      <c r="D11" s="1"/>
      <c r="E11" s="1"/>
      <c r="F11" s="1"/>
      <c r="G11" s="1"/>
      <c r="H11" s="9"/>
      <c r="I11" s="8"/>
      <c r="J11" s="1"/>
    </row>
    <row r="12" spans="1:10" ht="12.75" customHeight="1" thickBot="1" x14ac:dyDescent="0.25">
      <c r="A12" s="10"/>
      <c r="B12" s="10"/>
      <c r="C12" s="11"/>
      <c r="D12" s="11"/>
      <c r="E12" s="11"/>
      <c r="F12" s="11"/>
      <c r="G12" s="11"/>
      <c r="H12" s="12"/>
      <c r="I12" s="13"/>
      <c r="J12" s="1"/>
    </row>
    <row r="13" spans="1:10" x14ac:dyDescent="0.2">
      <c r="A13" s="76"/>
      <c r="B13" s="150" t="s">
        <v>7</v>
      </c>
      <c r="C13" s="150"/>
      <c r="D13" s="150"/>
      <c r="E13" s="150"/>
      <c r="F13" s="150"/>
      <c r="G13" s="150"/>
      <c r="H13" s="93" t="s">
        <v>6</v>
      </c>
      <c r="I13" s="92"/>
      <c r="J13" s="1"/>
    </row>
    <row r="14" spans="1:10" x14ac:dyDescent="0.2">
      <c r="A14" s="14">
        <v>3</v>
      </c>
      <c r="B14" s="1" t="s">
        <v>8</v>
      </c>
      <c r="C14" s="1"/>
      <c r="D14" s="1"/>
      <c r="E14" s="1"/>
      <c r="F14" s="148" t="str">
        <f>IF(H9="","",H14/1000*H9)</f>
        <v/>
      </c>
      <c r="G14" s="149"/>
      <c r="H14" s="104"/>
      <c r="I14" s="47">
        <f>IF(H16&gt;0,H14/H16,"")</f>
        <v>0</v>
      </c>
      <c r="J14" s="1"/>
    </row>
    <row r="15" spans="1:10" x14ac:dyDescent="0.2">
      <c r="A15" s="14">
        <v>4</v>
      </c>
      <c r="B15" s="1" t="s">
        <v>9</v>
      </c>
      <c r="C15" s="1"/>
      <c r="D15" s="1"/>
      <c r="E15" s="1"/>
      <c r="F15" s="148">
        <f>IF(H10="","",H15/1000*H10)</f>
        <v>86255.684000000008</v>
      </c>
      <c r="G15" s="149"/>
      <c r="H15" s="15">
        <v>29438800</v>
      </c>
      <c r="I15" s="48">
        <f>IF(H16&gt;0,H15/H16,"")</f>
        <v>1</v>
      </c>
      <c r="J15" s="1"/>
    </row>
    <row r="16" spans="1:10" x14ac:dyDescent="0.2">
      <c r="A16" s="14">
        <v>5</v>
      </c>
      <c r="B16" s="136" t="s">
        <v>10</v>
      </c>
      <c r="C16" s="136"/>
      <c r="D16" s="136"/>
      <c r="E16" s="136"/>
      <c r="F16" s="136"/>
      <c r="G16" s="136"/>
      <c r="H16" s="16">
        <f>H14+H15</f>
        <v>29438800</v>
      </c>
      <c r="I16" s="8"/>
      <c r="J16" s="1"/>
    </row>
    <row r="17" spans="1:10" ht="13.5" thickBot="1" x14ac:dyDescent="0.25">
      <c r="A17" s="17">
        <v>6</v>
      </c>
      <c r="B17" s="33" t="e">
        <f>F17/(H16/1000)</f>
        <v>#VALUE!</v>
      </c>
      <c r="C17" s="18"/>
      <c r="D17" s="164" t="s">
        <v>11</v>
      </c>
      <c r="E17" s="164"/>
      <c r="F17" s="165" t="e">
        <f>IF(H16=0,"",F14+F15)</f>
        <v>#VALUE!</v>
      </c>
      <c r="G17" s="165"/>
      <c r="H17" s="18"/>
      <c r="I17" s="19"/>
      <c r="J17" s="1"/>
    </row>
    <row r="18" spans="1:10" ht="13.5" thickTop="1" x14ac:dyDescent="0.2">
      <c r="A18" s="14"/>
      <c r="B18" s="133" t="s">
        <v>12</v>
      </c>
      <c r="C18" s="133"/>
      <c r="D18" s="133"/>
      <c r="E18" s="133"/>
      <c r="F18" s="133"/>
      <c r="G18" s="133"/>
      <c r="H18" s="133"/>
      <c r="I18" s="133"/>
      <c r="J18" s="1"/>
    </row>
    <row r="19" spans="1:10" x14ac:dyDescent="0.2">
      <c r="A19" s="14">
        <v>7</v>
      </c>
      <c r="B19" s="1" t="s">
        <v>13</v>
      </c>
      <c r="C19" s="1"/>
      <c r="D19" s="1"/>
      <c r="E19" s="1"/>
      <c r="F19" s="1"/>
      <c r="G19" s="1"/>
      <c r="H19" s="15">
        <v>37623500</v>
      </c>
      <c r="I19" s="4"/>
      <c r="J19" s="1"/>
    </row>
    <row r="20" spans="1:10" x14ac:dyDescent="0.2">
      <c r="A20" s="14">
        <v>8</v>
      </c>
      <c r="B20" s="1" t="s">
        <v>14</v>
      </c>
      <c r="C20" s="1"/>
      <c r="D20" s="1"/>
      <c r="E20" s="1"/>
      <c r="F20" s="1"/>
      <c r="G20" s="1"/>
      <c r="H20" s="15"/>
      <c r="I20" s="4"/>
      <c r="J20" s="1"/>
    </row>
    <row r="21" spans="1:10" x14ac:dyDescent="0.2">
      <c r="A21" s="14">
        <v>9</v>
      </c>
      <c r="B21" s="1" t="s">
        <v>15</v>
      </c>
      <c r="C21" s="1"/>
      <c r="D21" s="1"/>
      <c r="E21" s="1"/>
      <c r="F21" s="1"/>
      <c r="G21" s="1"/>
      <c r="H21" s="15"/>
      <c r="I21" s="4"/>
      <c r="J21" s="1"/>
    </row>
    <row r="22" spans="1:10" x14ac:dyDescent="0.2">
      <c r="A22" s="14">
        <v>10</v>
      </c>
      <c r="B22" s="1" t="s">
        <v>16</v>
      </c>
      <c r="C22" s="1"/>
      <c r="D22" s="1"/>
      <c r="E22" s="1"/>
      <c r="F22" s="1"/>
      <c r="G22" s="1"/>
      <c r="H22" s="15"/>
      <c r="I22" s="4"/>
      <c r="J22" s="1"/>
    </row>
    <row r="23" spans="1:10" x14ac:dyDescent="0.2">
      <c r="A23" s="14">
        <v>11</v>
      </c>
      <c r="B23" s="1" t="s">
        <v>17</v>
      </c>
      <c r="C23" s="121" t="s">
        <v>65</v>
      </c>
      <c r="D23" s="122"/>
      <c r="E23" s="122"/>
      <c r="F23" s="122"/>
      <c r="G23" s="123"/>
      <c r="H23" s="15"/>
      <c r="I23" s="4"/>
      <c r="J23" s="1"/>
    </row>
    <row r="24" spans="1:10" x14ac:dyDescent="0.2">
      <c r="A24" s="14">
        <v>12</v>
      </c>
      <c r="B24" s="56" t="s">
        <v>48</v>
      </c>
      <c r="C24" s="1"/>
      <c r="D24" s="124" t="s">
        <v>66</v>
      </c>
      <c r="E24" s="125"/>
      <c r="F24" s="125"/>
      <c r="G24" s="126"/>
      <c r="H24" s="15"/>
      <c r="I24" s="4"/>
      <c r="J24" s="1"/>
    </row>
    <row r="25" spans="1:10" x14ac:dyDescent="0.2">
      <c r="A25" s="14">
        <v>13</v>
      </c>
      <c r="B25" s="1" t="s">
        <v>18</v>
      </c>
      <c r="C25" s="1"/>
      <c r="D25" s="155"/>
      <c r="E25" s="156"/>
      <c r="F25" s="156"/>
      <c r="G25" s="157"/>
      <c r="H25" s="15"/>
      <c r="I25" s="4"/>
      <c r="J25" s="1"/>
    </row>
    <row r="26" spans="1:10" x14ac:dyDescent="0.2">
      <c r="A26" s="14"/>
      <c r="B26" s="1"/>
      <c r="C26" s="1"/>
      <c r="D26" s="153" t="str">
        <f>IF(AND(D25="",H25&gt;0),"(identify Other Sales )","")</f>
        <v/>
      </c>
      <c r="E26" s="153"/>
      <c r="F26" s="153"/>
      <c r="G26" s="153"/>
      <c r="H26" s="1"/>
      <c r="I26" s="8"/>
      <c r="J26" s="1"/>
    </row>
    <row r="27" spans="1:10" x14ac:dyDescent="0.2">
      <c r="A27" s="14">
        <v>14</v>
      </c>
      <c r="B27" s="136" t="s">
        <v>19</v>
      </c>
      <c r="C27" s="136"/>
      <c r="D27" s="136"/>
      <c r="E27" s="136"/>
      <c r="F27" s="136"/>
      <c r="G27" s="136"/>
      <c r="H27" s="16">
        <f>SUM(H19:H25)</f>
        <v>37623500</v>
      </c>
      <c r="I27" s="48">
        <f>IF(H16&gt;0,H27/H16,"")</f>
        <v>1.2780242401184831</v>
      </c>
      <c r="J27" s="1"/>
    </row>
    <row r="28" spans="1:10" ht="13.5" thickBot="1" x14ac:dyDescent="0.25">
      <c r="A28" s="17">
        <v>15</v>
      </c>
      <c r="B28" s="127" t="s">
        <v>20</v>
      </c>
      <c r="C28" s="154"/>
      <c r="D28" s="154"/>
      <c r="E28" s="154"/>
      <c r="F28" s="154"/>
      <c r="G28" s="154"/>
      <c r="H28" s="21">
        <f>H16-H27</f>
        <v>-8184700</v>
      </c>
      <c r="I28" s="49">
        <f>IF(H16&gt;0,H28/H16,"")</f>
        <v>-0.27802424011848309</v>
      </c>
      <c r="J28" s="1"/>
    </row>
    <row r="29" spans="1:10" ht="13.5" thickTop="1" x14ac:dyDescent="0.2">
      <c r="A29" s="14"/>
      <c r="B29" s="1"/>
      <c r="C29" s="1"/>
      <c r="D29" s="1"/>
      <c r="E29" s="1"/>
      <c r="F29" s="1"/>
      <c r="G29" s="1"/>
      <c r="H29" s="1"/>
      <c r="I29" s="4"/>
      <c r="J29" s="1"/>
    </row>
    <row r="30" spans="1:10" x14ac:dyDescent="0.2">
      <c r="A30" s="14"/>
      <c r="B30" s="133" t="s">
        <v>21</v>
      </c>
      <c r="C30" s="133"/>
      <c r="D30" s="133"/>
      <c r="E30" s="133"/>
      <c r="F30" s="133"/>
      <c r="G30" s="133"/>
      <c r="H30" s="133"/>
      <c r="I30" s="133"/>
      <c r="J30" s="1"/>
    </row>
    <row r="31" spans="1:10" x14ac:dyDescent="0.2">
      <c r="A31" s="14">
        <v>16</v>
      </c>
      <c r="B31" s="1" t="s">
        <v>22</v>
      </c>
      <c r="C31" s="1"/>
      <c r="D31" s="1"/>
      <c r="E31" s="1"/>
      <c r="F31" s="1"/>
      <c r="G31" s="1"/>
      <c r="H31" s="15"/>
      <c r="I31" s="22"/>
      <c r="J31" s="1"/>
    </row>
    <row r="32" spans="1:10" x14ac:dyDescent="0.2">
      <c r="A32" s="14">
        <v>17</v>
      </c>
      <c r="B32" s="1" t="s">
        <v>23</v>
      </c>
      <c r="C32" s="1"/>
      <c r="D32" s="1"/>
      <c r="E32" s="1"/>
      <c r="F32" s="1"/>
      <c r="G32" s="1"/>
      <c r="H32" s="15"/>
      <c r="I32" s="22"/>
      <c r="J32" s="1"/>
    </row>
    <row r="33" spans="1:10" x14ac:dyDescent="0.2">
      <c r="A33" s="14">
        <v>18</v>
      </c>
      <c r="B33" s="56" t="s">
        <v>24</v>
      </c>
      <c r="C33" s="1"/>
      <c r="D33" s="124" t="s">
        <v>68</v>
      </c>
      <c r="E33" s="125"/>
      <c r="F33" s="125"/>
      <c r="G33" s="126"/>
      <c r="H33" s="15">
        <v>45000</v>
      </c>
      <c r="I33" s="59" t="e">
        <f>IF(H33=0,"",(H33/1000)*B17)</f>
        <v>#VALUE!</v>
      </c>
      <c r="J33" s="1"/>
    </row>
    <row r="34" spans="1:10" x14ac:dyDescent="0.2">
      <c r="A34" s="14">
        <v>19</v>
      </c>
      <c r="B34" s="56" t="s">
        <v>41</v>
      </c>
      <c r="C34" s="1"/>
      <c r="D34" s="124" t="s">
        <v>69</v>
      </c>
      <c r="E34" s="125"/>
      <c r="F34" s="125"/>
      <c r="G34" s="126"/>
      <c r="H34" s="15"/>
      <c r="I34" s="59" t="str">
        <f>IF(H34=0,"",(H34/1000)*B17)</f>
        <v/>
      </c>
      <c r="J34" s="1"/>
    </row>
    <row r="35" spans="1:10" x14ac:dyDescent="0.2">
      <c r="A35" s="14">
        <v>20</v>
      </c>
      <c r="B35" s="56" t="s">
        <v>54</v>
      </c>
      <c r="C35" s="1"/>
      <c r="D35" s="124" t="s">
        <v>67</v>
      </c>
      <c r="E35" s="125"/>
      <c r="F35" s="125"/>
      <c r="G35" s="126"/>
      <c r="H35" s="15"/>
      <c r="I35" s="59" t="str">
        <f>IF(H35=0,"",(H35/1000)*B17)</f>
        <v/>
      </c>
      <c r="J35" s="1"/>
    </row>
    <row r="36" spans="1:10" x14ac:dyDescent="0.2">
      <c r="A36" s="14">
        <v>21</v>
      </c>
      <c r="B36" s="56" t="s">
        <v>56</v>
      </c>
      <c r="C36" s="1"/>
      <c r="D36" s="155"/>
      <c r="E36" s="158"/>
      <c r="F36" s="158"/>
      <c r="G36" s="159"/>
      <c r="H36" s="15"/>
      <c r="I36" s="59" t="str">
        <f>IF(H36=0,"",(H36/1000)*B17)</f>
        <v/>
      </c>
      <c r="J36" s="1"/>
    </row>
    <row r="37" spans="1:10" x14ac:dyDescent="0.2">
      <c r="A37" s="14"/>
      <c r="B37" s="1"/>
      <c r="C37" s="1"/>
      <c r="D37" s="153" t="str">
        <f>IF(AND(D36="",H36&gt;0),"(identify other usage )","")</f>
        <v/>
      </c>
      <c r="E37" s="153"/>
      <c r="F37" s="153"/>
      <c r="G37" s="153"/>
      <c r="H37" s="1"/>
      <c r="I37" s="8"/>
      <c r="J37" s="1"/>
    </row>
    <row r="38" spans="1:10" x14ac:dyDescent="0.2">
      <c r="A38" s="14">
        <v>22</v>
      </c>
      <c r="B38" s="136" t="s">
        <v>35</v>
      </c>
      <c r="C38" s="136"/>
      <c r="D38" s="136"/>
      <c r="E38" s="136"/>
      <c r="F38" s="136"/>
      <c r="G38" s="136"/>
      <c r="H38" s="105">
        <f>SUM(H31:H36)</f>
        <v>45000</v>
      </c>
      <c r="I38" s="20"/>
      <c r="J38" s="1"/>
    </row>
    <row r="39" spans="1:10" ht="4.3499999999999996" customHeight="1" thickBot="1" x14ac:dyDescent="0.25">
      <c r="A39" s="17"/>
      <c r="B39" s="127"/>
      <c r="C39" s="131"/>
      <c r="D39" s="131"/>
      <c r="E39" s="131"/>
      <c r="F39" s="131"/>
      <c r="G39" s="131"/>
      <c r="H39" s="132"/>
      <c r="I39" s="88"/>
      <c r="J39" s="1"/>
    </row>
    <row r="40" spans="1:10" ht="13.5" thickTop="1" x14ac:dyDescent="0.2">
      <c r="A40" s="14"/>
      <c r="B40" s="133" t="s">
        <v>26</v>
      </c>
      <c r="C40" s="133"/>
      <c r="D40" s="133"/>
      <c r="E40" s="133"/>
      <c r="F40" s="133"/>
      <c r="G40" s="133"/>
      <c r="H40" s="133"/>
      <c r="I40" s="133"/>
      <c r="J40" s="1"/>
    </row>
    <row r="41" spans="1:10" x14ac:dyDescent="0.2">
      <c r="A41" s="14">
        <v>23</v>
      </c>
      <c r="B41" s="124" t="s">
        <v>42</v>
      </c>
      <c r="C41" s="125"/>
      <c r="D41" s="125"/>
      <c r="E41" s="125"/>
      <c r="F41" s="125"/>
      <c r="G41" s="126"/>
      <c r="H41" s="15"/>
      <c r="I41" s="59" t="str">
        <f>IF(H41=0,"",(H41/1000)*B17)</f>
        <v/>
      </c>
      <c r="J41" s="1"/>
    </row>
    <row r="42" spans="1:10" x14ac:dyDescent="0.2">
      <c r="A42" s="14">
        <v>24</v>
      </c>
      <c r="B42" s="124" t="s">
        <v>118</v>
      </c>
      <c r="C42" s="125"/>
      <c r="D42" s="137" t="s">
        <v>70</v>
      </c>
      <c r="E42" s="125"/>
      <c r="F42" s="125"/>
      <c r="G42" s="126"/>
      <c r="H42" s="15">
        <v>335500</v>
      </c>
      <c r="I42" s="59" t="e">
        <f>IF(H42=0,"",(H42/1000)*B17)</f>
        <v>#VALUE!</v>
      </c>
      <c r="J42" s="1"/>
    </row>
    <row r="43" spans="1:10" x14ac:dyDescent="0.2">
      <c r="A43" s="14">
        <v>25</v>
      </c>
      <c r="B43" s="137" t="s">
        <v>119</v>
      </c>
      <c r="C43" s="117"/>
      <c r="D43" s="137" t="s">
        <v>120</v>
      </c>
      <c r="E43" s="117"/>
      <c r="F43" s="117"/>
      <c r="G43" s="166"/>
      <c r="H43" s="15">
        <v>150000</v>
      </c>
      <c r="I43" s="59" t="e">
        <f>IF(H43=0,"",(H43/1000)*B17)</f>
        <v>#VALUE!</v>
      </c>
      <c r="J43" s="1"/>
    </row>
    <row r="44" spans="1:10" x14ac:dyDescent="0.2">
      <c r="A44" s="14">
        <v>26</v>
      </c>
      <c r="B44" s="124" t="s">
        <v>78</v>
      </c>
      <c r="C44" s="125"/>
      <c r="D44" s="125"/>
      <c r="E44" s="125"/>
      <c r="F44" s="125"/>
      <c r="G44" s="126"/>
      <c r="H44" s="15"/>
      <c r="I44" s="59" t="str">
        <f>IF(H44=0,"",(H44/1000)*B17)</f>
        <v/>
      </c>
      <c r="J44" s="1"/>
    </row>
    <row r="45" spans="1:10" x14ac:dyDescent="0.2">
      <c r="A45" s="14">
        <v>27</v>
      </c>
      <c r="B45" s="124" t="s">
        <v>63</v>
      </c>
      <c r="C45" s="125"/>
      <c r="D45" s="125"/>
      <c r="E45" s="137" t="s">
        <v>71</v>
      </c>
      <c r="F45" s="125"/>
      <c r="G45" s="126"/>
      <c r="H45" s="15"/>
      <c r="I45" s="59" t="str">
        <f>IF(H45=0,"",(H45/1000)*B17)</f>
        <v/>
      </c>
      <c r="J45" s="1"/>
    </row>
    <row r="46" spans="1:10" x14ac:dyDescent="0.2">
      <c r="A46" s="14">
        <v>28</v>
      </c>
      <c r="B46" s="56" t="s">
        <v>58</v>
      </c>
      <c r="C46" s="137" t="s">
        <v>72</v>
      </c>
      <c r="D46" s="125"/>
      <c r="E46" s="125"/>
      <c r="F46" s="125"/>
      <c r="G46" s="126"/>
      <c r="H46" s="15"/>
      <c r="I46" s="59" t="str">
        <f>IF(H46=0,"",(H46/1000)*B17)</f>
        <v/>
      </c>
      <c r="J46" s="1"/>
    </row>
    <row r="47" spans="1:10" x14ac:dyDescent="0.2">
      <c r="A47" s="134" t="str">
        <f>IF(H52&lt;0,"ERROR - Unknown Loss cannot be a negative value.","")</f>
        <v>ERROR - Unknown Loss cannot be a negative value.</v>
      </c>
      <c r="B47" s="135"/>
      <c r="C47" s="135"/>
      <c r="D47" s="135"/>
      <c r="E47" s="135"/>
      <c r="F47" s="135"/>
      <c r="G47" s="135"/>
      <c r="H47" s="1"/>
      <c r="I47" s="8"/>
      <c r="J47" s="1"/>
    </row>
    <row r="48" spans="1:10" x14ac:dyDescent="0.2">
      <c r="A48" s="14">
        <v>29</v>
      </c>
      <c r="B48" s="136" t="s">
        <v>76</v>
      </c>
      <c r="C48" s="136"/>
      <c r="D48" s="136"/>
      <c r="E48" s="136"/>
      <c r="F48" s="136"/>
      <c r="G48" s="136"/>
      <c r="H48" s="24">
        <f>SUM(H41:H46)</f>
        <v>485500</v>
      </c>
      <c r="I48" s="106"/>
      <c r="J48" s="1"/>
    </row>
    <row r="49" spans="1:10" ht="13.5" thickBot="1" x14ac:dyDescent="0.25">
      <c r="A49" s="17">
        <v>30</v>
      </c>
      <c r="B49" s="127" t="s">
        <v>77</v>
      </c>
      <c r="C49" s="128"/>
      <c r="D49" s="128"/>
      <c r="E49" s="128"/>
      <c r="F49" s="128"/>
      <c r="G49" s="128"/>
      <c r="H49" s="26" t="e">
        <f>IF(H16=0,"",((H48/1000)*B17))</f>
        <v>#VALUE!</v>
      </c>
      <c r="I49" s="27"/>
      <c r="J49" s="1"/>
    </row>
    <row r="50" spans="1:10" ht="4.5" customHeight="1" thickTop="1" x14ac:dyDescent="0.2">
      <c r="A50" s="14"/>
      <c r="B50" s="1"/>
      <c r="C50" s="1"/>
      <c r="D50" s="1"/>
      <c r="E50" s="1"/>
      <c r="F50" s="1"/>
      <c r="G50" s="1"/>
      <c r="H50" s="1"/>
      <c r="I50" s="4"/>
      <c r="J50" s="1"/>
    </row>
    <row r="51" spans="1:10" x14ac:dyDescent="0.2">
      <c r="A51" s="14"/>
      <c r="B51" s="64" t="s">
        <v>36</v>
      </c>
      <c r="C51" s="61"/>
      <c r="D51" s="61"/>
      <c r="E51" s="61"/>
      <c r="F51" s="61"/>
      <c r="G51" s="61"/>
      <c r="H51" s="65"/>
      <c r="I51" s="4"/>
      <c r="J51" s="1"/>
    </row>
    <row r="52" spans="1:10" x14ac:dyDescent="0.2">
      <c r="A52" s="14">
        <v>31</v>
      </c>
      <c r="B52" s="66"/>
      <c r="C52" s="1"/>
      <c r="D52" s="1"/>
      <c r="E52" s="1"/>
      <c r="F52" s="1"/>
      <c r="G52" s="2" t="s">
        <v>29</v>
      </c>
      <c r="H52" s="67">
        <f>H16-H27-H38-H41-H42-H43-H44-H45-H46</f>
        <v>-8715200</v>
      </c>
      <c r="I52" s="59"/>
      <c r="J52" s="1"/>
    </row>
    <row r="53" spans="1:10" x14ac:dyDescent="0.2">
      <c r="A53" s="14">
        <v>32</v>
      </c>
      <c r="B53" s="66"/>
      <c r="C53" s="1"/>
      <c r="D53" s="1"/>
      <c r="E53" s="1"/>
      <c r="F53" s="1"/>
      <c r="G53" s="102" t="s">
        <v>30</v>
      </c>
      <c r="H53" s="87">
        <f>IF(H16&gt;0,H52/H16,"")</f>
        <v>-0.29604467573406523</v>
      </c>
      <c r="I53" s="4"/>
      <c r="J53" s="1"/>
    </row>
    <row r="54" spans="1:10" x14ac:dyDescent="0.2">
      <c r="A54" s="14">
        <v>33</v>
      </c>
      <c r="B54" s="129" t="str">
        <f>IF(H54=0,"(insert billing period dates at top of page)","")</f>
        <v>(insert billing period dates at top of page)</v>
      </c>
      <c r="C54" s="130"/>
      <c r="D54" s="130"/>
      <c r="E54" s="1"/>
      <c r="F54" s="1"/>
      <c r="G54" s="2" t="s">
        <v>31</v>
      </c>
      <c r="H54" s="107">
        <f>_xlfn.DAYS(F7,C7)</f>
        <v>0</v>
      </c>
      <c r="I54" s="138"/>
      <c r="J54" s="117"/>
    </row>
    <row r="55" spans="1:10" x14ac:dyDescent="0.2">
      <c r="A55" s="14">
        <v>34</v>
      </c>
      <c r="B55" s="62"/>
      <c r="C55" s="1"/>
      <c r="D55" s="1"/>
      <c r="E55" s="1"/>
      <c r="F55" s="1"/>
      <c r="G55" s="2" t="s">
        <v>32</v>
      </c>
      <c r="H55" s="67" t="e">
        <f>IF(H54="","",(H52)/H54)</f>
        <v>#DIV/0!</v>
      </c>
      <c r="I55" s="4"/>
      <c r="J55" s="1"/>
    </row>
    <row r="56" spans="1:10" x14ac:dyDescent="0.2">
      <c r="A56" s="14">
        <v>35</v>
      </c>
      <c r="B56" s="62"/>
      <c r="C56" s="1"/>
      <c r="D56" s="1"/>
      <c r="E56" s="1"/>
      <c r="F56" s="1"/>
      <c r="G56" s="2" t="s">
        <v>33</v>
      </c>
      <c r="H56" s="68" t="e">
        <f>IF(H54="","",H55/1440)</f>
        <v>#DIV/0!</v>
      </c>
      <c r="I56" s="4"/>
      <c r="J56" s="1"/>
    </row>
    <row r="57" spans="1:10" x14ac:dyDescent="0.2">
      <c r="A57" s="14">
        <v>36</v>
      </c>
      <c r="B57" s="62"/>
      <c r="C57" s="1"/>
      <c r="D57" s="1"/>
      <c r="E57" s="1"/>
      <c r="F57" s="1"/>
      <c r="G57" s="2" t="s">
        <v>34</v>
      </c>
      <c r="H57" s="86" t="e">
        <f>IF(H52=0,"",(H52/1000)*B17)</f>
        <v>#VALUE!</v>
      </c>
      <c r="I57" s="4"/>
      <c r="J57" s="1"/>
    </row>
    <row r="58" spans="1:10" ht="13.5" thickBot="1" x14ac:dyDescent="0.25">
      <c r="A58" s="14"/>
      <c r="B58" s="69"/>
      <c r="C58" s="70"/>
      <c r="D58" s="70"/>
      <c r="E58" s="70"/>
      <c r="F58" s="70"/>
      <c r="G58" s="70"/>
      <c r="H58" s="71"/>
      <c r="I58" s="4"/>
      <c r="J58" s="1"/>
    </row>
    <row r="59" spans="1:10" ht="13.5" thickBot="1" x14ac:dyDescent="0.25">
      <c r="A59" s="14">
        <v>37</v>
      </c>
      <c r="B59" s="119" t="s">
        <v>95</v>
      </c>
      <c r="C59" s="120"/>
      <c r="D59" s="120"/>
      <c r="E59" s="120"/>
      <c r="F59" s="120"/>
      <c r="G59" s="120"/>
      <c r="H59" s="120"/>
      <c r="I59" s="73">
        <f>IF(H16=0,"",(H16-(H27+H38))/H16)</f>
        <v>-0.27955283503403672</v>
      </c>
      <c r="J59" s="1"/>
    </row>
    <row r="60" spans="1:10" x14ac:dyDescent="0.2">
      <c r="A60" s="1"/>
      <c r="B60" s="1"/>
      <c r="C60" s="1"/>
      <c r="D60" s="1"/>
      <c r="E60" s="1"/>
      <c r="F60" s="1"/>
      <c r="G60" s="56"/>
      <c r="H60" s="1"/>
      <c r="I60" s="4"/>
      <c r="J60" s="1"/>
    </row>
    <row r="61" spans="1:10" x14ac:dyDescent="0.2">
      <c r="A61" s="1"/>
      <c r="B61" s="1"/>
      <c r="C61" s="1"/>
      <c r="D61" s="1"/>
      <c r="E61" s="1"/>
      <c r="F61" s="1"/>
      <c r="G61" s="1"/>
      <c r="H61" s="1"/>
      <c r="I61" s="4"/>
      <c r="J61" s="1"/>
    </row>
    <row r="62" spans="1:10" x14ac:dyDescent="0.2">
      <c r="A62" s="53"/>
      <c r="B62" s="53"/>
      <c r="C62" s="53"/>
      <c r="D62" s="53"/>
      <c r="E62" s="53"/>
      <c r="F62" s="53"/>
      <c r="G62" s="53"/>
      <c r="H62" s="53"/>
      <c r="I62" s="54"/>
      <c r="J62" s="53"/>
    </row>
    <row r="63" spans="1:10" x14ac:dyDescent="0.2">
      <c r="A63" s="53"/>
      <c r="B63" s="53"/>
      <c r="C63" s="53"/>
      <c r="D63" s="53"/>
      <c r="E63" s="53"/>
      <c r="F63" s="53"/>
      <c r="G63" s="53"/>
      <c r="H63" s="53"/>
      <c r="I63" s="108"/>
      <c r="J63" s="53"/>
    </row>
    <row r="64" spans="1:10" x14ac:dyDescent="0.2">
      <c r="A64" s="53"/>
      <c r="B64" s="53"/>
      <c r="C64" s="53"/>
      <c r="D64" s="53"/>
      <c r="E64" s="53"/>
      <c r="F64" s="53"/>
      <c r="G64" s="53"/>
      <c r="H64" s="53"/>
      <c r="I64" s="109"/>
      <c r="J64" s="53"/>
    </row>
    <row r="65" spans="1:9" x14ac:dyDescent="0.2">
      <c r="A65" s="30"/>
      <c r="B65" s="30"/>
      <c r="C65" s="30"/>
      <c r="D65" s="30"/>
      <c r="E65" s="30"/>
      <c r="F65" s="30"/>
      <c r="G65" s="30"/>
      <c r="H65" s="30"/>
      <c r="I65" s="30"/>
    </row>
    <row r="66" spans="1:9" x14ac:dyDescent="0.2">
      <c r="I66" s="29"/>
    </row>
    <row r="67" spans="1:9" x14ac:dyDescent="0.2">
      <c r="I67" s="31"/>
    </row>
    <row r="68" spans="1:9" x14ac:dyDescent="0.2">
      <c r="I68" s="31"/>
    </row>
    <row r="69" spans="1:9" x14ac:dyDescent="0.2">
      <c r="I69" s="31"/>
    </row>
    <row r="70" spans="1:9" x14ac:dyDescent="0.2">
      <c r="I70" s="31"/>
    </row>
  </sheetData>
  <sheetProtection algorithmName="SHA-512" hashValue="yYMRpTCxxeYCrIoZgZJjn9euAj4ADSPqxqhvxrdDWvQ6XWK/Pw1DnQ4duy7OscNuCmDwsoiMXP5aebYxAu+x/Q==" saltValue="OfE4n3fMYphgQA3D+NA1Mw=="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12" priority="1" stopIfTrue="1">
      <formula>"IF(D20="""""</formula>
    </cfRule>
  </conditionalFormatting>
  <conditionalFormatting sqref="I59">
    <cfRule type="cellIs" dxfId="11" priority="2" stopIfTrue="1" operator="greaterThan">
      <formula>0.15</formula>
    </cfRule>
  </conditionalFormatting>
  <pageMargins left="0.25" right="0.25" top="0.5" bottom="0.25" header="0" footer="0"/>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BDF2B-4F14-4864-BF92-060617DA12BE}">
  <dimension ref="A1:J70"/>
  <sheetViews>
    <sheetView topLeftCell="A19" workbookViewId="0">
      <selection activeCell="H15" sqref="H15"/>
    </sheetView>
  </sheetViews>
  <sheetFormatPr defaultRowHeight="12.75" x14ac:dyDescent="0.2"/>
  <cols>
    <col min="8" max="8" width="15" customWidth="1"/>
    <col min="9" max="9" width="10" style="32" bestFit="1" customWidth="1"/>
  </cols>
  <sheetData>
    <row r="1" spans="1:10" ht="20.25" x14ac:dyDescent="0.3">
      <c r="A1" s="151" t="s">
        <v>55</v>
      </c>
      <c r="B1" s="152"/>
      <c r="C1" s="152"/>
      <c r="D1" s="152"/>
      <c r="E1" s="152"/>
      <c r="F1" s="152"/>
      <c r="G1" s="152"/>
      <c r="H1" s="152"/>
      <c r="I1" s="152"/>
      <c r="J1" s="79"/>
    </row>
    <row r="2" spans="1:10" ht="18" x14ac:dyDescent="0.25">
      <c r="A2" s="160" t="s">
        <v>0</v>
      </c>
      <c r="B2" s="160"/>
      <c r="C2" s="160"/>
      <c r="D2" s="160"/>
      <c r="E2" s="160"/>
      <c r="F2" s="160"/>
      <c r="G2" s="160"/>
      <c r="H2" s="160"/>
      <c r="I2" s="160"/>
      <c r="J2" s="58"/>
    </row>
    <row r="3" spans="1:10" x14ac:dyDescent="0.2">
      <c r="A3" s="1"/>
      <c r="B3" s="1"/>
      <c r="C3" s="1"/>
      <c r="D3" s="3"/>
      <c r="E3" s="1"/>
      <c r="F3" s="1"/>
      <c r="G3" s="1"/>
      <c r="H3" s="34"/>
      <c r="I3" s="103"/>
      <c r="J3" s="1"/>
    </row>
    <row r="4" spans="1:10" x14ac:dyDescent="0.2">
      <c r="A4" s="5" t="s">
        <v>1</v>
      </c>
      <c r="B4" s="1"/>
      <c r="C4" s="167" t="str">
        <f>January!C4</f>
        <v>WESTERN ROCKCASTE WATER</v>
      </c>
      <c r="D4" s="168"/>
      <c r="E4" s="168"/>
      <c r="F4" s="169"/>
      <c r="G4" s="93" t="s">
        <v>37</v>
      </c>
      <c r="H4" s="55" t="str">
        <f>January!H4</f>
        <v>KY1020891</v>
      </c>
      <c r="I4" s="92"/>
      <c r="J4" s="1"/>
    </row>
    <row r="5" spans="1:10" ht="6" customHeight="1" x14ac:dyDescent="0.2">
      <c r="A5" s="1"/>
      <c r="B5" s="1"/>
      <c r="C5" s="161"/>
      <c r="D5" s="161"/>
      <c r="E5" s="1"/>
      <c r="F5" s="1"/>
      <c r="G5" s="1"/>
      <c r="H5" s="34"/>
      <c r="I5" s="4"/>
      <c r="J5" s="1"/>
    </row>
    <row r="6" spans="1:10" x14ac:dyDescent="0.2">
      <c r="A6" s="5" t="s">
        <v>2</v>
      </c>
      <c r="B6" s="1"/>
      <c r="C6" s="167" t="s">
        <v>106</v>
      </c>
      <c r="D6" s="170"/>
      <c r="E6" s="1"/>
      <c r="F6" s="1"/>
      <c r="G6" s="36" t="s">
        <v>3</v>
      </c>
      <c r="H6" s="50">
        <f>January!H6</f>
        <v>2022</v>
      </c>
      <c r="I6" s="4"/>
      <c r="J6" s="1"/>
    </row>
    <row r="7" spans="1:10" x14ac:dyDescent="0.2">
      <c r="A7" s="136" t="s">
        <v>74</v>
      </c>
      <c r="B7" s="139"/>
      <c r="C7" s="140"/>
      <c r="D7" s="141"/>
      <c r="E7" s="91" t="s">
        <v>75</v>
      </c>
      <c r="F7" s="142"/>
      <c r="G7" s="143"/>
      <c r="H7" s="85"/>
      <c r="I7" s="4"/>
      <c r="J7" s="1"/>
    </row>
    <row r="8" spans="1:10" x14ac:dyDescent="0.2">
      <c r="A8" s="1"/>
      <c r="B8" s="1"/>
      <c r="C8" s="1"/>
      <c r="D8" s="1"/>
      <c r="E8" s="1"/>
      <c r="F8" s="1"/>
      <c r="G8" s="1"/>
      <c r="H8" s="90"/>
      <c r="I8" s="4"/>
      <c r="J8" s="1"/>
    </row>
    <row r="9" spans="1:10" x14ac:dyDescent="0.2">
      <c r="A9" s="14">
        <v>1</v>
      </c>
      <c r="B9" s="5" t="s">
        <v>4</v>
      </c>
      <c r="C9" s="1"/>
      <c r="D9" s="1"/>
      <c r="E9" s="1"/>
      <c r="F9" s="144" t="str">
        <f>IF(H9="","(insert cost)","")</f>
        <v>(insert cost)</v>
      </c>
      <c r="G9" s="145"/>
      <c r="H9" s="6"/>
      <c r="I9" s="4"/>
      <c r="J9" s="1"/>
    </row>
    <row r="10" spans="1:10" x14ac:dyDescent="0.2">
      <c r="A10" s="14">
        <v>2</v>
      </c>
      <c r="B10" s="5" t="s">
        <v>5</v>
      </c>
      <c r="C10" s="1"/>
      <c r="D10" s="1"/>
      <c r="E10" s="1"/>
      <c r="F10" s="144" t="str">
        <f>IF(H10="","(insert cost)","")</f>
        <v/>
      </c>
      <c r="G10" s="145"/>
      <c r="H10" s="7">
        <v>2.93</v>
      </c>
      <c r="I10" s="8"/>
      <c r="J10" s="1"/>
    </row>
    <row r="11" spans="1:10" hidden="1" x14ac:dyDescent="0.2">
      <c r="A11" s="5"/>
      <c r="B11" s="1"/>
      <c r="C11" s="1"/>
      <c r="D11" s="1"/>
      <c r="E11" s="1"/>
      <c r="F11" s="1"/>
      <c r="G11" s="1"/>
      <c r="H11" s="9"/>
      <c r="I11" s="8"/>
      <c r="J11" s="1"/>
    </row>
    <row r="12" spans="1:10" ht="12.75" customHeight="1" thickBot="1" x14ac:dyDescent="0.25">
      <c r="A12" s="10"/>
      <c r="B12" s="10"/>
      <c r="C12" s="11"/>
      <c r="D12" s="11"/>
      <c r="E12" s="11"/>
      <c r="F12" s="11"/>
      <c r="G12" s="11"/>
      <c r="H12" s="12"/>
      <c r="I12" s="13"/>
      <c r="J12" s="1"/>
    </row>
    <row r="13" spans="1:10" x14ac:dyDescent="0.2">
      <c r="A13" s="76"/>
      <c r="B13" s="150" t="s">
        <v>7</v>
      </c>
      <c r="C13" s="150"/>
      <c r="D13" s="150"/>
      <c r="E13" s="150"/>
      <c r="F13" s="150"/>
      <c r="G13" s="150"/>
      <c r="H13" s="93" t="s">
        <v>6</v>
      </c>
      <c r="I13" s="92"/>
      <c r="J13" s="1"/>
    </row>
    <row r="14" spans="1:10" x14ac:dyDescent="0.2">
      <c r="A14" s="14">
        <v>3</v>
      </c>
      <c r="B14" s="1" t="s">
        <v>8</v>
      </c>
      <c r="C14" s="1"/>
      <c r="D14" s="1"/>
      <c r="E14" s="1"/>
      <c r="F14" s="148" t="str">
        <f>IF(H9="","",H14/1000*H9)</f>
        <v/>
      </c>
      <c r="G14" s="149"/>
      <c r="H14" s="104"/>
      <c r="I14" s="47">
        <f>IF(H16&gt;0,H14/H16,"")</f>
        <v>0</v>
      </c>
      <c r="J14" s="1"/>
    </row>
    <row r="15" spans="1:10" x14ac:dyDescent="0.2">
      <c r="A15" s="14">
        <v>4</v>
      </c>
      <c r="B15" s="1" t="s">
        <v>9</v>
      </c>
      <c r="C15" s="1"/>
      <c r="D15" s="1"/>
      <c r="E15" s="1"/>
      <c r="F15" s="148">
        <f>IF(H10="","",H15/1000*H10)</f>
        <v>82711.849000000002</v>
      </c>
      <c r="G15" s="149"/>
      <c r="H15" s="15">
        <v>28229300</v>
      </c>
      <c r="I15" s="48">
        <f>IF(H16&gt;0,H15/H16,"")</f>
        <v>1</v>
      </c>
      <c r="J15" s="1"/>
    </row>
    <row r="16" spans="1:10" x14ac:dyDescent="0.2">
      <c r="A16" s="14">
        <v>5</v>
      </c>
      <c r="B16" s="136" t="s">
        <v>10</v>
      </c>
      <c r="C16" s="136"/>
      <c r="D16" s="136"/>
      <c r="E16" s="136"/>
      <c r="F16" s="136"/>
      <c r="G16" s="136"/>
      <c r="H16" s="16">
        <f>H14+H15</f>
        <v>28229300</v>
      </c>
      <c r="I16" s="8"/>
      <c r="J16" s="1"/>
    </row>
    <row r="17" spans="1:10" ht="13.5" thickBot="1" x14ac:dyDescent="0.25">
      <c r="A17" s="17">
        <v>6</v>
      </c>
      <c r="B17" s="33" t="e">
        <f>F17/(H16/1000)</f>
        <v>#VALUE!</v>
      </c>
      <c r="C17" s="18"/>
      <c r="D17" s="164" t="s">
        <v>11</v>
      </c>
      <c r="E17" s="164"/>
      <c r="F17" s="165" t="e">
        <f>IF(H16=0,"",F14+F15)</f>
        <v>#VALUE!</v>
      </c>
      <c r="G17" s="165"/>
      <c r="H17" s="18"/>
      <c r="I17" s="19"/>
      <c r="J17" s="1"/>
    </row>
    <row r="18" spans="1:10" ht="13.5" thickTop="1" x14ac:dyDescent="0.2">
      <c r="A18" s="14"/>
      <c r="B18" s="133" t="s">
        <v>12</v>
      </c>
      <c r="C18" s="133"/>
      <c r="D18" s="133"/>
      <c r="E18" s="133"/>
      <c r="F18" s="133"/>
      <c r="G18" s="133"/>
      <c r="H18" s="133"/>
      <c r="I18" s="133"/>
      <c r="J18" s="1"/>
    </row>
    <row r="19" spans="1:10" x14ac:dyDescent="0.2">
      <c r="A19" s="14">
        <v>7</v>
      </c>
      <c r="B19" s="1" t="s">
        <v>13</v>
      </c>
      <c r="C19" s="1"/>
      <c r="D19" s="1"/>
      <c r="E19" s="1"/>
      <c r="F19" s="1"/>
      <c r="G19" s="1"/>
      <c r="H19" s="15">
        <v>24428200</v>
      </c>
      <c r="I19" s="4"/>
      <c r="J19" s="1"/>
    </row>
    <row r="20" spans="1:10" x14ac:dyDescent="0.2">
      <c r="A20" s="14">
        <v>8</v>
      </c>
      <c r="B20" s="1" t="s">
        <v>14</v>
      </c>
      <c r="C20" s="1"/>
      <c r="D20" s="1"/>
      <c r="E20" s="1"/>
      <c r="F20" s="1"/>
      <c r="G20" s="1"/>
      <c r="H20" s="15"/>
      <c r="I20" s="4"/>
      <c r="J20" s="1"/>
    </row>
    <row r="21" spans="1:10" x14ac:dyDescent="0.2">
      <c r="A21" s="14">
        <v>9</v>
      </c>
      <c r="B21" s="1" t="s">
        <v>15</v>
      </c>
      <c r="C21" s="1"/>
      <c r="D21" s="1"/>
      <c r="E21" s="1"/>
      <c r="F21" s="1"/>
      <c r="G21" s="1"/>
      <c r="H21" s="15"/>
      <c r="I21" s="4"/>
      <c r="J21" s="1"/>
    </row>
    <row r="22" spans="1:10" x14ac:dyDescent="0.2">
      <c r="A22" s="14">
        <v>10</v>
      </c>
      <c r="B22" s="1" t="s">
        <v>16</v>
      </c>
      <c r="C22" s="1"/>
      <c r="D22" s="1"/>
      <c r="E22" s="1"/>
      <c r="F22" s="1"/>
      <c r="G22" s="1"/>
      <c r="H22" s="15"/>
      <c r="I22" s="4"/>
      <c r="J22" s="1"/>
    </row>
    <row r="23" spans="1:10" x14ac:dyDescent="0.2">
      <c r="A23" s="14">
        <v>11</v>
      </c>
      <c r="B23" s="1" t="s">
        <v>17</v>
      </c>
      <c r="C23" s="121" t="s">
        <v>65</v>
      </c>
      <c r="D23" s="122"/>
      <c r="E23" s="122"/>
      <c r="F23" s="122"/>
      <c r="G23" s="123"/>
      <c r="H23" s="15"/>
      <c r="I23" s="4"/>
      <c r="J23" s="1"/>
    </row>
    <row r="24" spans="1:10" x14ac:dyDescent="0.2">
      <c r="A24" s="14">
        <v>12</v>
      </c>
      <c r="B24" s="56" t="s">
        <v>48</v>
      </c>
      <c r="C24" s="1"/>
      <c r="D24" s="124" t="s">
        <v>66</v>
      </c>
      <c r="E24" s="125"/>
      <c r="F24" s="125"/>
      <c r="G24" s="126"/>
      <c r="H24" s="15"/>
      <c r="I24" s="4"/>
      <c r="J24" s="1"/>
    </row>
    <row r="25" spans="1:10" x14ac:dyDescent="0.2">
      <c r="A25" s="14">
        <v>13</v>
      </c>
      <c r="B25" s="1" t="s">
        <v>18</v>
      </c>
      <c r="C25" s="1"/>
      <c r="D25" s="155"/>
      <c r="E25" s="156"/>
      <c r="F25" s="156"/>
      <c r="G25" s="157"/>
      <c r="H25" s="15"/>
      <c r="I25" s="4"/>
      <c r="J25" s="1"/>
    </row>
    <row r="26" spans="1:10" x14ac:dyDescent="0.2">
      <c r="A26" s="14"/>
      <c r="B26" s="1"/>
      <c r="C26" s="1"/>
      <c r="D26" s="153" t="str">
        <f>IF(AND(D25="",H25&gt;0),"(identify Other Sales )","")</f>
        <v/>
      </c>
      <c r="E26" s="153"/>
      <c r="F26" s="153"/>
      <c r="G26" s="153"/>
      <c r="H26" s="1"/>
      <c r="I26" s="8"/>
      <c r="J26" s="1"/>
    </row>
    <row r="27" spans="1:10" x14ac:dyDescent="0.2">
      <c r="A27" s="14">
        <v>14</v>
      </c>
      <c r="B27" s="136" t="s">
        <v>19</v>
      </c>
      <c r="C27" s="136"/>
      <c r="D27" s="136"/>
      <c r="E27" s="136"/>
      <c r="F27" s="136"/>
      <c r="G27" s="136"/>
      <c r="H27" s="16">
        <f>SUM(H19:H25)</f>
        <v>24428200</v>
      </c>
      <c r="I27" s="48">
        <f>IF(H16&gt;0,H27/H16,"")</f>
        <v>0.8653491230742526</v>
      </c>
      <c r="J27" s="1"/>
    </row>
    <row r="28" spans="1:10" ht="13.5" thickBot="1" x14ac:dyDescent="0.25">
      <c r="A28" s="17">
        <v>15</v>
      </c>
      <c r="B28" s="127" t="s">
        <v>20</v>
      </c>
      <c r="C28" s="154"/>
      <c r="D28" s="154"/>
      <c r="E28" s="154"/>
      <c r="F28" s="154"/>
      <c r="G28" s="154"/>
      <c r="H28" s="21">
        <f>H16-H27</f>
        <v>3801100</v>
      </c>
      <c r="I28" s="49">
        <f>IF(H16&gt;0,H28/H16,"")</f>
        <v>0.13465087692574737</v>
      </c>
      <c r="J28" s="1"/>
    </row>
    <row r="29" spans="1:10" ht="13.5" thickTop="1" x14ac:dyDescent="0.2">
      <c r="A29" s="14"/>
      <c r="B29" s="1"/>
      <c r="C29" s="1"/>
      <c r="D29" s="1"/>
      <c r="E29" s="1"/>
      <c r="F29" s="1"/>
      <c r="G29" s="1"/>
      <c r="H29" s="1"/>
      <c r="I29" s="4"/>
      <c r="J29" s="1"/>
    </row>
    <row r="30" spans="1:10" x14ac:dyDescent="0.2">
      <c r="A30" s="14"/>
      <c r="B30" s="133" t="s">
        <v>21</v>
      </c>
      <c r="C30" s="133"/>
      <c r="D30" s="133"/>
      <c r="E30" s="133"/>
      <c r="F30" s="133"/>
      <c r="G30" s="133"/>
      <c r="H30" s="133"/>
      <c r="I30" s="133"/>
      <c r="J30" s="1"/>
    </row>
    <row r="31" spans="1:10" x14ac:dyDescent="0.2">
      <c r="A31" s="14">
        <v>16</v>
      </c>
      <c r="B31" s="1" t="s">
        <v>22</v>
      </c>
      <c r="C31" s="1"/>
      <c r="D31" s="1"/>
      <c r="E31" s="1"/>
      <c r="F31" s="1"/>
      <c r="G31" s="1"/>
      <c r="H31" s="15"/>
      <c r="I31" s="22"/>
      <c r="J31" s="1"/>
    </row>
    <row r="32" spans="1:10" x14ac:dyDescent="0.2">
      <c r="A32" s="14">
        <v>17</v>
      </c>
      <c r="B32" s="1" t="s">
        <v>23</v>
      </c>
      <c r="C32" s="1"/>
      <c r="D32" s="1"/>
      <c r="E32" s="1"/>
      <c r="F32" s="1"/>
      <c r="G32" s="1"/>
      <c r="H32" s="15"/>
      <c r="I32" s="22"/>
      <c r="J32" s="1"/>
    </row>
    <row r="33" spans="1:10" x14ac:dyDescent="0.2">
      <c r="A33" s="14">
        <v>18</v>
      </c>
      <c r="B33" s="56" t="s">
        <v>24</v>
      </c>
      <c r="C33" s="1"/>
      <c r="D33" s="124" t="s">
        <v>68</v>
      </c>
      <c r="E33" s="125"/>
      <c r="F33" s="125"/>
      <c r="G33" s="126"/>
      <c r="H33" s="15">
        <v>10000</v>
      </c>
      <c r="I33" s="59" t="e">
        <f>IF(H33=0,"",(H33/1000)*B17)</f>
        <v>#VALUE!</v>
      </c>
      <c r="J33" s="1"/>
    </row>
    <row r="34" spans="1:10" x14ac:dyDescent="0.2">
      <c r="A34" s="14">
        <v>19</v>
      </c>
      <c r="B34" s="56" t="s">
        <v>41</v>
      </c>
      <c r="C34" s="1"/>
      <c r="D34" s="124" t="s">
        <v>69</v>
      </c>
      <c r="E34" s="125"/>
      <c r="F34" s="125"/>
      <c r="G34" s="126"/>
      <c r="H34" s="15"/>
      <c r="I34" s="59" t="str">
        <f>IF(H34=0,"",(H34/1000)*B17)</f>
        <v/>
      </c>
      <c r="J34" s="1"/>
    </row>
    <row r="35" spans="1:10" x14ac:dyDescent="0.2">
      <c r="A35" s="14">
        <v>20</v>
      </c>
      <c r="B35" s="56" t="s">
        <v>54</v>
      </c>
      <c r="C35" s="1"/>
      <c r="D35" s="124" t="s">
        <v>67</v>
      </c>
      <c r="E35" s="125"/>
      <c r="F35" s="125"/>
      <c r="G35" s="126"/>
      <c r="H35" s="15"/>
      <c r="I35" s="59" t="str">
        <f>IF(H35=0,"",(H35/1000)*B17)</f>
        <v/>
      </c>
      <c r="J35" s="1"/>
    </row>
    <row r="36" spans="1:10" x14ac:dyDescent="0.2">
      <c r="A36" s="14">
        <v>21</v>
      </c>
      <c r="B36" s="56" t="s">
        <v>56</v>
      </c>
      <c r="C36" s="1"/>
      <c r="D36" s="155"/>
      <c r="E36" s="158"/>
      <c r="F36" s="158"/>
      <c r="G36" s="159"/>
      <c r="H36" s="15"/>
      <c r="I36" s="59" t="str">
        <f>IF(H36=0,"",(H36/1000)*B17)</f>
        <v/>
      </c>
      <c r="J36" s="1"/>
    </row>
    <row r="37" spans="1:10" x14ac:dyDescent="0.2">
      <c r="A37" s="14"/>
      <c r="B37" s="1"/>
      <c r="C37" s="1"/>
      <c r="D37" s="153" t="str">
        <f>IF(AND(D36="",H36&gt;0),"(identify other usage )","")</f>
        <v/>
      </c>
      <c r="E37" s="153"/>
      <c r="F37" s="153"/>
      <c r="G37" s="153"/>
      <c r="H37" s="1"/>
      <c r="I37" s="8"/>
      <c r="J37" s="1"/>
    </row>
    <row r="38" spans="1:10" x14ac:dyDescent="0.2">
      <c r="A38" s="14">
        <v>22</v>
      </c>
      <c r="B38" s="136" t="s">
        <v>35</v>
      </c>
      <c r="C38" s="136"/>
      <c r="D38" s="136"/>
      <c r="E38" s="136"/>
      <c r="F38" s="136"/>
      <c r="G38" s="136"/>
      <c r="H38" s="105">
        <f>SUM(H31:H36)</f>
        <v>10000</v>
      </c>
      <c r="I38" s="20"/>
      <c r="J38" s="1"/>
    </row>
    <row r="39" spans="1:10" ht="4.3499999999999996" customHeight="1" thickBot="1" x14ac:dyDescent="0.25">
      <c r="A39" s="17"/>
      <c r="B39" s="127"/>
      <c r="C39" s="131"/>
      <c r="D39" s="131"/>
      <c r="E39" s="131"/>
      <c r="F39" s="131"/>
      <c r="G39" s="131"/>
      <c r="H39" s="132"/>
      <c r="I39" s="88"/>
      <c r="J39" s="1"/>
    </row>
    <row r="40" spans="1:10" ht="13.5" thickTop="1" x14ac:dyDescent="0.2">
      <c r="A40" s="14"/>
      <c r="B40" s="133" t="s">
        <v>26</v>
      </c>
      <c r="C40" s="133"/>
      <c r="D40" s="133"/>
      <c r="E40" s="133"/>
      <c r="F40" s="133"/>
      <c r="G40" s="133"/>
      <c r="H40" s="133"/>
      <c r="I40" s="133"/>
      <c r="J40" s="1"/>
    </row>
    <row r="41" spans="1:10" x14ac:dyDescent="0.2">
      <c r="A41" s="14">
        <v>23</v>
      </c>
      <c r="B41" s="124" t="s">
        <v>42</v>
      </c>
      <c r="C41" s="125"/>
      <c r="D41" s="125"/>
      <c r="E41" s="125"/>
      <c r="F41" s="125"/>
      <c r="G41" s="126"/>
      <c r="H41" s="15"/>
      <c r="I41" s="59" t="str">
        <f>IF(H41=0,"",(H41/1000)*B17)</f>
        <v/>
      </c>
      <c r="J41" s="1"/>
    </row>
    <row r="42" spans="1:10" x14ac:dyDescent="0.2">
      <c r="A42" s="14">
        <v>24</v>
      </c>
      <c r="B42" s="124" t="s">
        <v>118</v>
      </c>
      <c r="C42" s="125"/>
      <c r="D42" s="137" t="s">
        <v>70</v>
      </c>
      <c r="E42" s="125"/>
      <c r="F42" s="125"/>
      <c r="G42" s="126"/>
      <c r="H42" s="15"/>
      <c r="I42" s="59" t="str">
        <f>IF(H42=0,"",(H42/1000)*B17)</f>
        <v/>
      </c>
      <c r="J42" s="1"/>
    </row>
    <row r="43" spans="1:10" x14ac:dyDescent="0.2">
      <c r="A43" s="14">
        <v>25</v>
      </c>
      <c r="B43" s="137" t="s">
        <v>119</v>
      </c>
      <c r="C43" s="117"/>
      <c r="D43" s="137" t="s">
        <v>120</v>
      </c>
      <c r="E43" s="117"/>
      <c r="F43" s="117"/>
      <c r="G43" s="166"/>
      <c r="H43" s="15">
        <v>95000</v>
      </c>
      <c r="I43" s="59" t="e">
        <f>IF(H43=0,"",(H43/1000)*B17)</f>
        <v>#VALUE!</v>
      </c>
      <c r="J43" s="1"/>
    </row>
    <row r="44" spans="1:10" x14ac:dyDescent="0.2">
      <c r="A44" s="14">
        <v>26</v>
      </c>
      <c r="B44" s="124" t="s">
        <v>78</v>
      </c>
      <c r="C44" s="125"/>
      <c r="D44" s="125"/>
      <c r="E44" s="125"/>
      <c r="F44" s="125"/>
      <c r="G44" s="126"/>
      <c r="H44" s="15"/>
      <c r="I44" s="59" t="str">
        <f>IF(H44=0,"",(H44/1000)*B17)</f>
        <v/>
      </c>
      <c r="J44" s="1"/>
    </row>
    <row r="45" spans="1:10" x14ac:dyDescent="0.2">
      <c r="A45" s="14">
        <v>27</v>
      </c>
      <c r="B45" s="124" t="s">
        <v>63</v>
      </c>
      <c r="C45" s="125"/>
      <c r="D45" s="125"/>
      <c r="E45" s="137" t="s">
        <v>71</v>
      </c>
      <c r="F45" s="125"/>
      <c r="G45" s="126"/>
      <c r="H45" s="15"/>
      <c r="I45" s="59" t="str">
        <f>IF(H45=0,"",(H45/1000)*B17)</f>
        <v/>
      </c>
      <c r="J45" s="1"/>
    </row>
    <row r="46" spans="1:10" x14ac:dyDescent="0.2">
      <c r="A46" s="14">
        <v>28</v>
      </c>
      <c r="B46" s="56" t="s">
        <v>58</v>
      </c>
      <c r="C46" s="137" t="s">
        <v>72</v>
      </c>
      <c r="D46" s="125"/>
      <c r="E46" s="125"/>
      <c r="F46" s="125"/>
      <c r="G46" s="126"/>
      <c r="H46" s="15"/>
      <c r="I46" s="59" t="str">
        <f>IF(H46=0,"",(H46/1000)*B17)</f>
        <v/>
      </c>
      <c r="J46" s="1"/>
    </row>
    <row r="47" spans="1:10" x14ac:dyDescent="0.2">
      <c r="A47" s="134" t="str">
        <f>IF(H52&lt;0,"ERROR - Unknown Loss cannot be a negative value.","")</f>
        <v/>
      </c>
      <c r="B47" s="135"/>
      <c r="C47" s="135"/>
      <c r="D47" s="135"/>
      <c r="E47" s="135"/>
      <c r="F47" s="135"/>
      <c r="G47" s="135"/>
      <c r="H47" s="1"/>
      <c r="I47" s="8"/>
      <c r="J47" s="1"/>
    </row>
    <row r="48" spans="1:10" x14ac:dyDescent="0.2">
      <c r="A48" s="14">
        <v>29</v>
      </c>
      <c r="B48" s="136" t="s">
        <v>76</v>
      </c>
      <c r="C48" s="136"/>
      <c r="D48" s="136"/>
      <c r="E48" s="136"/>
      <c r="F48" s="136"/>
      <c r="G48" s="136"/>
      <c r="H48" s="24">
        <f>SUM(H41:H46)</f>
        <v>95000</v>
      </c>
      <c r="I48" s="106"/>
      <c r="J48" s="1"/>
    </row>
    <row r="49" spans="1:10" ht="13.5" thickBot="1" x14ac:dyDescent="0.25">
      <c r="A49" s="17">
        <v>30</v>
      </c>
      <c r="B49" s="127" t="s">
        <v>77</v>
      </c>
      <c r="C49" s="128"/>
      <c r="D49" s="128"/>
      <c r="E49" s="128"/>
      <c r="F49" s="128"/>
      <c r="G49" s="128"/>
      <c r="H49" s="26" t="e">
        <f>IF(H16=0,"",((H48/1000)*B17))</f>
        <v>#VALUE!</v>
      </c>
      <c r="I49" s="27"/>
      <c r="J49" s="1"/>
    </row>
    <row r="50" spans="1:10" ht="4.5" customHeight="1" thickTop="1" x14ac:dyDescent="0.2">
      <c r="A50" s="14"/>
      <c r="B50" s="1"/>
      <c r="C50" s="1"/>
      <c r="D50" s="1"/>
      <c r="E50" s="1"/>
      <c r="F50" s="1"/>
      <c r="G50" s="1"/>
      <c r="H50" s="1"/>
      <c r="I50" s="4"/>
      <c r="J50" s="1"/>
    </row>
    <row r="51" spans="1:10" x14ac:dyDescent="0.2">
      <c r="A51" s="14"/>
      <c r="B51" s="64" t="s">
        <v>36</v>
      </c>
      <c r="C51" s="61"/>
      <c r="D51" s="61"/>
      <c r="E51" s="61"/>
      <c r="F51" s="61"/>
      <c r="G51" s="61"/>
      <c r="H51" s="65"/>
      <c r="I51" s="4"/>
      <c r="J51" s="1"/>
    </row>
    <row r="52" spans="1:10" x14ac:dyDescent="0.2">
      <c r="A52" s="14">
        <v>31</v>
      </c>
      <c r="B52" s="66"/>
      <c r="C52" s="1"/>
      <c r="D52" s="1"/>
      <c r="E52" s="1"/>
      <c r="F52" s="1"/>
      <c r="G52" s="2" t="s">
        <v>29</v>
      </c>
      <c r="H52" s="67">
        <f>H16-H27-H38-H41-H42-H43-H44-H45-H46</f>
        <v>3696100</v>
      </c>
      <c r="I52" s="59"/>
      <c r="J52" s="1"/>
    </row>
    <row r="53" spans="1:10" x14ac:dyDescent="0.2">
      <c r="A53" s="14">
        <v>32</v>
      </c>
      <c r="B53" s="66"/>
      <c r="C53" s="1"/>
      <c r="D53" s="1"/>
      <c r="E53" s="1"/>
      <c r="F53" s="1"/>
      <c r="G53" s="102" t="s">
        <v>30</v>
      </c>
      <c r="H53" s="87">
        <f>IF(H16&gt;0,H52/H16,"")</f>
        <v>0.13093133729848067</v>
      </c>
      <c r="I53" s="4"/>
      <c r="J53" s="1"/>
    </row>
    <row r="54" spans="1:10" x14ac:dyDescent="0.2">
      <c r="A54" s="14">
        <v>33</v>
      </c>
      <c r="B54" s="129" t="str">
        <f>IF(H54=0,"(insert billing period dates at top of page)","")</f>
        <v>(insert billing period dates at top of page)</v>
      </c>
      <c r="C54" s="130"/>
      <c r="D54" s="130"/>
      <c r="E54" s="1"/>
      <c r="F54" s="1"/>
      <c r="G54" s="2" t="s">
        <v>31</v>
      </c>
      <c r="H54" s="107">
        <f>_xlfn.DAYS(F7,C7)</f>
        <v>0</v>
      </c>
      <c r="I54" s="138"/>
      <c r="J54" s="117"/>
    </row>
    <row r="55" spans="1:10" x14ac:dyDescent="0.2">
      <c r="A55" s="14">
        <v>34</v>
      </c>
      <c r="B55" s="62"/>
      <c r="C55" s="1"/>
      <c r="D55" s="1"/>
      <c r="E55" s="1"/>
      <c r="F55" s="1"/>
      <c r="G55" s="2" t="s">
        <v>32</v>
      </c>
      <c r="H55" s="67" t="e">
        <f>IF(H54="","",(H52)/H54)</f>
        <v>#DIV/0!</v>
      </c>
      <c r="I55" s="4"/>
      <c r="J55" s="1"/>
    </row>
    <row r="56" spans="1:10" x14ac:dyDescent="0.2">
      <c r="A56" s="14">
        <v>35</v>
      </c>
      <c r="B56" s="62"/>
      <c r="C56" s="1"/>
      <c r="D56" s="1"/>
      <c r="E56" s="1"/>
      <c r="F56" s="1"/>
      <c r="G56" s="2" t="s">
        <v>33</v>
      </c>
      <c r="H56" s="68" t="e">
        <f>IF(H54="","",H55/1440)</f>
        <v>#DIV/0!</v>
      </c>
      <c r="I56" s="4"/>
      <c r="J56" s="1"/>
    </row>
    <row r="57" spans="1:10" x14ac:dyDescent="0.2">
      <c r="A57" s="14">
        <v>36</v>
      </c>
      <c r="B57" s="62"/>
      <c r="C57" s="1"/>
      <c r="D57" s="1"/>
      <c r="E57" s="1"/>
      <c r="F57" s="1"/>
      <c r="G57" s="2" t="s">
        <v>34</v>
      </c>
      <c r="H57" s="86" t="e">
        <f>IF(H52=0,"",(H52/1000)*B17)</f>
        <v>#VALUE!</v>
      </c>
      <c r="I57" s="4"/>
      <c r="J57" s="1"/>
    </row>
    <row r="58" spans="1:10" ht="13.5" thickBot="1" x14ac:dyDescent="0.25">
      <c r="A58" s="14"/>
      <c r="B58" s="69"/>
      <c r="C58" s="70"/>
      <c r="D58" s="70"/>
      <c r="E58" s="70"/>
      <c r="F58" s="70"/>
      <c r="G58" s="70"/>
      <c r="H58" s="71"/>
      <c r="I58" s="4"/>
      <c r="J58" s="1"/>
    </row>
    <row r="59" spans="1:10" ht="13.5" thickBot="1" x14ac:dyDescent="0.25">
      <c r="A59" s="14">
        <v>37</v>
      </c>
      <c r="B59" s="119" t="s">
        <v>95</v>
      </c>
      <c r="C59" s="120"/>
      <c r="D59" s="120"/>
      <c r="E59" s="120"/>
      <c r="F59" s="120"/>
      <c r="G59" s="120"/>
      <c r="H59" s="120"/>
      <c r="I59" s="73">
        <f>IF(H16=0,"",(H16-(H27+H38))/H16)</f>
        <v>0.13429663505648387</v>
      </c>
      <c r="J59" s="1"/>
    </row>
    <row r="60" spans="1:10" x14ac:dyDescent="0.2">
      <c r="A60" s="1"/>
      <c r="B60" s="1"/>
      <c r="C60" s="1"/>
      <c r="D60" s="1"/>
      <c r="E60" s="1"/>
      <c r="F60" s="1"/>
      <c r="G60" s="56"/>
      <c r="H60" s="1"/>
      <c r="I60" s="4"/>
      <c r="J60" s="1"/>
    </row>
    <row r="61" spans="1:10" x14ac:dyDescent="0.2">
      <c r="A61" s="1"/>
      <c r="B61" s="1"/>
      <c r="C61" s="1"/>
      <c r="D61" s="1"/>
      <c r="E61" s="1"/>
      <c r="F61" s="1"/>
      <c r="G61" s="1"/>
      <c r="H61" s="1"/>
      <c r="I61" s="4"/>
      <c r="J61" s="1"/>
    </row>
    <row r="62" spans="1:10" x14ac:dyDescent="0.2">
      <c r="A62" s="53"/>
      <c r="B62" s="53"/>
      <c r="C62" s="53"/>
      <c r="D62" s="53"/>
      <c r="E62" s="53"/>
      <c r="F62" s="53"/>
      <c r="G62" s="53"/>
      <c r="H62" s="53"/>
      <c r="I62" s="54"/>
      <c r="J62" s="53"/>
    </row>
    <row r="63" spans="1:10" x14ac:dyDescent="0.2">
      <c r="A63" s="53"/>
      <c r="B63" s="53"/>
      <c r="C63" s="53"/>
      <c r="D63" s="53"/>
      <c r="E63" s="53"/>
      <c r="F63" s="53"/>
      <c r="G63" s="53"/>
      <c r="H63" s="53"/>
      <c r="I63" s="108"/>
      <c r="J63" s="53"/>
    </row>
    <row r="64" spans="1:10" x14ac:dyDescent="0.2">
      <c r="A64" s="53"/>
      <c r="B64" s="53"/>
      <c r="C64" s="53"/>
      <c r="D64" s="53"/>
      <c r="E64" s="53"/>
      <c r="F64" s="53"/>
      <c r="G64" s="53"/>
      <c r="H64" s="53"/>
      <c r="I64" s="109"/>
      <c r="J64" s="53"/>
    </row>
    <row r="65" spans="1:9" x14ac:dyDescent="0.2">
      <c r="A65" s="30"/>
      <c r="B65" s="30"/>
      <c r="C65" s="30"/>
      <c r="D65" s="30"/>
      <c r="E65" s="30"/>
      <c r="F65" s="30"/>
      <c r="G65" s="30"/>
      <c r="H65" s="30"/>
      <c r="I65" s="30"/>
    </row>
    <row r="66" spans="1:9" x14ac:dyDescent="0.2">
      <c r="I66" s="29"/>
    </row>
    <row r="67" spans="1:9" x14ac:dyDescent="0.2">
      <c r="I67" s="31"/>
    </row>
    <row r="68" spans="1:9" x14ac:dyDescent="0.2">
      <c r="I68" s="31"/>
    </row>
    <row r="69" spans="1:9" x14ac:dyDescent="0.2">
      <c r="I69" s="31"/>
    </row>
    <row r="70" spans="1:9" x14ac:dyDescent="0.2">
      <c r="I70" s="31"/>
    </row>
  </sheetData>
  <sheetProtection algorithmName="SHA-512" hashValue="SUYJ7HI7ip/0MN5wv4GtE1vGdWQ6BiVgy6lHNWvwhkPmFnJwnFp9iKXaGJTg2rGXsghEeeWkFAxTAwDXTZoZRw==" saltValue="SVxvVXmsv7zebkFJMK344A=="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10" priority="1" stopIfTrue="1">
      <formula>"IF(D20="""""</formula>
    </cfRule>
  </conditionalFormatting>
  <conditionalFormatting sqref="I59">
    <cfRule type="cellIs" dxfId="9" priority="2" stopIfTrue="1" operator="greaterThan">
      <formula>0.15</formula>
    </cfRule>
  </conditionalFormatting>
  <pageMargins left="0.25" right="0.25" top="0.5" bottom="0.25" header="0" footer="0"/>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A3B89-DD3C-485D-958F-0D6EA257B444}">
  <dimension ref="A1:J70"/>
  <sheetViews>
    <sheetView topLeftCell="A22" workbookViewId="0">
      <selection activeCell="H33" sqref="H33"/>
    </sheetView>
  </sheetViews>
  <sheetFormatPr defaultRowHeight="12.75" x14ac:dyDescent="0.2"/>
  <cols>
    <col min="8" max="8" width="15" customWidth="1"/>
    <col min="9" max="9" width="10" style="32" bestFit="1" customWidth="1"/>
  </cols>
  <sheetData>
    <row r="1" spans="1:10" ht="20.25" x14ac:dyDescent="0.3">
      <c r="A1" s="151" t="s">
        <v>55</v>
      </c>
      <c r="B1" s="152"/>
      <c r="C1" s="152"/>
      <c r="D1" s="152"/>
      <c r="E1" s="152"/>
      <c r="F1" s="152"/>
      <c r="G1" s="152"/>
      <c r="H1" s="152"/>
      <c r="I1" s="152"/>
      <c r="J1" s="79"/>
    </row>
    <row r="2" spans="1:10" ht="18" x14ac:dyDescent="0.25">
      <c r="A2" s="160" t="s">
        <v>0</v>
      </c>
      <c r="B2" s="160"/>
      <c r="C2" s="160"/>
      <c r="D2" s="160"/>
      <c r="E2" s="160"/>
      <c r="F2" s="160"/>
      <c r="G2" s="160"/>
      <c r="H2" s="160"/>
      <c r="I2" s="160"/>
      <c r="J2" s="58"/>
    </row>
    <row r="3" spans="1:10" x14ac:dyDescent="0.2">
      <c r="A3" s="1"/>
      <c r="B3" s="1"/>
      <c r="C3" s="1"/>
      <c r="D3" s="3"/>
      <c r="E3" s="1"/>
      <c r="F3" s="1"/>
      <c r="G3" s="1"/>
      <c r="H3" s="34"/>
      <c r="I3" s="103"/>
      <c r="J3" s="1"/>
    </row>
    <row r="4" spans="1:10" x14ac:dyDescent="0.2">
      <c r="A4" s="5" t="s">
        <v>1</v>
      </c>
      <c r="B4" s="1"/>
      <c r="C4" s="167" t="str">
        <f>January!C4</f>
        <v>WESTERN ROCKCASTE WATER</v>
      </c>
      <c r="D4" s="168"/>
      <c r="E4" s="168"/>
      <c r="F4" s="169"/>
      <c r="G4" s="93" t="s">
        <v>37</v>
      </c>
      <c r="H4" s="55" t="str">
        <f>January!H4</f>
        <v>KY1020891</v>
      </c>
      <c r="I4" s="92"/>
      <c r="J4" s="1"/>
    </row>
    <row r="5" spans="1:10" ht="6" customHeight="1" x14ac:dyDescent="0.2">
      <c r="A5" s="1"/>
      <c r="B5" s="1"/>
      <c r="C5" s="161"/>
      <c r="D5" s="161"/>
      <c r="E5" s="1"/>
      <c r="F5" s="1"/>
      <c r="G5" s="1"/>
      <c r="H5" s="34"/>
      <c r="I5" s="4"/>
      <c r="J5" s="1"/>
    </row>
    <row r="6" spans="1:10" x14ac:dyDescent="0.2">
      <c r="A6" s="5" t="s">
        <v>2</v>
      </c>
      <c r="B6" s="1"/>
      <c r="C6" s="167" t="s">
        <v>107</v>
      </c>
      <c r="D6" s="170"/>
      <c r="E6" s="1"/>
      <c r="F6" s="1"/>
      <c r="G6" s="36" t="s">
        <v>3</v>
      </c>
      <c r="H6" s="50">
        <f>January!H6</f>
        <v>2022</v>
      </c>
      <c r="I6" s="4"/>
      <c r="J6" s="1"/>
    </row>
    <row r="7" spans="1:10" x14ac:dyDescent="0.2">
      <c r="A7" s="136" t="s">
        <v>74</v>
      </c>
      <c r="B7" s="139"/>
      <c r="C7" s="140"/>
      <c r="D7" s="141"/>
      <c r="E7" s="91" t="s">
        <v>75</v>
      </c>
      <c r="F7" s="142"/>
      <c r="G7" s="143"/>
      <c r="H7" s="85"/>
      <c r="I7" s="4"/>
      <c r="J7" s="1"/>
    </row>
    <row r="8" spans="1:10" x14ac:dyDescent="0.2">
      <c r="A8" s="1"/>
      <c r="B8" s="1"/>
      <c r="C8" s="1"/>
      <c r="D8" s="1"/>
      <c r="E8" s="1"/>
      <c r="F8" s="1"/>
      <c r="G8" s="1"/>
      <c r="H8" s="90"/>
      <c r="I8" s="4"/>
      <c r="J8" s="1"/>
    </row>
    <row r="9" spans="1:10" x14ac:dyDescent="0.2">
      <c r="A9" s="14">
        <v>1</v>
      </c>
      <c r="B9" s="5" t="s">
        <v>4</v>
      </c>
      <c r="C9" s="1"/>
      <c r="D9" s="1"/>
      <c r="E9" s="1"/>
      <c r="F9" s="144" t="str">
        <f>IF(H9="","(insert cost)","")</f>
        <v>(insert cost)</v>
      </c>
      <c r="G9" s="145"/>
      <c r="H9" s="6"/>
      <c r="I9" s="4"/>
      <c r="J9" s="1"/>
    </row>
    <row r="10" spans="1:10" x14ac:dyDescent="0.2">
      <c r="A10" s="14">
        <v>2</v>
      </c>
      <c r="B10" s="5" t="s">
        <v>5</v>
      </c>
      <c r="C10" s="1"/>
      <c r="D10" s="1"/>
      <c r="E10" s="1"/>
      <c r="F10" s="144" t="str">
        <f>IF(H10="","(insert cost)","")</f>
        <v/>
      </c>
      <c r="G10" s="145"/>
      <c r="H10" s="7">
        <v>2.93</v>
      </c>
      <c r="I10" s="8"/>
      <c r="J10" s="1"/>
    </row>
    <row r="11" spans="1:10" hidden="1" x14ac:dyDescent="0.2">
      <c r="A11" s="5"/>
      <c r="B11" s="1"/>
      <c r="C11" s="1"/>
      <c r="D11" s="1"/>
      <c r="E11" s="1"/>
      <c r="F11" s="1"/>
      <c r="G11" s="1"/>
      <c r="H11" s="9"/>
      <c r="I11" s="8"/>
      <c r="J11" s="1"/>
    </row>
    <row r="12" spans="1:10" ht="12.75" customHeight="1" thickBot="1" x14ac:dyDescent="0.25">
      <c r="A12" s="10"/>
      <c r="B12" s="10"/>
      <c r="C12" s="11"/>
      <c r="D12" s="11"/>
      <c r="E12" s="11"/>
      <c r="F12" s="11"/>
      <c r="G12" s="11"/>
      <c r="H12" s="12"/>
      <c r="I12" s="13"/>
      <c r="J12" s="1"/>
    </row>
    <row r="13" spans="1:10" x14ac:dyDescent="0.2">
      <c r="A13" s="76"/>
      <c r="B13" s="150" t="s">
        <v>7</v>
      </c>
      <c r="C13" s="150"/>
      <c r="D13" s="150"/>
      <c r="E13" s="150"/>
      <c r="F13" s="150"/>
      <c r="G13" s="150"/>
      <c r="H13" s="93" t="s">
        <v>6</v>
      </c>
      <c r="I13" s="92"/>
      <c r="J13" s="1"/>
    </row>
    <row r="14" spans="1:10" x14ac:dyDescent="0.2">
      <c r="A14" s="14">
        <v>3</v>
      </c>
      <c r="B14" s="1" t="s">
        <v>8</v>
      </c>
      <c r="C14" s="1"/>
      <c r="D14" s="1"/>
      <c r="E14" s="1"/>
      <c r="F14" s="148" t="str">
        <f>IF(H9="","",H14/1000*H9)</f>
        <v/>
      </c>
      <c r="G14" s="149"/>
      <c r="H14" s="104"/>
      <c r="I14" s="47">
        <f>IF(H16&gt;0,H14/H16,"")</f>
        <v>0</v>
      </c>
      <c r="J14" s="1"/>
    </row>
    <row r="15" spans="1:10" x14ac:dyDescent="0.2">
      <c r="A15" s="14">
        <v>4</v>
      </c>
      <c r="B15" s="1" t="s">
        <v>9</v>
      </c>
      <c r="C15" s="1"/>
      <c r="D15" s="1"/>
      <c r="E15" s="1"/>
      <c r="F15" s="148">
        <f>IF(H10="","",H15/1000*H10)</f>
        <v>94492.119099999996</v>
      </c>
      <c r="G15" s="149"/>
      <c r="H15" s="15">
        <v>32249870</v>
      </c>
      <c r="I15" s="48">
        <f>IF(H16&gt;0,H15/H16,"")</f>
        <v>1</v>
      </c>
      <c r="J15" s="1"/>
    </row>
    <row r="16" spans="1:10" x14ac:dyDescent="0.2">
      <c r="A16" s="14">
        <v>5</v>
      </c>
      <c r="B16" s="136" t="s">
        <v>10</v>
      </c>
      <c r="C16" s="136"/>
      <c r="D16" s="136"/>
      <c r="E16" s="136"/>
      <c r="F16" s="136"/>
      <c r="G16" s="136"/>
      <c r="H16" s="16">
        <f>H14+H15</f>
        <v>32249870</v>
      </c>
      <c r="I16" s="8"/>
      <c r="J16" s="1"/>
    </row>
    <row r="17" spans="1:10" ht="13.5" thickBot="1" x14ac:dyDescent="0.25">
      <c r="A17" s="17">
        <v>6</v>
      </c>
      <c r="B17" s="33" t="e">
        <f>F17/(H16/1000)</f>
        <v>#VALUE!</v>
      </c>
      <c r="C17" s="18"/>
      <c r="D17" s="164" t="s">
        <v>11</v>
      </c>
      <c r="E17" s="164"/>
      <c r="F17" s="165" t="e">
        <f>IF(H16=0,"",F14+F15)</f>
        <v>#VALUE!</v>
      </c>
      <c r="G17" s="165"/>
      <c r="H17" s="18"/>
      <c r="I17" s="19"/>
      <c r="J17" s="1"/>
    </row>
    <row r="18" spans="1:10" ht="13.5" thickTop="1" x14ac:dyDescent="0.2">
      <c r="A18" s="14"/>
      <c r="B18" s="133" t="s">
        <v>12</v>
      </c>
      <c r="C18" s="133"/>
      <c r="D18" s="133"/>
      <c r="E18" s="133"/>
      <c r="F18" s="133"/>
      <c r="G18" s="133"/>
      <c r="H18" s="133"/>
      <c r="I18" s="133"/>
      <c r="J18" s="1"/>
    </row>
    <row r="19" spans="1:10" x14ac:dyDescent="0.2">
      <c r="A19" s="14">
        <v>7</v>
      </c>
      <c r="B19" s="1" t="s">
        <v>13</v>
      </c>
      <c r="C19" s="1"/>
      <c r="D19" s="1"/>
      <c r="E19" s="1"/>
      <c r="F19" s="1"/>
      <c r="G19" s="1"/>
      <c r="H19" s="15">
        <v>21117700</v>
      </c>
      <c r="I19" s="4"/>
      <c r="J19" s="1"/>
    </row>
    <row r="20" spans="1:10" x14ac:dyDescent="0.2">
      <c r="A20" s="14">
        <v>8</v>
      </c>
      <c r="B20" s="1" t="s">
        <v>14</v>
      </c>
      <c r="C20" s="1"/>
      <c r="D20" s="1"/>
      <c r="E20" s="1"/>
      <c r="F20" s="1"/>
      <c r="G20" s="1"/>
      <c r="H20" s="15"/>
      <c r="I20" s="4"/>
      <c r="J20" s="1"/>
    </row>
    <row r="21" spans="1:10" x14ac:dyDescent="0.2">
      <c r="A21" s="14">
        <v>9</v>
      </c>
      <c r="B21" s="1" t="s">
        <v>15</v>
      </c>
      <c r="C21" s="1"/>
      <c r="D21" s="1"/>
      <c r="E21" s="1"/>
      <c r="F21" s="1"/>
      <c r="G21" s="1"/>
      <c r="H21" s="15"/>
      <c r="I21" s="4"/>
      <c r="J21" s="1"/>
    </row>
    <row r="22" spans="1:10" x14ac:dyDescent="0.2">
      <c r="A22" s="14">
        <v>10</v>
      </c>
      <c r="B22" s="1" t="s">
        <v>16</v>
      </c>
      <c r="C22" s="1"/>
      <c r="D22" s="1"/>
      <c r="E22" s="1"/>
      <c r="F22" s="1"/>
      <c r="G22" s="1"/>
      <c r="H22" s="15"/>
      <c r="I22" s="4"/>
      <c r="J22" s="1"/>
    </row>
    <row r="23" spans="1:10" x14ac:dyDescent="0.2">
      <c r="A23" s="14">
        <v>11</v>
      </c>
      <c r="B23" s="1" t="s">
        <v>17</v>
      </c>
      <c r="C23" s="121" t="s">
        <v>65</v>
      </c>
      <c r="D23" s="122"/>
      <c r="E23" s="122"/>
      <c r="F23" s="122"/>
      <c r="G23" s="123"/>
      <c r="H23" s="15"/>
      <c r="I23" s="4"/>
      <c r="J23" s="1"/>
    </row>
    <row r="24" spans="1:10" x14ac:dyDescent="0.2">
      <c r="A24" s="14">
        <v>12</v>
      </c>
      <c r="B24" s="56" t="s">
        <v>48</v>
      </c>
      <c r="C24" s="1"/>
      <c r="D24" s="124" t="s">
        <v>66</v>
      </c>
      <c r="E24" s="125"/>
      <c r="F24" s="125"/>
      <c r="G24" s="126"/>
      <c r="H24" s="15"/>
      <c r="I24" s="4"/>
      <c r="J24" s="1"/>
    </row>
    <row r="25" spans="1:10" x14ac:dyDescent="0.2">
      <c r="A25" s="14">
        <v>13</v>
      </c>
      <c r="B25" s="1" t="s">
        <v>18</v>
      </c>
      <c r="C25" s="1"/>
      <c r="D25" s="155"/>
      <c r="E25" s="156"/>
      <c r="F25" s="156"/>
      <c r="G25" s="157"/>
      <c r="H25" s="15"/>
      <c r="I25" s="4"/>
      <c r="J25" s="1"/>
    </row>
    <row r="26" spans="1:10" x14ac:dyDescent="0.2">
      <c r="A26" s="14"/>
      <c r="B26" s="1"/>
      <c r="C26" s="1"/>
      <c r="D26" s="153" t="str">
        <f>IF(AND(D25="",H25&gt;0),"(identify Other Sales )","")</f>
        <v/>
      </c>
      <c r="E26" s="153"/>
      <c r="F26" s="153"/>
      <c r="G26" s="153"/>
      <c r="H26" s="1"/>
      <c r="I26" s="8"/>
      <c r="J26" s="1"/>
    </row>
    <row r="27" spans="1:10" x14ac:dyDescent="0.2">
      <c r="A27" s="14">
        <v>14</v>
      </c>
      <c r="B27" s="136" t="s">
        <v>19</v>
      </c>
      <c r="C27" s="136"/>
      <c r="D27" s="136"/>
      <c r="E27" s="136"/>
      <c r="F27" s="136"/>
      <c r="G27" s="136"/>
      <c r="H27" s="16">
        <f>SUM(H19:H25)</f>
        <v>21117700</v>
      </c>
      <c r="I27" s="48">
        <f>IF(H16&gt;0,H27/H16,"")</f>
        <v>0.65481504266528823</v>
      </c>
      <c r="J27" s="1"/>
    </row>
    <row r="28" spans="1:10" ht="13.5" thickBot="1" x14ac:dyDescent="0.25">
      <c r="A28" s="17">
        <v>15</v>
      </c>
      <c r="B28" s="127" t="s">
        <v>20</v>
      </c>
      <c r="C28" s="154"/>
      <c r="D28" s="154"/>
      <c r="E28" s="154"/>
      <c r="F28" s="154"/>
      <c r="G28" s="154"/>
      <c r="H28" s="21">
        <f>H16-H27</f>
        <v>11132170</v>
      </c>
      <c r="I28" s="49">
        <f>IF(H16&gt;0,H28/H16,"")</f>
        <v>0.34518495733471172</v>
      </c>
      <c r="J28" s="1"/>
    </row>
    <row r="29" spans="1:10" ht="13.5" thickTop="1" x14ac:dyDescent="0.2">
      <c r="A29" s="14"/>
      <c r="B29" s="1"/>
      <c r="C29" s="1"/>
      <c r="D29" s="1"/>
      <c r="E29" s="1"/>
      <c r="F29" s="1"/>
      <c r="G29" s="1"/>
      <c r="H29" s="1"/>
      <c r="I29" s="4"/>
      <c r="J29" s="1"/>
    </row>
    <row r="30" spans="1:10" x14ac:dyDescent="0.2">
      <c r="A30" s="14"/>
      <c r="B30" s="133" t="s">
        <v>21</v>
      </c>
      <c r="C30" s="133"/>
      <c r="D30" s="133"/>
      <c r="E30" s="133"/>
      <c r="F30" s="133"/>
      <c r="G30" s="133"/>
      <c r="H30" s="133"/>
      <c r="I30" s="133"/>
      <c r="J30" s="1"/>
    </row>
    <row r="31" spans="1:10" x14ac:dyDescent="0.2">
      <c r="A31" s="14">
        <v>16</v>
      </c>
      <c r="B31" s="1" t="s">
        <v>22</v>
      </c>
      <c r="C31" s="1"/>
      <c r="D31" s="1"/>
      <c r="E31" s="1"/>
      <c r="F31" s="1"/>
      <c r="G31" s="1"/>
      <c r="H31" s="15"/>
      <c r="I31" s="22"/>
      <c r="J31" s="1"/>
    </row>
    <row r="32" spans="1:10" x14ac:dyDescent="0.2">
      <c r="A32" s="14">
        <v>17</v>
      </c>
      <c r="B32" s="1" t="s">
        <v>23</v>
      </c>
      <c r="C32" s="1"/>
      <c r="D32" s="1"/>
      <c r="E32" s="1"/>
      <c r="F32" s="1"/>
      <c r="G32" s="1"/>
      <c r="H32" s="15"/>
      <c r="I32" s="22"/>
      <c r="J32" s="1"/>
    </row>
    <row r="33" spans="1:10" x14ac:dyDescent="0.2">
      <c r="A33" s="14">
        <v>18</v>
      </c>
      <c r="B33" s="56" t="s">
        <v>24</v>
      </c>
      <c r="C33" s="1"/>
      <c r="D33" s="124" t="s">
        <v>68</v>
      </c>
      <c r="E33" s="125"/>
      <c r="F33" s="125"/>
      <c r="G33" s="126"/>
      <c r="H33" s="15">
        <v>12000</v>
      </c>
      <c r="I33" s="59" t="e">
        <f>IF(H33=0,"",(H33/1000)*B17)</f>
        <v>#VALUE!</v>
      </c>
      <c r="J33" s="1"/>
    </row>
    <row r="34" spans="1:10" x14ac:dyDescent="0.2">
      <c r="A34" s="14">
        <v>19</v>
      </c>
      <c r="B34" s="56" t="s">
        <v>41</v>
      </c>
      <c r="C34" s="1"/>
      <c r="D34" s="124" t="s">
        <v>69</v>
      </c>
      <c r="E34" s="125"/>
      <c r="F34" s="125"/>
      <c r="G34" s="126"/>
      <c r="H34" s="15"/>
      <c r="I34" s="59" t="str">
        <f>IF(H34=0,"",(H34/1000)*B17)</f>
        <v/>
      </c>
      <c r="J34" s="1"/>
    </row>
    <row r="35" spans="1:10" x14ac:dyDescent="0.2">
      <c r="A35" s="14">
        <v>20</v>
      </c>
      <c r="B35" s="56" t="s">
        <v>54</v>
      </c>
      <c r="C35" s="1"/>
      <c r="D35" s="124" t="s">
        <v>67</v>
      </c>
      <c r="E35" s="125"/>
      <c r="F35" s="125"/>
      <c r="G35" s="126"/>
      <c r="H35" s="15"/>
      <c r="I35" s="59" t="str">
        <f>IF(H35=0,"",(H35/1000)*B17)</f>
        <v/>
      </c>
      <c r="J35" s="1"/>
    </row>
    <row r="36" spans="1:10" x14ac:dyDescent="0.2">
      <c r="A36" s="14">
        <v>21</v>
      </c>
      <c r="B36" s="56" t="s">
        <v>56</v>
      </c>
      <c r="C36" s="1"/>
      <c r="D36" s="155"/>
      <c r="E36" s="158"/>
      <c r="F36" s="158"/>
      <c r="G36" s="159"/>
      <c r="H36" s="15"/>
      <c r="I36" s="59" t="str">
        <f>IF(H36=0,"",(H36/1000)*B17)</f>
        <v/>
      </c>
      <c r="J36" s="1"/>
    </row>
    <row r="37" spans="1:10" x14ac:dyDescent="0.2">
      <c r="A37" s="14"/>
      <c r="B37" s="1"/>
      <c r="C37" s="1"/>
      <c r="D37" s="153" t="str">
        <f>IF(AND(D36="",H36&gt;0),"(identify other usage )","")</f>
        <v/>
      </c>
      <c r="E37" s="153"/>
      <c r="F37" s="153"/>
      <c r="G37" s="153"/>
      <c r="H37" s="1"/>
      <c r="I37" s="8"/>
      <c r="J37" s="1"/>
    </row>
    <row r="38" spans="1:10" x14ac:dyDescent="0.2">
      <c r="A38" s="14">
        <v>22</v>
      </c>
      <c r="B38" s="136" t="s">
        <v>35</v>
      </c>
      <c r="C38" s="136"/>
      <c r="D38" s="136"/>
      <c r="E38" s="136"/>
      <c r="F38" s="136"/>
      <c r="G38" s="136"/>
      <c r="H38" s="105">
        <f>SUM(H31:H36)</f>
        <v>12000</v>
      </c>
      <c r="I38" s="20"/>
      <c r="J38" s="1"/>
    </row>
    <row r="39" spans="1:10" ht="4.3499999999999996" customHeight="1" thickBot="1" x14ac:dyDescent="0.25">
      <c r="A39" s="17"/>
      <c r="B39" s="127"/>
      <c r="C39" s="131"/>
      <c r="D39" s="131"/>
      <c r="E39" s="131"/>
      <c r="F39" s="131"/>
      <c r="G39" s="131"/>
      <c r="H39" s="132"/>
      <c r="I39" s="88"/>
      <c r="J39" s="1"/>
    </row>
    <row r="40" spans="1:10" ht="13.5" thickTop="1" x14ac:dyDescent="0.2">
      <c r="A40" s="14"/>
      <c r="B40" s="133" t="s">
        <v>26</v>
      </c>
      <c r="C40" s="133"/>
      <c r="D40" s="133"/>
      <c r="E40" s="133"/>
      <c r="F40" s="133"/>
      <c r="G40" s="133"/>
      <c r="H40" s="133"/>
      <c r="I40" s="133"/>
      <c r="J40" s="1"/>
    </row>
    <row r="41" spans="1:10" x14ac:dyDescent="0.2">
      <c r="A41" s="14">
        <v>23</v>
      </c>
      <c r="B41" s="124" t="s">
        <v>42</v>
      </c>
      <c r="C41" s="125"/>
      <c r="D41" s="125"/>
      <c r="E41" s="125"/>
      <c r="F41" s="125"/>
      <c r="G41" s="126"/>
      <c r="H41" s="15"/>
      <c r="I41" s="59" t="str">
        <f>IF(H41=0,"",(H41/1000)*B17)</f>
        <v/>
      </c>
      <c r="J41" s="1"/>
    </row>
    <row r="42" spans="1:10" x14ac:dyDescent="0.2">
      <c r="A42" s="14">
        <v>24</v>
      </c>
      <c r="B42" s="124" t="s">
        <v>118</v>
      </c>
      <c r="C42" s="125"/>
      <c r="D42" s="137" t="s">
        <v>70</v>
      </c>
      <c r="E42" s="125"/>
      <c r="F42" s="125"/>
      <c r="G42" s="126"/>
      <c r="H42" s="15">
        <v>200000</v>
      </c>
      <c r="I42" s="59" t="e">
        <f>IF(H42=0,"",(H42/1000)*B17)</f>
        <v>#VALUE!</v>
      </c>
      <c r="J42" s="1"/>
    </row>
    <row r="43" spans="1:10" x14ac:dyDescent="0.2">
      <c r="A43" s="14">
        <v>25</v>
      </c>
      <c r="B43" s="137" t="s">
        <v>119</v>
      </c>
      <c r="C43" s="117"/>
      <c r="D43" s="137" t="s">
        <v>120</v>
      </c>
      <c r="E43" s="117"/>
      <c r="F43" s="117"/>
      <c r="G43" s="166"/>
      <c r="H43" s="15">
        <v>170000</v>
      </c>
      <c r="I43" s="59" t="e">
        <f>IF(H43=0,"",(H43/1000)*B17)</f>
        <v>#VALUE!</v>
      </c>
      <c r="J43" s="1"/>
    </row>
    <row r="44" spans="1:10" x14ac:dyDescent="0.2">
      <c r="A44" s="14">
        <v>26</v>
      </c>
      <c r="B44" s="124" t="s">
        <v>78</v>
      </c>
      <c r="C44" s="125"/>
      <c r="D44" s="125"/>
      <c r="E44" s="125"/>
      <c r="F44" s="125"/>
      <c r="G44" s="126"/>
      <c r="H44" s="15"/>
      <c r="I44" s="59" t="str">
        <f>IF(H44=0,"",(H44/1000)*B17)</f>
        <v/>
      </c>
      <c r="J44" s="1"/>
    </row>
    <row r="45" spans="1:10" x14ac:dyDescent="0.2">
      <c r="A45" s="14">
        <v>27</v>
      </c>
      <c r="B45" s="124" t="s">
        <v>63</v>
      </c>
      <c r="C45" s="125"/>
      <c r="D45" s="125"/>
      <c r="E45" s="137" t="s">
        <v>71</v>
      </c>
      <c r="F45" s="125"/>
      <c r="G45" s="126"/>
      <c r="H45" s="15"/>
      <c r="I45" s="59" t="str">
        <f>IF(H45=0,"",(H45/1000)*B17)</f>
        <v/>
      </c>
      <c r="J45" s="1"/>
    </row>
    <row r="46" spans="1:10" x14ac:dyDescent="0.2">
      <c r="A46" s="14">
        <v>28</v>
      </c>
      <c r="B46" s="56" t="s">
        <v>58</v>
      </c>
      <c r="C46" s="137" t="s">
        <v>72</v>
      </c>
      <c r="D46" s="125"/>
      <c r="E46" s="125"/>
      <c r="F46" s="125"/>
      <c r="G46" s="126"/>
      <c r="H46" s="15"/>
      <c r="I46" s="59" t="str">
        <f>IF(H46=0,"",(H46/1000)*B17)</f>
        <v/>
      </c>
      <c r="J46" s="1"/>
    </row>
    <row r="47" spans="1:10" x14ac:dyDescent="0.2">
      <c r="A47" s="134" t="str">
        <f>IF(H52&lt;0,"ERROR - Unknown Loss cannot be a negative value.","")</f>
        <v/>
      </c>
      <c r="B47" s="135"/>
      <c r="C47" s="135"/>
      <c r="D47" s="135"/>
      <c r="E47" s="135"/>
      <c r="F47" s="135"/>
      <c r="G47" s="135"/>
      <c r="H47" s="1"/>
      <c r="I47" s="8"/>
      <c r="J47" s="1"/>
    </row>
    <row r="48" spans="1:10" x14ac:dyDescent="0.2">
      <c r="A48" s="14">
        <v>29</v>
      </c>
      <c r="B48" s="136" t="s">
        <v>76</v>
      </c>
      <c r="C48" s="136"/>
      <c r="D48" s="136"/>
      <c r="E48" s="136"/>
      <c r="F48" s="136"/>
      <c r="G48" s="136"/>
      <c r="H48" s="24">
        <f>SUM(H41:H46)</f>
        <v>370000</v>
      </c>
      <c r="I48" s="106"/>
      <c r="J48" s="1"/>
    </row>
    <row r="49" spans="1:10" ht="13.5" thickBot="1" x14ac:dyDescent="0.25">
      <c r="A49" s="17">
        <v>30</v>
      </c>
      <c r="B49" s="127" t="s">
        <v>77</v>
      </c>
      <c r="C49" s="128"/>
      <c r="D49" s="128"/>
      <c r="E49" s="128"/>
      <c r="F49" s="128"/>
      <c r="G49" s="128"/>
      <c r="H49" s="26" t="e">
        <f>IF(H16=0,"",((H48/1000)*B17))</f>
        <v>#VALUE!</v>
      </c>
      <c r="I49" s="27"/>
      <c r="J49" s="1"/>
    </row>
    <row r="50" spans="1:10" ht="4.5" customHeight="1" thickTop="1" x14ac:dyDescent="0.2">
      <c r="A50" s="14"/>
      <c r="B50" s="1"/>
      <c r="C50" s="1"/>
      <c r="D50" s="1"/>
      <c r="E50" s="1"/>
      <c r="F50" s="1"/>
      <c r="G50" s="1"/>
      <c r="H50" s="1"/>
      <c r="I50" s="4"/>
      <c r="J50" s="1"/>
    </row>
    <row r="51" spans="1:10" x14ac:dyDescent="0.2">
      <c r="A51" s="14"/>
      <c r="B51" s="64" t="s">
        <v>36</v>
      </c>
      <c r="C51" s="61"/>
      <c r="D51" s="61"/>
      <c r="E51" s="61"/>
      <c r="F51" s="61"/>
      <c r="G51" s="61"/>
      <c r="H51" s="65"/>
      <c r="I51" s="4"/>
      <c r="J51" s="1"/>
    </row>
    <row r="52" spans="1:10" x14ac:dyDescent="0.2">
      <c r="A52" s="14">
        <v>31</v>
      </c>
      <c r="B52" s="66"/>
      <c r="C52" s="1"/>
      <c r="D52" s="1"/>
      <c r="E52" s="1"/>
      <c r="F52" s="1"/>
      <c r="G52" s="2" t="s">
        <v>29</v>
      </c>
      <c r="H52" s="67">
        <f>H16-H27-H38-H41-H42-H43-H44-H45-H46</f>
        <v>10750170</v>
      </c>
      <c r="I52" s="59"/>
      <c r="J52" s="1"/>
    </row>
    <row r="53" spans="1:10" x14ac:dyDescent="0.2">
      <c r="A53" s="14">
        <v>32</v>
      </c>
      <c r="B53" s="66"/>
      <c r="C53" s="1"/>
      <c r="D53" s="1"/>
      <c r="E53" s="1"/>
      <c r="F53" s="1"/>
      <c r="G53" s="102" t="s">
        <v>30</v>
      </c>
      <c r="H53" s="87">
        <f>IF(H16&gt;0,H52/H16,"")</f>
        <v>0.33333994834707859</v>
      </c>
      <c r="I53" s="4"/>
      <c r="J53" s="1"/>
    </row>
    <row r="54" spans="1:10" x14ac:dyDescent="0.2">
      <c r="A54" s="14">
        <v>33</v>
      </c>
      <c r="B54" s="129" t="str">
        <f>IF(H54=0,"(insert billing period dates at top of page)","")</f>
        <v>(insert billing period dates at top of page)</v>
      </c>
      <c r="C54" s="130"/>
      <c r="D54" s="130"/>
      <c r="E54" s="1"/>
      <c r="F54" s="1"/>
      <c r="G54" s="2" t="s">
        <v>31</v>
      </c>
      <c r="H54" s="107">
        <f>_xlfn.DAYS(F7,C7)</f>
        <v>0</v>
      </c>
      <c r="I54" s="138"/>
      <c r="J54" s="117"/>
    </row>
    <row r="55" spans="1:10" x14ac:dyDescent="0.2">
      <c r="A55" s="14">
        <v>34</v>
      </c>
      <c r="B55" s="62"/>
      <c r="C55" s="1"/>
      <c r="D55" s="1"/>
      <c r="E55" s="1"/>
      <c r="F55" s="1"/>
      <c r="G55" s="2" t="s">
        <v>32</v>
      </c>
      <c r="H55" s="67" t="e">
        <f>IF(H54="","",(H52)/H54)</f>
        <v>#DIV/0!</v>
      </c>
      <c r="I55" s="4"/>
      <c r="J55" s="1"/>
    </row>
    <row r="56" spans="1:10" x14ac:dyDescent="0.2">
      <c r="A56" s="14">
        <v>35</v>
      </c>
      <c r="B56" s="62"/>
      <c r="C56" s="1"/>
      <c r="D56" s="1"/>
      <c r="E56" s="1"/>
      <c r="F56" s="1"/>
      <c r="G56" s="2" t="s">
        <v>33</v>
      </c>
      <c r="H56" s="68" t="e">
        <f>IF(H54="","",H55/1440)</f>
        <v>#DIV/0!</v>
      </c>
      <c r="I56" s="4"/>
      <c r="J56" s="1"/>
    </row>
    <row r="57" spans="1:10" x14ac:dyDescent="0.2">
      <c r="A57" s="14">
        <v>36</v>
      </c>
      <c r="B57" s="62"/>
      <c r="C57" s="1"/>
      <c r="D57" s="1"/>
      <c r="E57" s="1"/>
      <c r="F57" s="1"/>
      <c r="G57" s="2" t="s">
        <v>34</v>
      </c>
      <c r="H57" s="86" t="e">
        <f>IF(H52=0,"",(H52/1000)*B17)</f>
        <v>#VALUE!</v>
      </c>
      <c r="I57" s="4"/>
      <c r="J57" s="1"/>
    </row>
    <row r="58" spans="1:10" ht="13.5" thickBot="1" x14ac:dyDescent="0.25">
      <c r="A58" s="14"/>
      <c r="B58" s="69"/>
      <c r="C58" s="70"/>
      <c r="D58" s="70"/>
      <c r="E58" s="70"/>
      <c r="F58" s="70"/>
      <c r="G58" s="70"/>
      <c r="H58" s="71"/>
      <c r="I58" s="4"/>
      <c r="J58" s="1"/>
    </row>
    <row r="59" spans="1:10" ht="13.5" thickBot="1" x14ac:dyDescent="0.25">
      <c r="A59" s="14">
        <v>37</v>
      </c>
      <c r="B59" s="119" t="s">
        <v>95</v>
      </c>
      <c r="C59" s="120"/>
      <c r="D59" s="120"/>
      <c r="E59" s="120"/>
      <c r="F59" s="120"/>
      <c r="G59" s="120"/>
      <c r="H59" s="120"/>
      <c r="I59" s="73">
        <f>IF(H16=0,"",(H16-(H27+H38))/H16)</f>
        <v>0.34481286281154</v>
      </c>
      <c r="J59" s="1"/>
    </row>
    <row r="60" spans="1:10" x14ac:dyDescent="0.2">
      <c r="A60" s="1"/>
      <c r="B60" s="1"/>
      <c r="C60" s="1"/>
      <c r="D60" s="1"/>
      <c r="E60" s="1"/>
      <c r="F60" s="1"/>
      <c r="G60" s="56"/>
      <c r="H60" s="1"/>
      <c r="I60" s="4"/>
      <c r="J60" s="1"/>
    </row>
    <row r="61" spans="1:10" x14ac:dyDescent="0.2">
      <c r="A61" s="1"/>
      <c r="B61" s="1"/>
      <c r="C61" s="1"/>
      <c r="D61" s="1"/>
      <c r="E61" s="1"/>
      <c r="F61" s="1"/>
      <c r="G61" s="1"/>
      <c r="H61" s="1"/>
      <c r="I61" s="4"/>
      <c r="J61" s="1"/>
    </row>
    <row r="62" spans="1:10" x14ac:dyDescent="0.2">
      <c r="A62" s="53"/>
      <c r="B62" s="53"/>
      <c r="C62" s="53"/>
      <c r="D62" s="53"/>
      <c r="E62" s="53"/>
      <c r="F62" s="53"/>
      <c r="G62" s="53"/>
      <c r="H62" s="53"/>
      <c r="I62" s="54"/>
      <c r="J62" s="53"/>
    </row>
    <row r="63" spans="1:10" x14ac:dyDescent="0.2">
      <c r="A63" s="53"/>
      <c r="B63" s="53"/>
      <c r="C63" s="53"/>
      <c r="D63" s="53"/>
      <c r="E63" s="53"/>
      <c r="F63" s="53"/>
      <c r="G63" s="53"/>
      <c r="H63" s="53"/>
      <c r="I63" s="108"/>
      <c r="J63" s="53"/>
    </row>
    <row r="64" spans="1:10" x14ac:dyDescent="0.2">
      <c r="A64" s="53"/>
      <c r="B64" s="53"/>
      <c r="C64" s="53"/>
      <c r="D64" s="53"/>
      <c r="E64" s="53"/>
      <c r="F64" s="53"/>
      <c r="G64" s="53"/>
      <c r="H64" s="53"/>
      <c r="I64" s="109"/>
      <c r="J64" s="53"/>
    </row>
    <row r="65" spans="1:9" x14ac:dyDescent="0.2">
      <c r="A65" s="30"/>
      <c r="B65" s="30"/>
      <c r="C65" s="30"/>
      <c r="D65" s="30"/>
      <c r="E65" s="30"/>
      <c r="F65" s="30"/>
      <c r="G65" s="30"/>
      <c r="H65" s="30"/>
      <c r="I65" s="30"/>
    </row>
    <row r="66" spans="1:9" x14ac:dyDescent="0.2">
      <c r="I66" s="29"/>
    </row>
    <row r="67" spans="1:9" x14ac:dyDescent="0.2">
      <c r="I67" s="31"/>
    </row>
    <row r="68" spans="1:9" x14ac:dyDescent="0.2">
      <c r="I68" s="31"/>
    </row>
    <row r="69" spans="1:9" x14ac:dyDescent="0.2">
      <c r="I69" s="31"/>
    </row>
    <row r="70" spans="1:9" x14ac:dyDescent="0.2">
      <c r="I70" s="31"/>
    </row>
  </sheetData>
  <sheetProtection algorithmName="SHA-512" hashValue="3SJ0NQqpRSEjvLJaAmQoeHA+JRfGS+bRYGEDesGVPLxkDBasHAmoOQinbg2uQfCU8komLwo/oBF5V1IkFesHQA==" saltValue="POpwQaMHCcwSxcz4WoQHnQ=="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8" priority="1" stopIfTrue="1">
      <formula>"IF(D20="""""</formula>
    </cfRule>
  </conditionalFormatting>
  <conditionalFormatting sqref="I59">
    <cfRule type="cellIs" dxfId="7" priority="2" stopIfTrue="1" operator="greaterThan">
      <formula>0.15</formula>
    </cfRule>
  </conditionalFormatting>
  <pageMargins left="0.25" right="0.25" top="0.5" bottom="0.25" header="0" footer="0"/>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B5573-A6EF-45B0-9778-9E5D72DCBAB6}">
  <dimension ref="A1:J70"/>
  <sheetViews>
    <sheetView tabSelected="1" topLeftCell="A2" workbookViewId="0">
      <selection activeCell="H33" sqref="H33"/>
    </sheetView>
  </sheetViews>
  <sheetFormatPr defaultRowHeight="12.75" x14ac:dyDescent="0.2"/>
  <cols>
    <col min="8" max="8" width="15" customWidth="1"/>
    <col min="9" max="9" width="10" style="32" bestFit="1" customWidth="1"/>
  </cols>
  <sheetData>
    <row r="1" spans="1:10" ht="20.25" x14ac:dyDescent="0.3">
      <c r="A1" s="151" t="s">
        <v>55</v>
      </c>
      <c r="B1" s="152"/>
      <c r="C1" s="152"/>
      <c r="D1" s="152"/>
      <c r="E1" s="152"/>
      <c r="F1" s="152"/>
      <c r="G1" s="152"/>
      <c r="H1" s="152"/>
      <c r="I1" s="152"/>
      <c r="J1" s="79"/>
    </row>
    <row r="2" spans="1:10" ht="18" x14ac:dyDescent="0.25">
      <c r="A2" s="160" t="s">
        <v>0</v>
      </c>
      <c r="B2" s="160"/>
      <c r="C2" s="160"/>
      <c r="D2" s="160"/>
      <c r="E2" s="160"/>
      <c r="F2" s="160"/>
      <c r="G2" s="160"/>
      <c r="H2" s="160"/>
      <c r="I2" s="160"/>
      <c r="J2" s="58"/>
    </row>
    <row r="3" spans="1:10" x14ac:dyDescent="0.2">
      <c r="A3" s="1"/>
      <c r="B3" s="1"/>
      <c r="C3" s="1"/>
      <c r="D3" s="3"/>
      <c r="E3" s="1"/>
      <c r="F3" s="1"/>
      <c r="G3" s="1"/>
      <c r="H3" s="34"/>
      <c r="I3" s="103"/>
      <c r="J3" s="1"/>
    </row>
    <row r="4" spans="1:10" x14ac:dyDescent="0.2">
      <c r="A4" s="5" t="s">
        <v>1</v>
      </c>
      <c r="B4" s="1"/>
      <c r="C4" s="167" t="str">
        <f>January!C4</f>
        <v>WESTERN ROCKCASTE WATER</v>
      </c>
      <c r="D4" s="168"/>
      <c r="E4" s="168"/>
      <c r="F4" s="169"/>
      <c r="G4" s="93" t="s">
        <v>37</v>
      </c>
      <c r="H4" s="55" t="str">
        <f>January!H4</f>
        <v>KY1020891</v>
      </c>
      <c r="I4" s="92"/>
      <c r="J4" s="1"/>
    </row>
    <row r="5" spans="1:10" ht="6" customHeight="1" x14ac:dyDescent="0.2">
      <c r="A5" s="1"/>
      <c r="B5" s="1"/>
      <c r="C5" s="161"/>
      <c r="D5" s="161"/>
      <c r="E5" s="1"/>
      <c r="F5" s="1"/>
      <c r="G5" s="1"/>
      <c r="H5" s="34"/>
      <c r="I5" s="4"/>
      <c r="J5" s="1"/>
    </row>
    <row r="6" spans="1:10" x14ac:dyDescent="0.2">
      <c r="A6" s="5" t="s">
        <v>2</v>
      </c>
      <c r="B6" s="1"/>
      <c r="C6" s="167" t="s">
        <v>108</v>
      </c>
      <c r="D6" s="170"/>
      <c r="E6" s="1"/>
      <c r="F6" s="1"/>
      <c r="G6" s="36" t="s">
        <v>3</v>
      </c>
      <c r="H6" s="50">
        <f>January!H6</f>
        <v>2022</v>
      </c>
      <c r="I6" s="4"/>
      <c r="J6" s="1"/>
    </row>
    <row r="7" spans="1:10" x14ac:dyDescent="0.2">
      <c r="A7" s="136" t="s">
        <v>74</v>
      </c>
      <c r="B7" s="139"/>
      <c r="C7" s="140"/>
      <c r="D7" s="141"/>
      <c r="E7" s="91" t="s">
        <v>75</v>
      </c>
      <c r="F7" s="142"/>
      <c r="G7" s="143"/>
      <c r="H7" s="85"/>
      <c r="I7" s="4"/>
      <c r="J7" s="1"/>
    </row>
    <row r="8" spans="1:10" x14ac:dyDescent="0.2">
      <c r="A8" s="1"/>
      <c r="B8" s="1"/>
      <c r="C8" s="1"/>
      <c r="D8" s="1"/>
      <c r="E8" s="1"/>
      <c r="F8" s="1"/>
      <c r="G8" s="1"/>
      <c r="H8" s="90"/>
      <c r="I8" s="4"/>
      <c r="J8" s="1"/>
    </row>
    <row r="9" spans="1:10" x14ac:dyDescent="0.2">
      <c r="A9" s="14">
        <v>1</v>
      </c>
      <c r="B9" s="5" t="s">
        <v>4</v>
      </c>
      <c r="C9" s="1"/>
      <c r="D9" s="1"/>
      <c r="E9" s="1"/>
      <c r="F9" s="144" t="str">
        <f>IF(H9="","(insert cost)","")</f>
        <v>(insert cost)</v>
      </c>
      <c r="G9" s="145"/>
      <c r="H9" s="6"/>
      <c r="I9" s="4"/>
      <c r="J9" s="1"/>
    </row>
    <row r="10" spans="1:10" x14ac:dyDescent="0.2">
      <c r="A10" s="14">
        <v>2</v>
      </c>
      <c r="B10" s="5" t="s">
        <v>5</v>
      </c>
      <c r="C10" s="1"/>
      <c r="D10" s="1"/>
      <c r="E10" s="1"/>
      <c r="F10" s="144" t="str">
        <f>IF(H10="","(insert cost)","")</f>
        <v/>
      </c>
      <c r="G10" s="145"/>
      <c r="H10" s="7">
        <v>2.93</v>
      </c>
      <c r="I10" s="8"/>
      <c r="J10" s="1"/>
    </row>
    <row r="11" spans="1:10" hidden="1" x14ac:dyDescent="0.2">
      <c r="A11" s="5"/>
      <c r="B11" s="1"/>
      <c r="C11" s="1"/>
      <c r="D11" s="1"/>
      <c r="E11" s="1"/>
      <c r="F11" s="1"/>
      <c r="G11" s="1"/>
      <c r="H11" s="9"/>
      <c r="I11" s="8"/>
      <c r="J11" s="1"/>
    </row>
    <row r="12" spans="1:10" ht="12.75" customHeight="1" thickBot="1" x14ac:dyDescent="0.25">
      <c r="A12" s="10"/>
      <c r="B12" s="10"/>
      <c r="C12" s="11"/>
      <c r="D12" s="11"/>
      <c r="E12" s="11"/>
      <c r="F12" s="11"/>
      <c r="G12" s="11"/>
      <c r="H12" s="12"/>
      <c r="I12" s="13"/>
      <c r="J12" s="1"/>
    </row>
    <row r="13" spans="1:10" x14ac:dyDescent="0.2">
      <c r="A13" s="76"/>
      <c r="B13" s="150" t="s">
        <v>7</v>
      </c>
      <c r="C13" s="150"/>
      <c r="D13" s="150"/>
      <c r="E13" s="150"/>
      <c r="F13" s="150"/>
      <c r="G13" s="150"/>
      <c r="H13" s="93" t="s">
        <v>6</v>
      </c>
      <c r="I13" s="92"/>
      <c r="J13" s="1"/>
    </row>
    <row r="14" spans="1:10" x14ac:dyDescent="0.2">
      <c r="A14" s="14">
        <v>3</v>
      </c>
      <c r="B14" s="1" t="s">
        <v>8</v>
      </c>
      <c r="C14" s="1"/>
      <c r="D14" s="1"/>
      <c r="E14" s="1"/>
      <c r="F14" s="148" t="str">
        <f>IF(H9="","",H14/1000*H9)</f>
        <v/>
      </c>
      <c r="G14" s="149"/>
      <c r="H14" s="104"/>
      <c r="I14" s="47">
        <f>IF(H16&gt;0,H14/H16,"")</f>
        <v>0</v>
      </c>
      <c r="J14" s="1"/>
    </row>
    <row r="15" spans="1:10" x14ac:dyDescent="0.2">
      <c r="A15" s="14">
        <v>4</v>
      </c>
      <c r="B15" s="1" t="s">
        <v>9</v>
      </c>
      <c r="C15" s="1"/>
      <c r="D15" s="1"/>
      <c r="E15" s="1"/>
      <c r="F15" s="148">
        <f>IF(H10="","",H15/1000*H10)</f>
        <v>85098.137690000003</v>
      </c>
      <c r="G15" s="149"/>
      <c r="H15" s="15">
        <v>29043733</v>
      </c>
      <c r="I15" s="48">
        <f>IF(H16&gt;0,H15/H16,"")</f>
        <v>1</v>
      </c>
      <c r="J15" s="1"/>
    </row>
    <row r="16" spans="1:10" x14ac:dyDescent="0.2">
      <c r="A16" s="14">
        <v>5</v>
      </c>
      <c r="B16" s="136" t="s">
        <v>10</v>
      </c>
      <c r="C16" s="136"/>
      <c r="D16" s="136"/>
      <c r="E16" s="136"/>
      <c r="F16" s="136"/>
      <c r="G16" s="136"/>
      <c r="H16" s="16">
        <f>H14+H15</f>
        <v>29043733</v>
      </c>
      <c r="I16" s="8"/>
      <c r="J16" s="1"/>
    </row>
    <row r="17" spans="1:10" ht="13.5" thickBot="1" x14ac:dyDescent="0.25">
      <c r="A17" s="17">
        <v>6</v>
      </c>
      <c r="B17" s="33" t="e">
        <f>F17/(H16/1000)</f>
        <v>#VALUE!</v>
      </c>
      <c r="C17" s="18"/>
      <c r="D17" s="164" t="s">
        <v>11</v>
      </c>
      <c r="E17" s="164"/>
      <c r="F17" s="165" t="e">
        <f>IF(H16=0,"",F14+F15)</f>
        <v>#VALUE!</v>
      </c>
      <c r="G17" s="165"/>
      <c r="H17" s="18"/>
      <c r="I17" s="19"/>
      <c r="J17" s="1"/>
    </row>
    <row r="18" spans="1:10" ht="13.5" thickTop="1" x14ac:dyDescent="0.2">
      <c r="A18" s="14"/>
      <c r="B18" s="133" t="s">
        <v>12</v>
      </c>
      <c r="C18" s="133"/>
      <c r="D18" s="133"/>
      <c r="E18" s="133"/>
      <c r="F18" s="133"/>
      <c r="G18" s="133"/>
      <c r="H18" s="133"/>
      <c r="I18" s="133"/>
      <c r="J18" s="1"/>
    </row>
    <row r="19" spans="1:10" x14ac:dyDescent="0.2">
      <c r="A19" s="14">
        <v>7</v>
      </c>
      <c r="B19" s="1" t="s">
        <v>13</v>
      </c>
      <c r="C19" s="1"/>
      <c r="D19" s="1"/>
      <c r="E19" s="1"/>
      <c r="F19" s="1"/>
      <c r="G19" s="1"/>
      <c r="H19" s="15">
        <v>20002900</v>
      </c>
      <c r="I19" s="4"/>
      <c r="J19" s="1"/>
    </row>
    <row r="20" spans="1:10" x14ac:dyDescent="0.2">
      <c r="A20" s="14">
        <v>8</v>
      </c>
      <c r="B20" s="1" t="s">
        <v>14</v>
      </c>
      <c r="C20" s="1"/>
      <c r="D20" s="1"/>
      <c r="E20" s="1"/>
      <c r="F20" s="1"/>
      <c r="G20" s="1"/>
      <c r="H20" s="15"/>
      <c r="I20" s="4"/>
      <c r="J20" s="1"/>
    </row>
    <row r="21" spans="1:10" x14ac:dyDescent="0.2">
      <c r="A21" s="14">
        <v>9</v>
      </c>
      <c r="B21" s="1" t="s">
        <v>15</v>
      </c>
      <c r="C21" s="1"/>
      <c r="D21" s="1"/>
      <c r="E21" s="1"/>
      <c r="F21" s="1"/>
      <c r="G21" s="1"/>
      <c r="H21" s="15"/>
      <c r="I21" s="4"/>
      <c r="J21" s="1"/>
    </row>
    <row r="22" spans="1:10" x14ac:dyDescent="0.2">
      <c r="A22" s="14">
        <v>10</v>
      </c>
      <c r="B22" s="1" t="s">
        <v>16</v>
      </c>
      <c r="C22" s="1"/>
      <c r="D22" s="1"/>
      <c r="E22" s="1"/>
      <c r="F22" s="1"/>
      <c r="G22" s="1"/>
      <c r="H22" s="15"/>
      <c r="I22" s="4"/>
      <c r="J22" s="1"/>
    </row>
    <row r="23" spans="1:10" x14ac:dyDescent="0.2">
      <c r="A23" s="14">
        <v>11</v>
      </c>
      <c r="B23" s="1" t="s">
        <v>17</v>
      </c>
      <c r="C23" s="121" t="s">
        <v>65</v>
      </c>
      <c r="D23" s="122"/>
      <c r="E23" s="122"/>
      <c r="F23" s="122"/>
      <c r="G23" s="123"/>
      <c r="H23" s="15"/>
      <c r="I23" s="4"/>
      <c r="J23" s="1"/>
    </row>
    <row r="24" spans="1:10" x14ac:dyDescent="0.2">
      <c r="A24" s="14">
        <v>12</v>
      </c>
      <c r="B24" s="56" t="s">
        <v>48</v>
      </c>
      <c r="C24" s="1"/>
      <c r="D24" s="124" t="s">
        <v>66</v>
      </c>
      <c r="E24" s="125"/>
      <c r="F24" s="125"/>
      <c r="G24" s="126"/>
      <c r="H24" s="15"/>
      <c r="I24" s="4"/>
      <c r="J24" s="1"/>
    </row>
    <row r="25" spans="1:10" x14ac:dyDescent="0.2">
      <c r="A25" s="14">
        <v>13</v>
      </c>
      <c r="B25" s="1" t="s">
        <v>18</v>
      </c>
      <c r="C25" s="1"/>
      <c r="D25" s="155"/>
      <c r="E25" s="156"/>
      <c r="F25" s="156"/>
      <c r="G25" s="157"/>
      <c r="H25" s="15"/>
      <c r="I25" s="4"/>
      <c r="J25" s="1"/>
    </row>
    <row r="26" spans="1:10" x14ac:dyDescent="0.2">
      <c r="A26" s="14"/>
      <c r="B26" s="1"/>
      <c r="C26" s="1"/>
      <c r="D26" s="153" t="str">
        <f>IF(AND(D25="",H25&gt;0),"(identify Other Sales )","")</f>
        <v/>
      </c>
      <c r="E26" s="153"/>
      <c r="F26" s="153"/>
      <c r="G26" s="153"/>
      <c r="H26" s="1"/>
      <c r="I26" s="8"/>
      <c r="J26" s="1"/>
    </row>
    <row r="27" spans="1:10" x14ac:dyDescent="0.2">
      <c r="A27" s="14">
        <v>14</v>
      </c>
      <c r="B27" s="136" t="s">
        <v>19</v>
      </c>
      <c r="C27" s="136"/>
      <c r="D27" s="136"/>
      <c r="E27" s="136"/>
      <c r="F27" s="136"/>
      <c r="G27" s="136"/>
      <c r="H27" s="16">
        <f>SUM(H19:H25)</f>
        <v>20002900</v>
      </c>
      <c r="I27" s="48">
        <f>IF(H16&gt;0,H27/H16,"")</f>
        <v>0.68871656408630388</v>
      </c>
      <c r="J27" s="1"/>
    </row>
    <row r="28" spans="1:10" ht="13.5" thickBot="1" x14ac:dyDescent="0.25">
      <c r="A28" s="17">
        <v>15</v>
      </c>
      <c r="B28" s="127" t="s">
        <v>20</v>
      </c>
      <c r="C28" s="154"/>
      <c r="D28" s="154"/>
      <c r="E28" s="154"/>
      <c r="F28" s="154"/>
      <c r="G28" s="154"/>
      <c r="H28" s="21">
        <f>H16-H27</f>
        <v>9040833</v>
      </c>
      <c r="I28" s="49">
        <f>IF(H16&gt;0,H28/H16,"")</f>
        <v>0.31128343591369606</v>
      </c>
      <c r="J28" s="1"/>
    </row>
    <row r="29" spans="1:10" ht="13.5" thickTop="1" x14ac:dyDescent="0.2">
      <c r="A29" s="14"/>
      <c r="B29" s="1"/>
      <c r="C29" s="1"/>
      <c r="D29" s="1"/>
      <c r="E29" s="1"/>
      <c r="F29" s="1"/>
      <c r="G29" s="1"/>
      <c r="H29" s="1"/>
      <c r="I29" s="4"/>
      <c r="J29" s="1"/>
    </row>
    <row r="30" spans="1:10" x14ac:dyDescent="0.2">
      <c r="A30" s="14"/>
      <c r="B30" s="133" t="s">
        <v>21</v>
      </c>
      <c r="C30" s="133"/>
      <c r="D30" s="133"/>
      <c r="E30" s="133"/>
      <c r="F30" s="133"/>
      <c r="G30" s="133"/>
      <c r="H30" s="133"/>
      <c r="I30" s="133"/>
      <c r="J30" s="1"/>
    </row>
    <row r="31" spans="1:10" x14ac:dyDescent="0.2">
      <c r="A31" s="14">
        <v>16</v>
      </c>
      <c r="B31" s="1" t="s">
        <v>22</v>
      </c>
      <c r="C31" s="1"/>
      <c r="D31" s="1"/>
      <c r="E31" s="1"/>
      <c r="F31" s="1"/>
      <c r="G31" s="1"/>
      <c r="H31" s="15"/>
      <c r="I31" s="22"/>
      <c r="J31" s="1"/>
    </row>
    <row r="32" spans="1:10" x14ac:dyDescent="0.2">
      <c r="A32" s="14">
        <v>17</v>
      </c>
      <c r="B32" s="1" t="s">
        <v>23</v>
      </c>
      <c r="C32" s="1"/>
      <c r="D32" s="1"/>
      <c r="E32" s="1"/>
      <c r="F32" s="1"/>
      <c r="G32" s="1"/>
      <c r="H32" s="15"/>
      <c r="I32" s="22"/>
      <c r="J32" s="1"/>
    </row>
    <row r="33" spans="1:10" x14ac:dyDescent="0.2">
      <c r="A33" s="14">
        <v>18</v>
      </c>
      <c r="B33" s="56" t="s">
        <v>24</v>
      </c>
      <c r="C33" s="1"/>
      <c r="D33" s="124" t="s">
        <v>68</v>
      </c>
      <c r="E33" s="125"/>
      <c r="F33" s="125"/>
      <c r="G33" s="126"/>
      <c r="H33" s="15">
        <v>25000</v>
      </c>
      <c r="I33" s="59" t="e">
        <f>IF(H33=0,"",(H33/1000)*B17)</f>
        <v>#VALUE!</v>
      </c>
      <c r="J33" s="1"/>
    </row>
    <row r="34" spans="1:10" x14ac:dyDescent="0.2">
      <c r="A34" s="14">
        <v>19</v>
      </c>
      <c r="B34" s="56" t="s">
        <v>41</v>
      </c>
      <c r="C34" s="1"/>
      <c r="D34" s="124" t="s">
        <v>69</v>
      </c>
      <c r="E34" s="125"/>
      <c r="F34" s="125"/>
      <c r="G34" s="126"/>
      <c r="H34" s="15"/>
      <c r="I34" s="59" t="str">
        <f>IF(H34=0,"",(H34/1000)*B17)</f>
        <v/>
      </c>
      <c r="J34" s="1"/>
    </row>
    <row r="35" spans="1:10" x14ac:dyDescent="0.2">
      <c r="A35" s="14">
        <v>20</v>
      </c>
      <c r="B35" s="56" t="s">
        <v>54</v>
      </c>
      <c r="C35" s="1"/>
      <c r="D35" s="124" t="s">
        <v>67</v>
      </c>
      <c r="E35" s="125"/>
      <c r="F35" s="125"/>
      <c r="G35" s="126"/>
      <c r="H35" s="15"/>
      <c r="I35" s="59" t="str">
        <f>IF(H35=0,"",(H35/1000)*B17)</f>
        <v/>
      </c>
      <c r="J35" s="1"/>
    </row>
    <row r="36" spans="1:10" x14ac:dyDescent="0.2">
      <c r="A36" s="14">
        <v>21</v>
      </c>
      <c r="B36" s="56" t="s">
        <v>56</v>
      </c>
      <c r="C36" s="1"/>
      <c r="D36" s="155"/>
      <c r="E36" s="158"/>
      <c r="F36" s="158"/>
      <c r="G36" s="159"/>
      <c r="H36" s="15"/>
      <c r="I36" s="59" t="str">
        <f>IF(H36=0,"",(H36/1000)*B17)</f>
        <v/>
      </c>
      <c r="J36" s="1"/>
    </row>
    <row r="37" spans="1:10" x14ac:dyDescent="0.2">
      <c r="A37" s="14"/>
      <c r="B37" s="1"/>
      <c r="C37" s="1"/>
      <c r="D37" s="153" t="str">
        <f>IF(AND(D36="",H36&gt;0),"(identify other usage )","")</f>
        <v/>
      </c>
      <c r="E37" s="153"/>
      <c r="F37" s="153"/>
      <c r="G37" s="153"/>
      <c r="H37" s="1"/>
      <c r="I37" s="8"/>
      <c r="J37" s="1"/>
    </row>
    <row r="38" spans="1:10" x14ac:dyDescent="0.2">
      <c r="A38" s="14">
        <v>22</v>
      </c>
      <c r="B38" s="136" t="s">
        <v>35</v>
      </c>
      <c r="C38" s="136"/>
      <c r="D38" s="136"/>
      <c r="E38" s="136"/>
      <c r="F38" s="136"/>
      <c r="G38" s="136"/>
      <c r="H38" s="105">
        <f>SUM(H31:H36)</f>
        <v>25000</v>
      </c>
      <c r="I38" s="20"/>
      <c r="J38" s="1"/>
    </row>
    <row r="39" spans="1:10" ht="4.3499999999999996" customHeight="1" thickBot="1" x14ac:dyDescent="0.25">
      <c r="A39" s="17"/>
      <c r="B39" s="127"/>
      <c r="C39" s="131"/>
      <c r="D39" s="131"/>
      <c r="E39" s="131"/>
      <c r="F39" s="131"/>
      <c r="G39" s="131"/>
      <c r="H39" s="132"/>
      <c r="I39" s="88"/>
      <c r="J39" s="1"/>
    </row>
    <row r="40" spans="1:10" ht="13.5" thickTop="1" x14ac:dyDescent="0.2">
      <c r="A40" s="14"/>
      <c r="B40" s="133" t="s">
        <v>26</v>
      </c>
      <c r="C40" s="133"/>
      <c r="D40" s="133"/>
      <c r="E40" s="133"/>
      <c r="F40" s="133"/>
      <c r="G40" s="133"/>
      <c r="H40" s="133"/>
      <c r="I40" s="133"/>
      <c r="J40" s="1"/>
    </row>
    <row r="41" spans="1:10" x14ac:dyDescent="0.2">
      <c r="A41" s="14">
        <v>23</v>
      </c>
      <c r="B41" s="124" t="s">
        <v>42</v>
      </c>
      <c r="C41" s="125"/>
      <c r="D41" s="125"/>
      <c r="E41" s="125"/>
      <c r="F41" s="125"/>
      <c r="G41" s="126"/>
      <c r="H41" s="15"/>
      <c r="I41" s="59" t="str">
        <f>IF(H41=0,"",(H41/1000)*B17)</f>
        <v/>
      </c>
      <c r="J41" s="1"/>
    </row>
    <row r="42" spans="1:10" x14ac:dyDescent="0.2">
      <c r="A42" s="14">
        <v>24</v>
      </c>
      <c r="B42" s="124" t="s">
        <v>118</v>
      </c>
      <c r="C42" s="125"/>
      <c r="D42" s="137" t="s">
        <v>70</v>
      </c>
      <c r="E42" s="125"/>
      <c r="F42" s="125"/>
      <c r="G42" s="126"/>
      <c r="H42" s="15">
        <v>275000</v>
      </c>
      <c r="I42" s="59" t="e">
        <f>IF(H42=0,"",(H42/1000)*B17)</f>
        <v>#VALUE!</v>
      </c>
      <c r="J42" s="1"/>
    </row>
    <row r="43" spans="1:10" x14ac:dyDescent="0.2">
      <c r="A43" s="14">
        <v>25</v>
      </c>
      <c r="B43" s="137" t="s">
        <v>119</v>
      </c>
      <c r="C43" s="117"/>
      <c r="D43" s="137" t="s">
        <v>120</v>
      </c>
      <c r="E43" s="117"/>
      <c r="F43" s="117"/>
      <c r="G43" s="166"/>
      <c r="H43" s="15">
        <v>450000</v>
      </c>
      <c r="I43" s="59" t="e">
        <f>IF(H43=0,"",(H43/1000)*B17)</f>
        <v>#VALUE!</v>
      </c>
      <c r="J43" s="1"/>
    </row>
    <row r="44" spans="1:10" x14ac:dyDescent="0.2">
      <c r="A44" s="14">
        <v>26</v>
      </c>
      <c r="B44" s="124" t="s">
        <v>78</v>
      </c>
      <c r="C44" s="125"/>
      <c r="D44" s="125"/>
      <c r="E44" s="125"/>
      <c r="F44" s="125"/>
      <c r="G44" s="126"/>
      <c r="H44" s="15"/>
      <c r="I44" s="59" t="str">
        <f>IF(H44=0,"",(H44/1000)*B17)</f>
        <v/>
      </c>
      <c r="J44" s="1"/>
    </row>
    <row r="45" spans="1:10" x14ac:dyDescent="0.2">
      <c r="A45" s="14">
        <v>27</v>
      </c>
      <c r="B45" s="124" t="s">
        <v>63</v>
      </c>
      <c r="C45" s="125"/>
      <c r="D45" s="125"/>
      <c r="E45" s="137" t="s">
        <v>71</v>
      </c>
      <c r="F45" s="125"/>
      <c r="G45" s="126"/>
      <c r="H45" s="15"/>
      <c r="I45" s="59" t="str">
        <f>IF(H45=0,"",(H45/1000)*B17)</f>
        <v/>
      </c>
      <c r="J45" s="1"/>
    </row>
    <row r="46" spans="1:10" x14ac:dyDescent="0.2">
      <c r="A46" s="14">
        <v>28</v>
      </c>
      <c r="B46" s="56" t="s">
        <v>58</v>
      </c>
      <c r="C46" s="137" t="s">
        <v>72</v>
      </c>
      <c r="D46" s="125"/>
      <c r="E46" s="125"/>
      <c r="F46" s="125"/>
      <c r="G46" s="126"/>
      <c r="H46" s="15"/>
      <c r="I46" s="59" t="str">
        <f>IF(H46=0,"",(H46/1000)*B17)</f>
        <v/>
      </c>
      <c r="J46" s="1"/>
    </row>
    <row r="47" spans="1:10" x14ac:dyDescent="0.2">
      <c r="A47" s="134" t="str">
        <f>IF(H52&lt;0,"ERROR - Unknown Loss cannot be a negative value.","")</f>
        <v/>
      </c>
      <c r="B47" s="135"/>
      <c r="C47" s="135"/>
      <c r="D47" s="135"/>
      <c r="E47" s="135"/>
      <c r="F47" s="135"/>
      <c r="G47" s="135"/>
      <c r="H47" s="1"/>
      <c r="I47" s="8"/>
      <c r="J47" s="1"/>
    </row>
    <row r="48" spans="1:10" x14ac:dyDescent="0.2">
      <c r="A48" s="14">
        <v>29</v>
      </c>
      <c r="B48" s="136" t="s">
        <v>76</v>
      </c>
      <c r="C48" s="136"/>
      <c r="D48" s="136"/>
      <c r="E48" s="136"/>
      <c r="F48" s="136"/>
      <c r="G48" s="136"/>
      <c r="H48" s="24">
        <f>SUM(H41:H46)</f>
        <v>725000</v>
      </c>
      <c r="I48" s="106"/>
      <c r="J48" s="1"/>
    </row>
    <row r="49" spans="1:10" ht="13.5" thickBot="1" x14ac:dyDescent="0.25">
      <c r="A49" s="17">
        <v>30</v>
      </c>
      <c r="B49" s="127" t="s">
        <v>77</v>
      </c>
      <c r="C49" s="128"/>
      <c r="D49" s="128"/>
      <c r="E49" s="128"/>
      <c r="F49" s="128"/>
      <c r="G49" s="128"/>
      <c r="H49" s="26" t="e">
        <f>IF(H16=0,"",((H48/1000)*B17))</f>
        <v>#VALUE!</v>
      </c>
      <c r="I49" s="27"/>
      <c r="J49" s="1"/>
    </row>
    <row r="50" spans="1:10" ht="4.5" customHeight="1" thickTop="1" x14ac:dyDescent="0.2">
      <c r="A50" s="14"/>
      <c r="B50" s="1"/>
      <c r="C50" s="1"/>
      <c r="D50" s="1"/>
      <c r="E50" s="1"/>
      <c r="F50" s="1"/>
      <c r="G50" s="1"/>
      <c r="H50" s="1"/>
      <c r="I50" s="4"/>
      <c r="J50" s="1"/>
    </row>
    <row r="51" spans="1:10" x14ac:dyDescent="0.2">
      <c r="A51" s="14"/>
      <c r="B51" s="64" t="s">
        <v>36</v>
      </c>
      <c r="C51" s="61"/>
      <c r="D51" s="61"/>
      <c r="E51" s="61"/>
      <c r="F51" s="61"/>
      <c r="G51" s="61"/>
      <c r="H51" s="65"/>
      <c r="I51" s="4"/>
      <c r="J51" s="1"/>
    </row>
    <row r="52" spans="1:10" x14ac:dyDescent="0.2">
      <c r="A52" s="14">
        <v>31</v>
      </c>
      <c r="B52" s="66"/>
      <c r="C52" s="1"/>
      <c r="D52" s="1"/>
      <c r="E52" s="1"/>
      <c r="F52" s="1"/>
      <c r="G52" s="2" t="s">
        <v>29</v>
      </c>
      <c r="H52" s="67">
        <f>H16-H27-H38-H41-H42-H43-H44-H45-H46</f>
        <v>8290833</v>
      </c>
      <c r="I52" s="59"/>
      <c r="J52" s="1"/>
    </row>
    <row r="53" spans="1:10" x14ac:dyDescent="0.2">
      <c r="A53" s="14">
        <v>32</v>
      </c>
      <c r="B53" s="66"/>
      <c r="C53" s="1"/>
      <c r="D53" s="1"/>
      <c r="E53" s="1"/>
      <c r="F53" s="1"/>
      <c r="G53" s="102" t="s">
        <v>30</v>
      </c>
      <c r="H53" s="87">
        <f>IF(H16&gt;0,H52/H16,"")</f>
        <v>0.28546030911384568</v>
      </c>
      <c r="I53" s="4"/>
      <c r="J53" s="1"/>
    </row>
    <row r="54" spans="1:10" x14ac:dyDescent="0.2">
      <c r="A54" s="14">
        <v>33</v>
      </c>
      <c r="B54" s="129" t="str">
        <f>IF(H54=0,"(insert billing period dates at top of page)","")</f>
        <v>(insert billing period dates at top of page)</v>
      </c>
      <c r="C54" s="130"/>
      <c r="D54" s="130"/>
      <c r="E54" s="1"/>
      <c r="F54" s="1"/>
      <c r="G54" s="2" t="s">
        <v>31</v>
      </c>
      <c r="H54" s="107">
        <f>_xlfn.DAYS(F7,C7)</f>
        <v>0</v>
      </c>
      <c r="I54" s="138"/>
      <c r="J54" s="117"/>
    </row>
    <row r="55" spans="1:10" x14ac:dyDescent="0.2">
      <c r="A55" s="14">
        <v>34</v>
      </c>
      <c r="B55" s="62"/>
      <c r="C55" s="1"/>
      <c r="D55" s="1"/>
      <c r="E55" s="1"/>
      <c r="F55" s="1"/>
      <c r="G55" s="2" t="s">
        <v>32</v>
      </c>
      <c r="H55" s="67" t="e">
        <f>IF(H54="","",(H52)/H54)</f>
        <v>#DIV/0!</v>
      </c>
      <c r="I55" s="4"/>
      <c r="J55" s="1"/>
    </row>
    <row r="56" spans="1:10" x14ac:dyDescent="0.2">
      <c r="A56" s="14">
        <v>35</v>
      </c>
      <c r="B56" s="62"/>
      <c r="C56" s="1"/>
      <c r="D56" s="1"/>
      <c r="E56" s="1"/>
      <c r="F56" s="1"/>
      <c r="G56" s="2" t="s">
        <v>33</v>
      </c>
      <c r="H56" s="68" t="e">
        <f>IF(H54="","",H55/1440)</f>
        <v>#DIV/0!</v>
      </c>
      <c r="I56" s="4"/>
      <c r="J56" s="1"/>
    </row>
    <row r="57" spans="1:10" x14ac:dyDescent="0.2">
      <c r="A57" s="14">
        <v>36</v>
      </c>
      <c r="B57" s="62"/>
      <c r="C57" s="1"/>
      <c r="D57" s="1"/>
      <c r="E57" s="1"/>
      <c r="F57" s="1"/>
      <c r="G57" s="2" t="s">
        <v>34</v>
      </c>
      <c r="H57" s="86" t="e">
        <f>IF(H52=0,"",(H52/1000)*B17)</f>
        <v>#VALUE!</v>
      </c>
      <c r="I57" s="4"/>
      <c r="J57" s="1"/>
    </row>
    <row r="58" spans="1:10" ht="13.5" thickBot="1" x14ac:dyDescent="0.25">
      <c r="A58" s="14"/>
      <c r="B58" s="69"/>
      <c r="C58" s="70"/>
      <c r="D58" s="70"/>
      <c r="E58" s="70"/>
      <c r="F58" s="70"/>
      <c r="G58" s="70"/>
      <c r="H58" s="71"/>
      <c r="I58" s="4"/>
      <c r="J58" s="1"/>
    </row>
    <row r="59" spans="1:10" ht="13.5" thickBot="1" x14ac:dyDescent="0.25">
      <c r="A59" s="14">
        <v>37</v>
      </c>
      <c r="B59" s="119" t="s">
        <v>95</v>
      </c>
      <c r="C59" s="120"/>
      <c r="D59" s="120"/>
      <c r="E59" s="120"/>
      <c r="F59" s="120"/>
      <c r="G59" s="120"/>
      <c r="H59" s="120"/>
      <c r="I59" s="73">
        <f>IF(H16=0,"",(H16-(H27+H38))/H16)</f>
        <v>0.31042266502036775</v>
      </c>
      <c r="J59" s="1"/>
    </row>
    <row r="60" spans="1:10" x14ac:dyDescent="0.2">
      <c r="A60" s="1"/>
      <c r="B60" s="1"/>
      <c r="C60" s="1"/>
      <c r="D60" s="1"/>
      <c r="E60" s="1"/>
      <c r="F60" s="1"/>
      <c r="G60" s="56"/>
      <c r="H60" s="1"/>
      <c r="I60" s="4"/>
      <c r="J60" s="1"/>
    </row>
    <row r="61" spans="1:10" x14ac:dyDescent="0.2">
      <c r="A61" s="1"/>
      <c r="B61" s="1"/>
      <c r="C61" s="1"/>
      <c r="D61" s="1"/>
      <c r="E61" s="1"/>
      <c r="F61" s="1"/>
      <c r="G61" s="1"/>
      <c r="H61" s="1"/>
      <c r="I61" s="4"/>
      <c r="J61" s="1"/>
    </row>
    <row r="62" spans="1:10" x14ac:dyDescent="0.2">
      <c r="A62" s="53"/>
      <c r="B62" s="53"/>
      <c r="C62" s="53"/>
      <c r="D62" s="53"/>
      <c r="E62" s="53"/>
      <c r="F62" s="53"/>
      <c r="G62" s="53"/>
      <c r="H62" s="53"/>
      <c r="I62" s="54"/>
      <c r="J62" s="53"/>
    </row>
    <row r="63" spans="1:10" x14ac:dyDescent="0.2">
      <c r="A63" s="53"/>
      <c r="B63" s="53"/>
      <c r="C63" s="53"/>
      <c r="D63" s="53"/>
      <c r="E63" s="53"/>
      <c r="F63" s="53"/>
      <c r="G63" s="53"/>
      <c r="H63" s="53"/>
      <c r="I63" s="108"/>
      <c r="J63" s="53"/>
    </row>
    <row r="64" spans="1:10" x14ac:dyDescent="0.2">
      <c r="A64" s="53"/>
      <c r="B64" s="53"/>
      <c r="C64" s="53"/>
      <c r="D64" s="53"/>
      <c r="E64" s="53"/>
      <c r="F64" s="53"/>
      <c r="G64" s="53"/>
      <c r="H64" s="53"/>
      <c r="I64" s="109"/>
      <c r="J64" s="53"/>
    </row>
    <row r="65" spans="1:9" x14ac:dyDescent="0.2">
      <c r="A65" s="30"/>
      <c r="B65" s="30"/>
      <c r="C65" s="30"/>
      <c r="D65" s="30"/>
      <c r="E65" s="30"/>
      <c r="F65" s="30"/>
      <c r="G65" s="30"/>
      <c r="H65" s="30"/>
      <c r="I65" s="30"/>
    </row>
    <row r="66" spans="1:9" x14ac:dyDescent="0.2">
      <c r="I66" s="29"/>
    </row>
    <row r="67" spans="1:9" x14ac:dyDescent="0.2">
      <c r="I67" s="31"/>
    </row>
    <row r="68" spans="1:9" x14ac:dyDescent="0.2">
      <c r="I68" s="31"/>
    </row>
    <row r="69" spans="1:9" x14ac:dyDescent="0.2">
      <c r="I69" s="31"/>
    </row>
    <row r="70" spans="1:9" x14ac:dyDescent="0.2">
      <c r="I70" s="31"/>
    </row>
  </sheetData>
  <sheetProtection algorithmName="SHA-512" hashValue="zFihCi6UGCTVlXBqyaG9nY7+lb8PaANZcyiVbdPmBjZmaRO3ZJ2k6oRP+PjFoh1xjT95lHYzmvKP0xjOKmjeIg==" saltValue="PHlZf8DeQ+O59L5OdLBeOw=="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6" priority="1" stopIfTrue="1">
      <formula>"IF(D20="""""</formula>
    </cfRule>
  </conditionalFormatting>
  <conditionalFormatting sqref="I59">
    <cfRule type="cellIs" dxfId="5" priority="2" stopIfTrue="1" operator="greaterThan">
      <formula>0.15</formula>
    </cfRule>
  </conditionalFormatting>
  <pageMargins left="0.25" right="0.25" top="0.5" bottom="0.25" header="0" footer="0"/>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E31AD-57D4-481D-BC74-DF4D2A3938E7}">
  <dimension ref="A1:J70"/>
  <sheetViews>
    <sheetView topLeftCell="A43" workbookViewId="0">
      <selection activeCell="H10" sqref="H10"/>
    </sheetView>
  </sheetViews>
  <sheetFormatPr defaultRowHeight="12.75" x14ac:dyDescent="0.2"/>
  <cols>
    <col min="8" max="8" width="15" customWidth="1"/>
    <col min="9" max="9" width="10" style="32" bestFit="1" customWidth="1"/>
  </cols>
  <sheetData>
    <row r="1" spans="1:10" ht="20.25" x14ac:dyDescent="0.3">
      <c r="A1" s="151" t="s">
        <v>55</v>
      </c>
      <c r="B1" s="152"/>
      <c r="C1" s="152"/>
      <c r="D1" s="152"/>
      <c r="E1" s="152"/>
      <c r="F1" s="152"/>
      <c r="G1" s="152"/>
      <c r="H1" s="152"/>
      <c r="I1" s="152"/>
      <c r="J1" s="79"/>
    </row>
    <row r="2" spans="1:10" ht="18" x14ac:dyDescent="0.25">
      <c r="A2" s="160" t="s">
        <v>109</v>
      </c>
      <c r="B2" s="160"/>
      <c r="C2" s="160"/>
      <c r="D2" s="160"/>
      <c r="E2" s="160"/>
      <c r="F2" s="160"/>
      <c r="G2" s="160"/>
      <c r="H2" s="160"/>
      <c r="I2" s="160"/>
      <c r="J2" s="58"/>
    </row>
    <row r="3" spans="1:10" x14ac:dyDescent="0.2">
      <c r="A3" s="1"/>
      <c r="B3" s="1"/>
      <c r="C3" s="1"/>
      <c r="D3" s="3"/>
      <c r="E3" s="1"/>
      <c r="F3" s="1"/>
      <c r="G3" s="1"/>
      <c r="H3" s="35"/>
      <c r="I3" s="51"/>
      <c r="J3" s="1"/>
    </row>
    <row r="4" spans="1:10" x14ac:dyDescent="0.2">
      <c r="A4" s="5" t="s">
        <v>1</v>
      </c>
      <c r="B4" s="1"/>
      <c r="C4" s="167" t="str">
        <f>January!C4</f>
        <v>WESTERN ROCKCASTE WATER</v>
      </c>
      <c r="D4" s="168"/>
      <c r="E4" s="168"/>
      <c r="F4" s="169"/>
      <c r="G4" s="93" t="s">
        <v>37</v>
      </c>
      <c r="H4" s="55" t="str">
        <f>January!H4</f>
        <v>KY1020891</v>
      </c>
      <c r="I4" s="92"/>
      <c r="J4" s="1"/>
    </row>
    <row r="5" spans="1:10" ht="6" customHeight="1" x14ac:dyDescent="0.2">
      <c r="A5" s="1"/>
      <c r="B5" s="1"/>
      <c r="C5" s="173"/>
      <c r="D5" s="173"/>
      <c r="E5" s="1"/>
      <c r="F5" s="1"/>
      <c r="G5" s="1"/>
      <c r="H5" s="34"/>
      <c r="I5" s="4"/>
      <c r="J5" s="1"/>
    </row>
    <row r="6" spans="1:10" x14ac:dyDescent="0.2">
      <c r="A6" s="5"/>
      <c r="B6" s="1"/>
      <c r="C6" s="171"/>
      <c r="D6" s="174"/>
      <c r="E6" s="1"/>
      <c r="F6" s="1"/>
      <c r="G6" s="36" t="s">
        <v>3</v>
      </c>
      <c r="H6" s="50">
        <f>January!H6</f>
        <v>2022</v>
      </c>
      <c r="I6" s="4"/>
      <c r="J6" s="1"/>
    </row>
    <row r="7" spans="1:10" x14ac:dyDescent="0.2">
      <c r="A7" s="136"/>
      <c r="B7" s="139"/>
      <c r="C7" s="171"/>
      <c r="D7" s="122"/>
      <c r="E7" s="91"/>
      <c r="F7" s="172"/>
      <c r="G7" s="125"/>
      <c r="H7" s="85"/>
      <c r="I7" s="4"/>
      <c r="J7" s="1"/>
    </row>
    <row r="8" spans="1:10" x14ac:dyDescent="0.2">
      <c r="A8" s="1"/>
      <c r="B8" s="1"/>
      <c r="C8" s="1"/>
      <c r="D8" s="1"/>
      <c r="E8" s="1"/>
      <c r="F8" s="1"/>
      <c r="G8" s="1"/>
      <c r="H8" s="90"/>
      <c r="I8" s="4"/>
      <c r="J8" s="1"/>
    </row>
    <row r="9" spans="1:10" x14ac:dyDescent="0.2">
      <c r="A9" s="14">
        <v>1</v>
      </c>
      <c r="B9" s="5" t="s">
        <v>4</v>
      </c>
      <c r="C9" s="1"/>
      <c r="D9" s="1"/>
      <c r="E9" s="1"/>
      <c r="F9" s="144" t="e">
        <f>IF(H9="","(insert cost)","")</f>
        <v>#DIV/0!</v>
      </c>
      <c r="G9" s="145"/>
      <c r="H9" s="96" t="e">
        <f>AVERAGE(January!H9,February!H9,March!H9,April!H9,May!H9,June!H9,July!H9,August!H9,September!H9,October!H9,November!H9,December!H9)</f>
        <v>#DIV/0!</v>
      </c>
      <c r="I9" s="4"/>
      <c r="J9" s="1"/>
    </row>
    <row r="10" spans="1:10" x14ac:dyDescent="0.2">
      <c r="A10" s="14">
        <v>2</v>
      </c>
      <c r="B10" s="5" t="s">
        <v>5</v>
      </c>
      <c r="C10" s="1"/>
      <c r="D10" s="1"/>
      <c r="E10" s="1"/>
      <c r="F10" s="144" t="str">
        <f>IF(H10="","(insert cost)","")</f>
        <v/>
      </c>
      <c r="G10" s="145"/>
      <c r="H10" s="111">
        <f>AVERAGE(January!H10,February!H10,March!H10,April!H10,May!H10,June!H10,July!H10,August!H10,September!H10,October!H10,November!H10,December!H10)</f>
        <v>2.93</v>
      </c>
      <c r="I10" s="8"/>
      <c r="J10" s="1"/>
    </row>
    <row r="11" spans="1:10" hidden="1" x14ac:dyDescent="0.2">
      <c r="A11" s="5"/>
      <c r="B11" s="1"/>
      <c r="C11" s="1"/>
      <c r="D11" s="1"/>
      <c r="E11" s="1"/>
      <c r="F11" s="1"/>
      <c r="G11" s="1"/>
      <c r="H11" s="9"/>
      <c r="I11" s="8"/>
      <c r="J11" s="1"/>
    </row>
    <row r="12" spans="1:10" ht="12.75" customHeight="1" thickBot="1" x14ac:dyDescent="0.25">
      <c r="A12" s="10"/>
      <c r="B12" s="10"/>
      <c r="C12" s="11"/>
      <c r="D12" s="11"/>
      <c r="E12" s="11"/>
      <c r="F12" s="11"/>
      <c r="G12" s="11"/>
      <c r="H12" s="12"/>
      <c r="I12" s="13"/>
      <c r="J12" s="1"/>
    </row>
    <row r="13" spans="1:10" x14ac:dyDescent="0.2">
      <c r="A13" s="76"/>
      <c r="B13" s="150" t="s">
        <v>7</v>
      </c>
      <c r="C13" s="150"/>
      <c r="D13" s="150"/>
      <c r="E13" s="150"/>
      <c r="F13" s="150"/>
      <c r="G13" s="150"/>
      <c r="H13" s="93" t="s">
        <v>6</v>
      </c>
      <c r="I13" s="92"/>
      <c r="J13" s="1"/>
    </row>
    <row r="14" spans="1:10" x14ac:dyDescent="0.2">
      <c r="A14" s="14">
        <v>3</v>
      </c>
      <c r="B14" s="1" t="s">
        <v>8</v>
      </c>
      <c r="C14" s="1"/>
      <c r="D14" s="1"/>
      <c r="E14" s="1"/>
      <c r="F14" s="148" t="e">
        <f>IF(H9="","",H14/1000*H9)</f>
        <v>#DIV/0!</v>
      </c>
      <c r="G14" s="149"/>
      <c r="H14" s="97">
        <f>SUM(January!H14,February!H14,March!H14,April!H14,May!H14,June!H14,July!H14,August!H14,September!H14,October!H14,November!H14,December!H14)</f>
        <v>0</v>
      </c>
      <c r="I14" s="47">
        <f>IF(H16&gt;0,H14/H16,"")</f>
        <v>0</v>
      </c>
      <c r="J14" s="1"/>
    </row>
    <row r="15" spans="1:10" x14ac:dyDescent="0.2">
      <c r="A15" s="14">
        <v>4</v>
      </c>
      <c r="B15" s="1" t="s">
        <v>9</v>
      </c>
      <c r="C15" s="1"/>
      <c r="D15" s="1"/>
      <c r="E15" s="1"/>
      <c r="F15" s="148">
        <f>IF(H10="","",H15/1000*H10)</f>
        <v>944964.85679000011</v>
      </c>
      <c r="G15" s="149"/>
      <c r="H15" s="52">
        <f>SUM(January!H15,February!H15,March!H15,April!H15,May!H15,June!H15,July!H15,August!H15,September!H15,October!H15,November!H15,December!H15)</f>
        <v>322513603</v>
      </c>
      <c r="I15" s="48">
        <f>IF(H16&gt;0,H15/H16,"")</f>
        <v>1</v>
      </c>
      <c r="J15" s="1"/>
    </row>
    <row r="16" spans="1:10" x14ac:dyDescent="0.2">
      <c r="A16" s="14">
        <v>5</v>
      </c>
      <c r="B16" s="136" t="s">
        <v>10</v>
      </c>
      <c r="C16" s="136"/>
      <c r="D16" s="136"/>
      <c r="E16" s="136"/>
      <c r="F16" s="136"/>
      <c r="G16" s="136"/>
      <c r="H16" s="16">
        <f>H14+H15</f>
        <v>322513603</v>
      </c>
      <c r="I16" s="8"/>
      <c r="J16" s="1"/>
    </row>
    <row r="17" spans="1:10" ht="13.5" thickBot="1" x14ac:dyDescent="0.25">
      <c r="A17" s="17">
        <v>6</v>
      </c>
      <c r="B17" s="33" t="e">
        <f>F17/(H16/1000)</f>
        <v>#DIV/0!</v>
      </c>
      <c r="C17" s="18"/>
      <c r="D17" s="164" t="s">
        <v>11</v>
      </c>
      <c r="E17" s="164"/>
      <c r="F17" s="165" t="e">
        <f>IF(H16=0,"",F14+F15)</f>
        <v>#DIV/0!</v>
      </c>
      <c r="G17" s="165"/>
      <c r="H17" s="18"/>
      <c r="I17" s="19"/>
      <c r="J17" s="1"/>
    </row>
    <row r="18" spans="1:10" ht="13.5" thickTop="1" x14ac:dyDescent="0.2">
      <c r="A18" s="14"/>
      <c r="B18" s="133" t="s">
        <v>12</v>
      </c>
      <c r="C18" s="133"/>
      <c r="D18" s="133"/>
      <c r="E18" s="133"/>
      <c r="F18" s="133"/>
      <c r="G18" s="133"/>
      <c r="H18" s="133"/>
      <c r="I18" s="133"/>
      <c r="J18" s="1"/>
    </row>
    <row r="19" spans="1:10" x14ac:dyDescent="0.2">
      <c r="A19" s="14">
        <v>7</v>
      </c>
      <c r="B19" s="1" t="s">
        <v>13</v>
      </c>
      <c r="C19" s="1"/>
      <c r="D19" s="1"/>
      <c r="E19" s="1"/>
      <c r="F19" s="1"/>
      <c r="G19" s="1"/>
      <c r="H19" s="52">
        <f>SUM(January!H19,February!H19,March!H19,April!H19,May!H19,June!H19,July!H19,August!H19,September!H19,October!H19,November!H19,December!H19)</f>
        <v>252358800</v>
      </c>
      <c r="I19" s="4"/>
      <c r="J19" s="1"/>
    </row>
    <row r="20" spans="1:10" x14ac:dyDescent="0.2">
      <c r="A20" s="14">
        <v>8</v>
      </c>
      <c r="B20" s="1" t="s">
        <v>14</v>
      </c>
      <c r="C20" s="1"/>
      <c r="D20" s="1"/>
      <c r="E20" s="1"/>
      <c r="F20" s="1"/>
      <c r="G20" s="1"/>
      <c r="H20" s="52">
        <f>SUM(January!H20,February!H20,March!H20,April!H20,May!H20,June!H20,July!H20,August!H20,September!H20,October!H20,November!H20,December!H20)</f>
        <v>0</v>
      </c>
      <c r="I20" s="4"/>
      <c r="J20" s="1"/>
    </row>
    <row r="21" spans="1:10" x14ac:dyDescent="0.2">
      <c r="A21" s="14">
        <v>9</v>
      </c>
      <c r="B21" s="1" t="s">
        <v>15</v>
      </c>
      <c r="C21" s="1"/>
      <c r="D21" s="1"/>
      <c r="E21" s="1"/>
      <c r="F21" s="1"/>
      <c r="G21" s="1"/>
      <c r="H21" s="52">
        <f>SUM(January!H21,February!H21,March!H21,April!H21,May!H21,June!H21,July!H21,August!H21,September!H21,October!H21,November!H21,December!H21)</f>
        <v>0</v>
      </c>
      <c r="I21" s="4"/>
      <c r="J21" s="1"/>
    </row>
    <row r="22" spans="1:10" x14ac:dyDescent="0.2">
      <c r="A22" s="14">
        <v>10</v>
      </c>
      <c r="B22" s="1" t="s">
        <v>16</v>
      </c>
      <c r="C22" s="1"/>
      <c r="D22" s="1"/>
      <c r="E22" s="1"/>
      <c r="F22" s="1"/>
      <c r="G22" s="1"/>
      <c r="H22" s="52">
        <f>SUM(January!H22,February!H22,March!H22,April!H22,May!H22,June!H22,July!H22,August!H22,September!H22,October!H22,November!H22,December!H22)</f>
        <v>0</v>
      </c>
      <c r="I22" s="4"/>
      <c r="J22" s="1"/>
    </row>
    <row r="23" spans="1:10" x14ac:dyDescent="0.2">
      <c r="A23" s="14">
        <v>11</v>
      </c>
      <c r="B23" s="1" t="s">
        <v>17</v>
      </c>
      <c r="C23" s="121" t="s">
        <v>65</v>
      </c>
      <c r="D23" s="122"/>
      <c r="E23" s="122"/>
      <c r="F23" s="122"/>
      <c r="G23" s="123"/>
      <c r="H23" s="52">
        <f>SUM(January!H23,February!H23,March!H23,April!H23,May!H23,June!H23,July!H23,August!H23,September!H23,October!H23,November!H23,December!H23)</f>
        <v>0</v>
      </c>
      <c r="I23" s="4"/>
      <c r="J23" s="1"/>
    </row>
    <row r="24" spans="1:10" x14ac:dyDescent="0.2">
      <c r="A24" s="14">
        <v>12</v>
      </c>
      <c r="B24" s="56" t="s">
        <v>48</v>
      </c>
      <c r="C24" s="1"/>
      <c r="D24" s="124" t="s">
        <v>66</v>
      </c>
      <c r="E24" s="125"/>
      <c r="F24" s="125"/>
      <c r="G24" s="126"/>
      <c r="H24" s="52">
        <f>SUM(January!H24,February!H24,March!H24,April!H24,May!H24,June!H24,July!H24,August!H24,September!H24,October!H24,November!H24,December!H24)</f>
        <v>0</v>
      </c>
      <c r="I24" s="4"/>
      <c r="J24" s="1"/>
    </row>
    <row r="25" spans="1:10" x14ac:dyDescent="0.2">
      <c r="A25" s="14">
        <v>13</v>
      </c>
      <c r="B25" s="1" t="s">
        <v>18</v>
      </c>
      <c r="C25" s="1"/>
      <c r="D25" s="175" t="s">
        <v>128</v>
      </c>
      <c r="E25" s="176"/>
      <c r="F25" s="176"/>
      <c r="G25" s="177"/>
      <c r="H25" s="52">
        <f>SUM(January!H25,February!H25,March!H25,April!H25,May!H25,June!H25,July!H25,August!H25,September!H25,October!H25,November!H25,December!H25)</f>
        <v>0</v>
      </c>
      <c r="I25" s="4"/>
      <c r="J25" s="1"/>
    </row>
    <row r="26" spans="1:10" x14ac:dyDescent="0.2">
      <c r="A26" s="14"/>
      <c r="B26" s="1"/>
      <c r="C26" s="1"/>
      <c r="D26" s="153" t="str">
        <f>IF(AND(D25="",H25&gt;0),"(identify Other Sales )","")</f>
        <v/>
      </c>
      <c r="E26" s="153"/>
      <c r="F26" s="153"/>
      <c r="G26" s="153"/>
      <c r="H26" s="1"/>
      <c r="I26" s="8"/>
      <c r="J26" s="1"/>
    </row>
    <row r="27" spans="1:10" x14ac:dyDescent="0.2">
      <c r="A27" s="14">
        <v>14</v>
      </c>
      <c r="B27" s="136" t="s">
        <v>19</v>
      </c>
      <c r="C27" s="136"/>
      <c r="D27" s="136"/>
      <c r="E27" s="136"/>
      <c r="F27" s="136"/>
      <c r="G27" s="136"/>
      <c r="H27" s="16">
        <f>SUM(H19:H25)</f>
        <v>252358800</v>
      </c>
      <c r="I27" s="48">
        <f>IF(H16&gt;0,H27/H16,"")</f>
        <v>0.78247490230667882</v>
      </c>
      <c r="J27" s="1"/>
    </row>
    <row r="28" spans="1:10" ht="13.5" thickBot="1" x14ac:dyDescent="0.25">
      <c r="A28" s="17">
        <v>15</v>
      </c>
      <c r="B28" s="127" t="s">
        <v>20</v>
      </c>
      <c r="C28" s="178"/>
      <c r="D28" s="178"/>
      <c r="E28" s="178"/>
      <c r="F28" s="178"/>
      <c r="G28" s="178"/>
      <c r="H28" s="21">
        <f>H16-H27</f>
        <v>70154803</v>
      </c>
      <c r="I28" s="49">
        <f>IF(H16&gt;0,H28/H16,"")</f>
        <v>0.21752509769332118</v>
      </c>
      <c r="J28" s="1"/>
    </row>
    <row r="29" spans="1:10" ht="13.5" thickTop="1" x14ac:dyDescent="0.2">
      <c r="A29" s="14"/>
      <c r="B29" s="1"/>
      <c r="C29" s="1"/>
      <c r="D29" s="1"/>
      <c r="E29" s="1"/>
      <c r="F29" s="1"/>
      <c r="G29" s="1"/>
      <c r="H29" s="1"/>
      <c r="I29" s="4"/>
      <c r="J29" s="1"/>
    </row>
    <row r="30" spans="1:10" x14ac:dyDescent="0.2">
      <c r="A30" s="14"/>
      <c r="B30" s="133" t="s">
        <v>21</v>
      </c>
      <c r="C30" s="133"/>
      <c r="D30" s="133"/>
      <c r="E30" s="133"/>
      <c r="F30" s="133"/>
      <c r="G30" s="133"/>
      <c r="H30" s="133"/>
      <c r="I30" s="133"/>
      <c r="J30" s="1"/>
    </row>
    <row r="31" spans="1:10" x14ac:dyDescent="0.2">
      <c r="A31" s="14">
        <v>16</v>
      </c>
      <c r="B31" s="1" t="s">
        <v>22</v>
      </c>
      <c r="C31" s="1"/>
      <c r="D31" s="1"/>
      <c r="E31" s="1"/>
      <c r="F31" s="1"/>
      <c r="G31" s="1"/>
      <c r="H31" s="52">
        <f>SUM(January!H31,February!H31,March!H31,April!H31,May!H31,June!H31,July!H31,August!H31,September!H31,October!H31,November!H31,December!H31)</f>
        <v>0</v>
      </c>
      <c r="I31" s="22"/>
      <c r="J31" s="1"/>
    </row>
    <row r="32" spans="1:10" x14ac:dyDescent="0.2">
      <c r="A32" s="14">
        <v>17</v>
      </c>
      <c r="B32" s="1" t="s">
        <v>23</v>
      </c>
      <c r="C32" s="1"/>
      <c r="D32" s="1"/>
      <c r="E32" s="1"/>
      <c r="F32" s="1"/>
      <c r="G32" s="1"/>
      <c r="H32" s="52">
        <f>SUM(January!H32,February!H32,March!H32,April!H32,May!H32,June!H32,July!H32,August!H32,September!H32,October!H32,November!H32,December!H32)</f>
        <v>0</v>
      </c>
      <c r="I32" s="22"/>
      <c r="J32" s="1"/>
    </row>
    <row r="33" spans="1:10" x14ac:dyDescent="0.2">
      <c r="A33" s="14">
        <v>18</v>
      </c>
      <c r="B33" s="56" t="s">
        <v>24</v>
      </c>
      <c r="C33" s="1"/>
      <c r="D33" s="124" t="s">
        <v>68</v>
      </c>
      <c r="E33" s="125"/>
      <c r="F33" s="125"/>
      <c r="G33" s="126"/>
      <c r="H33" s="52">
        <f>SUM(January!H33,February!H33,March!H33,April!H33,May!H33,June!H33,July!H33,August!H33,September!H33,October!H33,November!H33,December!H33)</f>
        <v>274000</v>
      </c>
      <c r="I33" s="59" t="e">
        <f>IF(H33=0,"",(H33/1000)*B17)</f>
        <v>#DIV/0!</v>
      </c>
      <c r="J33" s="1"/>
    </row>
    <row r="34" spans="1:10" x14ac:dyDescent="0.2">
      <c r="A34" s="14">
        <v>19</v>
      </c>
      <c r="B34" s="56" t="s">
        <v>41</v>
      </c>
      <c r="C34" s="1"/>
      <c r="D34" s="124" t="s">
        <v>69</v>
      </c>
      <c r="E34" s="125"/>
      <c r="F34" s="125"/>
      <c r="G34" s="126"/>
      <c r="H34" s="52">
        <f>SUM(January!H34,February!H34,March!H34,April!H34,May!H34,June!H34,July!H34,August!H34,September!H34,October!H34,November!H34,December!H34)</f>
        <v>0</v>
      </c>
      <c r="I34" s="59" t="str">
        <f>IF(H34=0,"",(H34/1000)*B17)</f>
        <v/>
      </c>
      <c r="J34" s="1"/>
    </row>
    <row r="35" spans="1:10" x14ac:dyDescent="0.2">
      <c r="A35" s="14">
        <v>20</v>
      </c>
      <c r="B35" s="56" t="s">
        <v>54</v>
      </c>
      <c r="C35" s="1"/>
      <c r="D35" s="124" t="s">
        <v>67</v>
      </c>
      <c r="E35" s="125"/>
      <c r="F35" s="125"/>
      <c r="G35" s="126"/>
      <c r="H35" s="52">
        <f>SUM(January!H35,February!H35,March!H35,April!H35,May!H35,June!H35,July!H35,August!H35,September!H35,October!H35,November!H35,December!H35)</f>
        <v>0</v>
      </c>
      <c r="I35" s="59" t="str">
        <f>IF(H35=0,"",(H35/1000)*B17)</f>
        <v/>
      </c>
      <c r="J35" s="1"/>
    </row>
    <row r="36" spans="1:10" x14ac:dyDescent="0.2">
      <c r="A36" s="14">
        <v>21</v>
      </c>
      <c r="B36" s="56" t="s">
        <v>56</v>
      </c>
      <c r="C36" s="1"/>
      <c r="D36" s="175" t="s">
        <v>129</v>
      </c>
      <c r="E36" s="179"/>
      <c r="F36" s="179"/>
      <c r="G36" s="180"/>
      <c r="H36" s="52">
        <f>SUM(January!H36,February!H36,March!H36,April!H36,May!H36,June!H36,July!H36,August!H36,September!H36,October!H36,November!H36,December!H36)</f>
        <v>0</v>
      </c>
      <c r="I36" s="59" t="str">
        <f>IF(H36=0,"",(H36/1000)*B17)</f>
        <v/>
      </c>
      <c r="J36" s="1"/>
    </row>
    <row r="37" spans="1:10" x14ac:dyDescent="0.2">
      <c r="A37" s="14"/>
      <c r="B37" s="1"/>
      <c r="C37" s="1"/>
      <c r="D37" s="153" t="str">
        <f>IF(AND(D36="",H36&gt;0),"(identify other usage )","")</f>
        <v/>
      </c>
      <c r="E37" s="153"/>
      <c r="F37" s="153"/>
      <c r="G37" s="153"/>
      <c r="H37" s="1"/>
      <c r="I37" s="8"/>
      <c r="J37" s="1"/>
    </row>
    <row r="38" spans="1:10" x14ac:dyDescent="0.2">
      <c r="A38" s="14">
        <v>22</v>
      </c>
      <c r="B38" s="136" t="s">
        <v>35</v>
      </c>
      <c r="C38" s="136"/>
      <c r="D38" s="136"/>
      <c r="E38" s="136"/>
      <c r="F38" s="136"/>
      <c r="G38" s="136"/>
      <c r="H38" s="23">
        <f>SUM(H31:H36)</f>
        <v>274000</v>
      </c>
      <c r="I38" s="20"/>
      <c r="J38" s="1"/>
    </row>
    <row r="39" spans="1:10" ht="4.3499999999999996" customHeight="1" thickBot="1" x14ac:dyDescent="0.25">
      <c r="A39" s="17"/>
      <c r="B39" s="127"/>
      <c r="C39" s="131"/>
      <c r="D39" s="131"/>
      <c r="E39" s="131"/>
      <c r="F39" s="131"/>
      <c r="G39" s="131"/>
      <c r="H39" s="132"/>
      <c r="I39" s="98"/>
      <c r="J39" s="1"/>
    </row>
    <row r="40" spans="1:10" ht="13.5" thickTop="1" x14ac:dyDescent="0.2">
      <c r="A40" s="14"/>
      <c r="B40" s="133" t="s">
        <v>26</v>
      </c>
      <c r="C40" s="133"/>
      <c r="D40" s="133"/>
      <c r="E40" s="133"/>
      <c r="F40" s="133"/>
      <c r="G40" s="133"/>
      <c r="H40" s="133"/>
      <c r="I40" s="133"/>
      <c r="J40" s="1"/>
    </row>
    <row r="41" spans="1:10" x14ac:dyDescent="0.2">
      <c r="A41" s="14">
        <v>23</v>
      </c>
      <c r="B41" s="181" t="s">
        <v>42</v>
      </c>
      <c r="C41" s="125"/>
      <c r="D41" s="125"/>
      <c r="E41" s="125"/>
      <c r="F41" s="125"/>
      <c r="G41" s="126"/>
      <c r="H41" s="52">
        <f>SUM(January!H41,February!H41,March!H41,April!H41,May!H41,June!H41,July!H41,August!H41,September!H41,October!H41,November!H41,December!H41)</f>
        <v>0</v>
      </c>
      <c r="I41" s="59" t="str">
        <f>IF(H41=0,"",(H41/1000)*B17)</f>
        <v/>
      </c>
      <c r="J41" s="1"/>
    </row>
    <row r="42" spans="1:10" x14ac:dyDescent="0.2">
      <c r="A42" s="14">
        <v>24</v>
      </c>
      <c r="B42" s="124" t="s">
        <v>118</v>
      </c>
      <c r="C42" s="125"/>
      <c r="D42" s="137" t="s">
        <v>132</v>
      </c>
      <c r="E42" s="125"/>
      <c r="F42" s="125"/>
      <c r="G42" s="126"/>
      <c r="H42" s="52">
        <f>SUM(January!H42,February!H42,March!H42,April!H42,May!H42,June!H42,July!H42,August!H42,September!H42,October!H42,November!H42,December!H42)</f>
        <v>3499100</v>
      </c>
      <c r="I42" s="59" t="e">
        <f>IF(H42=0,"",(H42/1000)*B17)</f>
        <v>#DIV/0!</v>
      </c>
      <c r="J42" s="1"/>
    </row>
    <row r="43" spans="1:10" x14ac:dyDescent="0.2">
      <c r="A43" s="14">
        <v>25</v>
      </c>
      <c r="B43" s="137" t="s">
        <v>119</v>
      </c>
      <c r="C43" s="117"/>
      <c r="D43" s="137" t="s">
        <v>133</v>
      </c>
      <c r="E43" s="117"/>
      <c r="F43" s="117"/>
      <c r="G43" s="166"/>
      <c r="H43" s="52">
        <f>SUM(January!H43,February!H43,March!H43,April!H43,May!H43,June!H43,July!H43,August!H43,September!H43,October!H43,November!H43,December!H43)</f>
        <v>1115000</v>
      </c>
      <c r="I43" s="59" t="e">
        <f>IF(H43=0,"",(H43/1000)*B17)</f>
        <v>#DIV/0!</v>
      </c>
      <c r="J43" s="1"/>
    </row>
    <row r="44" spans="1:10" x14ac:dyDescent="0.2">
      <c r="A44" s="14">
        <v>26</v>
      </c>
      <c r="B44" s="124" t="s">
        <v>78</v>
      </c>
      <c r="C44" s="125"/>
      <c r="D44" s="125"/>
      <c r="E44" s="125"/>
      <c r="F44" s="125"/>
      <c r="G44" s="126"/>
      <c r="H44" s="52">
        <f>SUM(January!H44,February!H44,March!H44,April!H44,May!H44,June!H44,July!H44,August!H44,September!H44,October!H44,November!H44,December!H44)</f>
        <v>0</v>
      </c>
      <c r="I44" s="59" t="str">
        <f>IF(H44=0,"",(H44/1000)*B17)</f>
        <v/>
      </c>
      <c r="J44" s="1"/>
    </row>
    <row r="45" spans="1:10" x14ac:dyDescent="0.2">
      <c r="A45" s="14">
        <v>27</v>
      </c>
      <c r="B45" s="124" t="s">
        <v>63</v>
      </c>
      <c r="C45" s="125"/>
      <c r="D45" s="125"/>
      <c r="E45" s="137" t="s">
        <v>71</v>
      </c>
      <c r="F45" s="125"/>
      <c r="G45" s="126"/>
      <c r="H45" s="52">
        <f>SUM(January!H45,February!H45,March!H45,April!H45,May!H45,June!H45,July!H45,August!H45,September!H45,October!H45,November!H45,December!H45)</f>
        <v>0</v>
      </c>
      <c r="I45" s="59" t="str">
        <f>IF(H45=0,"",(H45/1000)*B17)</f>
        <v/>
      </c>
      <c r="J45" s="1"/>
    </row>
    <row r="46" spans="1:10" x14ac:dyDescent="0.2">
      <c r="A46" s="14">
        <v>28</v>
      </c>
      <c r="B46" s="56" t="s">
        <v>58</v>
      </c>
      <c r="C46" s="137" t="s">
        <v>72</v>
      </c>
      <c r="D46" s="125"/>
      <c r="E46" s="125"/>
      <c r="F46" s="125"/>
      <c r="G46" s="126"/>
      <c r="H46" s="52">
        <f>SUM(January!H46,February!H46,March!H46,April!H46,May!H46,June!H46,July!H46,August!H46,September!H46,October!H46,November!H46,December!H46)</f>
        <v>0</v>
      </c>
      <c r="I46" s="59" t="str">
        <f>IF(H46=0,"",(H46/1000)*B17)</f>
        <v/>
      </c>
      <c r="J46" s="1"/>
    </row>
    <row r="47" spans="1:10" x14ac:dyDescent="0.2">
      <c r="A47" s="134" t="str">
        <f>IF(H52&lt;0,"ERROR - Unknown Loss cannot be a negative value.","")</f>
        <v/>
      </c>
      <c r="B47" s="135"/>
      <c r="C47" s="135"/>
      <c r="D47" s="135"/>
      <c r="E47" s="135"/>
      <c r="F47" s="135"/>
      <c r="G47" s="135"/>
      <c r="H47" s="1"/>
      <c r="I47" s="8"/>
      <c r="J47" s="1"/>
    </row>
    <row r="48" spans="1:10" x14ac:dyDescent="0.2">
      <c r="A48" s="14">
        <v>29</v>
      </c>
      <c r="B48" s="136" t="s">
        <v>76</v>
      </c>
      <c r="C48" s="136"/>
      <c r="D48" s="136"/>
      <c r="E48" s="136"/>
      <c r="F48" s="136"/>
      <c r="G48" s="136"/>
      <c r="H48" s="24">
        <f>SUM(H41:H46)</f>
        <v>4614100</v>
      </c>
      <c r="I48" s="25"/>
      <c r="J48" s="1"/>
    </row>
    <row r="49" spans="1:10" ht="13.5" thickBot="1" x14ac:dyDescent="0.25">
      <c r="A49" s="17">
        <v>30</v>
      </c>
      <c r="B49" s="127" t="s">
        <v>77</v>
      </c>
      <c r="C49" s="128"/>
      <c r="D49" s="128"/>
      <c r="E49" s="128"/>
      <c r="F49" s="128"/>
      <c r="G49" s="128"/>
      <c r="H49" s="26" t="e">
        <f>IF(H16=0,"",((H48/1000)*B17))</f>
        <v>#DIV/0!</v>
      </c>
      <c r="I49" s="27"/>
      <c r="J49" s="1"/>
    </row>
    <row r="50" spans="1:10" ht="4.5" customHeight="1" thickTop="1" x14ac:dyDescent="0.2">
      <c r="A50" s="14"/>
      <c r="B50" s="1"/>
      <c r="C50" s="1"/>
      <c r="D50" s="1"/>
      <c r="E50" s="1"/>
      <c r="F50" s="1"/>
      <c r="G50" s="1"/>
      <c r="H50" s="1"/>
      <c r="I50" s="4"/>
      <c r="J50" s="1"/>
    </row>
    <row r="51" spans="1:10" x14ac:dyDescent="0.2">
      <c r="A51" s="14"/>
      <c r="B51" s="64" t="s">
        <v>36</v>
      </c>
      <c r="C51" s="61"/>
      <c r="D51" s="61"/>
      <c r="E51" s="61"/>
      <c r="F51" s="61"/>
      <c r="G51" s="61"/>
      <c r="H51" s="65"/>
      <c r="I51" s="4"/>
      <c r="J51" s="1"/>
    </row>
    <row r="52" spans="1:10" x14ac:dyDescent="0.2">
      <c r="A52" s="14">
        <v>31</v>
      </c>
      <c r="B52" s="66"/>
      <c r="C52" s="1"/>
      <c r="D52" s="1"/>
      <c r="E52" s="1"/>
      <c r="F52" s="1"/>
      <c r="G52" s="2" t="s">
        <v>29</v>
      </c>
      <c r="H52" s="67">
        <f>H16-H27-H38-H41-H42-H43-H44-H45-H46</f>
        <v>65266703</v>
      </c>
      <c r="I52" s="59"/>
      <c r="J52" s="1"/>
    </row>
    <row r="53" spans="1:10" x14ac:dyDescent="0.2">
      <c r="A53" s="14">
        <v>32</v>
      </c>
      <c r="B53" s="66"/>
      <c r="C53" s="1"/>
      <c r="D53" s="1"/>
      <c r="E53" s="1"/>
      <c r="F53" s="1"/>
      <c r="G53" s="94" t="s">
        <v>30</v>
      </c>
      <c r="H53" s="87">
        <f>IF(H16&gt;0,H52/H16,"")</f>
        <v>0.20236883775720926</v>
      </c>
      <c r="I53" s="4"/>
      <c r="J53" s="1"/>
    </row>
    <row r="54" spans="1:10" x14ac:dyDescent="0.2">
      <c r="A54" s="14">
        <v>33</v>
      </c>
      <c r="B54" s="129" t="str">
        <f>IF(H54="","(insert days of operation during month)","")</f>
        <v/>
      </c>
      <c r="C54" s="130"/>
      <c r="D54" s="130"/>
      <c r="E54" s="1"/>
      <c r="F54" s="1"/>
      <c r="G54" s="2" t="s">
        <v>31</v>
      </c>
      <c r="H54" s="99">
        <f>SUM(January!H54,February!H54,March!H54,April!H54,May!H54,June!H54,July!H54,August!H54,September!H54,October!H54,November!H54,December!H54)</f>
        <v>0</v>
      </c>
      <c r="I54" s="37"/>
      <c r="J54" s="1"/>
    </row>
    <row r="55" spans="1:10" x14ac:dyDescent="0.2">
      <c r="A55" s="14">
        <v>34</v>
      </c>
      <c r="B55" s="62"/>
      <c r="C55" s="1"/>
      <c r="D55" s="1"/>
      <c r="E55" s="1"/>
      <c r="F55" s="1"/>
      <c r="G55" s="2" t="s">
        <v>32</v>
      </c>
      <c r="H55" s="67" t="e">
        <f>IF(H54="","",(H52)/H54)</f>
        <v>#DIV/0!</v>
      </c>
      <c r="I55" s="4"/>
      <c r="J55" s="1"/>
    </row>
    <row r="56" spans="1:10" x14ac:dyDescent="0.2">
      <c r="A56" s="14">
        <v>35</v>
      </c>
      <c r="B56" s="62"/>
      <c r="C56" s="1"/>
      <c r="D56" s="1"/>
      <c r="E56" s="1"/>
      <c r="F56" s="1"/>
      <c r="G56" s="2" t="s">
        <v>33</v>
      </c>
      <c r="H56" s="68" t="e">
        <f>IF(H54="","",H55/1440)</f>
        <v>#DIV/0!</v>
      </c>
      <c r="I56" s="4"/>
      <c r="J56" s="1"/>
    </row>
    <row r="57" spans="1:10" x14ac:dyDescent="0.2">
      <c r="A57" s="14">
        <v>36</v>
      </c>
      <c r="B57" s="62"/>
      <c r="C57" s="1"/>
      <c r="D57" s="1"/>
      <c r="E57" s="1"/>
      <c r="F57" s="1"/>
      <c r="G57" s="102" t="s">
        <v>111</v>
      </c>
      <c r="H57" s="86" t="e">
        <f>IF(H52=0,"",(H52/1000)*B17)</f>
        <v>#DIV/0!</v>
      </c>
      <c r="I57" s="4"/>
      <c r="J57" s="1"/>
    </row>
    <row r="58" spans="1:10" ht="13.5" thickBot="1" x14ac:dyDescent="0.25">
      <c r="A58" s="14"/>
      <c r="B58" s="69"/>
      <c r="C58" s="70"/>
      <c r="D58" s="70"/>
      <c r="E58" s="70"/>
      <c r="F58" s="70"/>
      <c r="G58" s="70"/>
      <c r="H58" s="71"/>
      <c r="I58" s="4"/>
      <c r="J58" s="1"/>
    </row>
    <row r="59" spans="1:10" ht="13.5" thickBot="1" x14ac:dyDescent="0.25">
      <c r="A59" s="14">
        <v>37</v>
      </c>
      <c r="B59" s="119" t="s">
        <v>95</v>
      </c>
      <c r="C59" s="182"/>
      <c r="D59" s="182"/>
      <c r="E59" s="182"/>
      <c r="F59" s="182"/>
      <c r="G59" s="182"/>
      <c r="H59" s="182"/>
      <c r="I59" s="73">
        <f>IF(H16=0,"",(H16-(H27+H38))/H16)</f>
        <v>0.21667552112522831</v>
      </c>
      <c r="J59" s="1"/>
    </row>
    <row r="60" spans="1:10" x14ac:dyDescent="0.2">
      <c r="A60" s="1"/>
      <c r="B60" s="1"/>
      <c r="C60" s="1"/>
      <c r="D60" s="1"/>
      <c r="E60" s="1"/>
      <c r="F60" s="1"/>
      <c r="G60" s="28"/>
      <c r="H60" s="1"/>
      <c r="I60" s="4"/>
      <c r="J60" s="1"/>
    </row>
    <row r="61" spans="1:10" x14ac:dyDescent="0.2">
      <c r="A61" s="1"/>
      <c r="B61" s="1"/>
      <c r="C61" s="1"/>
      <c r="D61" s="1"/>
      <c r="E61" s="1"/>
      <c r="F61" s="1"/>
      <c r="G61" s="1"/>
      <c r="H61" s="1"/>
      <c r="I61" s="4"/>
      <c r="J61" s="1"/>
    </row>
    <row r="62" spans="1:10" x14ac:dyDescent="0.2">
      <c r="A62" s="53"/>
      <c r="B62" s="53"/>
      <c r="C62" s="53"/>
      <c r="D62" s="53"/>
      <c r="E62" s="53"/>
      <c r="F62" s="53"/>
      <c r="G62" s="53"/>
      <c r="H62" s="53"/>
      <c r="I62" s="54"/>
      <c r="J62" s="53"/>
    </row>
    <row r="63" spans="1:10" x14ac:dyDescent="0.2">
      <c r="A63" s="53"/>
      <c r="B63" s="53"/>
      <c r="C63" s="53"/>
      <c r="D63" s="53"/>
      <c r="E63" s="53"/>
      <c r="F63" s="53"/>
      <c r="G63" s="53"/>
      <c r="H63" s="53"/>
      <c r="I63" s="77"/>
      <c r="J63" s="53"/>
    </row>
    <row r="64" spans="1:10" x14ac:dyDescent="0.2">
      <c r="A64" s="53"/>
      <c r="B64" s="53"/>
      <c r="C64" s="53"/>
      <c r="D64" s="53"/>
      <c r="E64" s="53"/>
      <c r="F64" s="53"/>
      <c r="G64" s="53"/>
      <c r="H64" s="53"/>
      <c r="I64" s="78"/>
      <c r="J64" s="53"/>
    </row>
    <row r="65" spans="1:9" x14ac:dyDescent="0.2">
      <c r="A65" s="30"/>
      <c r="B65" s="30"/>
      <c r="C65" s="30"/>
      <c r="D65" s="30"/>
      <c r="E65" s="30"/>
      <c r="F65" s="30"/>
      <c r="G65" s="30"/>
      <c r="H65" s="30"/>
      <c r="I65" s="30"/>
    </row>
    <row r="66" spans="1:9" x14ac:dyDescent="0.2">
      <c r="I66" s="29"/>
    </row>
    <row r="67" spans="1:9" x14ac:dyDescent="0.2">
      <c r="I67" s="31"/>
    </row>
    <row r="68" spans="1:9" x14ac:dyDescent="0.2">
      <c r="I68" s="31"/>
    </row>
    <row r="69" spans="1:9" x14ac:dyDescent="0.2">
      <c r="I69" s="31"/>
    </row>
    <row r="70" spans="1:9" x14ac:dyDescent="0.2">
      <c r="I70" s="31"/>
    </row>
  </sheetData>
  <sheetProtection algorithmName="SHA-512" hashValue="PFF3+ScEJF2mtrn9TuvCWZ/BdROI9N38rMSh9dHVpNUeOzkyM2PExCxkdj/3OrTaGFPummx4dfMrk4QbH04R9w==" saltValue="xZvncRvXxTfN2p/SpdID5Q==" spinCount="100000" sheet="1" objects="1" scenarios="1" selectLockedCells="1"/>
  <mergeCells count="46">
    <mergeCell ref="B59:H59"/>
    <mergeCell ref="C46:G46"/>
    <mergeCell ref="A47:G47"/>
    <mergeCell ref="B48:G48"/>
    <mergeCell ref="B49:G49"/>
    <mergeCell ref="B54:D54"/>
    <mergeCell ref="B41:G41"/>
    <mergeCell ref="B42:C42"/>
    <mergeCell ref="D42:G42"/>
    <mergeCell ref="B44:G44"/>
    <mergeCell ref="B45:D45"/>
    <mergeCell ref="E45:G45"/>
    <mergeCell ref="B43:C43"/>
    <mergeCell ref="D43:G43"/>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4" priority="1" stopIfTrue="1">
      <formula>"IF(D20="""""</formula>
    </cfRule>
  </conditionalFormatting>
  <conditionalFormatting sqref="I59">
    <cfRule type="cellIs" dxfId="3" priority="2" stopIfTrue="1" operator="greaterThan">
      <formula>0.15</formula>
    </cfRule>
  </conditionalFormatting>
  <pageMargins left="0.25" right="0.25" top="0.5" bottom="0.25" header="0" footer="0"/>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60"/>
  <sheetViews>
    <sheetView zoomScaleNormal="100" workbookViewId="0">
      <selection activeCell="D29" sqref="D29:G29"/>
    </sheetView>
  </sheetViews>
  <sheetFormatPr defaultRowHeight="12.75" x14ac:dyDescent="0.2"/>
  <cols>
    <col min="8" max="8" width="15" customWidth="1"/>
    <col min="9" max="9" width="9.140625" style="32"/>
  </cols>
  <sheetData>
    <row r="1" spans="1:9" ht="20.25" x14ac:dyDescent="0.3">
      <c r="A1" s="191" t="s">
        <v>52</v>
      </c>
      <c r="B1" s="191"/>
      <c r="C1" s="191"/>
      <c r="D1" s="191"/>
      <c r="E1" s="191"/>
      <c r="F1" s="191"/>
      <c r="G1" s="191"/>
      <c r="H1" s="191"/>
      <c r="I1" s="191"/>
    </row>
    <row r="2" spans="1:9" ht="18" x14ac:dyDescent="0.25">
      <c r="A2" s="160" t="s">
        <v>110</v>
      </c>
      <c r="B2" s="160"/>
      <c r="C2" s="160"/>
      <c r="D2" s="160"/>
      <c r="E2" s="160"/>
      <c r="F2" s="160"/>
      <c r="G2" s="160"/>
      <c r="H2" s="160"/>
      <c r="I2" s="160"/>
    </row>
    <row r="3" spans="1:9" x14ac:dyDescent="0.2">
      <c r="A3" s="1"/>
      <c r="B3" s="1"/>
      <c r="C3" s="1"/>
      <c r="D3" s="3"/>
      <c r="E3" s="1"/>
      <c r="F3" s="1"/>
      <c r="G3" s="1"/>
      <c r="H3" s="35"/>
      <c r="I3" s="51"/>
    </row>
    <row r="4" spans="1:9" x14ac:dyDescent="0.2">
      <c r="A4" s="5" t="s">
        <v>1</v>
      </c>
      <c r="B4" s="1"/>
      <c r="C4" s="167" t="str">
        <f>January!C4</f>
        <v>WESTERN ROCKCASTE WATER</v>
      </c>
      <c r="D4" s="168"/>
      <c r="E4" s="168"/>
      <c r="F4" s="169"/>
      <c r="G4" s="93" t="s">
        <v>37</v>
      </c>
      <c r="H4" s="55" t="str">
        <f>January!H4</f>
        <v>KY1020891</v>
      </c>
      <c r="I4" s="92"/>
    </row>
    <row r="5" spans="1:9" x14ac:dyDescent="0.2">
      <c r="A5" s="1"/>
      <c r="B5" s="1"/>
      <c r="C5" s="173"/>
      <c r="D5" s="173"/>
      <c r="E5" s="1"/>
      <c r="F5" s="1"/>
      <c r="G5" s="1"/>
      <c r="H5" s="34"/>
      <c r="I5" s="4"/>
    </row>
    <row r="6" spans="1:9" x14ac:dyDescent="0.2">
      <c r="A6" s="5"/>
      <c r="B6" s="1"/>
      <c r="C6" s="171"/>
      <c r="D6" s="174"/>
      <c r="E6" s="1"/>
      <c r="F6" s="1"/>
      <c r="G6" s="36" t="s">
        <v>3</v>
      </c>
      <c r="H6" s="50">
        <f>January!H6</f>
        <v>2022</v>
      </c>
      <c r="I6" s="4"/>
    </row>
    <row r="7" spans="1:9" x14ac:dyDescent="0.2">
      <c r="A7" s="58"/>
      <c r="B7" s="58"/>
      <c r="C7" s="58"/>
      <c r="D7" s="58"/>
      <c r="E7" s="58"/>
      <c r="F7" s="58"/>
      <c r="G7" s="58"/>
      <c r="H7" s="80"/>
      <c r="I7" s="4"/>
    </row>
    <row r="8" spans="1:9" x14ac:dyDescent="0.2">
      <c r="A8" s="81" t="s">
        <v>43</v>
      </c>
      <c r="B8" s="81"/>
      <c r="C8" s="58"/>
      <c r="D8" s="81" t="s">
        <v>44</v>
      </c>
      <c r="E8" s="58"/>
      <c r="F8" s="58"/>
      <c r="G8" s="194" t="s">
        <v>45</v>
      </c>
      <c r="H8" s="195"/>
      <c r="I8" s="41"/>
    </row>
    <row r="9" spans="1:9" x14ac:dyDescent="0.2">
      <c r="A9" s="36">
        <v>1</v>
      </c>
      <c r="B9" s="133" t="s">
        <v>46</v>
      </c>
      <c r="C9" s="133"/>
      <c r="D9" s="133"/>
      <c r="E9" s="133"/>
      <c r="F9" s="133"/>
      <c r="G9" s="133"/>
      <c r="H9" s="133"/>
      <c r="I9" s="92"/>
    </row>
    <row r="10" spans="1:9" x14ac:dyDescent="0.2">
      <c r="A10" s="36">
        <v>2</v>
      </c>
      <c r="B10" s="60" t="s">
        <v>8</v>
      </c>
      <c r="C10" s="61"/>
      <c r="D10" s="61"/>
      <c r="E10" s="61"/>
      <c r="F10" s="193"/>
      <c r="G10" s="193"/>
      <c r="H10" s="82">
        <f>'Management Annual Report'!H14/1000</f>
        <v>0</v>
      </c>
      <c r="I10" s="8"/>
    </row>
    <row r="11" spans="1:9" x14ac:dyDescent="0.2">
      <c r="A11" s="36">
        <v>3</v>
      </c>
      <c r="B11" s="62" t="s">
        <v>9</v>
      </c>
      <c r="C11" s="1"/>
      <c r="D11" s="1"/>
      <c r="E11" s="1"/>
      <c r="F11" s="148"/>
      <c r="G11" s="148"/>
      <c r="H11" s="83">
        <f>'Management Annual Report'!H15/1000</f>
        <v>322513.603</v>
      </c>
      <c r="I11" s="8"/>
    </row>
    <row r="12" spans="1:9" x14ac:dyDescent="0.2">
      <c r="A12" s="36">
        <v>4</v>
      </c>
      <c r="B12" s="185" t="s">
        <v>47</v>
      </c>
      <c r="C12" s="186"/>
      <c r="D12" s="186"/>
      <c r="E12" s="186"/>
      <c r="F12" s="186"/>
      <c r="G12" s="186"/>
      <c r="H12" s="84">
        <f>H10+H11</f>
        <v>322513.603</v>
      </c>
      <c r="I12" s="8"/>
    </row>
    <row r="13" spans="1:9" x14ac:dyDescent="0.2">
      <c r="A13" s="36">
        <v>5</v>
      </c>
      <c r="B13" s="42"/>
      <c r="C13" s="1"/>
      <c r="D13" s="171"/>
      <c r="E13" s="171"/>
      <c r="F13" s="148"/>
      <c r="G13" s="148"/>
      <c r="H13" s="1"/>
      <c r="I13" s="8"/>
    </row>
    <row r="14" spans="1:9" x14ac:dyDescent="0.2">
      <c r="A14" s="36">
        <v>6</v>
      </c>
      <c r="B14" s="133" t="s">
        <v>50</v>
      </c>
      <c r="C14" s="133"/>
      <c r="D14" s="133"/>
      <c r="E14" s="133"/>
      <c r="F14" s="133"/>
      <c r="G14" s="133"/>
      <c r="H14" s="133"/>
      <c r="I14" s="92"/>
    </row>
    <row r="15" spans="1:9" x14ac:dyDescent="0.2">
      <c r="A15" s="36">
        <v>7</v>
      </c>
      <c r="B15" s="60" t="s">
        <v>13</v>
      </c>
      <c r="C15" s="61"/>
      <c r="D15" s="61"/>
      <c r="E15" s="61"/>
      <c r="F15" s="61"/>
      <c r="G15" s="61"/>
      <c r="H15" s="82">
        <f>'Management Annual Report'!H19/1000</f>
        <v>252358.8</v>
      </c>
      <c r="I15" s="8"/>
    </row>
    <row r="16" spans="1:9" x14ac:dyDescent="0.2">
      <c r="A16" s="36">
        <v>8</v>
      </c>
      <c r="B16" s="62" t="s">
        <v>14</v>
      </c>
      <c r="C16" s="1"/>
      <c r="D16" s="1"/>
      <c r="E16" s="1"/>
      <c r="F16" s="1"/>
      <c r="G16" s="1"/>
      <c r="H16" s="83">
        <f>'Management Annual Report'!H20/1000</f>
        <v>0</v>
      </c>
      <c r="I16" s="8"/>
    </row>
    <row r="17" spans="1:9" x14ac:dyDescent="0.2">
      <c r="A17" s="36">
        <v>9</v>
      </c>
      <c r="B17" s="62" t="s">
        <v>15</v>
      </c>
      <c r="C17" s="1"/>
      <c r="D17" s="1"/>
      <c r="E17" s="1"/>
      <c r="F17" s="1"/>
      <c r="G17" s="1"/>
      <c r="H17" s="83">
        <f>'Management Annual Report'!H21/1000</f>
        <v>0</v>
      </c>
      <c r="I17" s="8"/>
    </row>
    <row r="18" spans="1:9" x14ac:dyDescent="0.2">
      <c r="A18" s="36">
        <v>10</v>
      </c>
      <c r="B18" s="62" t="s">
        <v>16</v>
      </c>
      <c r="C18" s="1"/>
      <c r="D18" s="1"/>
      <c r="E18" s="1"/>
      <c r="F18" s="1"/>
      <c r="G18" s="1"/>
      <c r="H18" s="83">
        <f>'Management Annual Report'!H22/1000</f>
        <v>0</v>
      </c>
      <c r="I18" s="8"/>
    </row>
    <row r="19" spans="1:9" x14ac:dyDescent="0.2">
      <c r="A19" s="36">
        <v>11</v>
      </c>
      <c r="B19" s="62" t="s">
        <v>17</v>
      </c>
      <c r="C19" s="1"/>
      <c r="D19" s="1"/>
      <c r="E19" s="1"/>
      <c r="F19" s="1"/>
      <c r="G19" s="1"/>
      <c r="H19" s="83">
        <f>'Management Annual Report'!H23/1000</f>
        <v>0</v>
      </c>
      <c r="I19" s="8"/>
    </row>
    <row r="20" spans="1:9" x14ac:dyDescent="0.2">
      <c r="A20" s="36">
        <v>12</v>
      </c>
      <c r="B20" s="63" t="s">
        <v>48</v>
      </c>
      <c r="C20" s="1"/>
      <c r="D20" s="1"/>
      <c r="E20" s="1"/>
      <c r="F20" s="1"/>
      <c r="G20" s="1"/>
      <c r="H20" s="83">
        <f>'Management Annual Report'!H24/1000</f>
        <v>0</v>
      </c>
      <c r="I20" s="8"/>
    </row>
    <row r="21" spans="1:9" x14ac:dyDescent="0.2">
      <c r="A21" s="36">
        <v>13</v>
      </c>
      <c r="B21" s="62" t="s">
        <v>18</v>
      </c>
      <c r="C21" s="1"/>
      <c r="D21" s="155"/>
      <c r="E21" s="156"/>
      <c r="F21" s="156"/>
      <c r="G21" s="156"/>
      <c r="H21" s="83">
        <f>'Management Annual Report'!H25/1000</f>
        <v>0</v>
      </c>
      <c r="I21" s="74"/>
    </row>
    <row r="22" spans="1:9" x14ac:dyDescent="0.2">
      <c r="A22" s="36">
        <v>14</v>
      </c>
      <c r="B22" s="185" t="s">
        <v>49</v>
      </c>
      <c r="C22" s="186"/>
      <c r="D22" s="186"/>
      <c r="E22" s="186"/>
      <c r="F22" s="186"/>
      <c r="G22" s="186"/>
      <c r="H22" s="84">
        <f>SUM(H15:H21)</f>
        <v>252358.8</v>
      </c>
      <c r="I22" s="48"/>
    </row>
    <row r="23" spans="1:9" x14ac:dyDescent="0.2">
      <c r="A23" s="36">
        <v>15</v>
      </c>
      <c r="B23" s="136"/>
      <c r="C23" s="187"/>
      <c r="D23" s="187"/>
      <c r="E23" s="187"/>
      <c r="F23" s="187"/>
      <c r="G23" s="187"/>
      <c r="H23" s="16"/>
      <c r="I23" s="43"/>
    </row>
    <row r="24" spans="1:9" x14ac:dyDescent="0.2">
      <c r="A24" s="36">
        <v>16</v>
      </c>
      <c r="B24" s="133" t="s">
        <v>51</v>
      </c>
      <c r="C24" s="133"/>
      <c r="D24" s="133"/>
      <c r="E24" s="133"/>
      <c r="F24" s="133"/>
      <c r="G24" s="133"/>
      <c r="H24" s="133"/>
      <c r="I24" s="92"/>
    </row>
    <row r="25" spans="1:9" x14ac:dyDescent="0.2">
      <c r="A25" s="36">
        <v>17</v>
      </c>
      <c r="B25" s="60" t="s">
        <v>38</v>
      </c>
      <c r="C25" s="61"/>
      <c r="D25" s="61"/>
      <c r="E25" s="61"/>
      <c r="F25" s="61"/>
      <c r="G25" s="61"/>
      <c r="H25" s="82">
        <f>'Management Annual Report'!H31/1000</f>
        <v>0</v>
      </c>
      <c r="I25" s="20"/>
    </row>
    <row r="26" spans="1:9" x14ac:dyDescent="0.2">
      <c r="A26" s="36">
        <v>18</v>
      </c>
      <c r="B26" s="63" t="s">
        <v>64</v>
      </c>
      <c r="C26" s="1"/>
      <c r="D26" s="1"/>
      <c r="E26" s="1"/>
      <c r="F26" s="1"/>
      <c r="G26" s="1"/>
      <c r="H26" s="83">
        <f>'Management Annual Report'!H32/1000</f>
        <v>0</v>
      </c>
      <c r="I26" s="20"/>
    </row>
    <row r="27" spans="1:9" x14ac:dyDescent="0.2">
      <c r="A27" s="36">
        <v>19</v>
      </c>
      <c r="B27" s="62" t="s">
        <v>24</v>
      </c>
      <c r="C27" s="1"/>
      <c r="D27" s="1"/>
      <c r="E27" s="1"/>
      <c r="F27" s="1"/>
      <c r="G27" s="1"/>
      <c r="H27" s="83">
        <f>('Management Annual Report'!H33+'Management Annual Report'!H34)/1000</f>
        <v>274</v>
      </c>
      <c r="I27" s="20"/>
    </row>
    <row r="28" spans="1:9" x14ac:dyDescent="0.2">
      <c r="A28" s="36">
        <v>20</v>
      </c>
      <c r="B28" s="63" t="s">
        <v>54</v>
      </c>
      <c r="C28" s="1"/>
      <c r="D28" s="1"/>
      <c r="E28" s="1"/>
      <c r="F28" s="1"/>
      <c r="G28" s="1"/>
      <c r="H28" s="83">
        <f>'Management Annual Report'!H35/1000</f>
        <v>0</v>
      </c>
      <c r="I28" s="20"/>
    </row>
    <row r="29" spans="1:9" x14ac:dyDescent="0.2">
      <c r="A29" s="36">
        <v>21</v>
      </c>
      <c r="B29" s="62" t="s">
        <v>25</v>
      </c>
      <c r="C29" s="1"/>
      <c r="D29" s="155"/>
      <c r="E29" s="158"/>
      <c r="F29" s="158"/>
      <c r="G29" s="158"/>
      <c r="H29" s="83">
        <f>'Management Annual Report'!H36/1000</f>
        <v>0</v>
      </c>
      <c r="I29" s="20"/>
    </row>
    <row r="30" spans="1:9" x14ac:dyDescent="0.2">
      <c r="A30" s="36">
        <v>22</v>
      </c>
      <c r="B30" s="185" t="s">
        <v>53</v>
      </c>
      <c r="C30" s="186"/>
      <c r="D30" s="186"/>
      <c r="E30" s="186"/>
      <c r="F30" s="186"/>
      <c r="G30" s="186"/>
      <c r="H30" s="84">
        <f>SUM(H25:H29)</f>
        <v>274</v>
      </c>
      <c r="I30" s="48"/>
    </row>
    <row r="31" spans="1:9" x14ac:dyDescent="0.2">
      <c r="A31" s="36">
        <v>23</v>
      </c>
      <c r="B31" s="136"/>
      <c r="C31" s="139"/>
      <c r="D31" s="139"/>
      <c r="E31" s="139"/>
      <c r="F31" s="139"/>
      <c r="G31" s="139"/>
      <c r="H31" s="125"/>
      <c r="I31" s="38"/>
    </row>
    <row r="32" spans="1:9" x14ac:dyDescent="0.2">
      <c r="A32" s="36">
        <v>24</v>
      </c>
      <c r="B32" s="133" t="s">
        <v>59</v>
      </c>
      <c r="C32" s="133"/>
      <c r="D32" s="133"/>
      <c r="E32" s="133"/>
      <c r="F32" s="133"/>
      <c r="G32" s="133"/>
      <c r="H32" s="133"/>
      <c r="I32" s="92"/>
    </row>
    <row r="33" spans="1:9" x14ac:dyDescent="0.2">
      <c r="A33" s="36">
        <v>25</v>
      </c>
      <c r="B33" s="60" t="s">
        <v>27</v>
      </c>
      <c r="C33" s="61"/>
      <c r="D33" s="61"/>
      <c r="E33" s="61"/>
      <c r="F33" s="61"/>
      <c r="G33" s="61"/>
      <c r="H33" s="82">
        <f>'Management Annual Report'!H41/1000</f>
        <v>0</v>
      </c>
      <c r="I33" s="20"/>
    </row>
    <row r="34" spans="1:9" x14ac:dyDescent="0.2">
      <c r="A34" s="36">
        <v>26</v>
      </c>
      <c r="B34" s="62" t="s">
        <v>39</v>
      </c>
      <c r="C34" s="1"/>
      <c r="D34" s="1"/>
      <c r="E34" s="1"/>
      <c r="F34" s="1"/>
      <c r="G34" s="1"/>
      <c r="H34" s="83">
        <f>('Management Annual Report'!H42+'Management Annual Report'!H43)/1000</f>
        <v>4614.1000000000004</v>
      </c>
      <c r="I34" s="20"/>
    </row>
    <row r="35" spans="1:9" x14ac:dyDescent="0.2">
      <c r="A35" s="36">
        <v>27</v>
      </c>
      <c r="B35" s="62" t="s">
        <v>40</v>
      </c>
      <c r="C35" s="1"/>
      <c r="D35" s="1"/>
      <c r="E35" s="1"/>
      <c r="F35" s="1"/>
      <c r="G35" s="1"/>
      <c r="H35" s="83">
        <f>'Management Annual Report'!H44/1000</f>
        <v>0</v>
      </c>
      <c r="I35" s="20"/>
    </row>
    <row r="36" spans="1:9" x14ac:dyDescent="0.2">
      <c r="A36" s="36">
        <v>28</v>
      </c>
      <c r="B36" s="63" t="s">
        <v>57</v>
      </c>
      <c r="C36" s="1"/>
      <c r="D36" s="1"/>
      <c r="E36" s="1"/>
      <c r="F36" s="1"/>
      <c r="G36" s="1"/>
      <c r="H36" s="83">
        <f>'Management Annual Report'!H45/1000</f>
        <v>0</v>
      </c>
      <c r="I36" s="20"/>
    </row>
    <row r="37" spans="1:9" x14ac:dyDescent="0.2">
      <c r="A37" s="36">
        <v>29</v>
      </c>
      <c r="B37" s="63" t="s">
        <v>58</v>
      </c>
      <c r="C37" s="1"/>
      <c r="D37" s="1"/>
      <c r="E37" s="1"/>
      <c r="F37" s="1"/>
      <c r="G37" s="1"/>
      <c r="H37" s="83">
        <f>'Management Annual Report'!H46/1000</f>
        <v>0</v>
      </c>
      <c r="I37" s="20"/>
    </row>
    <row r="38" spans="1:9" x14ac:dyDescent="0.2">
      <c r="A38" s="36">
        <v>30</v>
      </c>
      <c r="B38" s="63" t="s">
        <v>115</v>
      </c>
      <c r="C38" s="1"/>
      <c r="D38" s="189" t="s">
        <v>28</v>
      </c>
      <c r="E38" s="190"/>
      <c r="F38" s="190"/>
      <c r="G38" s="190"/>
      <c r="H38" s="83">
        <f>'Management Annual Report'!H52/1000</f>
        <v>65266.703000000001</v>
      </c>
      <c r="I38" s="75"/>
    </row>
    <row r="39" spans="1:9" x14ac:dyDescent="0.2">
      <c r="A39" s="36">
        <v>31</v>
      </c>
      <c r="B39" s="185" t="s">
        <v>62</v>
      </c>
      <c r="C39" s="186"/>
      <c r="D39" s="186"/>
      <c r="E39" s="186"/>
      <c r="F39" s="186"/>
      <c r="G39" s="186"/>
      <c r="H39" s="84">
        <f>SUM(H33:H38)</f>
        <v>69880.803</v>
      </c>
      <c r="I39" s="72"/>
    </row>
    <row r="40" spans="1:9" x14ac:dyDescent="0.2">
      <c r="A40" s="36">
        <v>32</v>
      </c>
      <c r="B40" s="183" t="str">
        <f>IF(H38&lt;0,"ERROR - Unknown Loss cannot be a negative value.","")</f>
        <v/>
      </c>
      <c r="C40" s="184"/>
      <c r="D40" s="184"/>
      <c r="E40" s="184"/>
      <c r="F40" s="184"/>
      <c r="G40" s="184"/>
      <c r="H40" s="44"/>
      <c r="I40" s="20"/>
    </row>
    <row r="41" spans="1:9" x14ac:dyDescent="0.2">
      <c r="A41" s="36">
        <v>33</v>
      </c>
      <c r="B41" s="56" t="s">
        <v>61</v>
      </c>
      <c r="C41" s="1"/>
      <c r="D41" s="1"/>
      <c r="E41" s="1"/>
      <c r="F41" s="1"/>
      <c r="G41" s="192"/>
      <c r="H41" s="125"/>
      <c r="I41" s="8"/>
    </row>
    <row r="42" spans="1:9" x14ac:dyDescent="0.2">
      <c r="A42" s="36">
        <v>34</v>
      </c>
      <c r="B42" s="5"/>
      <c r="C42" s="1"/>
      <c r="D42" s="1"/>
      <c r="E42" s="1"/>
      <c r="F42" s="1"/>
      <c r="G42" s="1"/>
      <c r="H42" s="1"/>
      <c r="I42" s="8"/>
    </row>
    <row r="43" spans="1:9" ht="13.5" thickBot="1" x14ac:dyDescent="0.25">
      <c r="A43" s="36">
        <v>35</v>
      </c>
      <c r="B43" s="188" t="s">
        <v>116</v>
      </c>
      <c r="C43" s="125"/>
      <c r="D43" s="125"/>
      <c r="E43" s="125"/>
      <c r="F43" s="125"/>
      <c r="G43" s="125"/>
      <c r="H43" s="125"/>
      <c r="I43" s="8"/>
    </row>
    <row r="44" spans="1:9" ht="13.5" thickBot="1" x14ac:dyDescent="0.25">
      <c r="A44" s="36">
        <v>36</v>
      </c>
      <c r="B44" s="45" t="s">
        <v>60</v>
      </c>
      <c r="C44" s="46"/>
      <c r="D44" s="46"/>
      <c r="E44" s="46"/>
      <c r="F44" s="46"/>
      <c r="G44" s="100"/>
      <c r="H44" s="101">
        <f>H39/H12</f>
        <v>0.21667552112522831</v>
      </c>
      <c r="I44" s="8"/>
    </row>
    <row r="45" spans="1:9" x14ac:dyDescent="0.2">
      <c r="A45" s="14"/>
      <c r="B45" s="144"/>
      <c r="C45" s="130"/>
      <c r="D45" s="130"/>
      <c r="E45" s="1"/>
      <c r="F45" s="1"/>
      <c r="G45" s="2"/>
      <c r="H45" s="1"/>
      <c r="I45" s="39"/>
    </row>
    <row r="46" spans="1:9" x14ac:dyDescent="0.2">
      <c r="A46" s="14"/>
      <c r="B46" s="1"/>
      <c r="C46" s="1"/>
      <c r="D46" s="1"/>
      <c r="E46" s="1"/>
      <c r="F46" s="1"/>
      <c r="G46" s="2"/>
      <c r="H46" s="16"/>
      <c r="I46" s="8"/>
    </row>
    <row r="47" spans="1:9" x14ac:dyDescent="0.2">
      <c r="A47" s="14"/>
      <c r="B47" s="1"/>
      <c r="C47" s="1"/>
      <c r="D47" s="1"/>
      <c r="E47" s="1"/>
      <c r="F47" s="1"/>
      <c r="G47" s="2"/>
      <c r="H47" s="40"/>
      <c r="I47" s="8"/>
    </row>
    <row r="48" spans="1:9" x14ac:dyDescent="0.2">
      <c r="A48" s="14"/>
      <c r="B48" s="1"/>
      <c r="C48" s="1"/>
      <c r="D48" s="1"/>
      <c r="E48" s="1"/>
      <c r="F48" s="1"/>
      <c r="G48" s="2"/>
      <c r="H48" s="9"/>
      <c r="I48" s="8"/>
    </row>
    <row r="49" spans="1:9" x14ac:dyDescent="0.2">
      <c r="A49" s="14"/>
      <c r="B49" s="1"/>
      <c r="C49" s="1"/>
      <c r="D49" s="1"/>
      <c r="E49" s="1"/>
      <c r="F49" s="1"/>
      <c r="G49" s="1"/>
      <c r="H49" s="1"/>
      <c r="I49" s="8"/>
    </row>
    <row r="50" spans="1:9" x14ac:dyDescent="0.2">
      <c r="A50" s="1"/>
      <c r="B50" s="1"/>
      <c r="C50" s="1"/>
      <c r="D50" s="1"/>
      <c r="E50" s="1"/>
      <c r="F50" s="1"/>
      <c r="G50" s="28"/>
      <c r="H50" s="1"/>
      <c r="I50" s="4"/>
    </row>
    <row r="51" spans="1:9" x14ac:dyDescent="0.2">
      <c r="A51" s="1"/>
      <c r="B51" s="1"/>
      <c r="C51" s="1"/>
      <c r="D51" s="1"/>
      <c r="E51" s="1"/>
      <c r="F51" s="1"/>
      <c r="G51" s="1"/>
      <c r="H51" s="1"/>
      <c r="I51" s="4"/>
    </row>
    <row r="52" spans="1:9" x14ac:dyDescent="0.2">
      <c r="A52" s="53"/>
      <c r="B52" s="53"/>
      <c r="C52" s="53"/>
      <c r="D52" s="53"/>
      <c r="E52" s="53"/>
      <c r="F52" s="53"/>
      <c r="G52" s="53"/>
      <c r="H52" s="53"/>
      <c r="I52" s="54"/>
    </row>
    <row r="53" spans="1:9" x14ac:dyDescent="0.2">
      <c r="A53" s="53"/>
      <c r="B53" s="53"/>
      <c r="C53" s="53"/>
      <c r="D53" s="53"/>
      <c r="E53" s="53"/>
      <c r="F53" s="53"/>
      <c r="G53" s="53"/>
      <c r="H53" s="53"/>
      <c r="I53" s="54"/>
    </row>
    <row r="54" spans="1:9" x14ac:dyDescent="0.2">
      <c r="I54" s="29"/>
    </row>
    <row r="55" spans="1:9" x14ac:dyDescent="0.2">
      <c r="A55" s="30"/>
      <c r="B55" s="30"/>
      <c r="C55" s="30"/>
      <c r="D55" s="30"/>
      <c r="E55" s="30"/>
      <c r="F55" s="30"/>
      <c r="G55" s="30"/>
      <c r="H55" s="30"/>
      <c r="I55" s="30"/>
    </row>
    <row r="56" spans="1:9" x14ac:dyDescent="0.2">
      <c r="I56" s="29"/>
    </row>
    <row r="57" spans="1:9" x14ac:dyDescent="0.2">
      <c r="I57" s="31"/>
    </row>
    <row r="58" spans="1:9" x14ac:dyDescent="0.2">
      <c r="I58" s="31"/>
    </row>
    <row r="59" spans="1:9" x14ac:dyDescent="0.2">
      <c r="I59" s="31"/>
    </row>
    <row r="60" spans="1:9" x14ac:dyDescent="0.2">
      <c r="I60" s="31"/>
    </row>
  </sheetData>
  <sheetProtection algorithmName="SHA-512" hashValue="ZH6oGSaMlh3M1Of/UA+CvMR4RDdhazaElVFfD/ijWOyb3rS6G0x9j944Y+pgFtOvOQimiyD1M3LkV8NYfYTgiA==" saltValue="tdjIitxl3irWTu+RnKd19g==" spinCount="100000" sheet="1" selectLockedCells="1"/>
  <mergeCells count="27">
    <mergeCell ref="A1:I1"/>
    <mergeCell ref="G41:H41"/>
    <mergeCell ref="F10:G10"/>
    <mergeCell ref="B9:H9"/>
    <mergeCell ref="A2:I2"/>
    <mergeCell ref="C4:F4"/>
    <mergeCell ref="C5:D5"/>
    <mergeCell ref="C6:D6"/>
    <mergeCell ref="G8:H8"/>
    <mergeCell ref="F11:G11"/>
    <mergeCell ref="B12:G12"/>
    <mergeCell ref="D13:E13"/>
    <mergeCell ref="F13:G13"/>
    <mergeCell ref="D21:G21"/>
    <mergeCell ref="B14:H14"/>
    <mergeCell ref="B39:G39"/>
    <mergeCell ref="B40:G40"/>
    <mergeCell ref="B45:D45"/>
    <mergeCell ref="B22:G22"/>
    <mergeCell ref="B30:G30"/>
    <mergeCell ref="B31:H31"/>
    <mergeCell ref="B32:H32"/>
    <mergeCell ref="B23:G23"/>
    <mergeCell ref="D29:G29"/>
    <mergeCell ref="B24:H24"/>
    <mergeCell ref="B43:H43"/>
    <mergeCell ref="D38:G38"/>
  </mergeCells>
  <phoneticPr fontId="2" type="noConversion"/>
  <conditionalFormatting sqref="H21">
    <cfRule type="expression" dxfId="2" priority="3" stopIfTrue="1">
      <formula>"IF(D20="""""</formula>
    </cfRule>
  </conditionalFormatting>
  <conditionalFormatting sqref="H45">
    <cfRule type="cellIs" dxfId="1" priority="2" stopIfTrue="1" operator="greaterThan">
      <formula>31</formula>
    </cfRule>
  </conditionalFormatting>
  <conditionalFormatting sqref="I31">
    <cfRule type="cellIs" dxfId="0" priority="1" stopIfTrue="1" operator="greaterThan">
      <formula>0.15</formula>
    </cfRule>
  </conditionalFormatting>
  <pageMargins left="0.75" right="0.75" top="1" bottom="1" header="0" footer="0"/>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70"/>
  <sheetViews>
    <sheetView showWhiteSpace="0" topLeftCell="A25" zoomScaleNormal="100" workbookViewId="0">
      <selection activeCell="H19" sqref="H19"/>
    </sheetView>
  </sheetViews>
  <sheetFormatPr defaultRowHeight="12.75" x14ac:dyDescent="0.2"/>
  <cols>
    <col min="8" max="8" width="15" customWidth="1"/>
    <col min="9" max="9" width="10" style="32" bestFit="1" customWidth="1"/>
  </cols>
  <sheetData>
    <row r="1" spans="1:10" ht="20.25" x14ac:dyDescent="0.3">
      <c r="A1" s="151" t="s">
        <v>55</v>
      </c>
      <c r="B1" s="152"/>
      <c r="C1" s="152"/>
      <c r="D1" s="152"/>
      <c r="E1" s="152"/>
      <c r="F1" s="152"/>
      <c r="G1" s="152"/>
      <c r="H1" s="152"/>
      <c r="I1" s="152"/>
      <c r="J1" s="79"/>
    </row>
    <row r="2" spans="1:10" ht="18" x14ac:dyDescent="0.25">
      <c r="A2" s="160" t="s">
        <v>0</v>
      </c>
      <c r="B2" s="160"/>
      <c r="C2" s="160"/>
      <c r="D2" s="160"/>
      <c r="E2" s="160"/>
      <c r="F2" s="160"/>
      <c r="G2" s="160"/>
      <c r="H2" s="160"/>
      <c r="I2" s="160"/>
      <c r="J2" s="58"/>
    </row>
    <row r="3" spans="1:10" x14ac:dyDescent="0.2">
      <c r="A3" s="1"/>
      <c r="B3" s="1"/>
      <c r="C3" s="1"/>
      <c r="D3" s="3"/>
      <c r="E3" s="1"/>
      <c r="F3" s="1"/>
      <c r="G3" s="1"/>
      <c r="H3" s="34"/>
      <c r="I3" s="103"/>
      <c r="J3" s="1"/>
    </row>
    <row r="4" spans="1:10" x14ac:dyDescent="0.2">
      <c r="A4" s="5" t="s">
        <v>1</v>
      </c>
      <c r="B4" s="1"/>
      <c r="C4" s="146" t="s">
        <v>134</v>
      </c>
      <c r="D4" s="162"/>
      <c r="E4" s="162"/>
      <c r="F4" s="163"/>
      <c r="G4" s="93" t="s">
        <v>37</v>
      </c>
      <c r="H4" s="95" t="s">
        <v>135</v>
      </c>
      <c r="I4" s="92"/>
      <c r="J4" s="1"/>
    </row>
    <row r="5" spans="1:10" ht="6" customHeight="1" x14ac:dyDescent="0.2">
      <c r="A5" s="1"/>
      <c r="B5" s="1"/>
      <c r="C5" s="161"/>
      <c r="D5" s="161"/>
      <c r="E5" s="1"/>
      <c r="F5" s="1"/>
      <c r="G5" s="1"/>
      <c r="H5" s="34"/>
      <c r="I5" s="4"/>
      <c r="J5" s="1"/>
    </row>
    <row r="6" spans="1:10" x14ac:dyDescent="0.2">
      <c r="A6" s="5" t="s">
        <v>2</v>
      </c>
      <c r="B6" s="1"/>
      <c r="C6" s="146" t="s">
        <v>98</v>
      </c>
      <c r="D6" s="147"/>
      <c r="E6" s="1"/>
      <c r="F6" s="1"/>
      <c r="G6" s="36" t="s">
        <v>3</v>
      </c>
      <c r="H6" s="110">
        <v>2022</v>
      </c>
      <c r="I6" s="4"/>
      <c r="J6" s="1"/>
    </row>
    <row r="7" spans="1:10" x14ac:dyDescent="0.2">
      <c r="A7" s="136" t="s">
        <v>74</v>
      </c>
      <c r="B7" s="139"/>
      <c r="C7" s="140"/>
      <c r="D7" s="141"/>
      <c r="E7" s="91" t="s">
        <v>75</v>
      </c>
      <c r="F7" s="142"/>
      <c r="G7" s="143"/>
      <c r="H7" s="85"/>
      <c r="I7" s="4"/>
      <c r="J7" s="1"/>
    </row>
    <row r="8" spans="1:10" x14ac:dyDescent="0.2">
      <c r="A8" s="1"/>
      <c r="B8" s="1"/>
      <c r="C8" s="1"/>
      <c r="D8" s="1"/>
      <c r="E8" s="1"/>
      <c r="F8" s="1"/>
      <c r="G8" s="1"/>
      <c r="H8" s="90"/>
      <c r="I8" s="4"/>
      <c r="J8" s="1"/>
    </row>
    <row r="9" spans="1:10" x14ac:dyDescent="0.2">
      <c r="A9" s="14">
        <v>1</v>
      </c>
      <c r="B9" s="5" t="s">
        <v>4</v>
      </c>
      <c r="C9" s="1"/>
      <c r="D9" s="1"/>
      <c r="E9" s="1"/>
      <c r="F9" s="144" t="str">
        <f>IF(H9="","(insert cost)","")</f>
        <v>(insert cost)</v>
      </c>
      <c r="G9" s="145"/>
      <c r="H9" s="6"/>
      <c r="I9" s="4"/>
      <c r="J9" s="1"/>
    </row>
    <row r="10" spans="1:10" x14ac:dyDescent="0.2">
      <c r="A10" s="14">
        <v>2</v>
      </c>
      <c r="B10" s="5" t="s">
        <v>5</v>
      </c>
      <c r="C10" s="1"/>
      <c r="D10" s="1"/>
      <c r="E10" s="1"/>
      <c r="F10" s="144" t="str">
        <f>IF(H10="","(insert cost)","")</f>
        <v/>
      </c>
      <c r="G10" s="145"/>
      <c r="H10" s="7">
        <v>2.93</v>
      </c>
      <c r="I10" s="8"/>
      <c r="J10" s="1"/>
    </row>
    <row r="11" spans="1:10" hidden="1" x14ac:dyDescent="0.2">
      <c r="A11" s="5"/>
      <c r="B11" s="1"/>
      <c r="C11" s="1"/>
      <c r="D11" s="1"/>
      <c r="E11" s="1"/>
      <c r="F11" s="1"/>
      <c r="G11" s="1"/>
      <c r="H11" s="9"/>
      <c r="I11" s="8"/>
      <c r="J11" s="1"/>
    </row>
    <row r="12" spans="1:10" ht="12.75" customHeight="1" thickBot="1" x14ac:dyDescent="0.25">
      <c r="A12" s="10"/>
      <c r="B12" s="10"/>
      <c r="C12" s="11"/>
      <c r="D12" s="11"/>
      <c r="E12" s="11"/>
      <c r="F12" s="11"/>
      <c r="G12" s="11"/>
      <c r="H12" s="12"/>
      <c r="I12" s="13"/>
      <c r="J12" s="1"/>
    </row>
    <row r="13" spans="1:10" x14ac:dyDescent="0.2">
      <c r="A13" s="76"/>
      <c r="B13" s="150" t="s">
        <v>7</v>
      </c>
      <c r="C13" s="150"/>
      <c r="D13" s="150"/>
      <c r="E13" s="150"/>
      <c r="F13" s="150"/>
      <c r="G13" s="150"/>
      <c r="H13" s="93" t="s">
        <v>6</v>
      </c>
      <c r="I13" s="92"/>
      <c r="J13" s="1"/>
    </row>
    <row r="14" spans="1:10" x14ac:dyDescent="0.2">
      <c r="A14" s="14">
        <v>3</v>
      </c>
      <c r="B14" s="1" t="s">
        <v>8</v>
      </c>
      <c r="C14" s="1"/>
      <c r="D14" s="1"/>
      <c r="E14" s="1"/>
      <c r="F14" s="148" t="str">
        <f>IF(H9="","",H14/1000*H9)</f>
        <v/>
      </c>
      <c r="G14" s="149"/>
      <c r="H14" s="104"/>
      <c r="I14" s="47">
        <f>IF(H16&gt;0,H14/H16,"")</f>
        <v>0</v>
      </c>
      <c r="J14" s="1"/>
    </row>
    <row r="15" spans="1:10" x14ac:dyDescent="0.2">
      <c r="A15" s="14">
        <v>4</v>
      </c>
      <c r="B15" s="1" t="s">
        <v>9</v>
      </c>
      <c r="C15" s="1"/>
      <c r="D15" s="1"/>
      <c r="E15" s="1"/>
      <c r="F15" s="148">
        <f>IF(H10="","",H15/1000*H10)</f>
        <v>71059.532000000007</v>
      </c>
      <c r="G15" s="149"/>
      <c r="H15" s="15">
        <v>24252400</v>
      </c>
      <c r="I15" s="48">
        <f>IF(H16&gt;0,H15/H16,"")</f>
        <v>1</v>
      </c>
      <c r="J15" s="1"/>
    </row>
    <row r="16" spans="1:10" x14ac:dyDescent="0.2">
      <c r="A16" s="14">
        <v>5</v>
      </c>
      <c r="B16" s="136" t="s">
        <v>10</v>
      </c>
      <c r="C16" s="136"/>
      <c r="D16" s="136"/>
      <c r="E16" s="136"/>
      <c r="F16" s="136"/>
      <c r="G16" s="136"/>
      <c r="H16" s="16">
        <f>H14+H15</f>
        <v>24252400</v>
      </c>
      <c r="I16" s="8"/>
      <c r="J16" s="1"/>
    </row>
    <row r="17" spans="1:10" ht="13.5" thickBot="1" x14ac:dyDescent="0.25">
      <c r="A17" s="17">
        <v>6</v>
      </c>
      <c r="B17" s="33" t="e">
        <f>F17/(H16/1000)</f>
        <v>#VALUE!</v>
      </c>
      <c r="C17" s="18"/>
      <c r="D17" s="164" t="s">
        <v>11</v>
      </c>
      <c r="E17" s="164"/>
      <c r="F17" s="165" t="e">
        <f>IF(H16=0,"",F14+F15)</f>
        <v>#VALUE!</v>
      </c>
      <c r="G17" s="165"/>
      <c r="H17" s="18"/>
      <c r="I17" s="19"/>
      <c r="J17" s="1"/>
    </row>
    <row r="18" spans="1:10" ht="13.5" thickTop="1" x14ac:dyDescent="0.2">
      <c r="A18" s="14"/>
      <c r="B18" s="133" t="s">
        <v>12</v>
      </c>
      <c r="C18" s="133"/>
      <c r="D18" s="133"/>
      <c r="E18" s="133"/>
      <c r="F18" s="133"/>
      <c r="G18" s="133"/>
      <c r="H18" s="133"/>
      <c r="I18" s="133"/>
      <c r="J18" s="1"/>
    </row>
    <row r="19" spans="1:10" x14ac:dyDescent="0.2">
      <c r="A19" s="14">
        <v>7</v>
      </c>
      <c r="B19" s="1" t="s">
        <v>13</v>
      </c>
      <c r="C19" s="1"/>
      <c r="D19" s="1"/>
      <c r="E19" s="1"/>
      <c r="F19" s="1"/>
      <c r="G19" s="1"/>
      <c r="H19" s="15">
        <v>22220500</v>
      </c>
      <c r="I19" s="4"/>
      <c r="J19" s="1"/>
    </row>
    <row r="20" spans="1:10" x14ac:dyDescent="0.2">
      <c r="A20" s="14">
        <v>8</v>
      </c>
      <c r="B20" s="1" t="s">
        <v>14</v>
      </c>
      <c r="C20" s="1"/>
      <c r="D20" s="1"/>
      <c r="E20" s="1"/>
      <c r="F20" s="1"/>
      <c r="G20" s="1"/>
      <c r="H20" s="15"/>
      <c r="I20" s="4"/>
      <c r="J20" s="1"/>
    </row>
    <row r="21" spans="1:10" x14ac:dyDescent="0.2">
      <c r="A21" s="14">
        <v>9</v>
      </c>
      <c r="B21" s="1" t="s">
        <v>15</v>
      </c>
      <c r="C21" s="1"/>
      <c r="D21" s="1"/>
      <c r="E21" s="1"/>
      <c r="F21" s="1"/>
      <c r="G21" s="1"/>
      <c r="H21" s="15"/>
      <c r="I21" s="4"/>
      <c r="J21" s="1"/>
    </row>
    <row r="22" spans="1:10" x14ac:dyDescent="0.2">
      <c r="A22" s="14">
        <v>10</v>
      </c>
      <c r="B22" s="1" t="s">
        <v>16</v>
      </c>
      <c r="C22" s="1"/>
      <c r="D22" s="1"/>
      <c r="E22" s="1"/>
      <c r="F22" s="1"/>
      <c r="G22" s="1"/>
      <c r="H22" s="15"/>
      <c r="I22" s="4"/>
      <c r="J22" s="1"/>
    </row>
    <row r="23" spans="1:10" x14ac:dyDescent="0.2">
      <c r="A23" s="14">
        <v>11</v>
      </c>
      <c r="B23" s="1" t="s">
        <v>17</v>
      </c>
      <c r="C23" s="121" t="s">
        <v>65</v>
      </c>
      <c r="D23" s="122"/>
      <c r="E23" s="122"/>
      <c r="F23" s="122"/>
      <c r="G23" s="123"/>
      <c r="H23" s="15"/>
      <c r="I23" s="4"/>
      <c r="J23" s="1"/>
    </row>
    <row r="24" spans="1:10" x14ac:dyDescent="0.2">
      <c r="A24" s="14">
        <v>12</v>
      </c>
      <c r="B24" s="56" t="s">
        <v>48</v>
      </c>
      <c r="C24" s="1"/>
      <c r="D24" s="124" t="s">
        <v>66</v>
      </c>
      <c r="E24" s="125"/>
      <c r="F24" s="125"/>
      <c r="G24" s="126"/>
      <c r="H24" s="15"/>
      <c r="I24" s="4"/>
      <c r="J24" s="1"/>
    </row>
    <row r="25" spans="1:10" x14ac:dyDescent="0.2">
      <c r="A25" s="14">
        <v>13</v>
      </c>
      <c r="B25" s="1" t="s">
        <v>18</v>
      </c>
      <c r="C25" s="1"/>
      <c r="D25" s="155"/>
      <c r="E25" s="156"/>
      <c r="F25" s="156"/>
      <c r="G25" s="157"/>
      <c r="H25" s="15"/>
      <c r="I25" s="4"/>
      <c r="J25" s="1"/>
    </row>
    <row r="26" spans="1:10" x14ac:dyDescent="0.2">
      <c r="A26" s="14"/>
      <c r="B26" s="1"/>
      <c r="C26" s="1"/>
      <c r="D26" s="153" t="str">
        <f>IF(AND(D25="",H25&gt;0),"(identify Other Sales )","")</f>
        <v/>
      </c>
      <c r="E26" s="153"/>
      <c r="F26" s="153"/>
      <c r="G26" s="153"/>
      <c r="H26" s="1"/>
      <c r="I26" s="8"/>
      <c r="J26" s="1"/>
    </row>
    <row r="27" spans="1:10" x14ac:dyDescent="0.2">
      <c r="A27" s="14">
        <v>14</v>
      </c>
      <c r="B27" s="136" t="s">
        <v>19</v>
      </c>
      <c r="C27" s="136"/>
      <c r="D27" s="136"/>
      <c r="E27" s="136"/>
      <c r="F27" s="136"/>
      <c r="G27" s="136"/>
      <c r="H27" s="16">
        <f>SUM(H19:H25)</f>
        <v>22220500</v>
      </c>
      <c r="I27" s="48">
        <f>IF(H16&gt;0,H27/H16,"")</f>
        <v>0.91621860104566966</v>
      </c>
      <c r="J27" s="1"/>
    </row>
    <row r="28" spans="1:10" ht="13.5" thickBot="1" x14ac:dyDescent="0.25">
      <c r="A28" s="17">
        <v>15</v>
      </c>
      <c r="B28" s="127" t="s">
        <v>20</v>
      </c>
      <c r="C28" s="154"/>
      <c r="D28" s="154"/>
      <c r="E28" s="154"/>
      <c r="F28" s="154"/>
      <c r="G28" s="154"/>
      <c r="H28" s="21">
        <f>H16-H27</f>
        <v>2031900</v>
      </c>
      <c r="I28" s="49">
        <f>IF(H16&gt;0,H28/H16,"")</f>
        <v>8.3781398954330288E-2</v>
      </c>
      <c r="J28" s="1"/>
    </row>
    <row r="29" spans="1:10" ht="13.5" thickTop="1" x14ac:dyDescent="0.2">
      <c r="A29" s="14"/>
      <c r="B29" s="1"/>
      <c r="C29" s="1"/>
      <c r="D29" s="1"/>
      <c r="E29" s="1"/>
      <c r="F29" s="1"/>
      <c r="G29" s="1"/>
      <c r="H29" s="1"/>
      <c r="I29" s="4"/>
      <c r="J29" s="1"/>
    </row>
    <row r="30" spans="1:10" x14ac:dyDescent="0.2">
      <c r="A30" s="14"/>
      <c r="B30" s="133" t="s">
        <v>21</v>
      </c>
      <c r="C30" s="133"/>
      <c r="D30" s="133"/>
      <c r="E30" s="133"/>
      <c r="F30" s="133"/>
      <c r="G30" s="133"/>
      <c r="H30" s="133"/>
      <c r="I30" s="133"/>
      <c r="J30" s="1"/>
    </row>
    <row r="31" spans="1:10" x14ac:dyDescent="0.2">
      <c r="A31" s="14">
        <v>16</v>
      </c>
      <c r="B31" s="1" t="s">
        <v>22</v>
      </c>
      <c r="C31" s="1"/>
      <c r="D31" s="1"/>
      <c r="E31" s="1"/>
      <c r="F31" s="1"/>
      <c r="G31" s="1"/>
      <c r="H31" s="15"/>
      <c r="I31" s="22"/>
      <c r="J31" s="1"/>
    </row>
    <row r="32" spans="1:10" x14ac:dyDescent="0.2">
      <c r="A32" s="14">
        <v>17</v>
      </c>
      <c r="B32" s="1" t="s">
        <v>23</v>
      </c>
      <c r="C32" s="1"/>
      <c r="D32" s="1"/>
      <c r="E32" s="1"/>
      <c r="F32" s="1"/>
      <c r="G32" s="1"/>
      <c r="H32" s="15"/>
      <c r="I32" s="22"/>
      <c r="J32" s="1"/>
    </row>
    <row r="33" spans="1:10" x14ac:dyDescent="0.2">
      <c r="A33" s="14">
        <v>18</v>
      </c>
      <c r="B33" s="56" t="s">
        <v>24</v>
      </c>
      <c r="C33" s="1"/>
      <c r="D33" s="124" t="s">
        <v>68</v>
      </c>
      <c r="E33" s="125"/>
      <c r="F33" s="125"/>
      <c r="G33" s="126"/>
      <c r="H33" s="15">
        <v>6500</v>
      </c>
      <c r="I33" s="59" t="e">
        <f>IF(H33=0,"",(H33/1000)*B17)</f>
        <v>#VALUE!</v>
      </c>
      <c r="J33" s="1"/>
    </row>
    <row r="34" spans="1:10" x14ac:dyDescent="0.2">
      <c r="A34" s="14">
        <v>19</v>
      </c>
      <c r="B34" s="56" t="s">
        <v>41</v>
      </c>
      <c r="C34" s="1"/>
      <c r="D34" s="124" t="s">
        <v>69</v>
      </c>
      <c r="E34" s="125"/>
      <c r="F34" s="125"/>
      <c r="G34" s="126"/>
      <c r="H34" s="15"/>
      <c r="I34" s="59" t="str">
        <f>IF(H34=0,"",(H34/1000)*B17)</f>
        <v/>
      </c>
      <c r="J34" s="1"/>
    </row>
    <row r="35" spans="1:10" x14ac:dyDescent="0.2">
      <c r="A35" s="14">
        <v>20</v>
      </c>
      <c r="B35" s="56" t="s">
        <v>54</v>
      </c>
      <c r="C35" s="1"/>
      <c r="D35" s="124" t="s">
        <v>67</v>
      </c>
      <c r="E35" s="125"/>
      <c r="F35" s="125"/>
      <c r="G35" s="126"/>
      <c r="H35" s="15"/>
      <c r="I35" s="59" t="str">
        <f>IF(H35=0,"",(H35/1000)*B17)</f>
        <v/>
      </c>
      <c r="J35" s="1"/>
    </row>
    <row r="36" spans="1:10" x14ac:dyDescent="0.2">
      <c r="A36" s="14">
        <v>21</v>
      </c>
      <c r="B36" s="56" t="s">
        <v>56</v>
      </c>
      <c r="C36" s="1"/>
      <c r="D36" s="155"/>
      <c r="E36" s="158"/>
      <c r="F36" s="158"/>
      <c r="G36" s="159"/>
      <c r="H36" s="15"/>
      <c r="I36" s="59" t="str">
        <f>IF(H36=0,"",(H36/1000)*B17)</f>
        <v/>
      </c>
      <c r="J36" s="1"/>
    </row>
    <row r="37" spans="1:10" x14ac:dyDescent="0.2">
      <c r="A37" s="14"/>
      <c r="B37" s="1"/>
      <c r="C37" s="1"/>
      <c r="D37" s="153" t="str">
        <f>IF(AND(D36="",H36&gt;0),"(identify other usage )","")</f>
        <v/>
      </c>
      <c r="E37" s="153"/>
      <c r="F37" s="153"/>
      <c r="G37" s="153"/>
      <c r="H37" s="1"/>
      <c r="I37" s="8"/>
      <c r="J37" s="1"/>
    </row>
    <row r="38" spans="1:10" x14ac:dyDescent="0.2">
      <c r="A38" s="14">
        <v>22</v>
      </c>
      <c r="B38" s="136" t="s">
        <v>35</v>
      </c>
      <c r="C38" s="136"/>
      <c r="D38" s="136"/>
      <c r="E38" s="136"/>
      <c r="F38" s="136"/>
      <c r="G38" s="136"/>
      <c r="H38" s="105">
        <f>SUM(H31:H36)</f>
        <v>6500</v>
      </c>
      <c r="I38" s="20"/>
      <c r="J38" s="1"/>
    </row>
    <row r="39" spans="1:10" ht="4.3499999999999996" customHeight="1" thickBot="1" x14ac:dyDescent="0.25">
      <c r="A39" s="17"/>
      <c r="B39" s="127"/>
      <c r="C39" s="131"/>
      <c r="D39" s="131"/>
      <c r="E39" s="131"/>
      <c r="F39" s="131"/>
      <c r="G39" s="131"/>
      <c r="H39" s="132"/>
      <c r="I39" s="88"/>
      <c r="J39" s="1"/>
    </row>
    <row r="40" spans="1:10" ht="13.5" thickTop="1" x14ac:dyDescent="0.2">
      <c r="A40" s="14"/>
      <c r="B40" s="133" t="s">
        <v>26</v>
      </c>
      <c r="C40" s="133"/>
      <c r="D40" s="133"/>
      <c r="E40" s="133"/>
      <c r="F40" s="133"/>
      <c r="G40" s="133"/>
      <c r="H40" s="133"/>
      <c r="I40" s="133"/>
      <c r="J40" s="1"/>
    </row>
    <row r="41" spans="1:10" x14ac:dyDescent="0.2">
      <c r="A41" s="14">
        <v>23</v>
      </c>
      <c r="B41" s="124" t="s">
        <v>42</v>
      </c>
      <c r="C41" s="125"/>
      <c r="D41" s="125"/>
      <c r="E41" s="125"/>
      <c r="F41" s="125"/>
      <c r="G41" s="126"/>
      <c r="H41" s="15"/>
      <c r="I41" s="59" t="str">
        <f>IF(H41=0,"",(H41/1000)*B17)</f>
        <v/>
      </c>
      <c r="J41" s="1"/>
    </row>
    <row r="42" spans="1:10" x14ac:dyDescent="0.2">
      <c r="A42" s="14">
        <v>24</v>
      </c>
      <c r="B42" s="124" t="s">
        <v>118</v>
      </c>
      <c r="C42" s="125"/>
      <c r="D42" s="137" t="s">
        <v>70</v>
      </c>
      <c r="E42" s="125"/>
      <c r="F42" s="125"/>
      <c r="G42" s="126"/>
      <c r="H42" s="15">
        <v>368600</v>
      </c>
      <c r="I42" s="59" t="e">
        <f>IF(H42=0,"",(H42/1000)*B17)</f>
        <v>#VALUE!</v>
      </c>
      <c r="J42" s="1"/>
    </row>
    <row r="43" spans="1:10" x14ac:dyDescent="0.2">
      <c r="A43" s="14">
        <v>25</v>
      </c>
      <c r="B43" s="137" t="s">
        <v>119</v>
      </c>
      <c r="C43" s="117"/>
      <c r="D43" s="137" t="s">
        <v>120</v>
      </c>
      <c r="E43" s="117"/>
      <c r="F43" s="117"/>
      <c r="G43" s="166"/>
      <c r="H43" s="15"/>
      <c r="I43" s="59" t="str">
        <f>IF(H43=0,"",(H43/1000)*B17)</f>
        <v/>
      </c>
      <c r="J43" s="1"/>
    </row>
    <row r="44" spans="1:10" x14ac:dyDescent="0.2">
      <c r="A44" s="14">
        <v>26</v>
      </c>
      <c r="B44" s="124" t="s">
        <v>78</v>
      </c>
      <c r="C44" s="125"/>
      <c r="D44" s="125"/>
      <c r="E44" s="125"/>
      <c r="F44" s="125"/>
      <c r="G44" s="126"/>
      <c r="H44" s="15"/>
      <c r="I44" s="59" t="str">
        <f>IF(H44=0,"",(H44/1000)*B17)</f>
        <v/>
      </c>
      <c r="J44" s="1"/>
    </row>
    <row r="45" spans="1:10" x14ac:dyDescent="0.2">
      <c r="A45" s="14">
        <v>27</v>
      </c>
      <c r="B45" s="124" t="s">
        <v>63</v>
      </c>
      <c r="C45" s="125"/>
      <c r="D45" s="125"/>
      <c r="E45" s="137" t="s">
        <v>71</v>
      </c>
      <c r="F45" s="125"/>
      <c r="G45" s="126"/>
      <c r="H45" s="15"/>
      <c r="I45" s="59" t="str">
        <f>IF(H45=0,"",(H45/1000)*B17)</f>
        <v/>
      </c>
      <c r="J45" s="1"/>
    </row>
    <row r="46" spans="1:10" x14ac:dyDescent="0.2">
      <c r="A46" s="14">
        <v>28</v>
      </c>
      <c r="B46" s="56" t="s">
        <v>58</v>
      </c>
      <c r="C46" s="137" t="s">
        <v>72</v>
      </c>
      <c r="D46" s="125"/>
      <c r="E46" s="125"/>
      <c r="F46" s="125"/>
      <c r="G46" s="126"/>
      <c r="H46" s="15"/>
      <c r="I46" s="59" t="str">
        <f>IF(H46=0,"",(H46/1000)*B17)</f>
        <v/>
      </c>
      <c r="J46" s="1"/>
    </row>
    <row r="47" spans="1:10" x14ac:dyDescent="0.2">
      <c r="A47" s="134" t="str">
        <f>IF(H52&lt;0,"ERROR - Unknown Loss cannot be a negative value.","")</f>
        <v/>
      </c>
      <c r="B47" s="135"/>
      <c r="C47" s="135"/>
      <c r="D47" s="135"/>
      <c r="E47" s="135"/>
      <c r="F47" s="135"/>
      <c r="G47" s="135"/>
      <c r="H47" s="1"/>
      <c r="I47" s="8"/>
      <c r="J47" s="1"/>
    </row>
    <row r="48" spans="1:10" x14ac:dyDescent="0.2">
      <c r="A48" s="14">
        <v>29</v>
      </c>
      <c r="B48" s="136" t="s">
        <v>76</v>
      </c>
      <c r="C48" s="136"/>
      <c r="D48" s="136"/>
      <c r="E48" s="136"/>
      <c r="F48" s="136"/>
      <c r="G48" s="136"/>
      <c r="H48" s="24">
        <f>SUM(H41:H46)</f>
        <v>368600</v>
      </c>
      <c r="I48" s="106"/>
      <c r="J48" s="1"/>
    </row>
    <row r="49" spans="1:10" ht="13.5" thickBot="1" x14ac:dyDescent="0.25">
      <c r="A49" s="17">
        <v>30</v>
      </c>
      <c r="B49" s="127" t="s">
        <v>77</v>
      </c>
      <c r="C49" s="128"/>
      <c r="D49" s="128"/>
      <c r="E49" s="128"/>
      <c r="F49" s="128"/>
      <c r="G49" s="128"/>
      <c r="H49" s="26" t="e">
        <f>IF(H16=0,"",((H48/1000)*B17))</f>
        <v>#VALUE!</v>
      </c>
      <c r="I49" s="27"/>
      <c r="J49" s="1"/>
    </row>
    <row r="50" spans="1:10" ht="4.5" customHeight="1" thickTop="1" x14ac:dyDescent="0.2">
      <c r="A50" s="14"/>
      <c r="B50" s="1"/>
      <c r="C50" s="1"/>
      <c r="D50" s="1"/>
      <c r="E50" s="1"/>
      <c r="F50" s="1"/>
      <c r="G50" s="1"/>
      <c r="H50" s="1"/>
      <c r="I50" s="4"/>
      <c r="J50" s="1"/>
    </row>
    <row r="51" spans="1:10" x14ac:dyDescent="0.2">
      <c r="A51" s="14"/>
      <c r="B51" s="64" t="s">
        <v>36</v>
      </c>
      <c r="C51" s="61"/>
      <c r="D51" s="61"/>
      <c r="E51" s="61"/>
      <c r="F51" s="61"/>
      <c r="G51" s="61"/>
      <c r="H51" s="65"/>
      <c r="I51" s="4"/>
      <c r="J51" s="1"/>
    </row>
    <row r="52" spans="1:10" x14ac:dyDescent="0.2">
      <c r="A52" s="14">
        <v>31</v>
      </c>
      <c r="B52" s="66"/>
      <c r="C52" s="1"/>
      <c r="D52" s="1"/>
      <c r="E52" s="1"/>
      <c r="F52" s="1"/>
      <c r="G52" s="2" t="s">
        <v>29</v>
      </c>
      <c r="H52" s="67">
        <f>H16-H27-H38-H41-H42-H43-H44-H45-H46</f>
        <v>1656800</v>
      </c>
      <c r="I52" s="59"/>
      <c r="J52" s="1"/>
    </row>
    <row r="53" spans="1:10" x14ac:dyDescent="0.2">
      <c r="A53" s="14">
        <v>32</v>
      </c>
      <c r="B53" s="66"/>
      <c r="C53" s="1"/>
      <c r="D53" s="1"/>
      <c r="E53" s="1"/>
      <c r="F53" s="1"/>
      <c r="G53" s="102" t="s">
        <v>30</v>
      </c>
      <c r="H53" s="87">
        <f>IF(H16&gt;0,H52/H16,"")</f>
        <v>6.8314888423413767E-2</v>
      </c>
      <c r="I53" s="4"/>
      <c r="J53" s="1"/>
    </row>
    <row r="54" spans="1:10" x14ac:dyDescent="0.2">
      <c r="A54" s="14">
        <v>33</v>
      </c>
      <c r="B54" s="129" t="str">
        <f>IF(H54=0,"(insert billing period dates at top of page)","")</f>
        <v>(insert billing period dates at top of page)</v>
      </c>
      <c r="C54" s="130"/>
      <c r="D54" s="130"/>
      <c r="E54" s="1"/>
      <c r="F54" s="1"/>
      <c r="G54" s="2" t="s">
        <v>31</v>
      </c>
      <c r="H54" s="107">
        <f>_xlfn.DAYS(F7,C7)</f>
        <v>0</v>
      </c>
      <c r="I54" s="138"/>
      <c r="J54" s="117"/>
    </row>
    <row r="55" spans="1:10" x14ac:dyDescent="0.2">
      <c r="A55" s="14">
        <v>34</v>
      </c>
      <c r="B55" s="62"/>
      <c r="C55" s="1"/>
      <c r="D55" s="1"/>
      <c r="E55" s="1"/>
      <c r="F55" s="1"/>
      <c r="G55" s="2" t="s">
        <v>32</v>
      </c>
      <c r="H55" s="67" t="e">
        <f>IF(H54="","",(H52)/H54)</f>
        <v>#DIV/0!</v>
      </c>
      <c r="I55" s="4"/>
      <c r="J55" s="1"/>
    </row>
    <row r="56" spans="1:10" x14ac:dyDescent="0.2">
      <c r="A56" s="14">
        <v>35</v>
      </c>
      <c r="B56" s="62"/>
      <c r="C56" s="1"/>
      <c r="D56" s="1"/>
      <c r="E56" s="1"/>
      <c r="F56" s="1"/>
      <c r="G56" s="2" t="s">
        <v>33</v>
      </c>
      <c r="H56" s="68" t="e">
        <f>IF(H54="","",H55/1440)</f>
        <v>#DIV/0!</v>
      </c>
      <c r="I56" s="4"/>
      <c r="J56" s="1"/>
    </row>
    <row r="57" spans="1:10" x14ac:dyDescent="0.2">
      <c r="A57" s="14">
        <v>36</v>
      </c>
      <c r="B57" s="62"/>
      <c r="C57" s="1"/>
      <c r="D57" s="1"/>
      <c r="E57" s="1"/>
      <c r="F57" s="1"/>
      <c r="G57" s="2" t="s">
        <v>34</v>
      </c>
      <c r="H57" s="86" t="e">
        <f>IF(H52=0,"",(H52/1000)*B17)</f>
        <v>#VALUE!</v>
      </c>
      <c r="I57" s="4"/>
      <c r="J57" s="1"/>
    </row>
    <row r="58" spans="1:10" ht="13.5" thickBot="1" x14ac:dyDescent="0.25">
      <c r="A58" s="14"/>
      <c r="B58" s="69"/>
      <c r="C58" s="70"/>
      <c r="D58" s="70"/>
      <c r="E58" s="70"/>
      <c r="F58" s="70"/>
      <c r="G58" s="70"/>
      <c r="H58" s="71"/>
      <c r="I58" s="4"/>
      <c r="J58" s="1"/>
    </row>
    <row r="59" spans="1:10" ht="13.5" thickBot="1" x14ac:dyDescent="0.25">
      <c r="A59" s="14">
        <v>37</v>
      </c>
      <c r="B59" s="119" t="s">
        <v>95</v>
      </c>
      <c r="C59" s="120"/>
      <c r="D59" s="120"/>
      <c r="E59" s="120"/>
      <c r="F59" s="120"/>
      <c r="G59" s="120"/>
      <c r="H59" s="120"/>
      <c r="I59" s="73">
        <f>IF(H16=0,"",(H16-(H27+H38))/H16)</f>
        <v>8.3513384242384262E-2</v>
      </c>
      <c r="J59" s="1"/>
    </row>
    <row r="60" spans="1:10" x14ac:dyDescent="0.2">
      <c r="A60" s="1"/>
      <c r="B60" s="1"/>
      <c r="C60" s="1"/>
      <c r="D60" s="1"/>
      <c r="E60" s="1"/>
      <c r="F60" s="1"/>
      <c r="G60" s="56"/>
      <c r="H60" s="1"/>
      <c r="I60" s="4"/>
      <c r="J60" s="1"/>
    </row>
    <row r="61" spans="1:10" x14ac:dyDescent="0.2">
      <c r="A61" s="1"/>
      <c r="B61" s="1"/>
      <c r="C61" s="1"/>
      <c r="D61" s="1"/>
      <c r="E61" s="1"/>
      <c r="F61" s="1"/>
      <c r="G61" s="1"/>
      <c r="H61" s="1"/>
      <c r="I61" s="4"/>
      <c r="J61" s="1"/>
    </row>
    <row r="62" spans="1:10" x14ac:dyDescent="0.2">
      <c r="A62" s="53"/>
      <c r="B62" s="53"/>
      <c r="C62" s="53"/>
      <c r="D62" s="53"/>
      <c r="E62" s="53"/>
      <c r="F62" s="53"/>
      <c r="G62" s="53"/>
      <c r="H62" s="53"/>
      <c r="I62" s="54"/>
      <c r="J62" s="53"/>
    </row>
    <row r="63" spans="1:10" x14ac:dyDescent="0.2">
      <c r="A63" s="53"/>
      <c r="B63" s="53"/>
      <c r="C63" s="53"/>
      <c r="D63" s="53"/>
      <c r="E63" s="53"/>
      <c r="F63" s="53"/>
      <c r="G63" s="53"/>
      <c r="H63" s="53"/>
      <c r="I63" s="108"/>
      <c r="J63" s="53"/>
    </row>
    <row r="64" spans="1:10" x14ac:dyDescent="0.2">
      <c r="A64" s="53"/>
      <c r="B64" s="53"/>
      <c r="C64" s="53"/>
      <c r="D64" s="53"/>
      <c r="E64" s="53"/>
      <c r="F64" s="53"/>
      <c r="G64" s="53"/>
      <c r="H64" s="53"/>
      <c r="I64" s="109"/>
      <c r="J64" s="53"/>
    </row>
    <row r="65" spans="1:9" x14ac:dyDescent="0.2">
      <c r="A65" s="30"/>
      <c r="B65" s="30"/>
      <c r="C65" s="30"/>
      <c r="D65" s="30"/>
      <c r="E65" s="30"/>
      <c r="F65" s="30"/>
      <c r="G65" s="30"/>
      <c r="H65" s="30"/>
      <c r="I65" s="30"/>
    </row>
    <row r="66" spans="1:9" x14ac:dyDescent="0.2">
      <c r="I66" s="29"/>
    </row>
    <row r="67" spans="1:9" x14ac:dyDescent="0.2">
      <c r="I67" s="31"/>
    </row>
    <row r="68" spans="1:9" x14ac:dyDescent="0.2">
      <c r="I68" s="31"/>
    </row>
    <row r="69" spans="1:9" x14ac:dyDescent="0.2">
      <c r="I69" s="31"/>
    </row>
    <row r="70" spans="1:9" x14ac:dyDescent="0.2">
      <c r="I70" s="31"/>
    </row>
  </sheetData>
  <sheetProtection algorithmName="SHA-512" hashValue="wyc//d0E6pF5mn3ZaYWIqPVdH0wu8RFq1IccOGBWR+92mgvh6MWDsqNeRrXjsSf+dyAt27G8roiuc2cg2MArYw==" saltValue="Yi2SmKoiifAuCnWMu+9Bug==" spinCount="100000" sheet="1" selectLockedCells="1"/>
  <mergeCells count="47">
    <mergeCell ref="B43:C43"/>
    <mergeCell ref="D43:G43"/>
    <mergeCell ref="B44:G44"/>
    <mergeCell ref="B45:D45"/>
    <mergeCell ref="E45:G45"/>
    <mergeCell ref="A1:I1"/>
    <mergeCell ref="B41:G41"/>
    <mergeCell ref="D26:G26"/>
    <mergeCell ref="B27:G27"/>
    <mergeCell ref="B28:G28"/>
    <mergeCell ref="B30:I30"/>
    <mergeCell ref="B18:I18"/>
    <mergeCell ref="D25:G25"/>
    <mergeCell ref="D36:G36"/>
    <mergeCell ref="B38:G38"/>
    <mergeCell ref="D37:G37"/>
    <mergeCell ref="A2:I2"/>
    <mergeCell ref="C5:D5"/>
    <mergeCell ref="C4:F4"/>
    <mergeCell ref="D17:E17"/>
    <mergeCell ref="F17:G17"/>
    <mergeCell ref="F10:G10"/>
    <mergeCell ref="F14:G14"/>
    <mergeCell ref="F15:G15"/>
    <mergeCell ref="B16:G16"/>
    <mergeCell ref="B13:G13"/>
    <mergeCell ref="A7:B7"/>
    <mergeCell ref="C7:D7"/>
    <mergeCell ref="F7:G7"/>
    <mergeCell ref="F9:G9"/>
    <mergeCell ref="C6:D6"/>
    <mergeCell ref="B59:H59"/>
    <mergeCell ref="C23:G23"/>
    <mergeCell ref="D24:G24"/>
    <mergeCell ref="D35:G35"/>
    <mergeCell ref="D33:G33"/>
    <mergeCell ref="D34:G34"/>
    <mergeCell ref="B49:G49"/>
    <mergeCell ref="B54:D54"/>
    <mergeCell ref="B39:H39"/>
    <mergeCell ref="B40:I40"/>
    <mergeCell ref="A47:G47"/>
    <mergeCell ref="B48:G48"/>
    <mergeCell ref="B42:C42"/>
    <mergeCell ref="D42:G42"/>
    <mergeCell ref="C46:G46"/>
    <mergeCell ref="I54:J54"/>
  </mergeCells>
  <phoneticPr fontId="2" type="noConversion"/>
  <conditionalFormatting sqref="H25">
    <cfRule type="expression" dxfId="28" priority="1" stopIfTrue="1">
      <formula>"IF(D20="""""</formula>
    </cfRule>
  </conditionalFormatting>
  <conditionalFormatting sqref="I59">
    <cfRule type="cellIs" dxfId="27" priority="2" stopIfTrue="1" operator="greaterThan">
      <formula>0.15</formula>
    </cfRule>
  </conditionalFormatting>
  <pageMargins left="0.25" right="0.25" top="0.5" bottom="0.25"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04BA3-C812-41EC-BCDE-7C0963EDA597}">
  <dimension ref="A1:J70"/>
  <sheetViews>
    <sheetView topLeftCell="A52" workbookViewId="0">
      <selection activeCell="H43" sqref="H43"/>
    </sheetView>
  </sheetViews>
  <sheetFormatPr defaultRowHeight="12.75" x14ac:dyDescent="0.2"/>
  <cols>
    <col min="8" max="8" width="15" customWidth="1"/>
    <col min="9" max="9" width="10" style="32" bestFit="1" customWidth="1"/>
  </cols>
  <sheetData>
    <row r="1" spans="1:10" ht="20.25" x14ac:dyDescent="0.3">
      <c r="A1" s="151" t="s">
        <v>55</v>
      </c>
      <c r="B1" s="152"/>
      <c r="C1" s="152"/>
      <c r="D1" s="152"/>
      <c r="E1" s="152"/>
      <c r="F1" s="152"/>
      <c r="G1" s="152"/>
      <c r="H1" s="152"/>
      <c r="I1" s="152"/>
      <c r="J1" s="79"/>
    </row>
    <row r="2" spans="1:10" ht="18" x14ac:dyDescent="0.25">
      <c r="A2" s="160" t="s">
        <v>0</v>
      </c>
      <c r="B2" s="160"/>
      <c r="C2" s="160"/>
      <c r="D2" s="160"/>
      <c r="E2" s="160"/>
      <c r="F2" s="160"/>
      <c r="G2" s="160"/>
      <c r="H2" s="160"/>
      <c r="I2" s="160"/>
      <c r="J2" s="58"/>
    </row>
    <row r="3" spans="1:10" x14ac:dyDescent="0.2">
      <c r="A3" s="1"/>
      <c r="B3" s="1"/>
      <c r="C3" s="1"/>
      <c r="D3" s="3"/>
      <c r="E3" s="1"/>
      <c r="F3" s="1"/>
      <c r="G3" s="1"/>
      <c r="H3" s="34"/>
      <c r="I3" s="103"/>
      <c r="J3" s="1"/>
    </row>
    <row r="4" spans="1:10" x14ac:dyDescent="0.2">
      <c r="A4" s="5" t="s">
        <v>1</v>
      </c>
      <c r="B4" s="1"/>
      <c r="C4" s="167" t="str">
        <f>January!C4</f>
        <v>WESTERN ROCKCASTE WATER</v>
      </c>
      <c r="D4" s="168"/>
      <c r="E4" s="168"/>
      <c r="F4" s="169"/>
      <c r="G4" s="93" t="s">
        <v>37</v>
      </c>
      <c r="H4" s="55" t="str">
        <f>January!H4</f>
        <v>KY1020891</v>
      </c>
      <c r="I4" s="92"/>
      <c r="J4" s="1"/>
    </row>
    <row r="5" spans="1:10" ht="6" customHeight="1" x14ac:dyDescent="0.2">
      <c r="A5" s="1"/>
      <c r="B5" s="1"/>
      <c r="C5" s="161"/>
      <c r="D5" s="161"/>
      <c r="E5" s="1"/>
      <c r="F5" s="1"/>
      <c r="G5" s="1"/>
      <c r="H5" s="34"/>
      <c r="I5" s="4"/>
      <c r="J5" s="1"/>
    </row>
    <row r="6" spans="1:10" x14ac:dyDescent="0.2">
      <c r="A6" s="5" t="s">
        <v>2</v>
      </c>
      <c r="B6" s="1"/>
      <c r="C6" s="167" t="s">
        <v>99</v>
      </c>
      <c r="D6" s="170"/>
      <c r="E6" s="1"/>
      <c r="F6" s="1"/>
      <c r="G6" s="36" t="s">
        <v>3</v>
      </c>
      <c r="H6" s="50">
        <f>January!H6</f>
        <v>2022</v>
      </c>
      <c r="I6" s="4"/>
      <c r="J6" s="1"/>
    </row>
    <row r="7" spans="1:10" x14ac:dyDescent="0.2">
      <c r="A7" s="136" t="s">
        <v>74</v>
      </c>
      <c r="B7" s="139"/>
      <c r="C7" s="140"/>
      <c r="D7" s="141"/>
      <c r="E7" s="91" t="s">
        <v>75</v>
      </c>
      <c r="F7" s="142"/>
      <c r="G7" s="143"/>
      <c r="H7" s="85"/>
      <c r="I7" s="4"/>
      <c r="J7" s="1"/>
    </row>
    <row r="8" spans="1:10" x14ac:dyDescent="0.2">
      <c r="A8" s="1"/>
      <c r="B8" s="1"/>
      <c r="C8" s="1"/>
      <c r="D8" s="1"/>
      <c r="E8" s="1"/>
      <c r="F8" s="1"/>
      <c r="G8" s="1"/>
      <c r="H8" s="90"/>
      <c r="I8" s="4"/>
      <c r="J8" s="1"/>
    </row>
    <row r="9" spans="1:10" x14ac:dyDescent="0.2">
      <c r="A9" s="14">
        <v>1</v>
      </c>
      <c r="B9" s="5" t="s">
        <v>4</v>
      </c>
      <c r="C9" s="1"/>
      <c r="D9" s="1"/>
      <c r="E9" s="1"/>
      <c r="F9" s="144" t="str">
        <f>IF(H9="","(insert cost)","")</f>
        <v>(insert cost)</v>
      </c>
      <c r="G9" s="145"/>
      <c r="H9" s="6"/>
      <c r="I9" s="4"/>
      <c r="J9" s="1"/>
    </row>
    <row r="10" spans="1:10" x14ac:dyDescent="0.2">
      <c r="A10" s="14">
        <v>2</v>
      </c>
      <c r="B10" s="5" t="s">
        <v>5</v>
      </c>
      <c r="C10" s="1"/>
      <c r="D10" s="1"/>
      <c r="E10" s="1"/>
      <c r="F10" s="144" t="str">
        <f>IF(H10="","(insert cost)","")</f>
        <v/>
      </c>
      <c r="G10" s="145"/>
      <c r="H10" s="7">
        <v>2.93</v>
      </c>
      <c r="I10" s="8"/>
      <c r="J10" s="1"/>
    </row>
    <row r="11" spans="1:10" hidden="1" x14ac:dyDescent="0.2">
      <c r="A11" s="5"/>
      <c r="B11" s="1"/>
      <c r="C11" s="1"/>
      <c r="D11" s="1"/>
      <c r="E11" s="1"/>
      <c r="F11" s="1"/>
      <c r="G11" s="1"/>
      <c r="H11" s="9"/>
      <c r="I11" s="8"/>
      <c r="J11" s="1"/>
    </row>
    <row r="12" spans="1:10" ht="12.75" customHeight="1" thickBot="1" x14ac:dyDescent="0.25">
      <c r="A12" s="10"/>
      <c r="B12" s="10"/>
      <c r="C12" s="11"/>
      <c r="D12" s="11"/>
      <c r="E12" s="11"/>
      <c r="F12" s="11"/>
      <c r="G12" s="11"/>
      <c r="H12" s="12"/>
      <c r="I12" s="13"/>
      <c r="J12" s="1"/>
    </row>
    <row r="13" spans="1:10" x14ac:dyDescent="0.2">
      <c r="A13" s="76"/>
      <c r="B13" s="150" t="s">
        <v>7</v>
      </c>
      <c r="C13" s="150"/>
      <c r="D13" s="150"/>
      <c r="E13" s="150"/>
      <c r="F13" s="150"/>
      <c r="G13" s="150"/>
      <c r="H13" s="93" t="s">
        <v>6</v>
      </c>
      <c r="I13" s="92"/>
      <c r="J13" s="1"/>
    </row>
    <row r="14" spans="1:10" x14ac:dyDescent="0.2">
      <c r="A14" s="14">
        <v>3</v>
      </c>
      <c r="B14" s="1" t="s">
        <v>8</v>
      </c>
      <c r="C14" s="1"/>
      <c r="D14" s="1"/>
      <c r="E14" s="1"/>
      <c r="F14" s="148" t="str">
        <f>IF(H9="","",H14/1000*H9)</f>
        <v/>
      </c>
      <c r="G14" s="149"/>
      <c r="H14" s="104"/>
      <c r="I14" s="47">
        <f>IF(H16&gt;0,H14/H16,"")</f>
        <v>0</v>
      </c>
      <c r="J14" s="1"/>
    </row>
    <row r="15" spans="1:10" x14ac:dyDescent="0.2">
      <c r="A15" s="14">
        <v>4</v>
      </c>
      <c r="B15" s="1" t="s">
        <v>9</v>
      </c>
      <c r="C15" s="1"/>
      <c r="D15" s="1"/>
      <c r="E15" s="1"/>
      <c r="F15" s="148">
        <f>IF(H10="","",H15/1000*H10)</f>
        <v>71059.532000000007</v>
      </c>
      <c r="G15" s="149"/>
      <c r="H15" s="15">
        <v>24252400</v>
      </c>
      <c r="I15" s="48">
        <f>IF(H16&gt;0,H15/H16,"")</f>
        <v>1</v>
      </c>
      <c r="J15" s="1"/>
    </row>
    <row r="16" spans="1:10" x14ac:dyDescent="0.2">
      <c r="A16" s="14">
        <v>5</v>
      </c>
      <c r="B16" s="136" t="s">
        <v>10</v>
      </c>
      <c r="C16" s="136"/>
      <c r="D16" s="136"/>
      <c r="E16" s="136"/>
      <c r="F16" s="136"/>
      <c r="G16" s="136"/>
      <c r="H16" s="16">
        <f>H14+H15</f>
        <v>24252400</v>
      </c>
      <c r="I16" s="8"/>
      <c r="J16" s="1"/>
    </row>
    <row r="17" spans="1:10" ht="13.5" thickBot="1" x14ac:dyDescent="0.25">
      <c r="A17" s="17">
        <v>6</v>
      </c>
      <c r="B17" s="33" t="e">
        <f>F17/(H16/1000)</f>
        <v>#VALUE!</v>
      </c>
      <c r="C17" s="18"/>
      <c r="D17" s="164" t="s">
        <v>11</v>
      </c>
      <c r="E17" s="164"/>
      <c r="F17" s="165" t="e">
        <f>IF(H16=0,"",F14+F15)</f>
        <v>#VALUE!</v>
      </c>
      <c r="G17" s="165"/>
      <c r="H17" s="18"/>
      <c r="I17" s="19"/>
      <c r="J17" s="1"/>
    </row>
    <row r="18" spans="1:10" ht="13.5" thickTop="1" x14ac:dyDescent="0.2">
      <c r="A18" s="14"/>
      <c r="B18" s="133" t="s">
        <v>12</v>
      </c>
      <c r="C18" s="133"/>
      <c r="D18" s="133"/>
      <c r="E18" s="133"/>
      <c r="F18" s="133"/>
      <c r="G18" s="133"/>
      <c r="H18" s="133"/>
      <c r="I18" s="133"/>
      <c r="J18" s="1"/>
    </row>
    <row r="19" spans="1:10" x14ac:dyDescent="0.2">
      <c r="A19" s="14">
        <v>7</v>
      </c>
      <c r="B19" s="1" t="s">
        <v>13</v>
      </c>
      <c r="C19" s="1"/>
      <c r="D19" s="1"/>
      <c r="E19" s="1"/>
      <c r="F19" s="1"/>
      <c r="G19" s="1"/>
      <c r="H19" s="15">
        <v>22220500</v>
      </c>
      <c r="I19" s="4"/>
      <c r="J19" s="1"/>
    </row>
    <row r="20" spans="1:10" x14ac:dyDescent="0.2">
      <c r="A20" s="14">
        <v>8</v>
      </c>
      <c r="B20" s="1" t="s">
        <v>14</v>
      </c>
      <c r="C20" s="1"/>
      <c r="D20" s="1"/>
      <c r="E20" s="1"/>
      <c r="F20" s="1"/>
      <c r="G20" s="1"/>
      <c r="H20" s="15"/>
      <c r="I20" s="4"/>
      <c r="J20" s="1"/>
    </row>
    <row r="21" spans="1:10" x14ac:dyDescent="0.2">
      <c r="A21" s="14">
        <v>9</v>
      </c>
      <c r="B21" s="1" t="s">
        <v>15</v>
      </c>
      <c r="C21" s="1"/>
      <c r="D21" s="1"/>
      <c r="E21" s="1"/>
      <c r="F21" s="1"/>
      <c r="G21" s="1"/>
      <c r="H21" s="15"/>
      <c r="I21" s="4"/>
      <c r="J21" s="1"/>
    </row>
    <row r="22" spans="1:10" x14ac:dyDescent="0.2">
      <c r="A22" s="14">
        <v>10</v>
      </c>
      <c r="B22" s="1" t="s">
        <v>16</v>
      </c>
      <c r="C22" s="1"/>
      <c r="D22" s="1"/>
      <c r="E22" s="1"/>
      <c r="F22" s="1"/>
      <c r="G22" s="1"/>
      <c r="H22" s="15"/>
      <c r="I22" s="4"/>
      <c r="J22" s="1"/>
    </row>
    <row r="23" spans="1:10" x14ac:dyDescent="0.2">
      <c r="A23" s="14">
        <v>11</v>
      </c>
      <c r="B23" s="1" t="s">
        <v>17</v>
      </c>
      <c r="C23" s="121" t="s">
        <v>65</v>
      </c>
      <c r="D23" s="122"/>
      <c r="E23" s="122"/>
      <c r="F23" s="122"/>
      <c r="G23" s="123"/>
      <c r="H23" s="15"/>
      <c r="I23" s="4"/>
      <c r="J23" s="1"/>
    </row>
    <row r="24" spans="1:10" x14ac:dyDescent="0.2">
      <c r="A24" s="14">
        <v>12</v>
      </c>
      <c r="B24" s="56" t="s">
        <v>48</v>
      </c>
      <c r="C24" s="1"/>
      <c r="D24" s="124" t="s">
        <v>66</v>
      </c>
      <c r="E24" s="125"/>
      <c r="F24" s="125"/>
      <c r="G24" s="126"/>
      <c r="H24" s="15"/>
      <c r="I24" s="4"/>
      <c r="J24" s="1"/>
    </row>
    <row r="25" spans="1:10" x14ac:dyDescent="0.2">
      <c r="A25" s="14">
        <v>13</v>
      </c>
      <c r="B25" s="1" t="s">
        <v>18</v>
      </c>
      <c r="C25" s="1"/>
      <c r="D25" s="155"/>
      <c r="E25" s="156"/>
      <c r="F25" s="156"/>
      <c r="G25" s="157"/>
      <c r="H25" s="15"/>
      <c r="I25" s="4"/>
      <c r="J25" s="1"/>
    </row>
    <row r="26" spans="1:10" x14ac:dyDescent="0.2">
      <c r="A26" s="14"/>
      <c r="B26" s="1"/>
      <c r="C26" s="1"/>
      <c r="D26" s="153" t="str">
        <f>IF(AND(D25="",H25&gt;0),"(identify Other Sales )","")</f>
        <v/>
      </c>
      <c r="E26" s="153"/>
      <c r="F26" s="153"/>
      <c r="G26" s="153"/>
      <c r="H26" s="1"/>
      <c r="I26" s="8"/>
      <c r="J26" s="1"/>
    </row>
    <row r="27" spans="1:10" x14ac:dyDescent="0.2">
      <c r="A27" s="14">
        <v>14</v>
      </c>
      <c r="B27" s="136" t="s">
        <v>19</v>
      </c>
      <c r="C27" s="136"/>
      <c r="D27" s="136"/>
      <c r="E27" s="136"/>
      <c r="F27" s="136"/>
      <c r="G27" s="136"/>
      <c r="H27" s="16">
        <f>SUM(H19:H25)</f>
        <v>22220500</v>
      </c>
      <c r="I27" s="48">
        <f>IF(H16&gt;0,H27/H16,"")</f>
        <v>0.91621860104566966</v>
      </c>
      <c r="J27" s="1"/>
    </row>
    <row r="28" spans="1:10" ht="13.5" thickBot="1" x14ac:dyDescent="0.25">
      <c r="A28" s="17">
        <v>15</v>
      </c>
      <c r="B28" s="127" t="s">
        <v>20</v>
      </c>
      <c r="C28" s="154"/>
      <c r="D28" s="154"/>
      <c r="E28" s="154"/>
      <c r="F28" s="154"/>
      <c r="G28" s="154"/>
      <c r="H28" s="21">
        <f>H16-H27</f>
        <v>2031900</v>
      </c>
      <c r="I28" s="49">
        <f>IF(H16&gt;0,H28/H16,"")</f>
        <v>8.3781398954330288E-2</v>
      </c>
      <c r="J28" s="1"/>
    </row>
    <row r="29" spans="1:10" ht="13.5" thickTop="1" x14ac:dyDescent="0.2">
      <c r="A29" s="14"/>
      <c r="B29" s="1"/>
      <c r="C29" s="1"/>
      <c r="D29" s="1"/>
      <c r="E29" s="1"/>
      <c r="F29" s="1"/>
      <c r="G29" s="1"/>
      <c r="H29" s="1"/>
      <c r="I29" s="4"/>
      <c r="J29" s="1"/>
    </row>
    <row r="30" spans="1:10" x14ac:dyDescent="0.2">
      <c r="A30" s="14"/>
      <c r="B30" s="133" t="s">
        <v>21</v>
      </c>
      <c r="C30" s="133"/>
      <c r="D30" s="133"/>
      <c r="E30" s="133"/>
      <c r="F30" s="133"/>
      <c r="G30" s="133"/>
      <c r="H30" s="133"/>
      <c r="I30" s="133"/>
      <c r="J30" s="1"/>
    </row>
    <row r="31" spans="1:10" x14ac:dyDescent="0.2">
      <c r="A31" s="14">
        <v>16</v>
      </c>
      <c r="B31" s="1" t="s">
        <v>22</v>
      </c>
      <c r="C31" s="1"/>
      <c r="D31" s="1"/>
      <c r="E31" s="1"/>
      <c r="F31" s="1"/>
      <c r="G31" s="1"/>
      <c r="H31" s="15"/>
      <c r="I31" s="22"/>
      <c r="J31" s="1"/>
    </row>
    <row r="32" spans="1:10" x14ac:dyDescent="0.2">
      <c r="A32" s="14">
        <v>17</v>
      </c>
      <c r="B32" s="1" t="s">
        <v>23</v>
      </c>
      <c r="C32" s="1"/>
      <c r="D32" s="1"/>
      <c r="E32" s="1"/>
      <c r="F32" s="1"/>
      <c r="G32" s="1"/>
      <c r="H32" s="15"/>
      <c r="I32" s="22"/>
      <c r="J32" s="1"/>
    </row>
    <row r="33" spans="1:10" x14ac:dyDescent="0.2">
      <c r="A33" s="14">
        <v>18</v>
      </c>
      <c r="B33" s="56" t="s">
        <v>24</v>
      </c>
      <c r="C33" s="1"/>
      <c r="D33" s="124" t="s">
        <v>68</v>
      </c>
      <c r="E33" s="125"/>
      <c r="F33" s="125"/>
      <c r="G33" s="126"/>
      <c r="H33" s="15">
        <v>5000</v>
      </c>
      <c r="I33" s="59" t="e">
        <f>IF(H33=0,"",(H33/1000)*B17)</f>
        <v>#VALUE!</v>
      </c>
      <c r="J33" s="1"/>
    </row>
    <row r="34" spans="1:10" x14ac:dyDescent="0.2">
      <c r="A34" s="14">
        <v>19</v>
      </c>
      <c r="B34" s="56" t="s">
        <v>41</v>
      </c>
      <c r="C34" s="1"/>
      <c r="D34" s="124" t="s">
        <v>69</v>
      </c>
      <c r="E34" s="125"/>
      <c r="F34" s="125"/>
      <c r="G34" s="126"/>
      <c r="H34" s="15"/>
      <c r="I34" s="59" t="str">
        <f>IF(H34=0,"",(H34/1000)*B17)</f>
        <v/>
      </c>
      <c r="J34" s="1"/>
    </row>
    <row r="35" spans="1:10" x14ac:dyDescent="0.2">
      <c r="A35" s="14">
        <v>20</v>
      </c>
      <c r="B35" s="56" t="s">
        <v>54</v>
      </c>
      <c r="C35" s="1"/>
      <c r="D35" s="124" t="s">
        <v>67</v>
      </c>
      <c r="E35" s="125"/>
      <c r="F35" s="125"/>
      <c r="G35" s="126"/>
      <c r="H35" s="15"/>
      <c r="I35" s="59" t="str">
        <f>IF(H35=0,"",(H35/1000)*B17)</f>
        <v/>
      </c>
      <c r="J35" s="1"/>
    </row>
    <row r="36" spans="1:10" x14ac:dyDescent="0.2">
      <c r="A36" s="14">
        <v>21</v>
      </c>
      <c r="B36" s="56" t="s">
        <v>56</v>
      </c>
      <c r="C36" s="1"/>
      <c r="D36" s="155"/>
      <c r="E36" s="158"/>
      <c r="F36" s="158"/>
      <c r="G36" s="159"/>
      <c r="H36" s="15"/>
      <c r="I36" s="59" t="str">
        <f>IF(H36=0,"",(H36/1000)*B17)</f>
        <v/>
      </c>
      <c r="J36" s="1"/>
    </row>
    <row r="37" spans="1:10" x14ac:dyDescent="0.2">
      <c r="A37" s="14"/>
      <c r="B37" s="1"/>
      <c r="C37" s="1"/>
      <c r="D37" s="153" t="str">
        <f>IF(AND(D36="",H36&gt;0),"(identify other usage )","")</f>
        <v/>
      </c>
      <c r="E37" s="153"/>
      <c r="F37" s="153"/>
      <c r="G37" s="153"/>
      <c r="H37" s="1"/>
      <c r="I37" s="8"/>
      <c r="J37" s="1"/>
    </row>
    <row r="38" spans="1:10" x14ac:dyDescent="0.2">
      <c r="A38" s="14">
        <v>22</v>
      </c>
      <c r="B38" s="136" t="s">
        <v>35</v>
      </c>
      <c r="C38" s="136"/>
      <c r="D38" s="136"/>
      <c r="E38" s="136"/>
      <c r="F38" s="136"/>
      <c r="G38" s="136"/>
      <c r="H38" s="105">
        <f>SUM(H31:H36)</f>
        <v>5000</v>
      </c>
      <c r="I38" s="20"/>
      <c r="J38" s="1"/>
    </row>
    <row r="39" spans="1:10" ht="4.3499999999999996" customHeight="1" thickBot="1" x14ac:dyDescent="0.25">
      <c r="A39" s="17"/>
      <c r="B39" s="127"/>
      <c r="C39" s="131"/>
      <c r="D39" s="131"/>
      <c r="E39" s="131"/>
      <c r="F39" s="131"/>
      <c r="G39" s="131"/>
      <c r="H39" s="132"/>
      <c r="I39" s="88"/>
      <c r="J39" s="1"/>
    </row>
    <row r="40" spans="1:10" ht="13.5" thickTop="1" x14ac:dyDescent="0.2">
      <c r="A40" s="14"/>
      <c r="B40" s="133" t="s">
        <v>26</v>
      </c>
      <c r="C40" s="133"/>
      <c r="D40" s="133"/>
      <c r="E40" s="133"/>
      <c r="F40" s="133"/>
      <c r="G40" s="133"/>
      <c r="H40" s="133"/>
      <c r="I40" s="133"/>
      <c r="J40" s="1"/>
    </row>
    <row r="41" spans="1:10" x14ac:dyDescent="0.2">
      <c r="A41" s="14">
        <v>23</v>
      </c>
      <c r="B41" s="124" t="s">
        <v>42</v>
      </c>
      <c r="C41" s="125"/>
      <c r="D41" s="125"/>
      <c r="E41" s="125"/>
      <c r="F41" s="125"/>
      <c r="G41" s="126"/>
      <c r="H41" s="15" t="s">
        <v>136</v>
      </c>
      <c r="I41" s="59" t="e">
        <f>IF(H41=0,"",(H41/1000)*B17)</f>
        <v>#VALUE!</v>
      </c>
      <c r="J41" s="1"/>
    </row>
    <row r="42" spans="1:10" x14ac:dyDescent="0.2">
      <c r="A42" s="14">
        <v>24</v>
      </c>
      <c r="B42" s="124" t="s">
        <v>118</v>
      </c>
      <c r="C42" s="125"/>
      <c r="D42" s="137" t="s">
        <v>70</v>
      </c>
      <c r="E42" s="125"/>
      <c r="F42" s="125"/>
      <c r="G42" s="126"/>
      <c r="H42" s="15"/>
      <c r="I42" s="59" t="str">
        <f>IF(H42=0,"",(H42/1000)*B17)</f>
        <v/>
      </c>
      <c r="J42" s="1"/>
    </row>
    <row r="43" spans="1:10" x14ac:dyDescent="0.2">
      <c r="A43" s="14">
        <v>25</v>
      </c>
      <c r="B43" s="137" t="s">
        <v>119</v>
      </c>
      <c r="C43" s="117"/>
      <c r="D43" s="137" t="s">
        <v>120</v>
      </c>
      <c r="E43" s="117"/>
      <c r="F43" s="117"/>
      <c r="G43" s="166"/>
      <c r="H43" s="15">
        <v>15000</v>
      </c>
      <c r="I43" s="59" t="e">
        <f>IF(H43=0,"",(H43/1000)*B17)</f>
        <v>#VALUE!</v>
      </c>
      <c r="J43" s="1"/>
    </row>
    <row r="44" spans="1:10" x14ac:dyDescent="0.2">
      <c r="A44" s="14">
        <v>26</v>
      </c>
      <c r="B44" s="124" t="s">
        <v>78</v>
      </c>
      <c r="C44" s="125"/>
      <c r="D44" s="125"/>
      <c r="E44" s="125"/>
      <c r="F44" s="125"/>
      <c r="G44" s="126"/>
      <c r="H44" s="15"/>
      <c r="I44" s="59" t="str">
        <f>IF(H44=0,"",(H44/1000)*B17)</f>
        <v/>
      </c>
      <c r="J44" s="1"/>
    </row>
    <row r="45" spans="1:10" x14ac:dyDescent="0.2">
      <c r="A45" s="14">
        <v>27</v>
      </c>
      <c r="B45" s="124" t="s">
        <v>63</v>
      </c>
      <c r="C45" s="125"/>
      <c r="D45" s="125"/>
      <c r="E45" s="137" t="s">
        <v>71</v>
      </c>
      <c r="F45" s="125"/>
      <c r="G45" s="126"/>
      <c r="H45" s="15"/>
      <c r="I45" s="59" t="str">
        <f>IF(H45=0,"",(H45/1000)*B17)</f>
        <v/>
      </c>
      <c r="J45" s="1"/>
    </row>
    <row r="46" spans="1:10" x14ac:dyDescent="0.2">
      <c r="A46" s="14">
        <v>28</v>
      </c>
      <c r="B46" s="56" t="s">
        <v>58</v>
      </c>
      <c r="C46" s="137" t="s">
        <v>72</v>
      </c>
      <c r="D46" s="125"/>
      <c r="E46" s="125"/>
      <c r="F46" s="125"/>
      <c r="G46" s="126"/>
      <c r="H46" s="15"/>
      <c r="I46" s="59" t="str">
        <f>IF(H46=0,"",(H46/1000)*B17)</f>
        <v/>
      </c>
      <c r="J46" s="1"/>
    </row>
    <row r="47" spans="1:10" x14ac:dyDescent="0.2">
      <c r="A47" s="134" t="e">
        <f>IF(H52&lt;0,"ERROR - Unknown Loss cannot be a negative value.","")</f>
        <v>#VALUE!</v>
      </c>
      <c r="B47" s="135"/>
      <c r="C47" s="135"/>
      <c r="D47" s="135"/>
      <c r="E47" s="135"/>
      <c r="F47" s="135"/>
      <c r="G47" s="135"/>
      <c r="H47" s="1"/>
      <c r="I47" s="8"/>
      <c r="J47" s="1"/>
    </row>
    <row r="48" spans="1:10" x14ac:dyDescent="0.2">
      <c r="A48" s="14">
        <v>29</v>
      </c>
      <c r="B48" s="136" t="s">
        <v>76</v>
      </c>
      <c r="C48" s="136"/>
      <c r="D48" s="136"/>
      <c r="E48" s="136"/>
      <c r="F48" s="136"/>
      <c r="G48" s="136"/>
      <c r="H48" s="24">
        <f>SUM(H41:H46)</f>
        <v>15000</v>
      </c>
      <c r="I48" s="106"/>
      <c r="J48" s="1"/>
    </row>
    <row r="49" spans="1:10" ht="13.5" thickBot="1" x14ac:dyDescent="0.25">
      <c r="A49" s="17">
        <v>30</v>
      </c>
      <c r="B49" s="127" t="s">
        <v>77</v>
      </c>
      <c r="C49" s="128"/>
      <c r="D49" s="128"/>
      <c r="E49" s="128"/>
      <c r="F49" s="128"/>
      <c r="G49" s="128"/>
      <c r="H49" s="26" t="e">
        <f>IF(H16=0,"",((H48/1000)*B17))</f>
        <v>#VALUE!</v>
      </c>
      <c r="I49" s="27"/>
      <c r="J49" s="1"/>
    </row>
    <row r="50" spans="1:10" ht="4.5" customHeight="1" thickTop="1" x14ac:dyDescent="0.2">
      <c r="A50" s="14"/>
      <c r="B50" s="1"/>
      <c r="C50" s="1"/>
      <c r="D50" s="1"/>
      <c r="E50" s="1"/>
      <c r="F50" s="1"/>
      <c r="G50" s="1"/>
      <c r="H50" s="1"/>
      <c r="I50" s="4"/>
      <c r="J50" s="1"/>
    </row>
    <row r="51" spans="1:10" x14ac:dyDescent="0.2">
      <c r="A51" s="14"/>
      <c r="B51" s="64" t="s">
        <v>36</v>
      </c>
      <c r="C51" s="61"/>
      <c r="D51" s="61"/>
      <c r="E51" s="61"/>
      <c r="F51" s="61"/>
      <c r="G51" s="61"/>
      <c r="H51" s="65"/>
      <c r="I51" s="4"/>
      <c r="J51" s="1"/>
    </row>
    <row r="52" spans="1:10" x14ac:dyDescent="0.2">
      <c r="A52" s="14">
        <v>31</v>
      </c>
      <c r="B52" s="66"/>
      <c r="C52" s="1"/>
      <c r="D52" s="1"/>
      <c r="E52" s="1"/>
      <c r="F52" s="1"/>
      <c r="G52" s="2" t="s">
        <v>29</v>
      </c>
      <c r="H52" s="67" t="e">
        <f>H16-H27-H38-H41-H42-H43-H44-H45-H46</f>
        <v>#VALUE!</v>
      </c>
      <c r="I52" s="59"/>
      <c r="J52" s="1"/>
    </row>
    <row r="53" spans="1:10" x14ac:dyDescent="0.2">
      <c r="A53" s="14">
        <v>32</v>
      </c>
      <c r="B53" s="66"/>
      <c r="C53" s="1"/>
      <c r="D53" s="1"/>
      <c r="E53" s="1"/>
      <c r="F53" s="1"/>
      <c r="G53" s="102" t="s">
        <v>30</v>
      </c>
      <c r="H53" s="87" t="e">
        <f>IF(H16&gt;0,H52/H16,"")</f>
        <v>#VALUE!</v>
      </c>
      <c r="I53" s="4"/>
      <c r="J53" s="1"/>
    </row>
    <row r="54" spans="1:10" x14ac:dyDescent="0.2">
      <c r="A54" s="14">
        <v>33</v>
      </c>
      <c r="B54" s="129" t="str">
        <f>IF(H54=0,"(insert billing period dates at top of page)","")</f>
        <v>(insert billing period dates at top of page)</v>
      </c>
      <c r="C54" s="130"/>
      <c r="D54" s="130"/>
      <c r="E54" s="1"/>
      <c r="F54" s="1"/>
      <c r="G54" s="2" t="s">
        <v>31</v>
      </c>
      <c r="H54" s="107">
        <f>_xlfn.DAYS(F7,C7)</f>
        <v>0</v>
      </c>
      <c r="I54" s="138"/>
      <c r="J54" s="117"/>
    </row>
    <row r="55" spans="1:10" x14ac:dyDescent="0.2">
      <c r="A55" s="14">
        <v>34</v>
      </c>
      <c r="B55" s="62"/>
      <c r="C55" s="1"/>
      <c r="D55" s="1"/>
      <c r="E55" s="1"/>
      <c r="F55" s="1"/>
      <c r="G55" s="2" t="s">
        <v>32</v>
      </c>
      <c r="H55" s="67" t="e">
        <f>IF(H54="","",(H52)/H54)</f>
        <v>#VALUE!</v>
      </c>
      <c r="I55" s="4"/>
      <c r="J55" s="1"/>
    </row>
    <row r="56" spans="1:10" x14ac:dyDescent="0.2">
      <c r="A56" s="14">
        <v>35</v>
      </c>
      <c r="B56" s="62"/>
      <c r="C56" s="1"/>
      <c r="D56" s="1"/>
      <c r="E56" s="1"/>
      <c r="F56" s="1"/>
      <c r="G56" s="2" t="s">
        <v>33</v>
      </c>
      <c r="H56" s="68" t="e">
        <f>IF(H54="","",H55/1440)</f>
        <v>#VALUE!</v>
      </c>
      <c r="I56" s="4"/>
      <c r="J56" s="1"/>
    </row>
    <row r="57" spans="1:10" x14ac:dyDescent="0.2">
      <c r="A57" s="14">
        <v>36</v>
      </c>
      <c r="B57" s="62"/>
      <c r="C57" s="1"/>
      <c r="D57" s="1"/>
      <c r="E57" s="1"/>
      <c r="F57" s="1"/>
      <c r="G57" s="2" t="s">
        <v>34</v>
      </c>
      <c r="H57" s="86" t="e">
        <f>IF(H52=0,"",(H52/1000)*B17)</f>
        <v>#VALUE!</v>
      </c>
      <c r="I57" s="4"/>
      <c r="J57" s="1"/>
    </row>
    <row r="58" spans="1:10" ht="13.5" thickBot="1" x14ac:dyDescent="0.25">
      <c r="A58" s="14"/>
      <c r="B58" s="69"/>
      <c r="C58" s="70"/>
      <c r="D58" s="70"/>
      <c r="E58" s="70"/>
      <c r="F58" s="70"/>
      <c r="G58" s="70"/>
      <c r="H58" s="71"/>
      <c r="I58" s="4"/>
      <c r="J58" s="1"/>
    </row>
    <row r="59" spans="1:10" ht="13.5" thickBot="1" x14ac:dyDescent="0.25">
      <c r="A59" s="14">
        <v>37</v>
      </c>
      <c r="B59" s="119" t="s">
        <v>95</v>
      </c>
      <c r="C59" s="120"/>
      <c r="D59" s="120"/>
      <c r="E59" s="120"/>
      <c r="F59" s="120"/>
      <c r="G59" s="120"/>
      <c r="H59" s="120"/>
      <c r="I59" s="73">
        <f>IF(H16=0,"",(H16-(H27+H38))/H16)</f>
        <v>8.3575233791294876E-2</v>
      </c>
      <c r="J59" s="1"/>
    </row>
    <row r="60" spans="1:10" x14ac:dyDescent="0.2">
      <c r="A60" s="1"/>
      <c r="B60" s="1"/>
      <c r="C60" s="1"/>
      <c r="D60" s="1"/>
      <c r="E60" s="1"/>
      <c r="F60" s="1"/>
      <c r="G60" s="56"/>
      <c r="H60" s="1"/>
      <c r="I60" s="4"/>
      <c r="J60" s="1"/>
    </row>
    <row r="61" spans="1:10" x14ac:dyDescent="0.2">
      <c r="A61" s="1"/>
      <c r="B61" s="1"/>
      <c r="C61" s="1"/>
      <c r="D61" s="1"/>
      <c r="E61" s="1"/>
      <c r="F61" s="1"/>
      <c r="G61" s="1"/>
      <c r="H61" s="1"/>
      <c r="I61" s="4"/>
      <c r="J61" s="1"/>
    </row>
    <row r="62" spans="1:10" x14ac:dyDescent="0.2">
      <c r="A62" s="53"/>
      <c r="B62" s="53"/>
      <c r="C62" s="53"/>
      <c r="D62" s="53"/>
      <c r="E62" s="53"/>
      <c r="F62" s="53"/>
      <c r="G62" s="53"/>
      <c r="H62" s="53"/>
      <c r="I62" s="54"/>
      <c r="J62" s="53"/>
    </row>
    <row r="63" spans="1:10" x14ac:dyDescent="0.2">
      <c r="A63" s="53"/>
      <c r="B63" s="53"/>
      <c r="C63" s="53"/>
      <c r="D63" s="53"/>
      <c r="E63" s="53"/>
      <c r="F63" s="53"/>
      <c r="G63" s="53"/>
      <c r="H63" s="53"/>
      <c r="I63" s="108"/>
      <c r="J63" s="53"/>
    </row>
    <row r="64" spans="1:10" x14ac:dyDescent="0.2">
      <c r="A64" s="53"/>
      <c r="B64" s="53"/>
      <c r="C64" s="53"/>
      <c r="D64" s="53"/>
      <c r="E64" s="53"/>
      <c r="F64" s="53"/>
      <c r="G64" s="53"/>
      <c r="H64" s="53"/>
      <c r="I64" s="109"/>
      <c r="J64" s="53"/>
    </row>
    <row r="65" spans="1:9" x14ac:dyDescent="0.2">
      <c r="A65" s="30"/>
      <c r="B65" s="30"/>
      <c r="C65" s="30"/>
      <c r="D65" s="30"/>
      <c r="E65" s="30"/>
      <c r="F65" s="30"/>
      <c r="G65" s="30"/>
      <c r="H65" s="30"/>
      <c r="I65" s="30"/>
    </row>
    <row r="66" spans="1:9" x14ac:dyDescent="0.2">
      <c r="I66" s="29"/>
    </row>
    <row r="67" spans="1:9" x14ac:dyDescent="0.2">
      <c r="I67" s="31"/>
    </row>
    <row r="68" spans="1:9" x14ac:dyDescent="0.2">
      <c r="I68" s="31"/>
    </row>
    <row r="69" spans="1:9" x14ac:dyDescent="0.2">
      <c r="I69" s="31"/>
    </row>
    <row r="70" spans="1:9" x14ac:dyDescent="0.2">
      <c r="I70" s="31"/>
    </row>
  </sheetData>
  <sheetProtection algorithmName="SHA-512" hashValue="A6vbatYbBQXkKwZVynD1Enfshq39/Evv3QpfybpfUArSIdGpARoHUpnm8uJR1T/aYnEwFRKv+HIL7XRhugnPjQ==" saltValue="tQWSweKANMnLZ3dGw0NbjA=="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26" priority="1" stopIfTrue="1">
      <formula>"IF(D20="""""</formula>
    </cfRule>
  </conditionalFormatting>
  <conditionalFormatting sqref="I59">
    <cfRule type="cellIs" dxfId="25" priority="2" stopIfTrue="1" operator="greaterThan">
      <formula>0.15</formula>
    </cfRule>
  </conditionalFormatting>
  <pageMargins left="0.25" right="0.25" top="0.5" bottom="0.2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B994B-4644-4697-B96A-34DA093676CD}">
  <dimension ref="A1:J70"/>
  <sheetViews>
    <sheetView topLeftCell="A22" workbookViewId="0">
      <selection activeCell="H19" sqref="H19"/>
    </sheetView>
  </sheetViews>
  <sheetFormatPr defaultRowHeight="12.75" x14ac:dyDescent="0.2"/>
  <cols>
    <col min="8" max="8" width="15" customWidth="1"/>
    <col min="9" max="9" width="10" style="32" bestFit="1" customWidth="1"/>
  </cols>
  <sheetData>
    <row r="1" spans="1:10" ht="20.25" x14ac:dyDescent="0.3">
      <c r="A1" s="151" t="s">
        <v>55</v>
      </c>
      <c r="B1" s="152"/>
      <c r="C1" s="152"/>
      <c r="D1" s="152"/>
      <c r="E1" s="152"/>
      <c r="F1" s="152"/>
      <c r="G1" s="152"/>
      <c r="H1" s="152"/>
      <c r="I1" s="152"/>
      <c r="J1" s="79"/>
    </row>
    <row r="2" spans="1:10" ht="18" x14ac:dyDescent="0.25">
      <c r="A2" s="160" t="s">
        <v>0</v>
      </c>
      <c r="B2" s="160"/>
      <c r="C2" s="160"/>
      <c r="D2" s="160"/>
      <c r="E2" s="160"/>
      <c r="F2" s="160"/>
      <c r="G2" s="160"/>
      <c r="H2" s="160"/>
      <c r="I2" s="160"/>
      <c r="J2" s="58"/>
    </row>
    <row r="3" spans="1:10" x14ac:dyDescent="0.2">
      <c r="A3" s="1"/>
      <c r="B3" s="1"/>
      <c r="C3" s="1"/>
      <c r="D3" s="3"/>
      <c r="E3" s="1"/>
      <c r="F3" s="1"/>
      <c r="G3" s="1"/>
      <c r="H3" s="34"/>
      <c r="I3" s="103"/>
      <c r="J3" s="1"/>
    </row>
    <row r="4" spans="1:10" x14ac:dyDescent="0.2">
      <c r="A4" s="5" t="s">
        <v>1</v>
      </c>
      <c r="B4" s="1"/>
      <c r="C4" s="167" t="str">
        <f>January!C4</f>
        <v>WESTERN ROCKCASTE WATER</v>
      </c>
      <c r="D4" s="168"/>
      <c r="E4" s="168"/>
      <c r="F4" s="169"/>
      <c r="G4" s="93" t="s">
        <v>37</v>
      </c>
      <c r="H4" s="55" t="str">
        <f>January!H4</f>
        <v>KY1020891</v>
      </c>
      <c r="I4" s="92"/>
      <c r="J4" s="1"/>
    </row>
    <row r="5" spans="1:10" ht="6" customHeight="1" x14ac:dyDescent="0.2">
      <c r="A5" s="1"/>
      <c r="B5" s="1"/>
      <c r="C5" s="161"/>
      <c r="D5" s="161"/>
      <c r="E5" s="1"/>
      <c r="F5" s="1"/>
      <c r="G5" s="1"/>
      <c r="H5" s="34"/>
      <c r="I5" s="4"/>
      <c r="J5" s="1"/>
    </row>
    <row r="6" spans="1:10" x14ac:dyDescent="0.2">
      <c r="A6" s="5" t="s">
        <v>2</v>
      </c>
      <c r="B6" s="1"/>
      <c r="C6" s="167" t="s">
        <v>100</v>
      </c>
      <c r="D6" s="170"/>
      <c r="E6" s="1"/>
      <c r="F6" s="1"/>
      <c r="G6" s="36" t="s">
        <v>3</v>
      </c>
      <c r="H6" s="50">
        <f>January!H6</f>
        <v>2022</v>
      </c>
      <c r="I6" s="4"/>
      <c r="J6" s="1"/>
    </row>
    <row r="7" spans="1:10" x14ac:dyDescent="0.2">
      <c r="A7" s="136" t="s">
        <v>74</v>
      </c>
      <c r="B7" s="139"/>
      <c r="C7" s="140"/>
      <c r="D7" s="141"/>
      <c r="E7" s="91" t="s">
        <v>75</v>
      </c>
      <c r="F7" s="142"/>
      <c r="G7" s="143"/>
      <c r="H7" s="85"/>
      <c r="I7" s="4"/>
      <c r="J7" s="1"/>
    </row>
    <row r="8" spans="1:10" x14ac:dyDescent="0.2">
      <c r="A8" s="1"/>
      <c r="B8" s="1"/>
      <c r="C8" s="1"/>
      <c r="D8" s="1"/>
      <c r="E8" s="1"/>
      <c r="F8" s="1"/>
      <c r="G8" s="1"/>
      <c r="H8" s="90"/>
      <c r="I8" s="4"/>
      <c r="J8" s="1"/>
    </row>
    <row r="9" spans="1:10" x14ac:dyDescent="0.2">
      <c r="A9" s="14">
        <v>1</v>
      </c>
      <c r="B9" s="5" t="s">
        <v>4</v>
      </c>
      <c r="C9" s="1"/>
      <c r="D9" s="1"/>
      <c r="E9" s="1"/>
      <c r="F9" s="144" t="str">
        <f>IF(H9="","(insert cost)","")</f>
        <v>(insert cost)</v>
      </c>
      <c r="G9" s="145"/>
      <c r="H9" s="6"/>
      <c r="I9" s="4"/>
      <c r="J9" s="1"/>
    </row>
    <row r="10" spans="1:10" x14ac:dyDescent="0.2">
      <c r="A10" s="14">
        <v>2</v>
      </c>
      <c r="B10" s="5" t="s">
        <v>5</v>
      </c>
      <c r="C10" s="1"/>
      <c r="D10" s="1"/>
      <c r="E10" s="1"/>
      <c r="F10" s="144" t="str">
        <f>IF(H10="","(insert cost)","")</f>
        <v/>
      </c>
      <c r="G10" s="145"/>
      <c r="H10" s="7">
        <v>2.93</v>
      </c>
      <c r="I10" s="8"/>
      <c r="J10" s="1"/>
    </row>
    <row r="11" spans="1:10" hidden="1" x14ac:dyDescent="0.2">
      <c r="A11" s="5"/>
      <c r="B11" s="1"/>
      <c r="C11" s="1"/>
      <c r="D11" s="1"/>
      <c r="E11" s="1"/>
      <c r="F11" s="1"/>
      <c r="G11" s="1"/>
      <c r="H11" s="9"/>
      <c r="I11" s="8"/>
      <c r="J11" s="1"/>
    </row>
    <row r="12" spans="1:10" ht="12.75" customHeight="1" thickBot="1" x14ac:dyDescent="0.25">
      <c r="A12" s="10"/>
      <c r="B12" s="10"/>
      <c r="C12" s="11"/>
      <c r="D12" s="11"/>
      <c r="E12" s="11"/>
      <c r="F12" s="11"/>
      <c r="G12" s="11"/>
      <c r="H12" s="12"/>
      <c r="I12" s="13"/>
      <c r="J12" s="1"/>
    </row>
    <row r="13" spans="1:10" x14ac:dyDescent="0.2">
      <c r="A13" s="76"/>
      <c r="B13" s="150" t="s">
        <v>7</v>
      </c>
      <c r="C13" s="150"/>
      <c r="D13" s="150"/>
      <c r="E13" s="150"/>
      <c r="F13" s="150"/>
      <c r="G13" s="150"/>
      <c r="H13" s="93" t="s">
        <v>6</v>
      </c>
      <c r="I13" s="92"/>
      <c r="J13" s="1"/>
    </row>
    <row r="14" spans="1:10" x14ac:dyDescent="0.2">
      <c r="A14" s="14">
        <v>3</v>
      </c>
      <c r="B14" s="1" t="s">
        <v>8</v>
      </c>
      <c r="C14" s="1"/>
      <c r="D14" s="1"/>
      <c r="E14" s="1"/>
      <c r="F14" s="148" t="str">
        <f>IF(H9="","",H14/1000*H9)</f>
        <v/>
      </c>
      <c r="G14" s="149"/>
      <c r="H14" s="104"/>
      <c r="I14" s="47">
        <f>IF(H16&gt;0,H14/H16,"")</f>
        <v>0</v>
      </c>
      <c r="J14" s="1"/>
    </row>
    <row r="15" spans="1:10" x14ac:dyDescent="0.2">
      <c r="A15" s="14">
        <v>4</v>
      </c>
      <c r="B15" s="1" t="s">
        <v>9</v>
      </c>
      <c r="C15" s="1"/>
      <c r="D15" s="1"/>
      <c r="E15" s="1"/>
      <c r="F15" s="148">
        <f>IF(H10="","",H15/1000*H10)</f>
        <v>89480.735000000001</v>
      </c>
      <c r="G15" s="149"/>
      <c r="H15" s="15">
        <v>30539500</v>
      </c>
      <c r="I15" s="48">
        <f>IF(H16&gt;0,H15/H16,"")</f>
        <v>1</v>
      </c>
      <c r="J15" s="1"/>
    </row>
    <row r="16" spans="1:10" x14ac:dyDescent="0.2">
      <c r="A16" s="14">
        <v>5</v>
      </c>
      <c r="B16" s="136" t="s">
        <v>10</v>
      </c>
      <c r="C16" s="136"/>
      <c r="D16" s="136"/>
      <c r="E16" s="136"/>
      <c r="F16" s="136"/>
      <c r="G16" s="136"/>
      <c r="H16" s="16">
        <f>H14+H15</f>
        <v>30539500</v>
      </c>
      <c r="I16" s="8"/>
      <c r="J16" s="1"/>
    </row>
    <row r="17" spans="1:10" ht="13.5" thickBot="1" x14ac:dyDescent="0.25">
      <c r="A17" s="17">
        <v>6</v>
      </c>
      <c r="B17" s="33" t="e">
        <f>F17/(H16/1000)</f>
        <v>#VALUE!</v>
      </c>
      <c r="C17" s="18"/>
      <c r="D17" s="164" t="s">
        <v>11</v>
      </c>
      <c r="E17" s="164"/>
      <c r="F17" s="165" t="e">
        <f>IF(H16=0,"",F14+F15)</f>
        <v>#VALUE!</v>
      </c>
      <c r="G17" s="165"/>
      <c r="H17" s="18"/>
      <c r="I17" s="19"/>
      <c r="J17" s="1"/>
    </row>
    <row r="18" spans="1:10" ht="13.5" thickTop="1" x14ac:dyDescent="0.2">
      <c r="A18" s="14"/>
      <c r="B18" s="133" t="s">
        <v>12</v>
      </c>
      <c r="C18" s="133"/>
      <c r="D18" s="133"/>
      <c r="E18" s="133"/>
      <c r="F18" s="133"/>
      <c r="G18" s="133"/>
      <c r="H18" s="133"/>
      <c r="I18" s="133"/>
      <c r="J18" s="1"/>
    </row>
    <row r="19" spans="1:10" x14ac:dyDescent="0.2">
      <c r="A19" s="14">
        <v>7</v>
      </c>
      <c r="B19" s="1" t="s">
        <v>13</v>
      </c>
      <c r="C19" s="1"/>
      <c r="D19" s="1"/>
      <c r="E19" s="1"/>
      <c r="F19" s="1"/>
      <c r="G19" s="1"/>
      <c r="H19" s="15">
        <v>16246500</v>
      </c>
      <c r="I19" s="4"/>
      <c r="J19" s="1"/>
    </row>
    <row r="20" spans="1:10" x14ac:dyDescent="0.2">
      <c r="A20" s="14">
        <v>8</v>
      </c>
      <c r="B20" s="1" t="s">
        <v>14</v>
      </c>
      <c r="C20" s="1"/>
      <c r="D20" s="1"/>
      <c r="E20" s="1"/>
      <c r="F20" s="1"/>
      <c r="G20" s="1"/>
      <c r="H20" s="15"/>
      <c r="I20" s="4"/>
      <c r="J20" s="1"/>
    </row>
    <row r="21" spans="1:10" x14ac:dyDescent="0.2">
      <c r="A21" s="14">
        <v>9</v>
      </c>
      <c r="B21" s="1" t="s">
        <v>15</v>
      </c>
      <c r="C21" s="1"/>
      <c r="D21" s="1"/>
      <c r="E21" s="1"/>
      <c r="F21" s="1"/>
      <c r="G21" s="1"/>
      <c r="H21" s="15"/>
      <c r="I21" s="4"/>
      <c r="J21" s="1"/>
    </row>
    <row r="22" spans="1:10" x14ac:dyDescent="0.2">
      <c r="A22" s="14">
        <v>10</v>
      </c>
      <c r="B22" s="1" t="s">
        <v>16</v>
      </c>
      <c r="C22" s="1"/>
      <c r="D22" s="1"/>
      <c r="E22" s="1"/>
      <c r="F22" s="1"/>
      <c r="G22" s="1"/>
      <c r="H22" s="15"/>
      <c r="I22" s="4"/>
      <c r="J22" s="1"/>
    </row>
    <row r="23" spans="1:10" x14ac:dyDescent="0.2">
      <c r="A23" s="14">
        <v>11</v>
      </c>
      <c r="B23" s="1" t="s">
        <v>17</v>
      </c>
      <c r="C23" s="121" t="s">
        <v>65</v>
      </c>
      <c r="D23" s="122"/>
      <c r="E23" s="122"/>
      <c r="F23" s="122"/>
      <c r="G23" s="123"/>
      <c r="H23" s="15"/>
      <c r="I23" s="4"/>
      <c r="J23" s="1"/>
    </row>
    <row r="24" spans="1:10" x14ac:dyDescent="0.2">
      <c r="A24" s="14">
        <v>12</v>
      </c>
      <c r="B24" s="56" t="s">
        <v>48</v>
      </c>
      <c r="C24" s="1"/>
      <c r="D24" s="124" t="s">
        <v>66</v>
      </c>
      <c r="E24" s="125"/>
      <c r="F24" s="125"/>
      <c r="G24" s="126"/>
      <c r="H24" s="15"/>
      <c r="I24" s="4"/>
      <c r="J24" s="1"/>
    </row>
    <row r="25" spans="1:10" x14ac:dyDescent="0.2">
      <c r="A25" s="14">
        <v>13</v>
      </c>
      <c r="B25" s="1" t="s">
        <v>18</v>
      </c>
      <c r="C25" s="1"/>
      <c r="D25" s="155"/>
      <c r="E25" s="156"/>
      <c r="F25" s="156"/>
      <c r="G25" s="157"/>
      <c r="H25" s="15"/>
      <c r="I25" s="4"/>
      <c r="J25" s="1"/>
    </row>
    <row r="26" spans="1:10" x14ac:dyDescent="0.2">
      <c r="A26" s="14"/>
      <c r="B26" s="1"/>
      <c r="C26" s="1"/>
      <c r="D26" s="153" t="str">
        <f>IF(AND(D25="",H25&gt;0),"(identify Other Sales )","")</f>
        <v/>
      </c>
      <c r="E26" s="153"/>
      <c r="F26" s="153"/>
      <c r="G26" s="153"/>
      <c r="H26" s="1"/>
      <c r="I26" s="8"/>
      <c r="J26" s="1"/>
    </row>
    <row r="27" spans="1:10" x14ac:dyDescent="0.2">
      <c r="A27" s="14">
        <v>14</v>
      </c>
      <c r="B27" s="136" t="s">
        <v>19</v>
      </c>
      <c r="C27" s="136"/>
      <c r="D27" s="136"/>
      <c r="E27" s="136"/>
      <c r="F27" s="136"/>
      <c r="G27" s="136"/>
      <c r="H27" s="16">
        <f>SUM(H19:H25)</f>
        <v>16246500</v>
      </c>
      <c r="I27" s="48">
        <f>IF(H16&gt;0,H27/H16,"")</f>
        <v>0.53198316933807033</v>
      </c>
      <c r="J27" s="1"/>
    </row>
    <row r="28" spans="1:10" ht="13.5" thickBot="1" x14ac:dyDescent="0.25">
      <c r="A28" s="17">
        <v>15</v>
      </c>
      <c r="B28" s="127" t="s">
        <v>20</v>
      </c>
      <c r="C28" s="154"/>
      <c r="D28" s="154"/>
      <c r="E28" s="154"/>
      <c r="F28" s="154"/>
      <c r="G28" s="154"/>
      <c r="H28" s="21">
        <f>H16-H27</f>
        <v>14293000</v>
      </c>
      <c r="I28" s="49">
        <f>IF(H16&gt;0,H28/H16,"")</f>
        <v>0.46801683066192962</v>
      </c>
      <c r="J28" s="1"/>
    </row>
    <row r="29" spans="1:10" ht="13.5" thickTop="1" x14ac:dyDescent="0.2">
      <c r="A29" s="14"/>
      <c r="B29" s="1"/>
      <c r="C29" s="1"/>
      <c r="D29" s="1"/>
      <c r="E29" s="1"/>
      <c r="F29" s="1"/>
      <c r="G29" s="1"/>
      <c r="H29" s="1"/>
      <c r="I29" s="4"/>
      <c r="J29" s="1"/>
    </row>
    <row r="30" spans="1:10" x14ac:dyDescent="0.2">
      <c r="A30" s="14"/>
      <c r="B30" s="133" t="s">
        <v>21</v>
      </c>
      <c r="C30" s="133"/>
      <c r="D30" s="133"/>
      <c r="E30" s="133"/>
      <c r="F30" s="133"/>
      <c r="G30" s="133"/>
      <c r="H30" s="133"/>
      <c r="I30" s="133"/>
      <c r="J30" s="1"/>
    </row>
    <row r="31" spans="1:10" x14ac:dyDescent="0.2">
      <c r="A31" s="14">
        <v>16</v>
      </c>
      <c r="B31" s="1" t="s">
        <v>22</v>
      </c>
      <c r="C31" s="1"/>
      <c r="D31" s="1"/>
      <c r="E31" s="1"/>
      <c r="F31" s="1"/>
      <c r="G31" s="1"/>
      <c r="H31" s="15"/>
      <c r="I31" s="22"/>
      <c r="J31" s="1"/>
    </row>
    <row r="32" spans="1:10" x14ac:dyDescent="0.2">
      <c r="A32" s="14">
        <v>17</v>
      </c>
      <c r="B32" s="1" t="s">
        <v>23</v>
      </c>
      <c r="C32" s="1"/>
      <c r="D32" s="1"/>
      <c r="E32" s="1"/>
      <c r="F32" s="1"/>
      <c r="G32" s="1"/>
      <c r="H32" s="15"/>
      <c r="I32" s="22"/>
      <c r="J32" s="1"/>
    </row>
    <row r="33" spans="1:10" x14ac:dyDescent="0.2">
      <c r="A33" s="14">
        <v>18</v>
      </c>
      <c r="B33" s="56" t="s">
        <v>24</v>
      </c>
      <c r="C33" s="1"/>
      <c r="D33" s="124" t="s">
        <v>68</v>
      </c>
      <c r="E33" s="125"/>
      <c r="F33" s="125"/>
      <c r="G33" s="126"/>
      <c r="H33" s="15">
        <v>100000</v>
      </c>
      <c r="I33" s="59" t="e">
        <f>IF(H33=0,"",(H33/1000)*B17)</f>
        <v>#VALUE!</v>
      </c>
      <c r="J33" s="1"/>
    </row>
    <row r="34" spans="1:10" x14ac:dyDescent="0.2">
      <c r="A34" s="14">
        <v>19</v>
      </c>
      <c r="B34" s="56" t="s">
        <v>41</v>
      </c>
      <c r="C34" s="1"/>
      <c r="D34" s="124" t="s">
        <v>69</v>
      </c>
      <c r="E34" s="125"/>
      <c r="F34" s="125"/>
      <c r="G34" s="126"/>
      <c r="H34" s="15"/>
      <c r="I34" s="59" t="str">
        <f>IF(H34=0,"",(H34/1000)*B17)</f>
        <v/>
      </c>
      <c r="J34" s="1"/>
    </row>
    <row r="35" spans="1:10" x14ac:dyDescent="0.2">
      <c r="A35" s="14">
        <v>20</v>
      </c>
      <c r="B35" s="56" t="s">
        <v>54</v>
      </c>
      <c r="C35" s="1"/>
      <c r="D35" s="124" t="s">
        <v>67</v>
      </c>
      <c r="E35" s="125"/>
      <c r="F35" s="125"/>
      <c r="G35" s="126"/>
      <c r="H35" s="15"/>
      <c r="I35" s="59" t="str">
        <f>IF(H35=0,"",(H35/1000)*B17)</f>
        <v/>
      </c>
      <c r="J35" s="1"/>
    </row>
    <row r="36" spans="1:10" x14ac:dyDescent="0.2">
      <c r="A36" s="14">
        <v>21</v>
      </c>
      <c r="B36" s="56" t="s">
        <v>56</v>
      </c>
      <c r="C36" s="1"/>
      <c r="D36" s="155"/>
      <c r="E36" s="158"/>
      <c r="F36" s="158"/>
      <c r="G36" s="159"/>
      <c r="H36" s="15"/>
      <c r="I36" s="59" t="str">
        <f>IF(H36=0,"",(H36/1000)*B17)</f>
        <v/>
      </c>
      <c r="J36" s="1"/>
    </row>
    <row r="37" spans="1:10" x14ac:dyDescent="0.2">
      <c r="A37" s="14"/>
      <c r="B37" s="1"/>
      <c r="C37" s="1"/>
      <c r="D37" s="153" t="str">
        <f>IF(AND(D36="",H36&gt;0),"(identify other usage )","")</f>
        <v/>
      </c>
      <c r="E37" s="153"/>
      <c r="F37" s="153"/>
      <c r="G37" s="153"/>
      <c r="H37" s="1"/>
      <c r="I37" s="8"/>
      <c r="J37" s="1"/>
    </row>
    <row r="38" spans="1:10" x14ac:dyDescent="0.2">
      <c r="A38" s="14">
        <v>22</v>
      </c>
      <c r="B38" s="136" t="s">
        <v>35</v>
      </c>
      <c r="C38" s="136"/>
      <c r="D38" s="136"/>
      <c r="E38" s="136"/>
      <c r="F38" s="136"/>
      <c r="G38" s="136"/>
      <c r="H38" s="105">
        <f>SUM(H31:H36)</f>
        <v>100000</v>
      </c>
      <c r="I38" s="20"/>
      <c r="J38" s="1"/>
    </row>
    <row r="39" spans="1:10" ht="4.3499999999999996" customHeight="1" thickBot="1" x14ac:dyDescent="0.25">
      <c r="A39" s="17"/>
      <c r="B39" s="127"/>
      <c r="C39" s="131"/>
      <c r="D39" s="131"/>
      <c r="E39" s="131"/>
      <c r="F39" s="131"/>
      <c r="G39" s="131"/>
      <c r="H39" s="132"/>
      <c r="I39" s="88"/>
      <c r="J39" s="1"/>
    </row>
    <row r="40" spans="1:10" ht="13.5" thickTop="1" x14ac:dyDescent="0.2">
      <c r="A40" s="14"/>
      <c r="B40" s="133" t="s">
        <v>26</v>
      </c>
      <c r="C40" s="133"/>
      <c r="D40" s="133"/>
      <c r="E40" s="133"/>
      <c r="F40" s="133"/>
      <c r="G40" s="133"/>
      <c r="H40" s="133"/>
      <c r="I40" s="133"/>
      <c r="J40" s="1"/>
    </row>
    <row r="41" spans="1:10" x14ac:dyDescent="0.2">
      <c r="A41" s="14">
        <v>23</v>
      </c>
      <c r="B41" s="124" t="s">
        <v>42</v>
      </c>
      <c r="C41" s="125"/>
      <c r="D41" s="125"/>
      <c r="E41" s="125"/>
      <c r="F41" s="125"/>
      <c r="G41" s="126"/>
      <c r="H41" s="15"/>
      <c r="I41" s="59" t="str">
        <f>IF(H41=0,"",(H41/1000)*B17)</f>
        <v/>
      </c>
      <c r="J41" s="1"/>
    </row>
    <row r="42" spans="1:10" x14ac:dyDescent="0.2">
      <c r="A42" s="14">
        <v>24</v>
      </c>
      <c r="B42" s="124" t="s">
        <v>118</v>
      </c>
      <c r="C42" s="125"/>
      <c r="D42" s="137" t="s">
        <v>70</v>
      </c>
      <c r="E42" s="125"/>
      <c r="F42" s="125"/>
      <c r="G42" s="126"/>
      <c r="H42" s="15">
        <v>1980000</v>
      </c>
      <c r="I42" s="59" t="e">
        <f>IF(H42=0,"",(H42/1000)*B17)</f>
        <v>#VALUE!</v>
      </c>
      <c r="J42" s="1"/>
    </row>
    <row r="43" spans="1:10" x14ac:dyDescent="0.2">
      <c r="A43" s="14">
        <v>25</v>
      </c>
      <c r="B43" s="137" t="s">
        <v>119</v>
      </c>
      <c r="C43" s="117"/>
      <c r="D43" s="137" t="s">
        <v>120</v>
      </c>
      <c r="E43" s="117"/>
      <c r="F43" s="117"/>
      <c r="G43" s="166"/>
      <c r="H43" s="15"/>
      <c r="I43" s="59" t="str">
        <f>IF(H43=0,"",(H43/1000)*B17)</f>
        <v/>
      </c>
      <c r="J43" s="1"/>
    </row>
    <row r="44" spans="1:10" x14ac:dyDescent="0.2">
      <c r="A44" s="14">
        <v>26</v>
      </c>
      <c r="B44" s="124" t="s">
        <v>78</v>
      </c>
      <c r="C44" s="125"/>
      <c r="D44" s="125"/>
      <c r="E44" s="125"/>
      <c r="F44" s="125"/>
      <c r="G44" s="126"/>
      <c r="H44" s="15"/>
      <c r="I44" s="59" t="str">
        <f>IF(H44=0,"",(H44/1000)*B17)</f>
        <v/>
      </c>
      <c r="J44" s="1"/>
    </row>
    <row r="45" spans="1:10" x14ac:dyDescent="0.2">
      <c r="A45" s="14">
        <v>27</v>
      </c>
      <c r="B45" s="124" t="s">
        <v>63</v>
      </c>
      <c r="C45" s="125"/>
      <c r="D45" s="125"/>
      <c r="E45" s="137" t="s">
        <v>71</v>
      </c>
      <c r="F45" s="125"/>
      <c r="G45" s="126"/>
      <c r="H45" s="15"/>
      <c r="I45" s="59" t="str">
        <f>IF(H45=0,"",(H45/1000)*B17)</f>
        <v/>
      </c>
      <c r="J45" s="1"/>
    </row>
    <row r="46" spans="1:10" x14ac:dyDescent="0.2">
      <c r="A46" s="14">
        <v>28</v>
      </c>
      <c r="B46" s="56" t="s">
        <v>58</v>
      </c>
      <c r="C46" s="137" t="s">
        <v>72</v>
      </c>
      <c r="D46" s="125"/>
      <c r="E46" s="125"/>
      <c r="F46" s="125"/>
      <c r="G46" s="126"/>
      <c r="H46" s="15"/>
      <c r="I46" s="59" t="str">
        <f>IF(H46=0,"",(H46/1000)*B17)</f>
        <v/>
      </c>
      <c r="J46" s="1"/>
    </row>
    <row r="47" spans="1:10" x14ac:dyDescent="0.2">
      <c r="A47" s="134" t="str">
        <f>IF(H52&lt;0,"ERROR - Unknown Loss cannot be a negative value.","")</f>
        <v/>
      </c>
      <c r="B47" s="135"/>
      <c r="C47" s="135"/>
      <c r="D47" s="135"/>
      <c r="E47" s="135"/>
      <c r="F47" s="135"/>
      <c r="G47" s="135"/>
      <c r="H47" s="1"/>
      <c r="I47" s="8"/>
      <c r="J47" s="1"/>
    </row>
    <row r="48" spans="1:10" x14ac:dyDescent="0.2">
      <c r="A48" s="14">
        <v>29</v>
      </c>
      <c r="B48" s="136" t="s">
        <v>76</v>
      </c>
      <c r="C48" s="136"/>
      <c r="D48" s="136"/>
      <c r="E48" s="136"/>
      <c r="F48" s="136"/>
      <c r="G48" s="136"/>
      <c r="H48" s="24">
        <f>SUM(H41:H46)</f>
        <v>1980000</v>
      </c>
      <c r="I48" s="106"/>
      <c r="J48" s="1"/>
    </row>
    <row r="49" spans="1:10" ht="13.5" thickBot="1" x14ac:dyDescent="0.25">
      <c r="A49" s="17">
        <v>30</v>
      </c>
      <c r="B49" s="127" t="s">
        <v>77</v>
      </c>
      <c r="C49" s="128"/>
      <c r="D49" s="128"/>
      <c r="E49" s="128"/>
      <c r="F49" s="128"/>
      <c r="G49" s="128"/>
      <c r="H49" s="26" t="e">
        <f>IF(H16=0,"",((H48/1000)*B17))</f>
        <v>#VALUE!</v>
      </c>
      <c r="I49" s="27"/>
      <c r="J49" s="1"/>
    </row>
    <row r="50" spans="1:10" ht="4.5" customHeight="1" thickTop="1" x14ac:dyDescent="0.2">
      <c r="A50" s="14"/>
      <c r="B50" s="1"/>
      <c r="C50" s="1"/>
      <c r="D50" s="1"/>
      <c r="E50" s="1"/>
      <c r="F50" s="1"/>
      <c r="G50" s="1"/>
      <c r="H50" s="1"/>
      <c r="I50" s="4"/>
      <c r="J50" s="1"/>
    </row>
    <row r="51" spans="1:10" x14ac:dyDescent="0.2">
      <c r="A51" s="14"/>
      <c r="B51" s="64" t="s">
        <v>36</v>
      </c>
      <c r="C51" s="61"/>
      <c r="D51" s="61"/>
      <c r="E51" s="61"/>
      <c r="F51" s="61"/>
      <c r="G51" s="61"/>
      <c r="H51" s="65"/>
      <c r="I51" s="4"/>
      <c r="J51" s="1"/>
    </row>
    <row r="52" spans="1:10" x14ac:dyDescent="0.2">
      <c r="A52" s="14">
        <v>31</v>
      </c>
      <c r="B52" s="66"/>
      <c r="C52" s="1"/>
      <c r="D52" s="1"/>
      <c r="E52" s="1"/>
      <c r="F52" s="1"/>
      <c r="G52" s="2" t="s">
        <v>29</v>
      </c>
      <c r="H52" s="67">
        <f>H16-H27-H38-H41-H42-H43-H44-H45-H46</f>
        <v>12213000</v>
      </c>
      <c r="I52" s="59"/>
      <c r="J52" s="1"/>
    </row>
    <row r="53" spans="1:10" x14ac:dyDescent="0.2">
      <c r="A53" s="14">
        <v>32</v>
      </c>
      <c r="B53" s="66"/>
      <c r="C53" s="1"/>
      <c r="D53" s="1"/>
      <c r="E53" s="1"/>
      <c r="F53" s="1"/>
      <c r="G53" s="102" t="s">
        <v>30</v>
      </c>
      <c r="H53" s="87">
        <f>IF(H16&gt;0,H52/H16,"")</f>
        <v>0.39990831546030553</v>
      </c>
      <c r="I53" s="4"/>
      <c r="J53" s="1"/>
    </row>
    <row r="54" spans="1:10" x14ac:dyDescent="0.2">
      <c r="A54" s="14">
        <v>33</v>
      </c>
      <c r="B54" s="129" t="str">
        <f>IF(H54=0,"(insert billing period dates at top of page)","")</f>
        <v>(insert billing period dates at top of page)</v>
      </c>
      <c r="C54" s="130"/>
      <c r="D54" s="130"/>
      <c r="E54" s="1"/>
      <c r="F54" s="1"/>
      <c r="G54" s="2" t="s">
        <v>31</v>
      </c>
      <c r="H54" s="107">
        <f>_xlfn.DAYS(F7,C7)</f>
        <v>0</v>
      </c>
      <c r="I54" s="138"/>
      <c r="J54" s="117"/>
    </row>
    <row r="55" spans="1:10" x14ac:dyDescent="0.2">
      <c r="A55" s="14">
        <v>34</v>
      </c>
      <c r="B55" s="62"/>
      <c r="C55" s="1"/>
      <c r="D55" s="1"/>
      <c r="E55" s="1"/>
      <c r="F55" s="1"/>
      <c r="G55" s="2" t="s">
        <v>32</v>
      </c>
      <c r="H55" s="67" t="e">
        <f>IF(H54="","",(H52)/H54)</f>
        <v>#DIV/0!</v>
      </c>
      <c r="I55" s="4"/>
      <c r="J55" s="1"/>
    </row>
    <row r="56" spans="1:10" x14ac:dyDescent="0.2">
      <c r="A56" s="14">
        <v>35</v>
      </c>
      <c r="B56" s="62"/>
      <c r="C56" s="1"/>
      <c r="D56" s="1"/>
      <c r="E56" s="1"/>
      <c r="F56" s="1"/>
      <c r="G56" s="2" t="s">
        <v>33</v>
      </c>
      <c r="H56" s="68" t="e">
        <f>IF(H54="","",H55/1440)</f>
        <v>#DIV/0!</v>
      </c>
      <c r="I56" s="4"/>
      <c r="J56" s="1"/>
    </row>
    <row r="57" spans="1:10" x14ac:dyDescent="0.2">
      <c r="A57" s="14">
        <v>36</v>
      </c>
      <c r="B57" s="62"/>
      <c r="C57" s="1"/>
      <c r="D57" s="1"/>
      <c r="E57" s="1"/>
      <c r="F57" s="1"/>
      <c r="G57" s="2" t="s">
        <v>34</v>
      </c>
      <c r="H57" s="86" t="e">
        <f>IF(H52=0,"",(H52/1000)*B17)</f>
        <v>#VALUE!</v>
      </c>
      <c r="I57" s="4"/>
      <c r="J57" s="1"/>
    </row>
    <row r="58" spans="1:10" ht="13.5" thickBot="1" x14ac:dyDescent="0.25">
      <c r="A58" s="14"/>
      <c r="B58" s="69"/>
      <c r="C58" s="70"/>
      <c r="D58" s="70"/>
      <c r="E58" s="70"/>
      <c r="F58" s="70"/>
      <c r="G58" s="70"/>
      <c r="H58" s="71"/>
      <c r="I58" s="4"/>
      <c r="J58" s="1"/>
    </row>
    <row r="59" spans="1:10" ht="13.5" thickBot="1" x14ac:dyDescent="0.25">
      <c r="A59" s="14">
        <v>37</v>
      </c>
      <c r="B59" s="119" t="s">
        <v>95</v>
      </c>
      <c r="C59" s="120"/>
      <c r="D59" s="120"/>
      <c r="E59" s="120"/>
      <c r="F59" s="120"/>
      <c r="G59" s="120"/>
      <c r="H59" s="120"/>
      <c r="I59" s="73">
        <f>IF(H16=0,"",(H16-(H27+H38))/H16)</f>
        <v>0.46474238281569769</v>
      </c>
      <c r="J59" s="1"/>
    </row>
    <row r="60" spans="1:10" x14ac:dyDescent="0.2">
      <c r="A60" s="1"/>
      <c r="B60" s="1"/>
      <c r="C60" s="1"/>
      <c r="D60" s="1"/>
      <c r="E60" s="1"/>
      <c r="F60" s="1"/>
      <c r="G60" s="56"/>
      <c r="H60" s="1"/>
      <c r="I60" s="4"/>
      <c r="J60" s="1"/>
    </row>
    <row r="61" spans="1:10" x14ac:dyDescent="0.2">
      <c r="A61" s="1"/>
      <c r="B61" s="1"/>
      <c r="C61" s="1"/>
      <c r="D61" s="1"/>
      <c r="E61" s="1"/>
      <c r="F61" s="1"/>
      <c r="G61" s="1"/>
      <c r="H61" s="1"/>
      <c r="I61" s="4"/>
      <c r="J61" s="1"/>
    </row>
    <row r="62" spans="1:10" x14ac:dyDescent="0.2">
      <c r="A62" s="53"/>
      <c r="B62" s="53"/>
      <c r="C62" s="53"/>
      <c r="D62" s="53"/>
      <c r="E62" s="53"/>
      <c r="F62" s="53"/>
      <c r="G62" s="53"/>
      <c r="H62" s="53"/>
      <c r="I62" s="54"/>
      <c r="J62" s="53"/>
    </row>
    <row r="63" spans="1:10" x14ac:dyDescent="0.2">
      <c r="A63" s="53"/>
      <c r="B63" s="53"/>
      <c r="C63" s="53"/>
      <c r="D63" s="53"/>
      <c r="E63" s="53"/>
      <c r="F63" s="53"/>
      <c r="G63" s="53"/>
      <c r="H63" s="53"/>
      <c r="I63" s="108"/>
      <c r="J63" s="53"/>
    </row>
    <row r="64" spans="1:10" x14ac:dyDescent="0.2">
      <c r="A64" s="53"/>
      <c r="B64" s="53"/>
      <c r="C64" s="53"/>
      <c r="D64" s="53"/>
      <c r="E64" s="53"/>
      <c r="F64" s="53"/>
      <c r="G64" s="53"/>
      <c r="H64" s="53"/>
      <c r="I64" s="109"/>
      <c r="J64" s="53"/>
    </row>
    <row r="65" spans="1:9" x14ac:dyDescent="0.2">
      <c r="A65" s="30"/>
      <c r="B65" s="30"/>
      <c r="C65" s="30"/>
      <c r="D65" s="30"/>
      <c r="E65" s="30"/>
      <c r="F65" s="30"/>
      <c r="G65" s="30"/>
      <c r="H65" s="30"/>
      <c r="I65" s="30"/>
    </row>
    <row r="66" spans="1:9" x14ac:dyDescent="0.2">
      <c r="I66" s="29"/>
    </row>
    <row r="67" spans="1:9" x14ac:dyDescent="0.2">
      <c r="I67" s="31"/>
    </row>
    <row r="68" spans="1:9" x14ac:dyDescent="0.2">
      <c r="I68" s="31"/>
    </row>
    <row r="69" spans="1:9" x14ac:dyDescent="0.2">
      <c r="I69" s="31"/>
    </row>
    <row r="70" spans="1:9" x14ac:dyDescent="0.2">
      <c r="I70" s="31"/>
    </row>
  </sheetData>
  <sheetProtection algorithmName="SHA-512" hashValue="eXnm1O2dFuueidR7GlWK8+n8BRHGp3io/0AF94fZTXaXtWUHoq/l9wY3pt92cv2M9QkgGlUQwIUhex6LxLEWXw==" saltValue="jtk3oo8HtmP3BzLA0SQyOA=="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24" priority="1" stopIfTrue="1">
      <formula>"IF(D20="""""</formula>
    </cfRule>
  </conditionalFormatting>
  <conditionalFormatting sqref="I59">
    <cfRule type="cellIs" dxfId="23" priority="2" stopIfTrue="1" operator="greaterThan">
      <formula>0.15</formula>
    </cfRule>
  </conditionalFormatting>
  <pageMargins left="0.25" right="0.25" top="0.5" bottom="0.25" header="0" footer="0"/>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8EB2A-3FFB-4F00-A9E9-0F3F37BE1367}">
  <dimension ref="A1:J70"/>
  <sheetViews>
    <sheetView topLeftCell="A25" workbookViewId="0">
      <selection activeCell="H15" sqref="H15"/>
    </sheetView>
  </sheetViews>
  <sheetFormatPr defaultRowHeight="12.75" x14ac:dyDescent="0.2"/>
  <cols>
    <col min="8" max="8" width="15" customWidth="1"/>
    <col min="9" max="9" width="10" style="32" bestFit="1" customWidth="1"/>
  </cols>
  <sheetData>
    <row r="1" spans="1:10" ht="20.25" x14ac:dyDescent="0.3">
      <c r="A1" s="151" t="s">
        <v>55</v>
      </c>
      <c r="B1" s="152"/>
      <c r="C1" s="152"/>
      <c r="D1" s="152"/>
      <c r="E1" s="152"/>
      <c r="F1" s="152"/>
      <c r="G1" s="152"/>
      <c r="H1" s="152"/>
      <c r="I1" s="152"/>
      <c r="J1" s="79"/>
    </row>
    <row r="2" spans="1:10" ht="18" x14ac:dyDescent="0.25">
      <c r="A2" s="160" t="s">
        <v>0</v>
      </c>
      <c r="B2" s="160"/>
      <c r="C2" s="160"/>
      <c r="D2" s="160"/>
      <c r="E2" s="160"/>
      <c r="F2" s="160"/>
      <c r="G2" s="160"/>
      <c r="H2" s="160"/>
      <c r="I2" s="160"/>
      <c r="J2" s="58"/>
    </row>
    <row r="3" spans="1:10" x14ac:dyDescent="0.2">
      <c r="A3" s="1"/>
      <c r="B3" s="1"/>
      <c r="C3" s="1"/>
      <c r="D3" s="3"/>
      <c r="E3" s="1"/>
      <c r="F3" s="1"/>
      <c r="G3" s="1"/>
      <c r="H3" s="34"/>
      <c r="I3" s="103"/>
      <c r="J3" s="1"/>
    </row>
    <row r="4" spans="1:10" x14ac:dyDescent="0.2">
      <c r="A4" s="5" t="s">
        <v>1</v>
      </c>
      <c r="B4" s="1"/>
      <c r="C4" s="167" t="str">
        <f>January!C4</f>
        <v>WESTERN ROCKCASTE WATER</v>
      </c>
      <c r="D4" s="168"/>
      <c r="E4" s="168"/>
      <c r="F4" s="169"/>
      <c r="G4" s="93" t="s">
        <v>37</v>
      </c>
      <c r="H4" s="55" t="str">
        <f>January!H4</f>
        <v>KY1020891</v>
      </c>
      <c r="I4" s="92"/>
      <c r="J4" s="1"/>
    </row>
    <row r="5" spans="1:10" ht="6" customHeight="1" x14ac:dyDescent="0.2">
      <c r="A5" s="1"/>
      <c r="B5" s="1"/>
      <c r="C5" s="161"/>
      <c r="D5" s="161"/>
      <c r="E5" s="1"/>
      <c r="F5" s="1"/>
      <c r="G5" s="1"/>
      <c r="H5" s="34"/>
      <c r="I5" s="4"/>
      <c r="J5" s="1"/>
    </row>
    <row r="6" spans="1:10" x14ac:dyDescent="0.2">
      <c r="A6" s="5" t="s">
        <v>2</v>
      </c>
      <c r="B6" s="1"/>
      <c r="C6" s="167" t="s">
        <v>101</v>
      </c>
      <c r="D6" s="170"/>
      <c r="E6" s="1"/>
      <c r="F6" s="1"/>
      <c r="G6" s="36" t="s">
        <v>3</v>
      </c>
      <c r="H6" s="50">
        <f>January!H6</f>
        <v>2022</v>
      </c>
      <c r="I6" s="4"/>
      <c r="J6" s="1"/>
    </row>
    <row r="7" spans="1:10" x14ac:dyDescent="0.2">
      <c r="A7" s="136" t="s">
        <v>74</v>
      </c>
      <c r="B7" s="139"/>
      <c r="C7" s="140"/>
      <c r="D7" s="141"/>
      <c r="E7" s="91" t="s">
        <v>75</v>
      </c>
      <c r="F7" s="142"/>
      <c r="G7" s="143"/>
      <c r="H7" s="85"/>
      <c r="I7" s="4"/>
      <c r="J7" s="1"/>
    </row>
    <row r="8" spans="1:10" x14ac:dyDescent="0.2">
      <c r="A8" s="1"/>
      <c r="B8" s="1"/>
      <c r="C8" s="1"/>
      <c r="D8" s="1"/>
      <c r="E8" s="1"/>
      <c r="F8" s="1"/>
      <c r="G8" s="1"/>
      <c r="H8" s="90"/>
      <c r="I8" s="4"/>
      <c r="J8" s="1"/>
    </row>
    <row r="9" spans="1:10" x14ac:dyDescent="0.2">
      <c r="A9" s="14">
        <v>1</v>
      </c>
      <c r="B9" s="5" t="s">
        <v>4</v>
      </c>
      <c r="C9" s="1"/>
      <c r="D9" s="1"/>
      <c r="E9" s="1"/>
      <c r="F9" s="144" t="str">
        <f>IF(H9="","(insert cost)","")</f>
        <v>(insert cost)</v>
      </c>
      <c r="G9" s="145"/>
      <c r="H9" s="6"/>
      <c r="I9" s="4"/>
      <c r="J9" s="1"/>
    </row>
    <row r="10" spans="1:10" x14ac:dyDescent="0.2">
      <c r="A10" s="14">
        <v>2</v>
      </c>
      <c r="B10" s="5" t="s">
        <v>5</v>
      </c>
      <c r="C10" s="1"/>
      <c r="D10" s="1"/>
      <c r="E10" s="1"/>
      <c r="F10" s="144" t="str">
        <f>IF(H10="","(insert cost)","")</f>
        <v/>
      </c>
      <c r="G10" s="145"/>
      <c r="H10" s="7">
        <v>2.93</v>
      </c>
      <c r="I10" s="8"/>
      <c r="J10" s="1"/>
    </row>
    <row r="11" spans="1:10" hidden="1" x14ac:dyDescent="0.2">
      <c r="A11" s="5"/>
      <c r="B11" s="1"/>
      <c r="C11" s="1"/>
      <c r="D11" s="1"/>
      <c r="E11" s="1"/>
      <c r="F11" s="1"/>
      <c r="G11" s="1"/>
      <c r="H11" s="9"/>
      <c r="I11" s="8"/>
      <c r="J11" s="1"/>
    </row>
    <row r="12" spans="1:10" ht="12.75" customHeight="1" thickBot="1" x14ac:dyDescent="0.25">
      <c r="A12" s="10"/>
      <c r="B12" s="10"/>
      <c r="C12" s="11"/>
      <c r="D12" s="11"/>
      <c r="E12" s="11"/>
      <c r="F12" s="11"/>
      <c r="G12" s="11"/>
      <c r="H12" s="12"/>
      <c r="I12" s="13"/>
      <c r="J12" s="1"/>
    </row>
    <row r="13" spans="1:10" x14ac:dyDescent="0.2">
      <c r="A13" s="76"/>
      <c r="B13" s="150" t="s">
        <v>7</v>
      </c>
      <c r="C13" s="150"/>
      <c r="D13" s="150"/>
      <c r="E13" s="150"/>
      <c r="F13" s="150"/>
      <c r="G13" s="150"/>
      <c r="H13" s="93" t="s">
        <v>6</v>
      </c>
      <c r="I13" s="92"/>
      <c r="J13" s="1"/>
    </row>
    <row r="14" spans="1:10" x14ac:dyDescent="0.2">
      <c r="A14" s="14">
        <v>3</v>
      </c>
      <c r="B14" s="1" t="s">
        <v>8</v>
      </c>
      <c r="C14" s="1"/>
      <c r="D14" s="1"/>
      <c r="E14" s="1"/>
      <c r="F14" s="148" t="str">
        <f>IF(H9="","",H14/1000*H9)</f>
        <v/>
      </c>
      <c r="G14" s="149"/>
      <c r="H14" s="104"/>
      <c r="I14" s="47">
        <f>IF(H16&gt;0,H14/H16,"")</f>
        <v>0</v>
      </c>
      <c r="J14" s="1"/>
    </row>
    <row r="15" spans="1:10" x14ac:dyDescent="0.2">
      <c r="A15" s="14">
        <v>4</v>
      </c>
      <c r="B15" s="1" t="s">
        <v>9</v>
      </c>
      <c r="C15" s="1"/>
      <c r="D15" s="1"/>
      <c r="E15" s="1"/>
      <c r="F15" s="148">
        <f>IF(H10="","",H15/1000*H10)</f>
        <v>67286.571000000011</v>
      </c>
      <c r="G15" s="149"/>
      <c r="H15" s="15">
        <v>22964700</v>
      </c>
      <c r="I15" s="48">
        <f>IF(H16&gt;0,H15/H16,"")</f>
        <v>1</v>
      </c>
      <c r="J15" s="1"/>
    </row>
    <row r="16" spans="1:10" x14ac:dyDescent="0.2">
      <c r="A16" s="14">
        <v>5</v>
      </c>
      <c r="B16" s="136" t="s">
        <v>10</v>
      </c>
      <c r="C16" s="136"/>
      <c r="D16" s="136"/>
      <c r="E16" s="136"/>
      <c r="F16" s="136"/>
      <c r="G16" s="136"/>
      <c r="H16" s="16">
        <f>H14+H15</f>
        <v>22964700</v>
      </c>
      <c r="I16" s="8"/>
      <c r="J16" s="1"/>
    </row>
    <row r="17" spans="1:10" ht="13.5" thickBot="1" x14ac:dyDescent="0.25">
      <c r="A17" s="17">
        <v>6</v>
      </c>
      <c r="B17" s="33" t="e">
        <f>F17/(H16/1000)</f>
        <v>#VALUE!</v>
      </c>
      <c r="C17" s="18"/>
      <c r="D17" s="164" t="s">
        <v>11</v>
      </c>
      <c r="E17" s="164"/>
      <c r="F17" s="165" t="e">
        <f>IF(H16=0,"",F14+F15)</f>
        <v>#VALUE!</v>
      </c>
      <c r="G17" s="165"/>
      <c r="H17" s="18"/>
      <c r="I17" s="19"/>
      <c r="J17" s="1"/>
    </row>
    <row r="18" spans="1:10" ht="13.5" thickTop="1" x14ac:dyDescent="0.2">
      <c r="A18" s="14"/>
      <c r="B18" s="133" t="s">
        <v>12</v>
      </c>
      <c r="C18" s="133"/>
      <c r="D18" s="133"/>
      <c r="E18" s="133"/>
      <c r="F18" s="133"/>
      <c r="G18" s="133"/>
      <c r="H18" s="133"/>
      <c r="I18" s="133"/>
      <c r="J18" s="1"/>
    </row>
    <row r="19" spans="1:10" x14ac:dyDescent="0.2">
      <c r="A19" s="14">
        <v>7</v>
      </c>
      <c r="B19" s="1" t="s">
        <v>13</v>
      </c>
      <c r="C19" s="1"/>
      <c r="D19" s="1"/>
      <c r="E19" s="1"/>
      <c r="F19" s="1"/>
      <c r="G19" s="1"/>
      <c r="H19" s="15">
        <v>15054200</v>
      </c>
      <c r="I19" s="4"/>
      <c r="J19" s="1"/>
    </row>
    <row r="20" spans="1:10" x14ac:dyDescent="0.2">
      <c r="A20" s="14">
        <v>8</v>
      </c>
      <c r="B20" s="1" t="s">
        <v>14</v>
      </c>
      <c r="C20" s="1"/>
      <c r="D20" s="1"/>
      <c r="E20" s="1"/>
      <c r="F20" s="1"/>
      <c r="G20" s="1"/>
      <c r="H20" s="15"/>
      <c r="I20" s="4"/>
      <c r="J20" s="1"/>
    </row>
    <row r="21" spans="1:10" x14ac:dyDescent="0.2">
      <c r="A21" s="14">
        <v>9</v>
      </c>
      <c r="B21" s="1" t="s">
        <v>15</v>
      </c>
      <c r="C21" s="1"/>
      <c r="D21" s="1"/>
      <c r="E21" s="1"/>
      <c r="F21" s="1"/>
      <c r="G21" s="1"/>
      <c r="H21" s="15"/>
      <c r="I21" s="4"/>
      <c r="J21" s="1"/>
    </row>
    <row r="22" spans="1:10" x14ac:dyDescent="0.2">
      <c r="A22" s="14">
        <v>10</v>
      </c>
      <c r="B22" s="1" t="s">
        <v>16</v>
      </c>
      <c r="C22" s="1"/>
      <c r="D22" s="1"/>
      <c r="E22" s="1"/>
      <c r="F22" s="1"/>
      <c r="G22" s="1"/>
      <c r="H22" s="15"/>
      <c r="I22" s="4"/>
      <c r="J22" s="1"/>
    </row>
    <row r="23" spans="1:10" x14ac:dyDescent="0.2">
      <c r="A23" s="14">
        <v>11</v>
      </c>
      <c r="B23" s="1" t="s">
        <v>17</v>
      </c>
      <c r="C23" s="121" t="s">
        <v>65</v>
      </c>
      <c r="D23" s="122"/>
      <c r="E23" s="122"/>
      <c r="F23" s="122"/>
      <c r="G23" s="123"/>
      <c r="H23" s="15"/>
      <c r="I23" s="4"/>
      <c r="J23" s="1"/>
    </row>
    <row r="24" spans="1:10" x14ac:dyDescent="0.2">
      <c r="A24" s="14">
        <v>12</v>
      </c>
      <c r="B24" s="56" t="s">
        <v>48</v>
      </c>
      <c r="C24" s="1"/>
      <c r="D24" s="124" t="s">
        <v>66</v>
      </c>
      <c r="E24" s="125"/>
      <c r="F24" s="125"/>
      <c r="G24" s="126"/>
      <c r="H24" s="15"/>
      <c r="I24" s="4"/>
      <c r="J24" s="1"/>
    </row>
    <row r="25" spans="1:10" x14ac:dyDescent="0.2">
      <c r="A25" s="14">
        <v>13</v>
      </c>
      <c r="B25" s="1" t="s">
        <v>18</v>
      </c>
      <c r="C25" s="1"/>
      <c r="D25" s="155"/>
      <c r="E25" s="156"/>
      <c r="F25" s="156"/>
      <c r="G25" s="157"/>
      <c r="H25" s="15"/>
      <c r="I25" s="4"/>
      <c r="J25" s="1"/>
    </row>
    <row r="26" spans="1:10" x14ac:dyDescent="0.2">
      <c r="A26" s="14"/>
      <c r="B26" s="1"/>
      <c r="C26" s="1"/>
      <c r="D26" s="153" t="str">
        <f>IF(AND(D25="",H25&gt;0),"(identify Other Sales )","")</f>
        <v/>
      </c>
      <c r="E26" s="153"/>
      <c r="F26" s="153"/>
      <c r="G26" s="153"/>
      <c r="H26" s="1"/>
      <c r="I26" s="8"/>
      <c r="J26" s="1"/>
    </row>
    <row r="27" spans="1:10" x14ac:dyDescent="0.2">
      <c r="A27" s="14">
        <v>14</v>
      </c>
      <c r="B27" s="136" t="s">
        <v>19</v>
      </c>
      <c r="C27" s="136"/>
      <c r="D27" s="136"/>
      <c r="E27" s="136"/>
      <c r="F27" s="136"/>
      <c r="G27" s="136"/>
      <c r="H27" s="16">
        <f>SUM(H19:H25)</f>
        <v>15054200</v>
      </c>
      <c r="I27" s="48">
        <f>IF(H16&gt;0,H27/H16,"")</f>
        <v>0.65553654086489266</v>
      </c>
      <c r="J27" s="1"/>
    </row>
    <row r="28" spans="1:10" ht="13.5" thickBot="1" x14ac:dyDescent="0.25">
      <c r="A28" s="17">
        <v>15</v>
      </c>
      <c r="B28" s="127" t="s">
        <v>20</v>
      </c>
      <c r="C28" s="154"/>
      <c r="D28" s="154"/>
      <c r="E28" s="154"/>
      <c r="F28" s="154"/>
      <c r="G28" s="154"/>
      <c r="H28" s="21">
        <f>H16-H27</f>
        <v>7910500</v>
      </c>
      <c r="I28" s="49">
        <f>IF(H16&gt;0,H28/H16,"")</f>
        <v>0.34446345913510734</v>
      </c>
      <c r="J28" s="1"/>
    </row>
    <row r="29" spans="1:10" ht="13.5" thickTop="1" x14ac:dyDescent="0.2">
      <c r="A29" s="14"/>
      <c r="B29" s="1"/>
      <c r="C29" s="1"/>
      <c r="D29" s="1"/>
      <c r="E29" s="1"/>
      <c r="F29" s="1"/>
      <c r="G29" s="1"/>
      <c r="H29" s="1"/>
      <c r="I29" s="4"/>
      <c r="J29" s="1"/>
    </row>
    <row r="30" spans="1:10" x14ac:dyDescent="0.2">
      <c r="A30" s="14"/>
      <c r="B30" s="133" t="s">
        <v>21</v>
      </c>
      <c r="C30" s="133"/>
      <c r="D30" s="133"/>
      <c r="E30" s="133"/>
      <c r="F30" s="133"/>
      <c r="G30" s="133"/>
      <c r="H30" s="133"/>
      <c r="I30" s="133"/>
      <c r="J30" s="1"/>
    </row>
    <row r="31" spans="1:10" x14ac:dyDescent="0.2">
      <c r="A31" s="14">
        <v>16</v>
      </c>
      <c r="B31" s="1" t="s">
        <v>22</v>
      </c>
      <c r="C31" s="1"/>
      <c r="D31" s="1"/>
      <c r="E31" s="1"/>
      <c r="F31" s="1"/>
      <c r="G31" s="1"/>
      <c r="H31" s="15"/>
      <c r="I31" s="22"/>
      <c r="J31" s="1"/>
    </row>
    <row r="32" spans="1:10" x14ac:dyDescent="0.2">
      <c r="A32" s="14">
        <v>17</v>
      </c>
      <c r="B32" s="1" t="s">
        <v>23</v>
      </c>
      <c r="C32" s="1"/>
      <c r="D32" s="1"/>
      <c r="E32" s="1"/>
      <c r="F32" s="1"/>
      <c r="G32" s="1"/>
      <c r="H32" s="15"/>
      <c r="I32" s="22"/>
      <c r="J32" s="1"/>
    </row>
    <row r="33" spans="1:10" x14ac:dyDescent="0.2">
      <c r="A33" s="14">
        <v>18</v>
      </c>
      <c r="B33" s="56" t="s">
        <v>24</v>
      </c>
      <c r="C33" s="1"/>
      <c r="D33" s="124" t="s">
        <v>68</v>
      </c>
      <c r="E33" s="125"/>
      <c r="F33" s="125"/>
      <c r="G33" s="126"/>
      <c r="H33" s="15">
        <v>4500</v>
      </c>
      <c r="I33" s="59" t="e">
        <f>IF(H33=0,"",(H33/1000)*B17)</f>
        <v>#VALUE!</v>
      </c>
      <c r="J33" s="1"/>
    </row>
    <row r="34" spans="1:10" x14ac:dyDescent="0.2">
      <c r="A34" s="14">
        <v>19</v>
      </c>
      <c r="B34" s="56" t="s">
        <v>41</v>
      </c>
      <c r="C34" s="1"/>
      <c r="D34" s="124" t="s">
        <v>69</v>
      </c>
      <c r="E34" s="125"/>
      <c r="F34" s="125"/>
      <c r="G34" s="126"/>
      <c r="H34" s="15"/>
      <c r="I34" s="59" t="str">
        <f>IF(H34=0,"",(H34/1000)*B17)</f>
        <v/>
      </c>
      <c r="J34" s="1"/>
    </row>
    <row r="35" spans="1:10" x14ac:dyDescent="0.2">
      <c r="A35" s="14">
        <v>20</v>
      </c>
      <c r="B35" s="56" t="s">
        <v>54</v>
      </c>
      <c r="C35" s="1"/>
      <c r="D35" s="124" t="s">
        <v>67</v>
      </c>
      <c r="E35" s="125"/>
      <c r="F35" s="125"/>
      <c r="G35" s="126"/>
      <c r="H35" s="15"/>
      <c r="I35" s="59" t="str">
        <f>IF(H35=0,"",(H35/1000)*B17)</f>
        <v/>
      </c>
      <c r="J35" s="1"/>
    </row>
    <row r="36" spans="1:10" x14ac:dyDescent="0.2">
      <c r="A36" s="14">
        <v>21</v>
      </c>
      <c r="B36" s="56" t="s">
        <v>56</v>
      </c>
      <c r="C36" s="1"/>
      <c r="D36" s="155"/>
      <c r="E36" s="158"/>
      <c r="F36" s="158"/>
      <c r="G36" s="159"/>
      <c r="H36" s="15"/>
      <c r="I36" s="59" t="str">
        <f>IF(H36=0,"",(H36/1000)*B17)</f>
        <v/>
      </c>
      <c r="J36" s="1"/>
    </row>
    <row r="37" spans="1:10" x14ac:dyDescent="0.2">
      <c r="A37" s="14"/>
      <c r="B37" s="1"/>
      <c r="C37" s="1"/>
      <c r="D37" s="153" t="str">
        <f>IF(AND(D36="",H36&gt;0),"(identify other usage )","")</f>
        <v/>
      </c>
      <c r="E37" s="153"/>
      <c r="F37" s="153"/>
      <c r="G37" s="153"/>
      <c r="H37" s="1"/>
      <c r="I37" s="8"/>
      <c r="J37" s="1"/>
    </row>
    <row r="38" spans="1:10" x14ac:dyDescent="0.2">
      <c r="A38" s="14">
        <v>22</v>
      </c>
      <c r="B38" s="136" t="s">
        <v>35</v>
      </c>
      <c r="C38" s="136"/>
      <c r="D38" s="136"/>
      <c r="E38" s="136"/>
      <c r="F38" s="136"/>
      <c r="G38" s="136"/>
      <c r="H38" s="105">
        <f>SUM(H31:H36)</f>
        <v>4500</v>
      </c>
      <c r="I38" s="20"/>
      <c r="J38" s="1"/>
    </row>
    <row r="39" spans="1:10" ht="4.3499999999999996" customHeight="1" thickBot="1" x14ac:dyDescent="0.25">
      <c r="A39" s="17"/>
      <c r="B39" s="127"/>
      <c r="C39" s="131"/>
      <c r="D39" s="131"/>
      <c r="E39" s="131"/>
      <c r="F39" s="131"/>
      <c r="G39" s="131"/>
      <c r="H39" s="132"/>
      <c r="I39" s="88"/>
      <c r="J39" s="1"/>
    </row>
    <row r="40" spans="1:10" ht="13.5" thickTop="1" x14ac:dyDescent="0.2">
      <c r="A40" s="14"/>
      <c r="B40" s="133" t="s">
        <v>26</v>
      </c>
      <c r="C40" s="133"/>
      <c r="D40" s="133"/>
      <c r="E40" s="133"/>
      <c r="F40" s="133"/>
      <c r="G40" s="133"/>
      <c r="H40" s="133"/>
      <c r="I40" s="133"/>
      <c r="J40" s="1"/>
    </row>
    <row r="41" spans="1:10" x14ac:dyDescent="0.2">
      <c r="A41" s="14">
        <v>23</v>
      </c>
      <c r="B41" s="124" t="s">
        <v>42</v>
      </c>
      <c r="C41" s="125"/>
      <c r="D41" s="125"/>
      <c r="E41" s="125"/>
      <c r="F41" s="125"/>
      <c r="G41" s="126"/>
      <c r="H41" s="15"/>
      <c r="I41" s="59" t="str">
        <f>IF(H41=0,"",(H41/1000)*B17)</f>
        <v/>
      </c>
      <c r="J41" s="1"/>
    </row>
    <row r="42" spans="1:10" x14ac:dyDescent="0.2">
      <c r="A42" s="14">
        <v>24</v>
      </c>
      <c r="B42" s="124" t="s">
        <v>118</v>
      </c>
      <c r="C42" s="125"/>
      <c r="D42" s="137" t="s">
        <v>70</v>
      </c>
      <c r="E42" s="125"/>
      <c r="F42" s="125"/>
      <c r="G42" s="126"/>
      <c r="H42" s="15">
        <v>90000</v>
      </c>
      <c r="I42" s="59" t="e">
        <f>IF(H42=0,"",(H42/1000)*B17)</f>
        <v>#VALUE!</v>
      </c>
      <c r="J42" s="1"/>
    </row>
    <row r="43" spans="1:10" x14ac:dyDescent="0.2">
      <c r="A43" s="14">
        <v>25</v>
      </c>
      <c r="B43" s="137" t="s">
        <v>119</v>
      </c>
      <c r="C43" s="117"/>
      <c r="D43" s="137" t="s">
        <v>120</v>
      </c>
      <c r="E43" s="117"/>
      <c r="F43" s="117"/>
      <c r="G43" s="166"/>
      <c r="H43" s="15"/>
      <c r="I43" s="59" t="str">
        <f>IF(H43=0,"",(H43/1000)*B17)</f>
        <v/>
      </c>
      <c r="J43" s="1"/>
    </row>
    <row r="44" spans="1:10" x14ac:dyDescent="0.2">
      <c r="A44" s="14">
        <v>26</v>
      </c>
      <c r="B44" s="124" t="s">
        <v>78</v>
      </c>
      <c r="C44" s="125"/>
      <c r="D44" s="125"/>
      <c r="E44" s="125"/>
      <c r="F44" s="125"/>
      <c r="G44" s="126"/>
      <c r="H44" s="15"/>
      <c r="I44" s="59" t="str">
        <f>IF(H44=0,"",(H44/1000)*B17)</f>
        <v/>
      </c>
      <c r="J44" s="1"/>
    </row>
    <row r="45" spans="1:10" x14ac:dyDescent="0.2">
      <c r="A45" s="14">
        <v>27</v>
      </c>
      <c r="B45" s="124" t="s">
        <v>63</v>
      </c>
      <c r="C45" s="125"/>
      <c r="D45" s="125"/>
      <c r="E45" s="137" t="s">
        <v>71</v>
      </c>
      <c r="F45" s="125"/>
      <c r="G45" s="126"/>
      <c r="H45" s="15"/>
      <c r="I45" s="59" t="str">
        <f>IF(H45=0,"",(H45/1000)*B17)</f>
        <v/>
      </c>
      <c r="J45" s="1"/>
    </row>
    <row r="46" spans="1:10" x14ac:dyDescent="0.2">
      <c r="A46" s="14">
        <v>28</v>
      </c>
      <c r="B46" s="56" t="s">
        <v>58</v>
      </c>
      <c r="C46" s="137" t="s">
        <v>72</v>
      </c>
      <c r="D46" s="125"/>
      <c r="E46" s="125"/>
      <c r="F46" s="125"/>
      <c r="G46" s="126"/>
      <c r="H46" s="15"/>
      <c r="I46" s="59" t="str">
        <f>IF(H46=0,"",(H46/1000)*B17)</f>
        <v/>
      </c>
      <c r="J46" s="1"/>
    </row>
    <row r="47" spans="1:10" x14ac:dyDescent="0.2">
      <c r="A47" s="134" t="str">
        <f>IF(H52&lt;0,"ERROR - Unknown Loss cannot be a negative value.","")</f>
        <v/>
      </c>
      <c r="B47" s="135"/>
      <c r="C47" s="135"/>
      <c r="D47" s="135"/>
      <c r="E47" s="135"/>
      <c r="F47" s="135"/>
      <c r="G47" s="135"/>
      <c r="H47" s="1"/>
      <c r="I47" s="8"/>
      <c r="J47" s="1"/>
    </row>
    <row r="48" spans="1:10" x14ac:dyDescent="0.2">
      <c r="A48" s="14">
        <v>29</v>
      </c>
      <c r="B48" s="136" t="s">
        <v>76</v>
      </c>
      <c r="C48" s="136"/>
      <c r="D48" s="136"/>
      <c r="E48" s="136"/>
      <c r="F48" s="136"/>
      <c r="G48" s="136"/>
      <c r="H48" s="24">
        <f>SUM(H41:H46)</f>
        <v>90000</v>
      </c>
      <c r="I48" s="106"/>
      <c r="J48" s="1"/>
    </row>
    <row r="49" spans="1:10" ht="13.5" thickBot="1" x14ac:dyDescent="0.25">
      <c r="A49" s="17">
        <v>30</v>
      </c>
      <c r="B49" s="127" t="s">
        <v>77</v>
      </c>
      <c r="C49" s="128"/>
      <c r="D49" s="128"/>
      <c r="E49" s="128"/>
      <c r="F49" s="128"/>
      <c r="G49" s="128"/>
      <c r="H49" s="26" t="e">
        <f>IF(H16=0,"",((H48/1000)*B17))</f>
        <v>#VALUE!</v>
      </c>
      <c r="I49" s="27"/>
      <c r="J49" s="1"/>
    </row>
    <row r="50" spans="1:10" ht="4.5" customHeight="1" thickTop="1" x14ac:dyDescent="0.2">
      <c r="A50" s="14"/>
      <c r="B50" s="1"/>
      <c r="C50" s="1"/>
      <c r="D50" s="1"/>
      <c r="E50" s="1"/>
      <c r="F50" s="1"/>
      <c r="G50" s="1"/>
      <c r="H50" s="1"/>
      <c r="I50" s="4"/>
      <c r="J50" s="1"/>
    </row>
    <row r="51" spans="1:10" x14ac:dyDescent="0.2">
      <c r="A51" s="14"/>
      <c r="B51" s="64" t="s">
        <v>36</v>
      </c>
      <c r="C51" s="61"/>
      <c r="D51" s="61"/>
      <c r="E51" s="61"/>
      <c r="F51" s="61"/>
      <c r="G51" s="61"/>
      <c r="H51" s="65"/>
      <c r="I51" s="4"/>
      <c r="J51" s="1"/>
    </row>
    <row r="52" spans="1:10" x14ac:dyDescent="0.2">
      <c r="A52" s="14">
        <v>31</v>
      </c>
      <c r="B52" s="66"/>
      <c r="C52" s="1"/>
      <c r="D52" s="1"/>
      <c r="E52" s="1"/>
      <c r="F52" s="1"/>
      <c r="G52" s="2" t="s">
        <v>29</v>
      </c>
      <c r="H52" s="67">
        <f>H16-H27-H38-H41-H42-H43-H44-H45-H46</f>
        <v>7816000</v>
      </c>
      <c r="I52" s="59"/>
      <c r="J52" s="1"/>
    </row>
    <row r="53" spans="1:10" x14ac:dyDescent="0.2">
      <c r="A53" s="14">
        <v>32</v>
      </c>
      <c r="B53" s="66"/>
      <c r="C53" s="1"/>
      <c r="D53" s="1"/>
      <c r="E53" s="1"/>
      <c r="F53" s="1"/>
      <c r="G53" s="102" t="s">
        <v>30</v>
      </c>
      <c r="H53" s="87">
        <f>IF(H16&gt;0,H52/H16,"")</f>
        <v>0.34034844783515572</v>
      </c>
      <c r="I53" s="4"/>
      <c r="J53" s="1"/>
    </row>
    <row r="54" spans="1:10" x14ac:dyDescent="0.2">
      <c r="A54" s="14">
        <v>33</v>
      </c>
      <c r="B54" s="129" t="str">
        <f>IF(H54=0,"(insert billing period dates at top of page)","")</f>
        <v>(insert billing period dates at top of page)</v>
      </c>
      <c r="C54" s="130"/>
      <c r="D54" s="130"/>
      <c r="E54" s="1"/>
      <c r="F54" s="1"/>
      <c r="G54" s="2" t="s">
        <v>31</v>
      </c>
      <c r="H54" s="107">
        <f>_xlfn.DAYS(F7,C7)</f>
        <v>0</v>
      </c>
      <c r="I54" s="138"/>
      <c r="J54" s="117"/>
    </row>
    <row r="55" spans="1:10" x14ac:dyDescent="0.2">
      <c r="A55" s="14">
        <v>34</v>
      </c>
      <c r="B55" s="62"/>
      <c r="C55" s="1"/>
      <c r="D55" s="1"/>
      <c r="E55" s="1"/>
      <c r="F55" s="1"/>
      <c r="G55" s="2" t="s">
        <v>32</v>
      </c>
      <c r="H55" s="67" t="e">
        <f>IF(H54="","",(H52)/H54)</f>
        <v>#DIV/0!</v>
      </c>
      <c r="I55" s="4"/>
      <c r="J55" s="1"/>
    </row>
    <row r="56" spans="1:10" x14ac:dyDescent="0.2">
      <c r="A56" s="14">
        <v>35</v>
      </c>
      <c r="B56" s="62"/>
      <c r="C56" s="1"/>
      <c r="D56" s="1"/>
      <c r="E56" s="1"/>
      <c r="F56" s="1"/>
      <c r="G56" s="2" t="s">
        <v>33</v>
      </c>
      <c r="H56" s="68" t="e">
        <f>IF(H54="","",H55/1440)</f>
        <v>#DIV/0!</v>
      </c>
      <c r="I56" s="4"/>
      <c r="J56" s="1"/>
    </row>
    <row r="57" spans="1:10" x14ac:dyDescent="0.2">
      <c r="A57" s="14">
        <v>36</v>
      </c>
      <c r="B57" s="62"/>
      <c r="C57" s="1"/>
      <c r="D57" s="1"/>
      <c r="E57" s="1"/>
      <c r="F57" s="1"/>
      <c r="G57" s="2" t="s">
        <v>34</v>
      </c>
      <c r="H57" s="86" t="e">
        <f>IF(H52=0,"",(H52/1000)*B17)</f>
        <v>#VALUE!</v>
      </c>
      <c r="I57" s="4"/>
      <c r="J57" s="1"/>
    </row>
    <row r="58" spans="1:10" ht="13.5" thickBot="1" x14ac:dyDescent="0.25">
      <c r="A58" s="14"/>
      <c r="B58" s="69"/>
      <c r="C58" s="70"/>
      <c r="D58" s="70"/>
      <c r="E58" s="70"/>
      <c r="F58" s="70"/>
      <c r="G58" s="70"/>
      <c r="H58" s="71"/>
      <c r="I58" s="4"/>
      <c r="J58" s="1"/>
    </row>
    <row r="59" spans="1:10" ht="13.5" thickBot="1" x14ac:dyDescent="0.25">
      <c r="A59" s="14">
        <v>37</v>
      </c>
      <c r="B59" s="119" t="s">
        <v>95</v>
      </c>
      <c r="C59" s="120"/>
      <c r="D59" s="120"/>
      <c r="E59" s="120"/>
      <c r="F59" s="120"/>
      <c r="G59" s="120"/>
      <c r="H59" s="120"/>
      <c r="I59" s="73">
        <f>IF(H16=0,"",(H16-(H27+H38))/H16)</f>
        <v>0.34426750621606206</v>
      </c>
      <c r="J59" s="1"/>
    </row>
    <row r="60" spans="1:10" x14ac:dyDescent="0.2">
      <c r="A60" s="1"/>
      <c r="B60" s="1"/>
      <c r="C60" s="1"/>
      <c r="D60" s="1"/>
      <c r="E60" s="1"/>
      <c r="F60" s="1"/>
      <c r="G60" s="56"/>
      <c r="H60" s="1"/>
      <c r="I60" s="4"/>
      <c r="J60" s="1"/>
    </row>
    <row r="61" spans="1:10" x14ac:dyDescent="0.2">
      <c r="A61" s="1"/>
      <c r="B61" s="1"/>
      <c r="C61" s="1"/>
      <c r="D61" s="1"/>
      <c r="E61" s="1"/>
      <c r="F61" s="1"/>
      <c r="G61" s="1"/>
      <c r="H61" s="1"/>
      <c r="I61" s="4"/>
      <c r="J61" s="1"/>
    </row>
    <row r="62" spans="1:10" x14ac:dyDescent="0.2">
      <c r="A62" s="53"/>
      <c r="B62" s="53"/>
      <c r="C62" s="53"/>
      <c r="D62" s="53"/>
      <c r="E62" s="53"/>
      <c r="F62" s="53"/>
      <c r="G62" s="53"/>
      <c r="H62" s="53"/>
      <c r="I62" s="54"/>
      <c r="J62" s="53"/>
    </row>
    <row r="63" spans="1:10" x14ac:dyDescent="0.2">
      <c r="A63" s="53"/>
      <c r="B63" s="53"/>
      <c r="C63" s="53"/>
      <c r="D63" s="53"/>
      <c r="E63" s="53"/>
      <c r="F63" s="53"/>
      <c r="G63" s="53"/>
      <c r="H63" s="53"/>
      <c r="I63" s="108"/>
      <c r="J63" s="53"/>
    </row>
    <row r="64" spans="1:10" x14ac:dyDescent="0.2">
      <c r="A64" s="53"/>
      <c r="B64" s="53"/>
      <c r="C64" s="53"/>
      <c r="D64" s="53"/>
      <c r="E64" s="53"/>
      <c r="F64" s="53"/>
      <c r="G64" s="53"/>
      <c r="H64" s="53"/>
      <c r="I64" s="109"/>
      <c r="J64" s="53"/>
    </row>
    <row r="65" spans="1:9" x14ac:dyDescent="0.2">
      <c r="A65" s="30"/>
      <c r="B65" s="30"/>
      <c r="C65" s="30"/>
      <c r="D65" s="30"/>
      <c r="E65" s="30"/>
      <c r="F65" s="30"/>
      <c r="G65" s="30"/>
      <c r="H65" s="30"/>
      <c r="I65" s="30"/>
    </row>
    <row r="66" spans="1:9" x14ac:dyDescent="0.2">
      <c r="I66" s="29"/>
    </row>
    <row r="67" spans="1:9" x14ac:dyDescent="0.2">
      <c r="I67" s="31"/>
    </row>
    <row r="68" spans="1:9" x14ac:dyDescent="0.2">
      <c r="I68" s="31"/>
    </row>
    <row r="69" spans="1:9" x14ac:dyDescent="0.2">
      <c r="I69" s="31"/>
    </row>
    <row r="70" spans="1:9" x14ac:dyDescent="0.2">
      <c r="I70" s="31"/>
    </row>
  </sheetData>
  <sheetProtection algorithmName="SHA-512" hashValue="flNxZJWy0aKLY/xd/8TBH5NL378AncnEHNJSsPZ14jfKtvnLyBrhbn+Bh8CJo/ev4q1LU7LIUJdoLDtMNLE9oQ==" saltValue="ZdwjXFIrEJWJ73bQkUvCCg=="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22" priority="1" stopIfTrue="1">
      <formula>"IF(D20="""""</formula>
    </cfRule>
  </conditionalFormatting>
  <conditionalFormatting sqref="I59">
    <cfRule type="cellIs" dxfId="21" priority="2" stopIfTrue="1" operator="greaterThan">
      <formula>0.15</formula>
    </cfRule>
  </conditionalFormatting>
  <pageMargins left="0.25" right="0.25" top="0.5" bottom="0.25" header="0" footer="0"/>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3A9B0-D53A-4CA8-BA9F-55CAB36DC814}">
  <dimension ref="A1:J70"/>
  <sheetViews>
    <sheetView topLeftCell="A43" workbookViewId="0">
      <selection activeCell="H33" sqref="H33"/>
    </sheetView>
  </sheetViews>
  <sheetFormatPr defaultRowHeight="12.75" x14ac:dyDescent="0.2"/>
  <cols>
    <col min="8" max="8" width="15" customWidth="1"/>
    <col min="9" max="9" width="10" style="32" bestFit="1" customWidth="1"/>
  </cols>
  <sheetData>
    <row r="1" spans="1:10" ht="20.25" x14ac:dyDescent="0.3">
      <c r="A1" s="151" t="s">
        <v>55</v>
      </c>
      <c r="B1" s="152"/>
      <c r="C1" s="152"/>
      <c r="D1" s="152"/>
      <c r="E1" s="152"/>
      <c r="F1" s="152"/>
      <c r="G1" s="152"/>
      <c r="H1" s="152"/>
      <c r="I1" s="152"/>
      <c r="J1" s="79"/>
    </row>
    <row r="2" spans="1:10" ht="18" x14ac:dyDescent="0.25">
      <c r="A2" s="160" t="s">
        <v>0</v>
      </c>
      <c r="B2" s="160"/>
      <c r="C2" s="160"/>
      <c r="D2" s="160"/>
      <c r="E2" s="160"/>
      <c r="F2" s="160"/>
      <c r="G2" s="160"/>
      <c r="H2" s="160"/>
      <c r="I2" s="160"/>
      <c r="J2" s="58"/>
    </row>
    <row r="3" spans="1:10" x14ac:dyDescent="0.2">
      <c r="A3" s="1"/>
      <c r="B3" s="1"/>
      <c r="C3" s="1"/>
      <c r="D3" s="3"/>
      <c r="E3" s="1"/>
      <c r="F3" s="1"/>
      <c r="G3" s="1"/>
      <c r="H3" s="34"/>
      <c r="I3" s="103"/>
      <c r="J3" s="1"/>
    </row>
    <row r="4" spans="1:10" x14ac:dyDescent="0.2">
      <c r="A4" s="5" t="s">
        <v>1</v>
      </c>
      <c r="B4" s="1"/>
      <c r="C4" s="167" t="str">
        <f>January!C4</f>
        <v>WESTERN ROCKCASTE WATER</v>
      </c>
      <c r="D4" s="168"/>
      <c r="E4" s="168"/>
      <c r="F4" s="169"/>
      <c r="G4" s="93" t="s">
        <v>37</v>
      </c>
      <c r="H4" s="55" t="str">
        <f>January!H4</f>
        <v>KY1020891</v>
      </c>
      <c r="I4" s="92"/>
      <c r="J4" s="1"/>
    </row>
    <row r="5" spans="1:10" ht="6" customHeight="1" x14ac:dyDescent="0.2">
      <c r="A5" s="1"/>
      <c r="B5" s="1"/>
      <c r="C5" s="161"/>
      <c r="D5" s="161"/>
      <c r="E5" s="1"/>
      <c r="F5" s="1"/>
      <c r="G5" s="1"/>
      <c r="H5" s="34"/>
      <c r="I5" s="4"/>
      <c r="J5" s="1"/>
    </row>
    <row r="6" spans="1:10" x14ac:dyDescent="0.2">
      <c r="A6" s="5" t="s">
        <v>2</v>
      </c>
      <c r="B6" s="1"/>
      <c r="C6" s="167" t="s">
        <v>73</v>
      </c>
      <c r="D6" s="170"/>
      <c r="E6" s="1"/>
      <c r="F6" s="1"/>
      <c r="G6" s="36" t="s">
        <v>3</v>
      </c>
      <c r="H6" s="50">
        <f>January!H6</f>
        <v>2022</v>
      </c>
      <c r="I6" s="4"/>
      <c r="J6" s="1"/>
    </row>
    <row r="7" spans="1:10" x14ac:dyDescent="0.2">
      <c r="A7" s="136" t="s">
        <v>74</v>
      </c>
      <c r="B7" s="139"/>
      <c r="C7" s="140"/>
      <c r="D7" s="141"/>
      <c r="E7" s="91" t="s">
        <v>75</v>
      </c>
      <c r="F7" s="142"/>
      <c r="G7" s="143"/>
      <c r="H7" s="85"/>
      <c r="I7" s="4"/>
      <c r="J7" s="1"/>
    </row>
    <row r="8" spans="1:10" x14ac:dyDescent="0.2">
      <c r="A8" s="1"/>
      <c r="B8" s="1"/>
      <c r="C8" s="1"/>
      <c r="D8" s="1"/>
      <c r="E8" s="1"/>
      <c r="F8" s="1"/>
      <c r="G8" s="1"/>
      <c r="H8" s="90"/>
      <c r="I8" s="4"/>
      <c r="J8" s="1"/>
    </row>
    <row r="9" spans="1:10" x14ac:dyDescent="0.2">
      <c r="A9" s="14">
        <v>1</v>
      </c>
      <c r="B9" s="5" t="s">
        <v>4</v>
      </c>
      <c r="C9" s="1"/>
      <c r="D9" s="1"/>
      <c r="E9" s="1"/>
      <c r="F9" s="144" t="str">
        <f>IF(H9="","(insert cost)","")</f>
        <v>(insert cost)</v>
      </c>
      <c r="G9" s="145"/>
      <c r="H9" s="6"/>
      <c r="I9" s="4"/>
      <c r="J9" s="1"/>
    </row>
    <row r="10" spans="1:10" x14ac:dyDescent="0.2">
      <c r="A10" s="14">
        <v>2</v>
      </c>
      <c r="B10" s="5" t="s">
        <v>5</v>
      </c>
      <c r="C10" s="1"/>
      <c r="D10" s="1"/>
      <c r="E10" s="1"/>
      <c r="F10" s="144" t="str">
        <f>IF(H10="","(insert cost)","")</f>
        <v/>
      </c>
      <c r="G10" s="145"/>
      <c r="H10" s="7">
        <v>2.93</v>
      </c>
      <c r="I10" s="8"/>
      <c r="J10" s="1"/>
    </row>
    <row r="11" spans="1:10" hidden="1" x14ac:dyDescent="0.2">
      <c r="A11" s="5"/>
      <c r="B11" s="1"/>
      <c r="C11" s="1"/>
      <c r="D11" s="1"/>
      <c r="E11" s="1"/>
      <c r="F11" s="1"/>
      <c r="G11" s="1"/>
      <c r="H11" s="9"/>
      <c r="I11" s="8"/>
      <c r="J11" s="1"/>
    </row>
    <row r="12" spans="1:10" ht="12.75" customHeight="1" thickBot="1" x14ac:dyDescent="0.25">
      <c r="A12" s="10"/>
      <c r="B12" s="10"/>
      <c r="C12" s="11"/>
      <c r="D12" s="11"/>
      <c r="E12" s="11"/>
      <c r="F12" s="11"/>
      <c r="G12" s="11"/>
      <c r="H12" s="12"/>
      <c r="I12" s="13"/>
      <c r="J12" s="1"/>
    </row>
    <row r="13" spans="1:10" x14ac:dyDescent="0.2">
      <c r="A13" s="76"/>
      <c r="B13" s="150" t="s">
        <v>7</v>
      </c>
      <c r="C13" s="150"/>
      <c r="D13" s="150"/>
      <c r="E13" s="150"/>
      <c r="F13" s="150"/>
      <c r="G13" s="150"/>
      <c r="H13" s="93" t="s">
        <v>6</v>
      </c>
      <c r="I13" s="92"/>
      <c r="J13" s="1"/>
    </row>
    <row r="14" spans="1:10" x14ac:dyDescent="0.2">
      <c r="A14" s="14">
        <v>3</v>
      </c>
      <c r="B14" s="1" t="s">
        <v>8</v>
      </c>
      <c r="C14" s="1"/>
      <c r="D14" s="1"/>
      <c r="E14" s="1"/>
      <c r="F14" s="148" t="str">
        <f>IF(H9="","",H14/1000*H9)</f>
        <v/>
      </c>
      <c r="G14" s="149"/>
      <c r="H14" s="104"/>
      <c r="I14" s="47">
        <f>IF(H16&gt;0,H14/H16,"")</f>
        <v>0</v>
      </c>
      <c r="J14" s="1"/>
    </row>
    <row r="15" spans="1:10" x14ac:dyDescent="0.2">
      <c r="A15" s="14">
        <v>4</v>
      </c>
      <c r="B15" s="1" t="s">
        <v>9</v>
      </c>
      <c r="C15" s="1"/>
      <c r="D15" s="1"/>
      <c r="E15" s="1"/>
      <c r="F15" s="148">
        <f>IF(H10="","",H15/1000*H10)</f>
        <v>65728.69</v>
      </c>
      <c r="G15" s="149"/>
      <c r="H15" s="15">
        <v>22433000</v>
      </c>
      <c r="I15" s="48">
        <f>IF(H16&gt;0,H15/H16,"")</f>
        <v>1</v>
      </c>
      <c r="J15" s="1"/>
    </row>
    <row r="16" spans="1:10" x14ac:dyDescent="0.2">
      <c r="A16" s="14">
        <v>5</v>
      </c>
      <c r="B16" s="136" t="s">
        <v>10</v>
      </c>
      <c r="C16" s="136"/>
      <c r="D16" s="136"/>
      <c r="E16" s="136"/>
      <c r="F16" s="136"/>
      <c r="G16" s="136"/>
      <c r="H16" s="16">
        <f>H14+H15</f>
        <v>22433000</v>
      </c>
      <c r="I16" s="8"/>
      <c r="J16" s="1"/>
    </row>
    <row r="17" spans="1:10" ht="13.5" thickBot="1" x14ac:dyDescent="0.25">
      <c r="A17" s="17">
        <v>6</v>
      </c>
      <c r="B17" s="33" t="e">
        <f>F17/(H16/1000)</f>
        <v>#VALUE!</v>
      </c>
      <c r="C17" s="18"/>
      <c r="D17" s="164" t="s">
        <v>11</v>
      </c>
      <c r="E17" s="164"/>
      <c r="F17" s="165" t="e">
        <f>IF(H16=0,"",F14+F15)</f>
        <v>#VALUE!</v>
      </c>
      <c r="G17" s="165"/>
      <c r="H17" s="18"/>
      <c r="I17" s="19"/>
      <c r="J17" s="1"/>
    </row>
    <row r="18" spans="1:10" ht="13.5" thickTop="1" x14ac:dyDescent="0.2">
      <c r="A18" s="14"/>
      <c r="B18" s="133" t="s">
        <v>12</v>
      </c>
      <c r="C18" s="133"/>
      <c r="D18" s="133"/>
      <c r="E18" s="133"/>
      <c r="F18" s="133"/>
      <c r="G18" s="133"/>
      <c r="H18" s="133"/>
      <c r="I18" s="133"/>
      <c r="J18" s="1"/>
    </row>
    <row r="19" spans="1:10" x14ac:dyDescent="0.2">
      <c r="A19" s="14">
        <v>7</v>
      </c>
      <c r="B19" s="1" t="s">
        <v>13</v>
      </c>
      <c r="C19" s="1"/>
      <c r="D19" s="1"/>
      <c r="E19" s="1"/>
      <c r="F19" s="1"/>
      <c r="G19" s="1"/>
      <c r="H19" s="15">
        <v>13574400</v>
      </c>
      <c r="I19" s="4"/>
      <c r="J19" s="1"/>
    </row>
    <row r="20" spans="1:10" x14ac:dyDescent="0.2">
      <c r="A20" s="14">
        <v>8</v>
      </c>
      <c r="B20" s="1" t="s">
        <v>14</v>
      </c>
      <c r="C20" s="1"/>
      <c r="D20" s="1"/>
      <c r="E20" s="1"/>
      <c r="F20" s="1"/>
      <c r="G20" s="1"/>
      <c r="H20" s="15"/>
      <c r="I20" s="4"/>
      <c r="J20" s="1"/>
    </row>
    <row r="21" spans="1:10" x14ac:dyDescent="0.2">
      <c r="A21" s="14">
        <v>9</v>
      </c>
      <c r="B21" s="1" t="s">
        <v>15</v>
      </c>
      <c r="C21" s="1"/>
      <c r="D21" s="1"/>
      <c r="E21" s="1"/>
      <c r="F21" s="1"/>
      <c r="G21" s="1"/>
      <c r="H21" s="15"/>
      <c r="I21" s="4"/>
      <c r="J21" s="1"/>
    </row>
    <row r="22" spans="1:10" x14ac:dyDescent="0.2">
      <c r="A22" s="14">
        <v>10</v>
      </c>
      <c r="B22" s="1" t="s">
        <v>16</v>
      </c>
      <c r="C22" s="1"/>
      <c r="D22" s="1"/>
      <c r="E22" s="1"/>
      <c r="F22" s="1"/>
      <c r="G22" s="1"/>
      <c r="H22" s="15"/>
      <c r="I22" s="4"/>
      <c r="J22" s="1"/>
    </row>
    <row r="23" spans="1:10" x14ac:dyDescent="0.2">
      <c r="A23" s="14">
        <v>11</v>
      </c>
      <c r="B23" s="1" t="s">
        <v>17</v>
      </c>
      <c r="C23" s="121" t="s">
        <v>65</v>
      </c>
      <c r="D23" s="122"/>
      <c r="E23" s="122"/>
      <c r="F23" s="122"/>
      <c r="G23" s="123"/>
      <c r="H23" s="15"/>
      <c r="I23" s="4"/>
      <c r="J23" s="1"/>
    </row>
    <row r="24" spans="1:10" x14ac:dyDescent="0.2">
      <c r="A24" s="14">
        <v>12</v>
      </c>
      <c r="B24" s="56" t="s">
        <v>48</v>
      </c>
      <c r="C24" s="1"/>
      <c r="D24" s="124" t="s">
        <v>66</v>
      </c>
      <c r="E24" s="125"/>
      <c r="F24" s="125"/>
      <c r="G24" s="126"/>
      <c r="H24" s="15"/>
      <c r="I24" s="4"/>
      <c r="J24" s="1"/>
    </row>
    <row r="25" spans="1:10" x14ac:dyDescent="0.2">
      <c r="A25" s="14">
        <v>13</v>
      </c>
      <c r="B25" s="1" t="s">
        <v>18</v>
      </c>
      <c r="C25" s="1"/>
      <c r="D25" s="155"/>
      <c r="E25" s="156"/>
      <c r="F25" s="156"/>
      <c r="G25" s="157"/>
      <c r="H25" s="15"/>
      <c r="I25" s="4"/>
      <c r="J25" s="1"/>
    </row>
    <row r="26" spans="1:10" x14ac:dyDescent="0.2">
      <c r="A26" s="14"/>
      <c r="B26" s="1"/>
      <c r="C26" s="1"/>
      <c r="D26" s="153" t="str">
        <f>IF(AND(D25="",H25&gt;0),"(identify Other Sales )","")</f>
        <v/>
      </c>
      <c r="E26" s="153"/>
      <c r="F26" s="153"/>
      <c r="G26" s="153"/>
      <c r="H26" s="1"/>
      <c r="I26" s="8"/>
      <c r="J26" s="1"/>
    </row>
    <row r="27" spans="1:10" x14ac:dyDescent="0.2">
      <c r="A27" s="14">
        <v>14</v>
      </c>
      <c r="B27" s="136" t="s">
        <v>19</v>
      </c>
      <c r="C27" s="136"/>
      <c r="D27" s="136"/>
      <c r="E27" s="136"/>
      <c r="F27" s="136"/>
      <c r="G27" s="136"/>
      <c r="H27" s="16">
        <f>SUM(H19:H25)</f>
        <v>13574400</v>
      </c>
      <c r="I27" s="48">
        <f>IF(H16&gt;0,H27/H16,"")</f>
        <v>0.60510854544644055</v>
      </c>
      <c r="J27" s="1"/>
    </row>
    <row r="28" spans="1:10" ht="13.5" thickBot="1" x14ac:dyDescent="0.25">
      <c r="A28" s="17">
        <v>15</v>
      </c>
      <c r="B28" s="127" t="s">
        <v>20</v>
      </c>
      <c r="C28" s="154"/>
      <c r="D28" s="154"/>
      <c r="E28" s="154"/>
      <c r="F28" s="154"/>
      <c r="G28" s="154"/>
      <c r="H28" s="21">
        <f>H16-H27</f>
        <v>8858600</v>
      </c>
      <c r="I28" s="49">
        <f>IF(H16&gt;0,H28/H16,"")</f>
        <v>0.39489145455355951</v>
      </c>
      <c r="J28" s="1"/>
    </row>
    <row r="29" spans="1:10" ht="13.5" thickTop="1" x14ac:dyDescent="0.2">
      <c r="A29" s="14"/>
      <c r="B29" s="1"/>
      <c r="C29" s="1"/>
      <c r="D29" s="1"/>
      <c r="E29" s="1"/>
      <c r="F29" s="1"/>
      <c r="G29" s="1"/>
      <c r="H29" s="1"/>
      <c r="I29" s="4"/>
      <c r="J29" s="1"/>
    </row>
    <row r="30" spans="1:10" x14ac:dyDescent="0.2">
      <c r="A30" s="14"/>
      <c r="B30" s="133" t="s">
        <v>21</v>
      </c>
      <c r="C30" s="133"/>
      <c r="D30" s="133"/>
      <c r="E30" s="133"/>
      <c r="F30" s="133"/>
      <c r="G30" s="133"/>
      <c r="H30" s="133"/>
      <c r="I30" s="133"/>
      <c r="J30" s="1"/>
    </row>
    <row r="31" spans="1:10" x14ac:dyDescent="0.2">
      <c r="A31" s="14">
        <v>16</v>
      </c>
      <c r="B31" s="1" t="s">
        <v>22</v>
      </c>
      <c r="C31" s="1"/>
      <c r="D31" s="1"/>
      <c r="E31" s="1"/>
      <c r="F31" s="1"/>
      <c r="G31" s="1"/>
      <c r="H31" s="15"/>
      <c r="I31" s="22"/>
      <c r="J31" s="1"/>
    </row>
    <row r="32" spans="1:10" x14ac:dyDescent="0.2">
      <c r="A32" s="14">
        <v>17</v>
      </c>
      <c r="B32" s="1" t="s">
        <v>23</v>
      </c>
      <c r="C32" s="1"/>
      <c r="D32" s="1"/>
      <c r="E32" s="1"/>
      <c r="F32" s="1"/>
      <c r="G32" s="1"/>
      <c r="H32" s="15"/>
      <c r="I32" s="22"/>
      <c r="J32" s="1"/>
    </row>
    <row r="33" spans="1:10" x14ac:dyDescent="0.2">
      <c r="A33" s="14">
        <v>18</v>
      </c>
      <c r="B33" s="56" t="s">
        <v>24</v>
      </c>
      <c r="C33" s="1"/>
      <c r="D33" s="124" t="s">
        <v>68</v>
      </c>
      <c r="E33" s="125"/>
      <c r="F33" s="125"/>
      <c r="G33" s="126"/>
      <c r="H33" s="15">
        <v>25000</v>
      </c>
      <c r="I33" s="59" t="e">
        <f>IF(H33=0,"",(H33/1000)*B17)</f>
        <v>#VALUE!</v>
      </c>
      <c r="J33" s="1"/>
    </row>
    <row r="34" spans="1:10" x14ac:dyDescent="0.2">
      <c r="A34" s="14">
        <v>19</v>
      </c>
      <c r="B34" s="56" t="s">
        <v>41</v>
      </c>
      <c r="C34" s="1"/>
      <c r="D34" s="124" t="s">
        <v>69</v>
      </c>
      <c r="E34" s="125"/>
      <c r="F34" s="125"/>
      <c r="G34" s="126"/>
      <c r="H34" s="15"/>
      <c r="I34" s="59" t="str">
        <f>IF(H34=0,"",(H34/1000)*B17)</f>
        <v/>
      </c>
      <c r="J34" s="1"/>
    </row>
    <row r="35" spans="1:10" x14ac:dyDescent="0.2">
      <c r="A35" s="14">
        <v>20</v>
      </c>
      <c r="B35" s="56" t="s">
        <v>54</v>
      </c>
      <c r="C35" s="1"/>
      <c r="D35" s="124" t="s">
        <v>67</v>
      </c>
      <c r="E35" s="125"/>
      <c r="F35" s="125"/>
      <c r="G35" s="126"/>
      <c r="H35" s="15"/>
      <c r="I35" s="59" t="str">
        <f>IF(H35=0,"",(H35/1000)*B17)</f>
        <v/>
      </c>
      <c r="J35" s="1"/>
    </row>
    <row r="36" spans="1:10" x14ac:dyDescent="0.2">
      <c r="A36" s="14">
        <v>21</v>
      </c>
      <c r="B36" s="56" t="s">
        <v>56</v>
      </c>
      <c r="C36" s="1"/>
      <c r="D36" s="155"/>
      <c r="E36" s="158"/>
      <c r="F36" s="158"/>
      <c r="G36" s="159"/>
      <c r="H36" s="15"/>
      <c r="I36" s="59" t="str">
        <f>IF(H36=0,"",(H36/1000)*B17)</f>
        <v/>
      </c>
      <c r="J36" s="1"/>
    </row>
    <row r="37" spans="1:10" x14ac:dyDescent="0.2">
      <c r="A37" s="14"/>
      <c r="B37" s="1"/>
      <c r="C37" s="1"/>
      <c r="D37" s="153" t="str">
        <f>IF(AND(D36="",H36&gt;0),"(identify other usage )","")</f>
        <v/>
      </c>
      <c r="E37" s="153"/>
      <c r="F37" s="153"/>
      <c r="G37" s="153"/>
      <c r="H37" s="1"/>
      <c r="I37" s="8"/>
      <c r="J37" s="1"/>
    </row>
    <row r="38" spans="1:10" x14ac:dyDescent="0.2">
      <c r="A38" s="14">
        <v>22</v>
      </c>
      <c r="B38" s="136" t="s">
        <v>35</v>
      </c>
      <c r="C38" s="136"/>
      <c r="D38" s="136"/>
      <c r="E38" s="136"/>
      <c r="F38" s="136"/>
      <c r="G38" s="136"/>
      <c r="H38" s="105">
        <f>SUM(H31:H36)</f>
        <v>25000</v>
      </c>
      <c r="I38" s="20"/>
      <c r="J38" s="1"/>
    </row>
    <row r="39" spans="1:10" ht="4.3499999999999996" customHeight="1" thickBot="1" x14ac:dyDescent="0.25">
      <c r="A39" s="17"/>
      <c r="B39" s="127"/>
      <c r="C39" s="131"/>
      <c r="D39" s="131"/>
      <c r="E39" s="131"/>
      <c r="F39" s="131"/>
      <c r="G39" s="131"/>
      <c r="H39" s="132"/>
      <c r="I39" s="88"/>
      <c r="J39" s="1"/>
    </row>
    <row r="40" spans="1:10" ht="13.5" thickTop="1" x14ac:dyDescent="0.2">
      <c r="A40" s="14"/>
      <c r="B40" s="133" t="s">
        <v>26</v>
      </c>
      <c r="C40" s="133"/>
      <c r="D40" s="133"/>
      <c r="E40" s="133"/>
      <c r="F40" s="133"/>
      <c r="G40" s="133"/>
      <c r="H40" s="133"/>
      <c r="I40" s="133"/>
      <c r="J40" s="1"/>
    </row>
    <row r="41" spans="1:10" x14ac:dyDescent="0.2">
      <c r="A41" s="14">
        <v>23</v>
      </c>
      <c r="B41" s="124" t="s">
        <v>42</v>
      </c>
      <c r="C41" s="125"/>
      <c r="D41" s="125"/>
      <c r="E41" s="125"/>
      <c r="F41" s="125"/>
      <c r="G41" s="126"/>
      <c r="H41" s="15"/>
      <c r="I41" s="59" t="str">
        <f>IF(H41=0,"",(H41/1000)*B17)</f>
        <v/>
      </c>
      <c r="J41" s="1"/>
    </row>
    <row r="42" spans="1:10" x14ac:dyDescent="0.2">
      <c r="A42" s="14">
        <v>24</v>
      </c>
      <c r="B42" s="124" t="s">
        <v>118</v>
      </c>
      <c r="C42" s="125"/>
      <c r="D42" s="137" t="s">
        <v>70</v>
      </c>
      <c r="E42" s="125"/>
      <c r="F42" s="125"/>
      <c r="G42" s="126"/>
      <c r="H42" s="15"/>
      <c r="I42" s="59" t="str">
        <f>IF(H42=0,"",(H42/1000)*B17)</f>
        <v/>
      </c>
      <c r="J42" s="1"/>
    </row>
    <row r="43" spans="1:10" x14ac:dyDescent="0.2">
      <c r="A43" s="14">
        <v>25</v>
      </c>
      <c r="B43" s="137" t="s">
        <v>119</v>
      </c>
      <c r="C43" s="117"/>
      <c r="D43" s="137" t="s">
        <v>120</v>
      </c>
      <c r="E43" s="117"/>
      <c r="F43" s="117"/>
      <c r="G43" s="166"/>
      <c r="H43" s="15">
        <v>55000</v>
      </c>
      <c r="I43" s="59" t="e">
        <f>IF(H43=0,"",(H43/1000)*B17)</f>
        <v>#VALUE!</v>
      </c>
      <c r="J43" s="1"/>
    </row>
    <row r="44" spans="1:10" x14ac:dyDescent="0.2">
      <c r="A44" s="14">
        <v>26</v>
      </c>
      <c r="B44" s="124" t="s">
        <v>78</v>
      </c>
      <c r="C44" s="125"/>
      <c r="D44" s="125"/>
      <c r="E44" s="125"/>
      <c r="F44" s="125"/>
      <c r="G44" s="126"/>
      <c r="H44" s="15"/>
      <c r="I44" s="59" t="str">
        <f>IF(H44=0,"",(H44/1000)*B17)</f>
        <v/>
      </c>
      <c r="J44" s="1"/>
    </row>
    <row r="45" spans="1:10" x14ac:dyDescent="0.2">
      <c r="A45" s="14">
        <v>27</v>
      </c>
      <c r="B45" s="124" t="s">
        <v>63</v>
      </c>
      <c r="C45" s="125"/>
      <c r="D45" s="125"/>
      <c r="E45" s="137" t="s">
        <v>71</v>
      </c>
      <c r="F45" s="125"/>
      <c r="G45" s="126"/>
      <c r="H45" s="15"/>
      <c r="I45" s="59" t="str">
        <f>IF(H45=0,"",(H45/1000)*B17)</f>
        <v/>
      </c>
      <c r="J45" s="1"/>
    </row>
    <row r="46" spans="1:10" x14ac:dyDescent="0.2">
      <c r="A46" s="14">
        <v>28</v>
      </c>
      <c r="B46" s="56" t="s">
        <v>58</v>
      </c>
      <c r="C46" s="137" t="s">
        <v>72</v>
      </c>
      <c r="D46" s="125"/>
      <c r="E46" s="125"/>
      <c r="F46" s="125"/>
      <c r="G46" s="126"/>
      <c r="H46" s="15"/>
      <c r="I46" s="59" t="str">
        <f>IF(H46=0,"",(H46/1000)*B17)</f>
        <v/>
      </c>
      <c r="J46" s="1"/>
    </row>
    <row r="47" spans="1:10" x14ac:dyDescent="0.2">
      <c r="A47" s="134" t="str">
        <f>IF(H52&lt;0,"ERROR - Unknown Loss cannot be a negative value.","")</f>
        <v/>
      </c>
      <c r="B47" s="135"/>
      <c r="C47" s="135"/>
      <c r="D47" s="135"/>
      <c r="E47" s="135"/>
      <c r="F47" s="135"/>
      <c r="G47" s="135"/>
      <c r="H47" s="1"/>
      <c r="I47" s="8"/>
      <c r="J47" s="1"/>
    </row>
    <row r="48" spans="1:10" x14ac:dyDescent="0.2">
      <c r="A48" s="14">
        <v>29</v>
      </c>
      <c r="B48" s="136" t="s">
        <v>76</v>
      </c>
      <c r="C48" s="136"/>
      <c r="D48" s="136"/>
      <c r="E48" s="136"/>
      <c r="F48" s="136"/>
      <c r="G48" s="136"/>
      <c r="H48" s="24">
        <f>SUM(H41:H46)</f>
        <v>55000</v>
      </c>
      <c r="I48" s="106"/>
      <c r="J48" s="1"/>
    </row>
    <row r="49" spans="1:10" ht="13.5" thickBot="1" x14ac:dyDescent="0.25">
      <c r="A49" s="17">
        <v>30</v>
      </c>
      <c r="B49" s="127" t="s">
        <v>77</v>
      </c>
      <c r="C49" s="128"/>
      <c r="D49" s="128"/>
      <c r="E49" s="128"/>
      <c r="F49" s="128"/>
      <c r="G49" s="128"/>
      <c r="H49" s="26" t="e">
        <f>IF(H16=0,"",((H48/1000)*B17))</f>
        <v>#VALUE!</v>
      </c>
      <c r="I49" s="27"/>
      <c r="J49" s="1"/>
    </row>
    <row r="50" spans="1:10" ht="4.5" customHeight="1" thickTop="1" x14ac:dyDescent="0.2">
      <c r="A50" s="14"/>
      <c r="B50" s="1"/>
      <c r="C50" s="1"/>
      <c r="D50" s="1"/>
      <c r="E50" s="1"/>
      <c r="F50" s="1"/>
      <c r="G50" s="1"/>
      <c r="H50" s="1"/>
      <c r="I50" s="4"/>
      <c r="J50" s="1"/>
    </row>
    <row r="51" spans="1:10" x14ac:dyDescent="0.2">
      <c r="A51" s="14"/>
      <c r="B51" s="64" t="s">
        <v>36</v>
      </c>
      <c r="C51" s="61"/>
      <c r="D51" s="61"/>
      <c r="E51" s="61"/>
      <c r="F51" s="61"/>
      <c r="G51" s="61"/>
      <c r="H51" s="65"/>
      <c r="I51" s="4"/>
      <c r="J51" s="1"/>
    </row>
    <row r="52" spans="1:10" x14ac:dyDescent="0.2">
      <c r="A52" s="14">
        <v>31</v>
      </c>
      <c r="B52" s="66"/>
      <c r="C52" s="1"/>
      <c r="D52" s="1"/>
      <c r="E52" s="1"/>
      <c r="F52" s="1"/>
      <c r="G52" s="2" t="s">
        <v>29</v>
      </c>
      <c r="H52" s="67">
        <f>H16-H27-H38-H41-H42-H43-H44-H45-H46</f>
        <v>8778600</v>
      </c>
      <c r="I52" s="59"/>
      <c r="J52" s="1"/>
    </row>
    <row r="53" spans="1:10" x14ac:dyDescent="0.2">
      <c r="A53" s="14">
        <v>32</v>
      </c>
      <c r="B53" s="66"/>
      <c r="C53" s="1"/>
      <c r="D53" s="1"/>
      <c r="E53" s="1"/>
      <c r="F53" s="1"/>
      <c r="G53" s="102" t="s">
        <v>30</v>
      </c>
      <c r="H53" s="87">
        <f>IF(H16&gt;0,H52/H16,"")</f>
        <v>0.39132527972183834</v>
      </c>
      <c r="I53" s="4"/>
      <c r="J53" s="1"/>
    </row>
    <row r="54" spans="1:10" x14ac:dyDescent="0.2">
      <c r="A54" s="14">
        <v>33</v>
      </c>
      <c r="B54" s="129" t="str">
        <f>IF(H54=0,"(insert billing period dates at top of page)","")</f>
        <v>(insert billing period dates at top of page)</v>
      </c>
      <c r="C54" s="130"/>
      <c r="D54" s="130"/>
      <c r="E54" s="1"/>
      <c r="F54" s="1"/>
      <c r="G54" s="2" t="s">
        <v>31</v>
      </c>
      <c r="H54" s="107">
        <f>_xlfn.DAYS(F7,C7)</f>
        <v>0</v>
      </c>
      <c r="I54" s="138"/>
      <c r="J54" s="117"/>
    </row>
    <row r="55" spans="1:10" x14ac:dyDescent="0.2">
      <c r="A55" s="14">
        <v>34</v>
      </c>
      <c r="B55" s="62"/>
      <c r="C55" s="1"/>
      <c r="D55" s="1"/>
      <c r="E55" s="1"/>
      <c r="F55" s="1"/>
      <c r="G55" s="2" t="s">
        <v>32</v>
      </c>
      <c r="H55" s="67" t="e">
        <f>IF(H54="","",(H52)/H54)</f>
        <v>#DIV/0!</v>
      </c>
      <c r="I55" s="4"/>
      <c r="J55" s="1"/>
    </row>
    <row r="56" spans="1:10" x14ac:dyDescent="0.2">
      <c r="A56" s="14">
        <v>35</v>
      </c>
      <c r="B56" s="62"/>
      <c r="C56" s="1"/>
      <c r="D56" s="1"/>
      <c r="E56" s="1"/>
      <c r="F56" s="1"/>
      <c r="G56" s="2" t="s">
        <v>33</v>
      </c>
      <c r="H56" s="68" t="e">
        <f>IF(H54="","",H55/1440)</f>
        <v>#DIV/0!</v>
      </c>
      <c r="I56" s="4"/>
      <c r="J56" s="1"/>
    </row>
    <row r="57" spans="1:10" x14ac:dyDescent="0.2">
      <c r="A57" s="14">
        <v>36</v>
      </c>
      <c r="B57" s="62"/>
      <c r="C57" s="1"/>
      <c r="D57" s="1"/>
      <c r="E57" s="1"/>
      <c r="F57" s="1"/>
      <c r="G57" s="2" t="s">
        <v>34</v>
      </c>
      <c r="H57" s="86" t="e">
        <f>IF(H52=0,"",(H52/1000)*B17)</f>
        <v>#VALUE!</v>
      </c>
      <c r="I57" s="4"/>
      <c r="J57" s="1"/>
    </row>
    <row r="58" spans="1:10" ht="13.5" thickBot="1" x14ac:dyDescent="0.25">
      <c r="A58" s="14"/>
      <c r="B58" s="69"/>
      <c r="C58" s="70"/>
      <c r="D58" s="70"/>
      <c r="E58" s="70"/>
      <c r="F58" s="70"/>
      <c r="G58" s="70"/>
      <c r="H58" s="71"/>
      <c r="I58" s="4"/>
      <c r="J58" s="1"/>
    </row>
    <row r="59" spans="1:10" ht="13.5" thickBot="1" x14ac:dyDescent="0.25">
      <c r="A59" s="14">
        <v>37</v>
      </c>
      <c r="B59" s="119" t="s">
        <v>95</v>
      </c>
      <c r="C59" s="120"/>
      <c r="D59" s="120"/>
      <c r="E59" s="120"/>
      <c r="F59" s="120"/>
      <c r="G59" s="120"/>
      <c r="H59" s="120"/>
      <c r="I59" s="73">
        <f>IF(H16=0,"",(H16-(H27+H38))/H16)</f>
        <v>0.39377702491864663</v>
      </c>
      <c r="J59" s="1"/>
    </row>
    <row r="60" spans="1:10" x14ac:dyDescent="0.2">
      <c r="A60" s="1"/>
      <c r="B60" s="1"/>
      <c r="C60" s="1"/>
      <c r="D60" s="1"/>
      <c r="E60" s="1"/>
      <c r="F60" s="1"/>
      <c r="G60" s="56"/>
      <c r="H60" s="1"/>
      <c r="I60" s="4"/>
      <c r="J60" s="1"/>
    </row>
    <row r="61" spans="1:10" x14ac:dyDescent="0.2">
      <c r="A61" s="1"/>
      <c r="B61" s="1"/>
      <c r="C61" s="1"/>
      <c r="D61" s="1"/>
      <c r="E61" s="1"/>
      <c r="F61" s="1"/>
      <c r="G61" s="1"/>
      <c r="H61" s="1"/>
      <c r="I61" s="4"/>
      <c r="J61" s="1"/>
    </row>
    <row r="62" spans="1:10" x14ac:dyDescent="0.2">
      <c r="A62" s="53"/>
      <c r="B62" s="53"/>
      <c r="C62" s="53"/>
      <c r="D62" s="53"/>
      <c r="E62" s="53"/>
      <c r="F62" s="53"/>
      <c r="G62" s="53"/>
      <c r="H62" s="53"/>
      <c r="I62" s="54"/>
      <c r="J62" s="53"/>
    </row>
    <row r="63" spans="1:10" x14ac:dyDescent="0.2">
      <c r="A63" s="53"/>
      <c r="B63" s="53"/>
      <c r="C63" s="53"/>
      <c r="D63" s="53"/>
      <c r="E63" s="53"/>
      <c r="F63" s="53"/>
      <c r="G63" s="53"/>
      <c r="H63" s="53"/>
      <c r="I63" s="108"/>
      <c r="J63" s="53"/>
    </row>
    <row r="64" spans="1:10" x14ac:dyDescent="0.2">
      <c r="A64" s="53"/>
      <c r="B64" s="53"/>
      <c r="C64" s="53"/>
      <c r="D64" s="53"/>
      <c r="E64" s="53"/>
      <c r="F64" s="53"/>
      <c r="G64" s="53"/>
      <c r="H64" s="53"/>
      <c r="I64" s="109"/>
      <c r="J64" s="53"/>
    </row>
    <row r="65" spans="1:9" x14ac:dyDescent="0.2">
      <c r="A65" s="30"/>
      <c r="B65" s="30"/>
      <c r="C65" s="30"/>
      <c r="D65" s="30"/>
      <c r="E65" s="30"/>
      <c r="F65" s="30"/>
      <c r="G65" s="30"/>
      <c r="H65" s="30"/>
      <c r="I65" s="30"/>
    </row>
    <row r="66" spans="1:9" x14ac:dyDescent="0.2">
      <c r="I66" s="29"/>
    </row>
    <row r="67" spans="1:9" x14ac:dyDescent="0.2">
      <c r="I67" s="31"/>
    </row>
    <row r="68" spans="1:9" x14ac:dyDescent="0.2">
      <c r="I68" s="31"/>
    </row>
    <row r="69" spans="1:9" x14ac:dyDescent="0.2">
      <c r="I69" s="31"/>
    </row>
    <row r="70" spans="1:9" x14ac:dyDescent="0.2">
      <c r="I70" s="31"/>
    </row>
  </sheetData>
  <sheetProtection algorithmName="SHA-512" hashValue="hN6tea0vtk/8x5oprUiFZHQ3EhYTfD1MWxYhGSpPc3XQIh4O83RM4k+RzYx+7ZbWniyOEJSbPviIC2K8zzpOoA==" saltValue="prXqjBjkuvV+UuGhuPZ6kQ=="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20" priority="1" stopIfTrue="1">
      <formula>"IF(D20="""""</formula>
    </cfRule>
  </conditionalFormatting>
  <conditionalFormatting sqref="I59">
    <cfRule type="cellIs" dxfId="19" priority="2" stopIfTrue="1" operator="greaterThan">
      <formula>0.15</formula>
    </cfRule>
  </conditionalFormatting>
  <pageMargins left="0.25" right="0.25" top="0.5" bottom="0.25" header="0" footer="0"/>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2959D-93E9-4240-8410-7C8161B37347}">
  <dimension ref="A1:J70"/>
  <sheetViews>
    <sheetView topLeftCell="A22" workbookViewId="0">
      <selection activeCell="H33" sqref="H33"/>
    </sheetView>
  </sheetViews>
  <sheetFormatPr defaultRowHeight="12.75" x14ac:dyDescent="0.2"/>
  <cols>
    <col min="8" max="8" width="15" customWidth="1"/>
    <col min="9" max="9" width="10" style="32" bestFit="1" customWidth="1"/>
  </cols>
  <sheetData>
    <row r="1" spans="1:10" ht="20.25" x14ac:dyDescent="0.3">
      <c r="A1" s="151" t="s">
        <v>55</v>
      </c>
      <c r="B1" s="152"/>
      <c r="C1" s="152"/>
      <c r="D1" s="152"/>
      <c r="E1" s="152"/>
      <c r="F1" s="152"/>
      <c r="G1" s="152"/>
      <c r="H1" s="152"/>
      <c r="I1" s="152"/>
      <c r="J1" s="79"/>
    </row>
    <row r="2" spans="1:10" ht="18" x14ac:dyDescent="0.25">
      <c r="A2" s="160" t="s">
        <v>0</v>
      </c>
      <c r="B2" s="160"/>
      <c r="C2" s="160"/>
      <c r="D2" s="160"/>
      <c r="E2" s="160"/>
      <c r="F2" s="160"/>
      <c r="G2" s="160"/>
      <c r="H2" s="160"/>
      <c r="I2" s="160"/>
      <c r="J2" s="58"/>
    </row>
    <row r="3" spans="1:10" x14ac:dyDescent="0.2">
      <c r="A3" s="1"/>
      <c r="B3" s="1"/>
      <c r="C3" s="1"/>
      <c r="D3" s="3"/>
      <c r="E3" s="1"/>
      <c r="F3" s="1"/>
      <c r="G3" s="1"/>
      <c r="H3" s="34"/>
      <c r="I3" s="103"/>
      <c r="J3" s="1"/>
    </row>
    <row r="4" spans="1:10" x14ac:dyDescent="0.2">
      <c r="A4" s="5" t="s">
        <v>1</v>
      </c>
      <c r="B4" s="1"/>
      <c r="C4" s="167" t="str">
        <f>January!C4</f>
        <v>WESTERN ROCKCASTE WATER</v>
      </c>
      <c r="D4" s="168"/>
      <c r="E4" s="168"/>
      <c r="F4" s="169"/>
      <c r="G4" s="93" t="s">
        <v>37</v>
      </c>
      <c r="H4" s="55" t="str">
        <f>January!H4</f>
        <v>KY1020891</v>
      </c>
      <c r="I4" s="92"/>
      <c r="J4" s="1"/>
    </row>
    <row r="5" spans="1:10" ht="6" customHeight="1" x14ac:dyDescent="0.2">
      <c r="A5" s="1"/>
      <c r="B5" s="1"/>
      <c r="C5" s="161"/>
      <c r="D5" s="161"/>
      <c r="E5" s="1"/>
      <c r="F5" s="1"/>
      <c r="G5" s="1"/>
      <c r="H5" s="34"/>
      <c r="I5" s="4"/>
      <c r="J5" s="1"/>
    </row>
    <row r="6" spans="1:10" x14ac:dyDescent="0.2">
      <c r="A6" s="5" t="s">
        <v>2</v>
      </c>
      <c r="B6" s="1"/>
      <c r="C6" s="167" t="s">
        <v>102</v>
      </c>
      <c r="D6" s="170"/>
      <c r="E6" s="1"/>
      <c r="F6" s="1"/>
      <c r="G6" s="36" t="s">
        <v>3</v>
      </c>
      <c r="H6" s="50">
        <f>January!H6</f>
        <v>2022</v>
      </c>
      <c r="I6" s="4"/>
      <c r="J6" s="1"/>
    </row>
    <row r="7" spans="1:10" x14ac:dyDescent="0.2">
      <c r="A7" s="136" t="s">
        <v>74</v>
      </c>
      <c r="B7" s="139"/>
      <c r="C7" s="140"/>
      <c r="D7" s="141"/>
      <c r="E7" s="91" t="s">
        <v>75</v>
      </c>
      <c r="F7" s="142"/>
      <c r="G7" s="143"/>
      <c r="H7" s="85"/>
      <c r="I7" s="4"/>
      <c r="J7" s="1"/>
    </row>
    <row r="8" spans="1:10" x14ac:dyDescent="0.2">
      <c r="A8" s="1"/>
      <c r="B8" s="1"/>
      <c r="C8" s="1"/>
      <c r="D8" s="1"/>
      <c r="E8" s="1"/>
      <c r="F8" s="1"/>
      <c r="G8" s="1"/>
      <c r="H8" s="90"/>
      <c r="I8" s="4"/>
      <c r="J8" s="1"/>
    </row>
    <row r="9" spans="1:10" x14ac:dyDescent="0.2">
      <c r="A9" s="14">
        <v>1</v>
      </c>
      <c r="B9" s="5" t="s">
        <v>4</v>
      </c>
      <c r="C9" s="1"/>
      <c r="D9" s="1"/>
      <c r="E9" s="1"/>
      <c r="F9" s="144" t="str">
        <f>IF(H9="","(insert cost)","")</f>
        <v>(insert cost)</v>
      </c>
      <c r="G9" s="145"/>
      <c r="H9" s="6"/>
      <c r="I9" s="4"/>
      <c r="J9" s="1"/>
    </row>
    <row r="10" spans="1:10" x14ac:dyDescent="0.2">
      <c r="A10" s="14">
        <v>2</v>
      </c>
      <c r="B10" s="5" t="s">
        <v>5</v>
      </c>
      <c r="C10" s="1"/>
      <c r="D10" s="1"/>
      <c r="E10" s="1"/>
      <c r="F10" s="144" t="str">
        <f>IF(H10="","(insert cost)","")</f>
        <v/>
      </c>
      <c r="G10" s="145"/>
      <c r="H10" s="7">
        <v>2.93</v>
      </c>
      <c r="I10" s="8"/>
      <c r="J10" s="1"/>
    </row>
    <row r="11" spans="1:10" hidden="1" x14ac:dyDescent="0.2">
      <c r="A11" s="5"/>
      <c r="B11" s="1"/>
      <c r="C11" s="1"/>
      <c r="D11" s="1"/>
      <c r="E11" s="1"/>
      <c r="F11" s="1"/>
      <c r="G11" s="1"/>
      <c r="H11" s="9"/>
      <c r="I11" s="8"/>
      <c r="J11" s="1"/>
    </row>
    <row r="12" spans="1:10" ht="12.75" customHeight="1" thickBot="1" x14ac:dyDescent="0.25">
      <c r="A12" s="10"/>
      <c r="B12" s="10"/>
      <c r="C12" s="11"/>
      <c r="D12" s="11"/>
      <c r="E12" s="11"/>
      <c r="F12" s="11"/>
      <c r="G12" s="11"/>
      <c r="H12" s="12"/>
      <c r="I12" s="13"/>
      <c r="J12" s="1"/>
    </row>
    <row r="13" spans="1:10" x14ac:dyDescent="0.2">
      <c r="A13" s="76"/>
      <c r="B13" s="150" t="s">
        <v>7</v>
      </c>
      <c r="C13" s="150"/>
      <c r="D13" s="150"/>
      <c r="E13" s="150"/>
      <c r="F13" s="150"/>
      <c r="G13" s="150"/>
      <c r="H13" s="93" t="s">
        <v>6</v>
      </c>
      <c r="I13" s="92"/>
      <c r="J13" s="1"/>
    </row>
    <row r="14" spans="1:10" x14ac:dyDescent="0.2">
      <c r="A14" s="14">
        <v>3</v>
      </c>
      <c r="B14" s="1" t="s">
        <v>8</v>
      </c>
      <c r="C14" s="1"/>
      <c r="D14" s="1"/>
      <c r="E14" s="1"/>
      <c r="F14" s="148" t="str">
        <f>IF(H9="","",H14/1000*H9)</f>
        <v/>
      </c>
      <c r="G14" s="149"/>
      <c r="H14" s="104"/>
      <c r="I14" s="47">
        <f>IF(H16&gt;0,H14/H16,"")</f>
        <v>0</v>
      </c>
      <c r="J14" s="1"/>
    </row>
    <row r="15" spans="1:10" x14ac:dyDescent="0.2">
      <c r="A15" s="14">
        <v>4</v>
      </c>
      <c r="B15" s="1" t="s">
        <v>9</v>
      </c>
      <c r="C15" s="1"/>
      <c r="D15" s="1"/>
      <c r="E15" s="1"/>
      <c r="F15" s="148">
        <f>IF(H10="","",H15/1000*H10)</f>
        <v>76797.644</v>
      </c>
      <c r="G15" s="149"/>
      <c r="H15" s="15">
        <v>26210800</v>
      </c>
      <c r="I15" s="48">
        <f>IF(H16&gt;0,H15/H16,"")</f>
        <v>1</v>
      </c>
      <c r="J15" s="1"/>
    </row>
    <row r="16" spans="1:10" x14ac:dyDescent="0.2">
      <c r="A16" s="14">
        <v>5</v>
      </c>
      <c r="B16" s="136" t="s">
        <v>10</v>
      </c>
      <c r="C16" s="136"/>
      <c r="D16" s="136"/>
      <c r="E16" s="136"/>
      <c r="F16" s="136"/>
      <c r="G16" s="136"/>
      <c r="H16" s="16">
        <f>H14+H15</f>
        <v>26210800</v>
      </c>
      <c r="I16" s="8"/>
      <c r="J16" s="1"/>
    </row>
    <row r="17" spans="1:10" ht="13.5" thickBot="1" x14ac:dyDescent="0.25">
      <c r="A17" s="17">
        <v>6</v>
      </c>
      <c r="B17" s="33" t="e">
        <f>F17/(H16/1000)</f>
        <v>#VALUE!</v>
      </c>
      <c r="C17" s="18"/>
      <c r="D17" s="164" t="s">
        <v>11</v>
      </c>
      <c r="E17" s="164"/>
      <c r="F17" s="165" t="e">
        <f>IF(H16=0,"",F14+F15)</f>
        <v>#VALUE!</v>
      </c>
      <c r="G17" s="165"/>
      <c r="H17" s="18"/>
      <c r="I17" s="19"/>
      <c r="J17" s="1"/>
    </row>
    <row r="18" spans="1:10" ht="13.5" thickTop="1" x14ac:dyDescent="0.2">
      <c r="A18" s="14"/>
      <c r="B18" s="133" t="s">
        <v>12</v>
      </c>
      <c r="C18" s="133"/>
      <c r="D18" s="133"/>
      <c r="E18" s="133"/>
      <c r="F18" s="133"/>
      <c r="G18" s="133"/>
      <c r="H18" s="133"/>
      <c r="I18" s="133"/>
      <c r="J18" s="1"/>
    </row>
    <row r="19" spans="1:10" x14ac:dyDescent="0.2">
      <c r="A19" s="14">
        <v>7</v>
      </c>
      <c r="B19" s="1" t="s">
        <v>13</v>
      </c>
      <c r="C19" s="1"/>
      <c r="D19" s="1"/>
      <c r="E19" s="1"/>
      <c r="F19" s="1"/>
      <c r="G19" s="1"/>
      <c r="H19" s="15">
        <v>15771900</v>
      </c>
      <c r="I19" s="4"/>
      <c r="J19" s="1"/>
    </row>
    <row r="20" spans="1:10" x14ac:dyDescent="0.2">
      <c r="A20" s="14">
        <v>8</v>
      </c>
      <c r="B20" s="1" t="s">
        <v>14</v>
      </c>
      <c r="C20" s="1"/>
      <c r="D20" s="1"/>
      <c r="E20" s="1"/>
      <c r="F20" s="1"/>
      <c r="G20" s="1"/>
      <c r="H20" s="15"/>
      <c r="I20" s="4"/>
      <c r="J20" s="1"/>
    </row>
    <row r="21" spans="1:10" x14ac:dyDescent="0.2">
      <c r="A21" s="14">
        <v>9</v>
      </c>
      <c r="B21" s="1" t="s">
        <v>15</v>
      </c>
      <c r="C21" s="1"/>
      <c r="D21" s="1"/>
      <c r="E21" s="1"/>
      <c r="F21" s="1"/>
      <c r="G21" s="1"/>
      <c r="H21" s="15"/>
      <c r="I21" s="4"/>
      <c r="J21" s="1"/>
    </row>
    <row r="22" spans="1:10" x14ac:dyDescent="0.2">
      <c r="A22" s="14">
        <v>10</v>
      </c>
      <c r="B22" s="1" t="s">
        <v>16</v>
      </c>
      <c r="C22" s="1"/>
      <c r="D22" s="1"/>
      <c r="E22" s="1"/>
      <c r="F22" s="1"/>
      <c r="G22" s="1"/>
      <c r="H22" s="15"/>
      <c r="I22" s="4"/>
      <c r="J22" s="1"/>
    </row>
    <row r="23" spans="1:10" x14ac:dyDescent="0.2">
      <c r="A23" s="14">
        <v>11</v>
      </c>
      <c r="B23" s="1" t="s">
        <v>17</v>
      </c>
      <c r="C23" s="121" t="s">
        <v>65</v>
      </c>
      <c r="D23" s="122"/>
      <c r="E23" s="122"/>
      <c r="F23" s="122"/>
      <c r="G23" s="123"/>
      <c r="H23" s="15"/>
      <c r="I23" s="4"/>
      <c r="J23" s="1"/>
    </row>
    <row r="24" spans="1:10" x14ac:dyDescent="0.2">
      <c r="A24" s="14">
        <v>12</v>
      </c>
      <c r="B24" s="56" t="s">
        <v>48</v>
      </c>
      <c r="C24" s="1"/>
      <c r="D24" s="124" t="s">
        <v>66</v>
      </c>
      <c r="E24" s="125"/>
      <c r="F24" s="125"/>
      <c r="G24" s="126"/>
      <c r="H24" s="15"/>
      <c r="I24" s="4"/>
      <c r="J24" s="1"/>
    </row>
    <row r="25" spans="1:10" x14ac:dyDescent="0.2">
      <c r="A25" s="14">
        <v>13</v>
      </c>
      <c r="B25" s="1" t="s">
        <v>18</v>
      </c>
      <c r="C25" s="1"/>
      <c r="D25" s="155"/>
      <c r="E25" s="156"/>
      <c r="F25" s="156"/>
      <c r="G25" s="157"/>
      <c r="H25" s="15"/>
      <c r="I25" s="4"/>
      <c r="J25" s="1"/>
    </row>
    <row r="26" spans="1:10" x14ac:dyDescent="0.2">
      <c r="A26" s="14"/>
      <c r="B26" s="1"/>
      <c r="C26" s="1"/>
      <c r="D26" s="153" t="str">
        <f>IF(AND(D25="",H25&gt;0),"(identify Other Sales )","")</f>
        <v/>
      </c>
      <c r="E26" s="153"/>
      <c r="F26" s="153"/>
      <c r="G26" s="153"/>
      <c r="H26" s="1"/>
      <c r="I26" s="8"/>
      <c r="J26" s="1"/>
    </row>
    <row r="27" spans="1:10" x14ac:dyDescent="0.2">
      <c r="A27" s="14">
        <v>14</v>
      </c>
      <c r="B27" s="136" t="s">
        <v>19</v>
      </c>
      <c r="C27" s="136"/>
      <c r="D27" s="136"/>
      <c r="E27" s="136"/>
      <c r="F27" s="136"/>
      <c r="G27" s="136"/>
      <c r="H27" s="16">
        <f>SUM(H19:H25)</f>
        <v>15771900</v>
      </c>
      <c r="I27" s="48">
        <f>IF(H16&gt;0,H27/H16,"")</f>
        <v>0.60173287347200388</v>
      </c>
      <c r="J27" s="1"/>
    </row>
    <row r="28" spans="1:10" ht="13.5" thickBot="1" x14ac:dyDescent="0.25">
      <c r="A28" s="17">
        <v>15</v>
      </c>
      <c r="B28" s="127" t="s">
        <v>20</v>
      </c>
      <c r="C28" s="154"/>
      <c r="D28" s="154"/>
      <c r="E28" s="154"/>
      <c r="F28" s="154"/>
      <c r="G28" s="154"/>
      <c r="H28" s="21">
        <f>H16-H27</f>
        <v>10438900</v>
      </c>
      <c r="I28" s="49">
        <f>IF(H16&gt;0,H28/H16,"")</f>
        <v>0.39826712652799612</v>
      </c>
      <c r="J28" s="1"/>
    </row>
    <row r="29" spans="1:10" ht="13.5" thickTop="1" x14ac:dyDescent="0.2">
      <c r="A29" s="14"/>
      <c r="B29" s="1"/>
      <c r="C29" s="1"/>
      <c r="D29" s="1"/>
      <c r="E29" s="1"/>
      <c r="F29" s="1"/>
      <c r="G29" s="1"/>
      <c r="H29" s="1"/>
      <c r="I29" s="4"/>
      <c r="J29" s="1"/>
    </row>
    <row r="30" spans="1:10" x14ac:dyDescent="0.2">
      <c r="A30" s="14"/>
      <c r="B30" s="133" t="s">
        <v>21</v>
      </c>
      <c r="C30" s="133"/>
      <c r="D30" s="133"/>
      <c r="E30" s="133"/>
      <c r="F30" s="133"/>
      <c r="G30" s="133"/>
      <c r="H30" s="133"/>
      <c r="I30" s="133"/>
      <c r="J30" s="1"/>
    </row>
    <row r="31" spans="1:10" x14ac:dyDescent="0.2">
      <c r="A31" s="14">
        <v>16</v>
      </c>
      <c r="B31" s="1" t="s">
        <v>22</v>
      </c>
      <c r="C31" s="1"/>
      <c r="D31" s="1"/>
      <c r="E31" s="1"/>
      <c r="F31" s="1"/>
      <c r="G31" s="1"/>
      <c r="H31" s="15"/>
      <c r="I31" s="22"/>
      <c r="J31" s="1"/>
    </row>
    <row r="32" spans="1:10" x14ac:dyDescent="0.2">
      <c r="A32" s="14">
        <v>17</v>
      </c>
      <c r="B32" s="1" t="s">
        <v>23</v>
      </c>
      <c r="C32" s="1"/>
      <c r="D32" s="1"/>
      <c r="E32" s="1"/>
      <c r="F32" s="1"/>
      <c r="G32" s="1"/>
      <c r="H32" s="15"/>
      <c r="I32" s="22"/>
      <c r="J32" s="1"/>
    </row>
    <row r="33" spans="1:10" x14ac:dyDescent="0.2">
      <c r="A33" s="14">
        <v>18</v>
      </c>
      <c r="B33" s="56" t="s">
        <v>24</v>
      </c>
      <c r="C33" s="1"/>
      <c r="D33" s="124" t="s">
        <v>68</v>
      </c>
      <c r="E33" s="125"/>
      <c r="F33" s="125"/>
      <c r="G33" s="126"/>
      <c r="H33" s="15">
        <v>15000</v>
      </c>
      <c r="I33" s="59" t="e">
        <f>IF(H33=0,"",(H33/1000)*B17)</f>
        <v>#VALUE!</v>
      </c>
      <c r="J33" s="1"/>
    </row>
    <row r="34" spans="1:10" x14ac:dyDescent="0.2">
      <c r="A34" s="14">
        <v>19</v>
      </c>
      <c r="B34" s="56" t="s">
        <v>41</v>
      </c>
      <c r="C34" s="1"/>
      <c r="D34" s="124" t="s">
        <v>69</v>
      </c>
      <c r="E34" s="125"/>
      <c r="F34" s="125"/>
      <c r="G34" s="126"/>
      <c r="H34" s="15"/>
      <c r="I34" s="59" t="str">
        <f>IF(H34=0,"",(H34/1000)*B17)</f>
        <v/>
      </c>
      <c r="J34" s="1"/>
    </row>
    <row r="35" spans="1:10" x14ac:dyDescent="0.2">
      <c r="A35" s="14">
        <v>20</v>
      </c>
      <c r="B35" s="56" t="s">
        <v>54</v>
      </c>
      <c r="C35" s="1"/>
      <c r="D35" s="124" t="s">
        <v>67</v>
      </c>
      <c r="E35" s="125"/>
      <c r="F35" s="125"/>
      <c r="G35" s="126"/>
      <c r="H35" s="15"/>
      <c r="I35" s="59" t="str">
        <f>IF(H35=0,"",(H35/1000)*B17)</f>
        <v/>
      </c>
      <c r="J35" s="1"/>
    </row>
    <row r="36" spans="1:10" x14ac:dyDescent="0.2">
      <c r="A36" s="14">
        <v>21</v>
      </c>
      <c r="B36" s="56" t="s">
        <v>56</v>
      </c>
      <c r="C36" s="1"/>
      <c r="D36" s="155"/>
      <c r="E36" s="158"/>
      <c r="F36" s="158"/>
      <c r="G36" s="159"/>
      <c r="H36" s="15"/>
      <c r="I36" s="59" t="str">
        <f>IF(H36=0,"",(H36/1000)*B17)</f>
        <v/>
      </c>
      <c r="J36" s="1"/>
    </row>
    <row r="37" spans="1:10" x14ac:dyDescent="0.2">
      <c r="A37" s="14"/>
      <c r="B37" s="1"/>
      <c r="C37" s="1"/>
      <c r="D37" s="153" t="str">
        <f>IF(AND(D36="",H36&gt;0),"(identify other usage )","")</f>
        <v/>
      </c>
      <c r="E37" s="153"/>
      <c r="F37" s="153"/>
      <c r="G37" s="153"/>
      <c r="H37" s="1"/>
      <c r="I37" s="8"/>
      <c r="J37" s="1"/>
    </row>
    <row r="38" spans="1:10" x14ac:dyDescent="0.2">
      <c r="A38" s="14">
        <v>22</v>
      </c>
      <c r="B38" s="136" t="s">
        <v>35</v>
      </c>
      <c r="C38" s="136"/>
      <c r="D38" s="136"/>
      <c r="E38" s="136"/>
      <c r="F38" s="136"/>
      <c r="G38" s="136"/>
      <c r="H38" s="105">
        <f>SUM(H31:H36)</f>
        <v>15000</v>
      </c>
      <c r="I38" s="20"/>
      <c r="J38" s="1"/>
    </row>
    <row r="39" spans="1:10" ht="4.3499999999999996" customHeight="1" thickBot="1" x14ac:dyDescent="0.25">
      <c r="A39" s="17"/>
      <c r="B39" s="127"/>
      <c r="C39" s="131"/>
      <c r="D39" s="131"/>
      <c r="E39" s="131"/>
      <c r="F39" s="131"/>
      <c r="G39" s="131"/>
      <c r="H39" s="132"/>
      <c r="I39" s="88"/>
      <c r="J39" s="1"/>
    </row>
    <row r="40" spans="1:10" ht="13.5" thickTop="1" x14ac:dyDescent="0.2">
      <c r="A40" s="14"/>
      <c r="B40" s="133" t="s">
        <v>26</v>
      </c>
      <c r="C40" s="133"/>
      <c r="D40" s="133"/>
      <c r="E40" s="133"/>
      <c r="F40" s="133"/>
      <c r="G40" s="133"/>
      <c r="H40" s="133"/>
      <c r="I40" s="133"/>
      <c r="J40" s="1"/>
    </row>
    <row r="41" spans="1:10" x14ac:dyDescent="0.2">
      <c r="A41" s="14">
        <v>23</v>
      </c>
      <c r="B41" s="124" t="s">
        <v>42</v>
      </c>
      <c r="C41" s="125"/>
      <c r="D41" s="125"/>
      <c r="E41" s="125"/>
      <c r="F41" s="125"/>
      <c r="G41" s="126"/>
      <c r="H41" s="15"/>
      <c r="I41" s="59" t="str">
        <f>IF(H41=0,"",(H41/1000)*B17)</f>
        <v/>
      </c>
      <c r="J41" s="1"/>
    </row>
    <row r="42" spans="1:10" x14ac:dyDescent="0.2">
      <c r="A42" s="14">
        <v>24</v>
      </c>
      <c r="B42" s="124" t="s">
        <v>118</v>
      </c>
      <c r="C42" s="125"/>
      <c r="D42" s="137" t="s">
        <v>70</v>
      </c>
      <c r="E42" s="125"/>
      <c r="F42" s="125"/>
      <c r="G42" s="126"/>
      <c r="H42" s="15">
        <v>70000</v>
      </c>
      <c r="I42" s="59" t="e">
        <f>IF(H42=0,"",(H42/1000)*B17)</f>
        <v>#VALUE!</v>
      </c>
      <c r="J42" s="1"/>
    </row>
    <row r="43" spans="1:10" x14ac:dyDescent="0.2">
      <c r="A43" s="14">
        <v>25</v>
      </c>
      <c r="B43" s="137" t="s">
        <v>119</v>
      </c>
      <c r="C43" s="117"/>
      <c r="D43" s="137" t="s">
        <v>120</v>
      </c>
      <c r="E43" s="117"/>
      <c r="F43" s="117"/>
      <c r="G43" s="166"/>
      <c r="H43" s="15">
        <v>40000</v>
      </c>
      <c r="I43" s="59" t="e">
        <f>IF(H43=0,"",(H43/1000)*B17)</f>
        <v>#VALUE!</v>
      </c>
      <c r="J43" s="1"/>
    </row>
    <row r="44" spans="1:10" x14ac:dyDescent="0.2">
      <c r="A44" s="14">
        <v>26</v>
      </c>
      <c r="B44" s="124" t="s">
        <v>78</v>
      </c>
      <c r="C44" s="125"/>
      <c r="D44" s="125"/>
      <c r="E44" s="125"/>
      <c r="F44" s="125"/>
      <c r="G44" s="126"/>
      <c r="H44" s="15"/>
      <c r="I44" s="59" t="str">
        <f>IF(H44=0,"",(H44/1000)*B17)</f>
        <v/>
      </c>
      <c r="J44" s="1"/>
    </row>
    <row r="45" spans="1:10" x14ac:dyDescent="0.2">
      <c r="A45" s="14">
        <v>27</v>
      </c>
      <c r="B45" s="124" t="s">
        <v>63</v>
      </c>
      <c r="C45" s="125"/>
      <c r="D45" s="125"/>
      <c r="E45" s="137" t="s">
        <v>71</v>
      </c>
      <c r="F45" s="125"/>
      <c r="G45" s="126"/>
      <c r="H45" s="15"/>
      <c r="I45" s="59" t="str">
        <f>IF(H45=0,"",(H45/1000)*B17)</f>
        <v/>
      </c>
      <c r="J45" s="1"/>
    </row>
    <row r="46" spans="1:10" x14ac:dyDescent="0.2">
      <c r="A46" s="14">
        <v>28</v>
      </c>
      <c r="B46" s="56" t="s">
        <v>58</v>
      </c>
      <c r="C46" s="137" t="s">
        <v>72</v>
      </c>
      <c r="D46" s="125"/>
      <c r="E46" s="125"/>
      <c r="F46" s="125"/>
      <c r="G46" s="126"/>
      <c r="H46" s="15"/>
      <c r="I46" s="59" t="str">
        <f>IF(H46=0,"",(H46/1000)*B17)</f>
        <v/>
      </c>
      <c r="J46" s="1"/>
    </row>
    <row r="47" spans="1:10" x14ac:dyDescent="0.2">
      <c r="A47" s="134" t="str">
        <f>IF(H52&lt;0,"ERROR - Unknown Loss cannot be a negative value.","")</f>
        <v/>
      </c>
      <c r="B47" s="135"/>
      <c r="C47" s="135"/>
      <c r="D47" s="135"/>
      <c r="E47" s="135"/>
      <c r="F47" s="135"/>
      <c r="G47" s="135"/>
      <c r="H47" s="1"/>
      <c r="I47" s="8"/>
      <c r="J47" s="1"/>
    </row>
    <row r="48" spans="1:10" x14ac:dyDescent="0.2">
      <c r="A48" s="14">
        <v>29</v>
      </c>
      <c r="B48" s="136" t="s">
        <v>76</v>
      </c>
      <c r="C48" s="136"/>
      <c r="D48" s="136"/>
      <c r="E48" s="136"/>
      <c r="F48" s="136"/>
      <c r="G48" s="136"/>
      <c r="H48" s="24">
        <f>SUM(H41:H46)</f>
        <v>110000</v>
      </c>
      <c r="I48" s="106"/>
      <c r="J48" s="1"/>
    </row>
    <row r="49" spans="1:10" ht="13.5" thickBot="1" x14ac:dyDescent="0.25">
      <c r="A49" s="17">
        <v>30</v>
      </c>
      <c r="B49" s="127" t="s">
        <v>77</v>
      </c>
      <c r="C49" s="128"/>
      <c r="D49" s="128"/>
      <c r="E49" s="128"/>
      <c r="F49" s="128"/>
      <c r="G49" s="128"/>
      <c r="H49" s="26" t="e">
        <f>IF(H16=0,"",((H48/1000)*B17))</f>
        <v>#VALUE!</v>
      </c>
      <c r="I49" s="27"/>
      <c r="J49" s="1"/>
    </row>
    <row r="50" spans="1:10" ht="4.5" customHeight="1" thickTop="1" x14ac:dyDescent="0.2">
      <c r="A50" s="14"/>
      <c r="B50" s="1"/>
      <c r="C50" s="1"/>
      <c r="D50" s="1"/>
      <c r="E50" s="1"/>
      <c r="F50" s="1"/>
      <c r="G50" s="1"/>
      <c r="H50" s="1"/>
      <c r="I50" s="4"/>
      <c r="J50" s="1"/>
    </row>
    <row r="51" spans="1:10" x14ac:dyDescent="0.2">
      <c r="A51" s="14"/>
      <c r="B51" s="64" t="s">
        <v>36</v>
      </c>
      <c r="C51" s="61"/>
      <c r="D51" s="61"/>
      <c r="E51" s="61"/>
      <c r="F51" s="61"/>
      <c r="G51" s="61"/>
      <c r="H51" s="65"/>
      <c r="I51" s="4"/>
      <c r="J51" s="1"/>
    </row>
    <row r="52" spans="1:10" x14ac:dyDescent="0.2">
      <c r="A52" s="14">
        <v>31</v>
      </c>
      <c r="B52" s="66"/>
      <c r="C52" s="1"/>
      <c r="D52" s="1"/>
      <c r="E52" s="1"/>
      <c r="F52" s="1"/>
      <c r="G52" s="2" t="s">
        <v>29</v>
      </c>
      <c r="H52" s="67">
        <f>H16-H27-H38-H41-H42-H43-H44-H45-H46</f>
        <v>10313900</v>
      </c>
      <c r="I52" s="59"/>
      <c r="J52" s="1"/>
    </row>
    <row r="53" spans="1:10" x14ac:dyDescent="0.2">
      <c r="A53" s="14">
        <v>32</v>
      </c>
      <c r="B53" s="66"/>
      <c r="C53" s="1"/>
      <c r="D53" s="1"/>
      <c r="E53" s="1"/>
      <c r="F53" s="1"/>
      <c r="G53" s="102" t="s">
        <v>30</v>
      </c>
      <c r="H53" s="87">
        <f>IF(H16&gt;0,H52/H16,"")</f>
        <v>0.39349810001983915</v>
      </c>
      <c r="I53" s="4"/>
      <c r="J53" s="1"/>
    </row>
    <row r="54" spans="1:10" x14ac:dyDescent="0.2">
      <c r="A54" s="14">
        <v>33</v>
      </c>
      <c r="B54" s="129" t="str">
        <f>IF(H54=0,"(insert billing period dates at top of page)","")</f>
        <v>(insert billing period dates at top of page)</v>
      </c>
      <c r="C54" s="130"/>
      <c r="D54" s="130"/>
      <c r="E54" s="1"/>
      <c r="F54" s="1"/>
      <c r="G54" s="2" t="s">
        <v>31</v>
      </c>
      <c r="H54" s="107">
        <f>_xlfn.DAYS(F7,C7)</f>
        <v>0</v>
      </c>
      <c r="I54" s="138"/>
      <c r="J54" s="117"/>
    </row>
    <row r="55" spans="1:10" x14ac:dyDescent="0.2">
      <c r="A55" s="14">
        <v>34</v>
      </c>
      <c r="B55" s="62"/>
      <c r="C55" s="1"/>
      <c r="D55" s="1"/>
      <c r="E55" s="1"/>
      <c r="F55" s="1"/>
      <c r="G55" s="2" t="s">
        <v>32</v>
      </c>
      <c r="H55" s="67" t="e">
        <f>IF(H54="","",(H52)/H54)</f>
        <v>#DIV/0!</v>
      </c>
      <c r="I55" s="4"/>
      <c r="J55" s="1"/>
    </row>
    <row r="56" spans="1:10" x14ac:dyDescent="0.2">
      <c r="A56" s="14">
        <v>35</v>
      </c>
      <c r="B56" s="62"/>
      <c r="C56" s="1"/>
      <c r="D56" s="1"/>
      <c r="E56" s="1"/>
      <c r="F56" s="1"/>
      <c r="G56" s="2" t="s">
        <v>33</v>
      </c>
      <c r="H56" s="68" t="e">
        <f>IF(H54="","",H55/1440)</f>
        <v>#DIV/0!</v>
      </c>
      <c r="I56" s="4"/>
      <c r="J56" s="1"/>
    </row>
    <row r="57" spans="1:10" x14ac:dyDescent="0.2">
      <c r="A57" s="14">
        <v>36</v>
      </c>
      <c r="B57" s="62"/>
      <c r="C57" s="1"/>
      <c r="D57" s="1"/>
      <c r="E57" s="1"/>
      <c r="F57" s="1"/>
      <c r="G57" s="2" t="s">
        <v>34</v>
      </c>
      <c r="H57" s="86" t="e">
        <f>IF(H52=0,"",(H52/1000)*B17)</f>
        <v>#VALUE!</v>
      </c>
      <c r="I57" s="4"/>
      <c r="J57" s="1"/>
    </row>
    <row r="58" spans="1:10" ht="13.5" thickBot="1" x14ac:dyDescent="0.25">
      <c r="A58" s="14"/>
      <c r="B58" s="69"/>
      <c r="C58" s="70"/>
      <c r="D58" s="70"/>
      <c r="E58" s="70"/>
      <c r="F58" s="70"/>
      <c r="G58" s="70"/>
      <c r="H58" s="71"/>
      <c r="I58" s="4"/>
      <c r="J58" s="1"/>
    </row>
    <row r="59" spans="1:10" ht="13.5" thickBot="1" x14ac:dyDescent="0.25">
      <c r="A59" s="14">
        <v>37</v>
      </c>
      <c r="B59" s="119" t="s">
        <v>95</v>
      </c>
      <c r="C59" s="120"/>
      <c r="D59" s="120"/>
      <c r="E59" s="120"/>
      <c r="F59" s="120"/>
      <c r="G59" s="120"/>
      <c r="H59" s="120"/>
      <c r="I59" s="73">
        <f>IF(H16=0,"",(H16-(H27+H38))/H16)</f>
        <v>0.39769484334701727</v>
      </c>
      <c r="J59" s="1"/>
    </row>
    <row r="60" spans="1:10" x14ac:dyDescent="0.2">
      <c r="A60" s="1"/>
      <c r="B60" s="1"/>
      <c r="C60" s="1"/>
      <c r="D60" s="1"/>
      <c r="E60" s="1"/>
      <c r="F60" s="1"/>
      <c r="G60" s="56"/>
      <c r="H60" s="1"/>
      <c r="I60" s="4"/>
      <c r="J60" s="1"/>
    </row>
    <row r="61" spans="1:10" x14ac:dyDescent="0.2">
      <c r="A61" s="1"/>
      <c r="B61" s="1"/>
      <c r="C61" s="1"/>
      <c r="D61" s="1"/>
      <c r="E61" s="1"/>
      <c r="F61" s="1"/>
      <c r="G61" s="1"/>
      <c r="H61" s="1"/>
      <c r="I61" s="4"/>
      <c r="J61" s="1"/>
    </row>
    <row r="62" spans="1:10" x14ac:dyDescent="0.2">
      <c r="A62" s="53"/>
      <c r="B62" s="53"/>
      <c r="C62" s="53"/>
      <c r="D62" s="53"/>
      <c r="E62" s="53"/>
      <c r="F62" s="53"/>
      <c r="G62" s="53"/>
      <c r="H62" s="53"/>
      <c r="I62" s="54"/>
      <c r="J62" s="53"/>
    </row>
    <row r="63" spans="1:10" x14ac:dyDescent="0.2">
      <c r="A63" s="53"/>
      <c r="B63" s="53"/>
      <c r="C63" s="53"/>
      <c r="D63" s="53"/>
      <c r="E63" s="53"/>
      <c r="F63" s="53"/>
      <c r="G63" s="53"/>
      <c r="H63" s="53"/>
      <c r="I63" s="108"/>
      <c r="J63" s="53"/>
    </row>
    <row r="64" spans="1:10" x14ac:dyDescent="0.2">
      <c r="A64" s="53"/>
      <c r="B64" s="53"/>
      <c r="C64" s="53"/>
      <c r="D64" s="53"/>
      <c r="E64" s="53"/>
      <c r="F64" s="53"/>
      <c r="G64" s="53"/>
      <c r="H64" s="53"/>
      <c r="I64" s="109"/>
      <c r="J64" s="53"/>
    </row>
    <row r="65" spans="1:9" x14ac:dyDescent="0.2">
      <c r="A65" s="30"/>
      <c r="B65" s="30"/>
      <c r="C65" s="30"/>
      <c r="D65" s="30"/>
      <c r="E65" s="30"/>
      <c r="F65" s="30"/>
      <c r="G65" s="30"/>
      <c r="H65" s="30"/>
      <c r="I65" s="30"/>
    </row>
    <row r="66" spans="1:9" x14ac:dyDescent="0.2">
      <c r="I66" s="29"/>
    </row>
    <row r="67" spans="1:9" x14ac:dyDescent="0.2">
      <c r="I67" s="31"/>
    </row>
    <row r="68" spans="1:9" x14ac:dyDescent="0.2">
      <c r="I68" s="31"/>
    </row>
    <row r="69" spans="1:9" x14ac:dyDescent="0.2">
      <c r="I69" s="31"/>
    </row>
    <row r="70" spans="1:9" x14ac:dyDescent="0.2">
      <c r="I70" s="31"/>
    </row>
  </sheetData>
  <sheetProtection algorithmName="SHA-512" hashValue="ME7zVjybfGKB8UBf5qVVeGrKHMaj7+CbW1vGoMGDLd9TNg5hpNE0ts6oy/B1iyuJxhklWwoVhdRn+QvHkudeNA==" saltValue="rkpAqXSrbxfcDiEki0NH4Q=="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18" priority="1" stopIfTrue="1">
      <formula>"IF(D20="""""</formula>
    </cfRule>
  </conditionalFormatting>
  <conditionalFormatting sqref="I59">
    <cfRule type="cellIs" dxfId="17" priority="2" stopIfTrue="1" operator="greaterThan">
      <formula>0.15</formula>
    </cfRule>
  </conditionalFormatting>
  <pageMargins left="0.25" right="0.25" top="0.5" bottom="0.25" header="0" footer="0"/>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5672C-E784-42C8-9BF5-D9774CA917FE}">
  <dimension ref="A1:J70"/>
  <sheetViews>
    <sheetView topLeftCell="A37" workbookViewId="0">
      <selection activeCell="H33" sqref="H33"/>
    </sheetView>
  </sheetViews>
  <sheetFormatPr defaultRowHeight="12.75" x14ac:dyDescent="0.2"/>
  <cols>
    <col min="8" max="8" width="15" customWidth="1"/>
    <col min="9" max="9" width="10" style="32" bestFit="1" customWidth="1"/>
  </cols>
  <sheetData>
    <row r="1" spans="1:10" ht="20.25" x14ac:dyDescent="0.3">
      <c r="A1" s="151" t="s">
        <v>55</v>
      </c>
      <c r="B1" s="152"/>
      <c r="C1" s="152"/>
      <c r="D1" s="152"/>
      <c r="E1" s="152"/>
      <c r="F1" s="152"/>
      <c r="G1" s="152"/>
      <c r="H1" s="152"/>
      <c r="I1" s="152"/>
      <c r="J1" s="79"/>
    </row>
    <row r="2" spans="1:10" ht="18" x14ac:dyDescent="0.25">
      <c r="A2" s="160" t="s">
        <v>0</v>
      </c>
      <c r="B2" s="160"/>
      <c r="C2" s="160"/>
      <c r="D2" s="160"/>
      <c r="E2" s="160"/>
      <c r="F2" s="160"/>
      <c r="G2" s="160"/>
      <c r="H2" s="160"/>
      <c r="I2" s="160"/>
      <c r="J2" s="58"/>
    </row>
    <row r="3" spans="1:10" x14ac:dyDescent="0.2">
      <c r="A3" s="1"/>
      <c r="B3" s="1"/>
      <c r="C3" s="1"/>
      <c r="D3" s="3"/>
      <c r="E3" s="1"/>
      <c r="F3" s="1"/>
      <c r="G3" s="1"/>
      <c r="H3" s="34"/>
      <c r="I3" s="103"/>
      <c r="J3" s="1"/>
    </row>
    <row r="4" spans="1:10" x14ac:dyDescent="0.2">
      <c r="A4" s="5" t="s">
        <v>1</v>
      </c>
      <c r="B4" s="1"/>
      <c r="C4" s="167" t="str">
        <f>January!C4</f>
        <v>WESTERN ROCKCASTE WATER</v>
      </c>
      <c r="D4" s="168"/>
      <c r="E4" s="168"/>
      <c r="F4" s="169"/>
      <c r="G4" s="93" t="s">
        <v>37</v>
      </c>
      <c r="H4" s="55" t="str">
        <f>January!H4</f>
        <v>KY1020891</v>
      </c>
      <c r="I4" s="92"/>
      <c r="J4" s="1"/>
    </row>
    <row r="5" spans="1:10" ht="6" customHeight="1" x14ac:dyDescent="0.2">
      <c r="A5" s="1"/>
      <c r="B5" s="1"/>
      <c r="C5" s="161"/>
      <c r="D5" s="161"/>
      <c r="E5" s="1"/>
      <c r="F5" s="1"/>
      <c r="G5" s="1"/>
      <c r="H5" s="34"/>
      <c r="I5" s="4"/>
      <c r="J5" s="1"/>
    </row>
    <row r="6" spans="1:10" x14ac:dyDescent="0.2">
      <c r="A6" s="5" t="s">
        <v>2</v>
      </c>
      <c r="B6" s="1"/>
      <c r="C6" s="167" t="s">
        <v>103</v>
      </c>
      <c r="D6" s="170"/>
      <c r="E6" s="1"/>
      <c r="F6" s="1"/>
      <c r="G6" s="36" t="s">
        <v>3</v>
      </c>
      <c r="H6" s="50">
        <f>January!H6</f>
        <v>2022</v>
      </c>
      <c r="I6" s="4"/>
      <c r="J6" s="1"/>
    </row>
    <row r="7" spans="1:10" x14ac:dyDescent="0.2">
      <c r="A7" s="136" t="s">
        <v>74</v>
      </c>
      <c r="B7" s="139"/>
      <c r="C7" s="140"/>
      <c r="D7" s="141"/>
      <c r="E7" s="91" t="s">
        <v>75</v>
      </c>
      <c r="F7" s="142"/>
      <c r="G7" s="143"/>
      <c r="H7" s="85"/>
      <c r="I7" s="4"/>
      <c r="J7" s="1"/>
    </row>
    <row r="8" spans="1:10" x14ac:dyDescent="0.2">
      <c r="A8" s="1"/>
      <c r="B8" s="1"/>
      <c r="C8" s="1"/>
      <c r="D8" s="1"/>
      <c r="E8" s="1"/>
      <c r="F8" s="1"/>
      <c r="G8" s="1"/>
      <c r="H8" s="90"/>
      <c r="I8" s="4"/>
      <c r="J8" s="1"/>
    </row>
    <row r="9" spans="1:10" x14ac:dyDescent="0.2">
      <c r="A9" s="14">
        <v>1</v>
      </c>
      <c r="B9" s="5" t="s">
        <v>4</v>
      </c>
      <c r="C9" s="1"/>
      <c r="D9" s="1"/>
      <c r="E9" s="1"/>
      <c r="F9" s="144" t="str">
        <f>IF(H9="","(insert cost)","")</f>
        <v>(insert cost)</v>
      </c>
      <c r="G9" s="145"/>
      <c r="H9" s="6"/>
      <c r="I9" s="4"/>
      <c r="J9" s="1"/>
    </row>
    <row r="10" spans="1:10" x14ac:dyDescent="0.2">
      <c r="A10" s="14">
        <v>2</v>
      </c>
      <c r="B10" s="5" t="s">
        <v>5</v>
      </c>
      <c r="C10" s="1"/>
      <c r="D10" s="1"/>
      <c r="E10" s="1"/>
      <c r="F10" s="144" t="str">
        <f>IF(H10="","(insert cost)","")</f>
        <v/>
      </c>
      <c r="G10" s="145"/>
      <c r="H10" s="7">
        <v>2.93</v>
      </c>
      <c r="I10" s="8"/>
      <c r="J10" s="1"/>
    </row>
    <row r="11" spans="1:10" hidden="1" x14ac:dyDescent="0.2">
      <c r="A11" s="5"/>
      <c r="B11" s="1"/>
      <c r="C11" s="1"/>
      <c r="D11" s="1"/>
      <c r="E11" s="1"/>
      <c r="F11" s="1"/>
      <c r="G11" s="1"/>
      <c r="H11" s="9"/>
      <c r="I11" s="8"/>
      <c r="J11" s="1"/>
    </row>
    <row r="12" spans="1:10" ht="12.75" customHeight="1" thickBot="1" x14ac:dyDescent="0.25">
      <c r="A12" s="10"/>
      <c r="B12" s="10"/>
      <c r="C12" s="11"/>
      <c r="D12" s="11"/>
      <c r="E12" s="11"/>
      <c r="F12" s="11"/>
      <c r="G12" s="11"/>
      <c r="H12" s="12"/>
      <c r="I12" s="13"/>
      <c r="J12" s="1"/>
    </row>
    <row r="13" spans="1:10" x14ac:dyDescent="0.2">
      <c r="A13" s="76"/>
      <c r="B13" s="150" t="s">
        <v>7</v>
      </c>
      <c r="C13" s="150"/>
      <c r="D13" s="150"/>
      <c r="E13" s="150"/>
      <c r="F13" s="150"/>
      <c r="G13" s="150"/>
      <c r="H13" s="93" t="s">
        <v>6</v>
      </c>
      <c r="I13" s="92"/>
      <c r="J13" s="1"/>
    </row>
    <row r="14" spans="1:10" x14ac:dyDescent="0.2">
      <c r="A14" s="14">
        <v>3</v>
      </c>
      <c r="B14" s="1" t="s">
        <v>8</v>
      </c>
      <c r="C14" s="1"/>
      <c r="D14" s="1"/>
      <c r="E14" s="1"/>
      <c r="F14" s="148" t="str">
        <f>IF(H9="","",H14/1000*H9)</f>
        <v/>
      </c>
      <c r="G14" s="149"/>
      <c r="H14" s="104"/>
      <c r="I14" s="47">
        <f>IF(H16&gt;0,H14/H16,"")</f>
        <v>0</v>
      </c>
      <c r="J14" s="1"/>
    </row>
    <row r="15" spans="1:10" x14ac:dyDescent="0.2">
      <c r="A15" s="14">
        <v>4</v>
      </c>
      <c r="B15" s="1" t="s">
        <v>9</v>
      </c>
      <c r="C15" s="1"/>
      <c r="D15" s="1"/>
      <c r="E15" s="1"/>
      <c r="F15" s="148">
        <f>IF(H10="","",H15/1000*H10)</f>
        <v>75541.846000000005</v>
      </c>
      <c r="G15" s="149"/>
      <c r="H15" s="15">
        <v>25782200</v>
      </c>
      <c r="I15" s="48">
        <f>IF(H16&gt;0,H15/H16,"")</f>
        <v>1</v>
      </c>
      <c r="J15" s="1"/>
    </row>
    <row r="16" spans="1:10" x14ac:dyDescent="0.2">
      <c r="A16" s="14">
        <v>5</v>
      </c>
      <c r="B16" s="136" t="s">
        <v>10</v>
      </c>
      <c r="C16" s="136"/>
      <c r="D16" s="136"/>
      <c r="E16" s="136"/>
      <c r="F16" s="136"/>
      <c r="G16" s="136"/>
      <c r="H16" s="16">
        <f>H14+H15</f>
        <v>25782200</v>
      </c>
      <c r="I16" s="8"/>
      <c r="J16" s="1"/>
    </row>
    <row r="17" spans="1:10" ht="13.5" thickBot="1" x14ac:dyDescent="0.25">
      <c r="A17" s="17">
        <v>6</v>
      </c>
      <c r="B17" s="33" t="e">
        <f>F17/(H16/1000)</f>
        <v>#VALUE!</v>
      </c>
      <c r="C17" s="18"/>
      <c r="D17" s="164" t="s">
        <v>11</v>
      </c>
      <c r="E17" s="164"/>
      <c r="F17" s="165" t="e">
        <f>IF(H16=0,"",F14+F15)</f>
        <v>#VALUE!</v>
      </c>
      <c r="G17" s="165"/>
      <c r="H17" s="18"/>
      <c r="I17" s="19"/>
      <c r="J17" s="1"/>
    </row>
    <row r="18" spans="1:10" ht="13.5" thickTop="1" x14ac:dyDescent="0.2">
      <c r="A18" s="14"/>
      <c r="B18" s="133" t="s">
        <v>12</v>
      </c>
      <c r="C18" s="133"/>
      <c r="D18" s="133"/>
      <c r="E18" s="133"/>
      <c r="F18" s="133"/>
      <c r="G18" s="133"/>
      <c r="H18" s="133"/>
      <c r="I18" s="133"/>
      <c r="J18" s="1"/>
    </row>
    <row r="19" spans="1:10" x14ac:dyDescent="0.2">
      <c r="A19" s="14">
        <v>7</v>
      </c>
      <c r="B19" s="1" t="s">
        <v>13</v>
      </c>
      <c r="C19" s="1"/>
      <c r="D19" s="1"/>
      <c r="E19" s="1"/>
      <c r="F19" s="1"/>
      <c r="G19" s="1"/>
      <c r="H19" s="15">
        <v>25569100</v>
      </c>
      <c r="I19" s="4"/>
      <c r="J19" s="1"/>
    </row>
    <row r="20" spans="1:10" x14ac:dyDescent="0.2">
      <c r="A20" s="14">
        <v>8</v>
      </c>
      <c r="B20" s="1" t="s">
        <v>14</v>
      </c>
      <c r="C20" s="1"/>
      <c r="D20" s="1"/>
      <c r="E20" s="1"/>
      <c r="F20" s="1"/>
      <c r="G20" s="1"/>
      <c r="H20" s="15"/>
      <c r="I20" s="4"/>
      <c r="J20" s="1"/>
    </row>
    <row r="21" spans="1:10" x14ac:dyDescent="0.2">
      <c r="A21" s="14">
        <v>9</v>
      </c>
      <c r="B21" s="1" t="s">
        <v>15</v>
      </c>
      <c r="C21" s="1"/>
      <c r="D21" s="1"/>
      <c r="E21" s="1"/>
      <c r="F21" s="1"/>
      <c r="G21" s="1"/>
      <c r="H21" s="15"/>
      <c r="I21" s="4"/>
      <c r="J21" s="1"/>
    </row>
    <row r="22" spans="1:10" x14ac:dyDescent="0.2">
      <c r="A22" s="14">
        <v>10</v>
      </c>
      <c r="B22" s="1" t="s">
        <v>16</v>
      </c>
      <c r="C22" s="1"/>
      <c r="D22" s="1"/>
      <c r="E22" s="1"/>
      <c r="F22" s="1"/>
      <c r="G22" s="1"/>
      <c r="H22" s="15"/>
      <c r="I22" s="4"/>
      <c r="J22" s="1"/>
    </row>
    <row r="23" spans="1:10" x14ac:dyDescent="0.2">
      <c r="A23" s="14">
        <v>11</v>
      </c>
      <c r="B23" s="1" t="s">
        <v>17</v>
      </c>
      <c r="C23" s="121" t="s">
        <v>65</v>
      </c>
      <c r="D23" s="122"/>
      <c r="E23" s="122"/>
      <c r="F23" s="122"/>
      <c r="G23" s="123"/>
      <c r="H23" s="15"/>
      <c r="I23" s="4"/>
      <c r="J23" s="1"/>
    </row>
    <row r="24" spans="1:10" x14ac:dyDescent="0.2">
      <c r="A24" s="14">
        <v>12</v>
      </c>
      <c r="B24" s="56" t="s">
        <v>48</v>
      </c>
      <c r="C24" s="1"/>
      <c r="D24" s="124" t="s">
        <v>66</v>
      </c>
      <c r="E24" s="125"/>
      <c r="F24" s="125"/>
      <c r="G24" s="126"/>
      <c r="H24" s="15"/>
      <c r="I24" s="4"/>
      <c r="J24" s="1"/>
    </row>
    <row r="25" spans="1:10" x14ac:dyDescent="0.2">
      <c r="A25" s="14">
        <v>13</v>
      </c>
      <c r="B25" s="1" t="s">
        <v>18</v>
      </c>
      <c r="C25" s="1"/>
      <c r="D25" s="155"/>
      <c r="E25" s="156"/>
      <c r="F25" s="156"/>
      <c r="G25" s="157"/>
      <c r="H25" s="15"/>
      <c r="I25" s="4"/>
      <c r="J25" s="1"/>
    </row>
    <row r="26" spans="1:10" x14ac:dyDescent="0.2">
      <c r="A26" s="14"/>
      <c r="B26" s="1"/>
      <c r="C26" s="1"/>
      <c r="D26" s="153" t="str">
        <f>IF(AND(D25="",H25&gt;0),"(identify Other Sales )","")</f>
        <v/>
      </c>
      <c r="E26" s="153"/>
      <c r="F26" s="153"/>
      <c r="G26" s="153"/>
      <c r="H26" s="1"/>
      <c r="I26" s="8"/>
      <c r="J26" s="1"/>
    </row>
    <row r="27" spans="1:10" x14ac:dyDescent="0.2">
      <c r="A27" s="14">
        <v>14</v>
      </c>
      <c r="B27" s="136" t="s">
        <v>19</v>
      </c>
      <c r="C27" s="136"/>
      <c r="D27" s="136"/>
      <c r="E27" s="136"/>
      <c r="F27" s="136"/>
      <c r="G27" s="136"/>
      <c r="H27" s="16">
        <f>SUM(H19:H25)</f>
        <v>25569100</v>
      </c>
      <c r="I27" s="48">
        <f>IF(H16&gt;0,H27/H16,"")</f>
        <v>0.99173460759748977</v>
      </c>
      <c r="J27" s="1"/>
    </row>
    <row r="28" spans="1:10" ht="13.5" thickBot="1" x14ac:dyDescent="0.25">
      <c r="A28" s="17">
        <v>15</v>
      </c>
      <c r="B28" s="127" t="s">
        <v>20</v>
      </c>
      <c r="C28" s="154"/>
      <c r="D28" s="154"/>
      <c r="E28" s="154"/>
      <c r="F28" s="154"/>
      <c r="G28" s="154"/>
      <c r="H28" s="21">
        <f>H16-H27</f>
        <v>213100</v>
      </c>
      <c r="I28" s="49">
        <f>IF(H16&gt;0,H28/H16,"")</f>
        <v>8.2653924025102594E-3</v>
      </c>
      <c r="J28" s="1"/>
    </row>
    <row r="29" spans="1:10" ht="13.5" thickTop="1" x14ac:dyDescent="0.2">
      <c r="A29" s="14"/>
      <c r="B29" s="1"/>
      <c r="C29" s="1"/>
      <c r="D29" s="1"/>
      <c r="E29" s="1"/>
      <c r="F29" s="1"/>
      <c r="G29" s="1"/>
      <c r="H29" s="1"/>
      <c r="I29" s="4"/>
      <c r="J29" s="1"/>
    </row>
    <row r="30" spans="1:10" x14ac:dyDescent="0.2">
      <c r="A30" s="14"/>
      <c r="B30" s="133" t="s">
        <v>21</v>
      </c>
      <c r="C30" s="133"/>
      <c r="D30" s="133"/>
      <c r="E30" s="133"/>
      <c r="F30" s="133"/>
      <c r="G30" s="133"/>
      <c r="H30" s="133"/>
      <c r="I30" s="133"/>
      <c r="J30" s="1"/>
    </row>
    <row r="31" spans="1:10" x14ac:dyDescent="0.2">
      <c r="A31" s="14">
        <v>16</v>
      </c>
      <c r="B31" s="1" t="s">
        <v>22</v>
      </c>
      <c r="C31" s="1"/>
      <c r="D31" s="1"/>
      <c r="E31" s="1"/>
      <c r="F31" s="1"/>
      <c r="G31" s="1"/>
      <c r="H31" s="15"/>
      <c r="I31" s="22"/>
      <c r="J31" s="1"/>
    </row>
    <row r="32" spans="1:10" x14ac:dyDescent="0.2">
      <c r="A32" s="14">
        <v>17</v>
      </c>
      <c r="B32" s="1" t="s">
        <v>23</v>
      </c>
      <c r="C32" s="1"/>
      <c r="D32" s="1"/>
      <c r="E32" s="1"/>
      <c r="F32" s="1"/>
      <c r="G32" s="1"/>
      <c r="H32" s="15"/>
      <c r="I32" s="22"/>
      <c r="J32" s="1"/>
    </row>
    <row r="33" spans="1:10" x14ac:dyDescent="0.2">
      <c r="A33" s="14">
        <v>18</v>
      </c>
      <c r="B33" s="56" t="s">
        <v>24</v>
      </c>
      <c r="C33" s="1"/>
      <c r="D33" s="124" t="s">
        <v>68</v>
      </c>
      <c r="E33" s="125"/>
      <c r="F33" s="125"/>
      <c r="G33" s="126"/>
      <c r="H33" s="15">
        <v>20000</v>
      </c>
      <c r="I33" s="59" t="e">
        <f>IF(H33=0,"",(H33/1000)*B17)</f>
        <v>#VALUE!</v>
      </c>
      <c r="J33" s="1"/>
    </row>
    <row r="34" spans="1:10" x14ac:dyDescent="0.2">
      <c r="A34" s="14">
        <v>19</v>
      </c>
      <c r="B34" s="56" t="s">
        <v>41</v>
      </c>
      <c r="C34" s="1"/>
      <c r="D34" s="124" t="s">
        <v>69</v>
      </c>
      <c r="E34" s="125"/>
      <c r="F34" s="125"/>
      <c r="G34" s="126"/>
      <c r="H34" s="15"/>
      <c r="I34" s="59" t="str">
        <f>IF(H34=0,"",(H34/1000)*B17)</f>
        <v/>
      </c>
      <c r="J34" s="1"/>
    </row>
    <row r="35" spans="1:10" x14ac:dyDescent="0.2">
      <c r="A35" s="14">
        <v>20</v>
      </c>
      <c r="B35" s="56" t="s">
        <v>54</v>
      </c>
      <c r="C35" s="1"/>
      <c r="D35" s="124" t="s">
        <v>67</v>
      </c>
      <c r="E35" s="125"/>
      <c r="F35" s="125"/>
      <c r="G35" s="126"/>
      <c r="H35" s="15"/>
      <c r="I35" s="59" t="str">
        <f>IF(H35=0,"",(H35/1000)*B17)</f>
        <v/>
      </c>
      <c r="J35" s="1"/>
    </row>
    <row r="36" spans="1:10" x14ac:dyDescent="0.2">
      <c r="A36" s="14">
        <v>21</v>
      </c>
      <c r="B36" s="56" t="s">
        <v>56</v>
      </c>
      <c r="C36" s="1"/>
      <c r="D36" s="155"/>
      <c r="E36" s="158"/>
      <c r="F36" s="158"/>
      <c r="G36" s="159"/>
      <c r="H36" s="15"/>
      <c r="I36" s="59" t="str">
        <f>IF(H36=0,"",(H36/1000)*B17)</f>
        <v/>
      </c>
      <c r="J36" s="1"/>
    </row>
    <row r="37" spans="1:10" x14ac:dyDescent="0.2">
      <c r="A37" s="14"/>
      <c r="B37" s="1"/>
      <c r="C37" s="1"/>
      <c r="D37" s="153" t="str">
        <f>IF(AND(D36="",H36&gt;0),"(identify other usage )","")</f>
        <v/>
      </c>
      <c r="E37" s="153"/>
      <c r="F37" s="153"/>
      <c r="G37" s="153"/>
      <c r="H37" s="1"/>
      <c r="I37" s="8"/>
      <c r="J37" s="1"/>
    </row>
    <row r="38" spans="1:10" x14ac:dyDescent="0.2">
      <c r="A38" s="14">
        <v>22</v>
      </c>
      <c r="B38" s="136" t="s">
        <v>35</v>
      </c>
      <c r="C38" s="136"/>
      <c r="D38" s="136"/>
      <c r="E38" s="136"/>
      <c r="F38" s="136"/>
      <c r="G38" s="136"/>
      <c r="H38" s="105">
        <f>SUM(H31:H36)</f>
        <v>20000</v>
      </c>
      <c r="I38" s="20"/>
      <c r="J38" s="1"/>
    </row>
    <row r="39" spans="1:10" ht="4.3499999999999996" customHeight="1" thickBot="1" x14ac:dyDescent="0.25">
      <c r="A39" s="17"/>
      <c r="B39" s="127"/>
      <c r="C39" s="131"/>
      <c r="D39" s="131"/>
      <c r="E39" s="131"/>
      <c r="F39" s="131"/>
      <c r="G39" s="131"/>
      <c r="H39" s="132"/>
      <c r="I39" s="88"/>
      <c r="J39" s="1"/>
    </row>
    <row r="40" spans="1:10" ht="13.5" thickTop="1" x14ac:dyDescent="0.2">
      <c r="A40" s="14"/>
      <c r="B40" s="133" t="s">
        <v>26</v>
      </c>
      <c r="C40" s="133"/>
      <c r="D40" s="133"/>
      <c r="E40" s="133"/>
      <c r="F40" s="133"/>
      <c r="G40" s="133"/>
      <c r="H40" s="133"/>
      <c r="I40" s="133"/>
      <c r="J40" s="1"/>
    </row>
    <row r="41" spans="1:10" x14ac:dyDescent="0.2">
      <c r="A41" s="14">
        <v>23</v>
      </c>
      <c r="B41" s="124" t="s">
        <v>42</v>
      </c>
      <c r="C41" s="125"/>
      <c r="D41" s="125"/>
      <c r="E41" s="125"/>
      <c r="F41" s="125"/>
      <c r="G41" s="126"/>
      <c r="H41" s="15"/>
      <c r="I41" s="59" t="str">
        <f>IF(H41=0,"",(H41/1000)*B17)</f>
        <v/>
      </c>
      <c r="J41" s="1"/>
    </row>
    <row r="42" spans="1:10" x14ac:dyDescent="0.2">
      <c r="A42" s="14">
        <v>24</v>
      </c>
      <c r="B42" s="124" t="s">
        <v>118</v>
      </c>
      <c r="C42" s="125"/>
      <c r="D42" s="137" t="s">
        <v>70</v>
      </c>
      <c r="E42" s="125"/>
      <c r="F42" s="125"/>
      <c r="G42" s="126"/>
      <c r="H42" s="15">
        <v>140000</v>
      </c>
      <c r="I42" s="59" t="e">
        <f>IF(H42=0,"",(H42/1000)*B17)</f>
        <v>#VALUE!</v>
      </c>
      <c r="J42" s="1"/>
    </row>
    <row r="43" spans="1:10" x14ac:dyDescent="0.2">
      <c r="A43" s="14">
        <v>25</v>
      </c>
      <c r="B43" s="137" t="s">
        <v>119</v>
      </c>
      <c r="C43" s="117"/>
      <c r="D43" s="137" t="s">
        <v>120</v>
      </c>
      <c r="E43" s="117"/>
      <c r="F43" s="117"/>
      <c r="G43" s="166"/>
      <c r="H43" s="15">
        <v>20000</v>
      </c>
      <c r="I43" s="59" t="e">
        <f>IF(H43=0,"",(H43/1000)*B17)</f>
        <v>#VALUE!</v>
      </c>
      <c r="J43" s="1"/>
    </row>
    <row r="44" spans="1:10" x14ac:dyDescent="0.2">
      <c r="A44" s="14">
        <v>26</v>
      </c>
      <c r="B44" s="124" t="s">
        <v>78</v>
      </c>
      <c r="C44" s="125"/>
      <c r="D44" s="125"/>
      <c r="E44" s="125"/>
      <c r="F44" s="125"/>
      <c r="G44" s="126"/>
      <c r="H44" s="15"/>
      <c r="I44" s="59" t="str">
        <f>IF(H44=0,"",(H44/1000)*B17)</f>
        <v/>
      </c>
      <c r="J44" s="1"/>
    </row>
    <row r="45" spans="1:10" x14ac:dyDescent="0.2">
      <c r="A45" s="14">
        <v>27</v>
      </c>
      <c r="B45" s="124" t="s">
        <v>63</v>
      </c>
      <c r="C45" s="125"/>
      <c r="D45" s="125"/>
      <c r="E45" s="137" t="s">
        <v>71</v>
      </c>
      <c r="F45" s="125"/>
      <c r="G45" s="126"/>
      <c r="H45" s="15"/>
      <c r="I45" s="59" t="str">
        <f>IF(H45=0,"",(H45/1000)*B17)</f>
        <v/>
      </c>
      <c r="J45" s="1"/>
    </row>
    <row r="46" spans="1:10" x14ac:dyDescent="0.2">
      <c r="A46" s="14">
        <v>28</v>
      </c>
      <c r="B46" s="56" t="s">
        <v>58</v>
      </c>
      <c r="C46" s="137" t="s">
        <v>72</v>
      </c>
      <c r="D46" s="125"/>
      <c r="E46" s="125"/>
      <c r="F46" s="125"/>
      <c r="G46" s="126"/>
      <c r="H46" s="15"/>
      <c r="I46" s="59" t="str">
        <f>IF(H46=0,"",(H46/1000)*B17)</f>
        <v/>
      </c>
      <c r="J46" s="1"/>
    </row>
    <row r="47" spans="1:10" x14ac:dyDescent="0.2">
      <c r="A47" s="134" t="str">
        <f>IF(H52&lt;0,"ERROR - Unknown Loss cannot be a negative value.","")</f>
        <v/>
      </c>
      <c r="B47" s="135"/>
      <c r="C47" s="135"/>
      <c r="D47" s="135"/>
      <c r="E47" s="135"/>
      <c r="F47" s="135"/>
      <c r="G47" s="135"/>
      <c r="H47" s="1"/>
      <c r="I47" s="8"/>
      <c r="J47" s="1"/>
    </row>
    <row r="48" spans="1:10" x14ac:dyDescent="0.2">
      <c r="A48" s="14">
        <v>29</v>
      </c>
      <c r="B48" s="136" t="s">
        <v>76</v>
      </c>
      <c r="C48" s="136"/>
      <c r="D48" s="136"/>
      <c r="E48" s="136"/>
      <c r="F48" s="136"/>
      <c r="G48" s="136"/>
      <c r="H48" s="24">
        <f>SUM(H41:H46)</f>
        <v>160000</v>
      </c>
      <c r="I48" s="106"/>
      <c r="J48" s="1"/>
    </row>
    <row r="49" spans="1:10" ht="13.5" thickBot="1" x14ac:dyDescent="0.25">
      <c r="A49" s="17">
        <v>30</v>
      </c>
      <c r="B49" s="127" t="s">
        <v>77</v>
      </c>
      <c r="C49" s="128"/>
      <c r="D49" s="128"/>
      <c r="E49" s="128"/>
      <c r="F49" s="128"/>
      <c r="G49" s="128"/>
      <c r="H49" s="26" t="e">
        <f>IF(H16=0,"",((H48/1000)*B17))</f>
        <v>#VALUE!</v>
      </c>
      <c r="I49" s="27"/>
      <c r="J49" s="1"/>
    </row>
    <row r="50" spans="1:10" ht="4.5" customHeight="1" thickTop="1" x14ac:dyDescent="0.2">
      <c r="A50" s="14"/>
      <c r="B50" s="1"/>
      <c r="C50" s="1"/>
      <c r="D50" s="1"/>
      <c r="E50" s="1"/>
      <c r="F50" s="1"/>
      <c r="G50" s="1"/>
      <c r="H50" s="1"/>
      <c r="I50" s="4"/>
      <c r="J50" s="1"/>
    </row>
    <row r="51" spans="1:10" x14ac:dyDescent="0.2">
      <c r="A51" s="14"/>
      <c r="B51" s="64" t="s">
        <v>36</v>
      </c>
      <c r="C51" s="61"/>
      <c r="D51" s="61"/>
      <c r="E51" s="61"/>
      <c r="F51" s="61"/>
      <c r="G51" s="61"/>
      <c r="H51" s="65"/>
      <c r="I51" s="4"/>
      <c r="J51" s="1"/>
    </row>
    <row r="52" spans="1:10" x14ac:dyDescent="0.2">
      <c r="A52" s="14">
        <v>31</v>
      </c>
      <c r="B52" s="66"/>
      <c r="C52" s="1"/>
      <c r="D52" s="1"/>
      <c r="E52" s="1"/>
      <c r="F52" s="1"/>
      <c r="G52" s="2" t="s">
        <v>29</v>
      </c>
      <c r="H52" s="67">
        <f>H16-H27-H38-H41-H42-H43-H44-H45-H46</f>
        <v>33100</v>
      </c>
      <c r="I52" s="59"/>
      <c r="J52" s="1"/>
    </row>
    <row r="53" spans="1:10" x14ac:dyDescent="0.2">
      <c r="A53" s="14">
        <v>32</v>
      </c>
      <c r="B53" s="66"/>
      <c r="C53" s="1"/>
      <c r="D53" s="1"/>
      <c r="E53" s="1"/>
      <c r="F53" s="1"/>
      <c r="G53" s="102" t="s">
        <v>30</v>
      </c>
      <c r="H53" s="87">
        <f>IF(H16&gt;0,H52/H16,"")</f>
        <v>1.2838314806339257E-3</v>
      </c>
      <c r="I53" s="4"/>
      <c r="J53" s="1"/>
    </row>
    <row r="54" spans="1:10" x14ac:dyDescent="0.2">
      <c r="A54" s="14">
        <v>33</v>
      </c>
      <c r="B54" s="129" t="str">
        <f>IF(H54=0,"(insert billing period dates at top of page)","")</f>
        <v>(insert billing period dates at top of page)</v>
      </c>
      <c r="C54" s="130"/>
      <c r="D54" s="130"/>
      <c r="E54" s="1"/>
      <c r="F54" s="1"/>
      <c r="G54" s="2" t="s">
        <v>31</v>
      </c>
      <c r="H54" s="107">
        <f>_xlfn.DAYS(F7,C7)</f>
        <v>0</v>
      </c>
      <c r="I54" s="138"/>
      <c r="J54" s="117"/>
    </row>
    <row r="55" spans="1:10" x14ac:dyDescent="0.2">
      <c r="A55" s="14">
        <v>34</v>
      </c>
      <c r="B55" s="62"/>
      <c r="C55" s="1"/>
      <c r="D55" s="1"/>
      <c r="E55" s="1"/>
      <c r="F55" s="1"/>
      <c r="G55" s="2" t="s">
        <v>32</v>
      </c>
      <c r="H55" s="67" t="e">
        <f>IF(H54="","",(H52)/H54)</f>
        <v>#DIV/0!</v>
      </c>
      <c r="I55" s="4"/>
      <c r="J55" s="1"/>
    </row>
    <row r="56" spans="1:10" x14ac:dyDescent="0.2">
      <c r="A56" s="14">
        <v>35</v>
      </c>
      <c r="B56" s="62"/>
      <c r="C56" s="1"/>
      <c r="D56" s="1"/>
      <c r="E56" s="1"/>
      <c r="F56" s="1"/>
      <c r="G56" s="2" t="s">
        <v>33</v>
      </c>
      <c r="H56" s="68" t="e">
        <f>IF(H54="","",H55/1440)</f>
        <v>#DIV/0!</v>
      </c>
      <c r="I56" s="4"/>
      <c r="J56" s="1"/>
    </row>
    <row r="57" spans="1:10" x14ac:dyDescent="0.2">
      <c r="A57" s="14">
        <v>36</v>
      </c>
      <c r="B57" s="62"/>
      <c r="C57" s="1"/>
      <c r="D57" s="1"/>
      <c r="E57" s="1"/>
      <c r="F57" s="1"/>
      <c r="G57" s="2" t="s">
        <v>34</v>
      </c>
      <c r="H57" s="86" t="e">
        <f>IF(H52=0,"",(H52/1000)*B17)</f>
        <v>#VALUE!</v>
      </c>
      <c r="I57" s="4"/>
      <c r="J57" s="1"/>
    </row>
    <row r="58" spans="1:10" ht="13.5" thickBot="1" x14ac:dyDescent="0.25">
      <c r="A58" s="14"/>
      <c r="B58" s="69"/>
      <c r="C58" s="70"/>
      <c r="D58" s="70"/>
      <c r="E58" s="70"/>
      <c r="F58" s="70"/>
      <c r="G58" s="70"/>
      <c r="H58" s="71"/>
      <c r="I58" s="4"/>
      <c r="J58" s="1"/>
    </row>
    <row r="59" spans="1:10" ht="13.5" thickBot="1" x14ac:dyDescent="0.25">
      <c r="A59" s="14">
        <v>37</v>
      </c>
      <c r="B59" s="119" t="s">
        <v>95</v>
      </c>
      <c r="C59" s="120"/>
      <c r="D59" s="120"/>
      <c r="E59" s="120"/>
      <c r="F59" s="120"/>
      <c r="G59" s="120"/>
      <c r="H59" s="120"/>
      <c r="I59" s="73">
        <f>IF(H16=0,"",(H16-(H27+H38))/H16)</f>
        <v>7.4896634111906663E-3</v>
      </c>
      <c r="J59" s="1"/>
    </row>
    <row r="60" spans="1:10" x14ac:dyDescent="0.2">
      <c r="A60" s="1"/>
      <c r="B60" s="1"/>
      <c r="C60" s="1"/>
      <c r="D60" s="1"/>
      <c r="E60" s="1"/>
      <c r="F60" s="1"/>
      <c r="G60" s="56"/>
      <c r="H60" s="1"/>
      <c r="I60" s="4"/>
      <c r="J60" s="1"/>
    </row>
    <row r="61" spans="1:10" x14ac:dyDescent="0.2">
      <c r="A61" s="1"/>
      <c r="B61" s="1"/>
      <c r="C61" s="1"/>
      <c r="D61" s="1"/>
      <c r="E61" s="1"/>
      <c r="F61" s="1"/>
      <c r="G61" s="1"/>
      <c r="H61" s="1"/>
      <c r="I61" s="4"/>
      <c r="J61" s="1"/>
    </row>
    <row r="62" spans="1:10" x14ac:dyDescent="0.2">
      <c r="A62" s="53"/>
      <c r="B62" s="53"/>
      <c r="C62" s="53"/>
      <c r="D62" s="53"/>
      <c r="E62" s="53"/>
      <c r="F62" s="53"/>
      <c r="G62" s="53"/>
      <c r="H62" s="53"/>
      <c r="I62" s="54"/>
      <c r="J62" s="53"/>
    </row>
    <row r="63" spans="1:10" x14ac:dyDescent="0.2">
      <c r="A63" s="53"/>
      <c r="B63" s="53"/>
      <c r="C63" s="53"/>
      <c r="D63" s="53"/>
      <c r="E63" s="53"/>
      <c r="F63" s="53"/>
      <c r="G63" s="53"/>
      <c r="H63" s="53"/>
      <c r="I63" s="108"/>
      <c r="J63" s="53"/>
    </row>
    <row r="64" spans="1:10" x14ac:dyDescent="0.2">
      <c r="A64" s="53"/>
      <c r="B64" s="53"/>
      <c r="C64" s="53"/>
      <c r="D64" s="53"/>
      <c r="E64" s="53"/>
      <c r="F64" s="53"/>
      <c r="G64" s="53"/>
      <c r="H64" s="53"/>
      <c r="I64" s="109"/>
      <c r="J64" s="53"/>
    </row>
    <row r="65" spans="1:9" x14ac:dyDescent="0.2">
      <c r="A65" s="30"/>
      <c r="B65" s="30"/>
      <c r="C65" s="30"/>
      <c r="D65" s="30"/>
      <c r="E65" s="30"/>
      <c r="F65" s="30"/>
      <c r="G65" s="30"/>
      <c r="H65" s="30"/>
      <c r="I65" s="30"/>
    </row>
    <row r="66" spans="1:9" x14ac:dyDescent="0.2">
      <c r="I66" s="29"/>
    </row>
    <row r="67" spans="1:9" x14ac:dyDescent="0.2">
      <c r="I67" s="31"/>
    </row>
    <row r="68" spans="1:9" x14ac:dyDescent="0.2">
      <c r="I68" s="31"/>
    </row>
    <row r="69" spans="1:9" x14ac:dyDescent="0.2">
      <c r="I69" s="31"/>
    </row>
    <row r="70" spans="1:9" x14ac:dyDescent="0.2">
      <c r="I70" s="31"/>
    </row>
  </sheetData>
  <sheetProtection algorithmName="SHA-512" hashValue="C6E1yaC7NmgZmMpawDVJok6LHdWp7B7BdWDH2zMN88dm9SC3gkO9ORVCqPCYG9pCpYY2iuNmTZn9zm40OAZe6Q==" saltValue="vO9jfOpmINzUcscAM30u1g=="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16" priority="1" stopIfTrue="1">
      <formula>"IF(D20="""""</formula>
    </cfRule>
  </conditionalFormatting>
  <conditionalFormatting sqref="I59">
    <cfRule type="cellIs" dxfId="15" priority="2" stopIfTrue="1" operator="greaterThan">
      <formula>0.15</formula>
    </cfRule>
  </conditionalFormatting>
  <pageMargins left="0.25" right="0.25" top="0.5" bottom="0.25" header="0" footer="0"/>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68F66-F6AF-4B9D-8E61-BE0D194D5B7B}">
  <dimension ref="A1:J70"/>
  <sheetViews>
    <sheetView topLeftCell="A22" workbookViewId="0">
      <selection activeCell="H33" sqref="H33"/>
    </sheetView>
  </sheetViews>
  <sheetFormatPr defaultRowHeight="12.75" x14ac:dyDescent="0.2"/>
  <cols>
    <col min="8" max="8" width="15" customWidth="1"/>
    <col min="9" max="9" width="10" style="32" bestFit="1" customWidth="1"/>
  </cols>
  <sheetData>
    <row r="1" spans="1:10" ht="20.25" x14ac:dyDescent="0.3">
      <c r="A1" s="151" t="s">
        <v>55</v>
      </c>
      <c r="B1" s="152"/>
      <c r="C1" s="152"/>
      <c r="D1" s="152"/>
      <c r="E1" s="152"/>
      <c r="F1" s="152"/>
      <c r="G1" s="152"/>
      <c r="H1" s="152"/>
      <c r="I1" s="152"/>
      <c r="J1" s="79"/>
    </row>
    <row r="2" spans="1:10" ht="18" x14ac:dyDescent="0.25">
      <c r="A2" s="160" t="s">
        <v>0</v>
      </c>
      <c r="B2" s="160"/>
      <c r="C2" s="160"/>
      <c r="D2" s="160"/>
      <c r="E2" s="160"/>
      <c r="F2" s="160"/>
      <c r="G2" s="160"/>
      <c r="H2" s="160"/>
      <c r="I2" s="160"/>
      <c r="J2" s="58"/>
    </row>
    <row r="3" spans="1:10" x14ac:dyDescent="0.2">
      <c r="A3" s="1"/>
      <c r="B3" s="1"/>
      <c r="C3" s="1"/>
      <c r="D3" s="3"/>
      <c r="E3" s="1"/>
      <c r="F3" s="1"/>
      <c r="G3" s="1"/>
      <c r="H3" s="34"/>
      <c r="I3" s="103"/>
      <c r="J3" s="1"/>
    </row>
    <row r="4" spans="1:10" x14ac:dyDescent="0.2">
      <c r="A4" s="5" t="s">
        <v>1</v>
      </c>
      <c r="B4" s="1"/>
      <c r="C4" s="167" t="str">
        <f>January!C4</f>
        <v>WESTERN ROCKCASTE WATER</v>
      </c>
      <c r="D4" s="168"/>
      <c r="E4" s="168"/>
      <c r="F4" s="169"/>
      <c r="G4" s="93" t="s">
        <v>37</v>
      </c>
      <c r="H4" s="55" t="str">
        <f>January!H4</f>
        <v>KY1020891</v>
      </c>
      <c r="I4" s="92"/>
      <c r="J4" s="1"/>
    </row>
    <row r="5" spans="1:10" ht="6" customHeight="1" x14ac:dyDescent="0.2">
      <c r="A5" s="1"/>
      <c r="B5" s="1"/>
      <c r="C5" s="161"/>
      <c r="D5" s="161"/>
      <c r="E5" s="1"/>
      <c r="F5" s="1"/>
      <c r="G5" s="1"/>
      <c r="H5" s="34"/>
      <c r="I5" s="4"/>
      <c r="J5" s="1"/>
    </row>
    <row r="6" spans="1:10" x14ac:dyDescent="0.2">
      <c r="A6" s="5" t="s">
        <v>2</v>
      </c>
      <c r="B6" s="1"/>
      <c r="C6" s="167" t="s">
        <v>104</v>
      </c>
      <c r="D6" s="170"/>
      <c r="E6" s="1"/>
      <c r="F6" s="1"/>
      <c r="G6" s="36" t="s">
        <v>3</v>
      </c>
      <c r="H6" s="50">
        <f>January!H6</f>
        <v>2022</v>
      </c>
      <c r="I6" s="4"/>
      <c r="J6" s="1"/>
    </row>
    <row r="7" spans="1:10" x14ac:dyDescent="0.2">
      <c r="A7" s="136" t="s">
        <v>74</v>
      </c>
      <c r="B7" s="139"/>
      <c r="C7" s="140"/>
      <c r="D7" s="141"/>
      <c r="E7" s="91" t="s">
        <v>75</v>
      </c>
      <c r="F7" s="142"/>
      <c r="G7" s="143"/>
      <c r="H7" s="85"/>
      <c r="I7" s="4"/>
      <c r="J7" s="1"/>
    </row>
    <row r="8" spans="1:10" x14ac:dyDescent="0.2">
      <c r="A8" s="1"/>
      <c r="B8" s="1"/>
      <c r="C8" s="1"/>
      <c r="D8" s="1"/>
      <c r="E8" s="1"/>
      <c r="F8" s="1"/>
      <c r="G8" s="1"/>
      <c r="H8" s="90"/>
      <c r="I8" s="4"/>
      <c r="J8" s="1"/>
    </row>
    <row r="9" spans="1:10" x14ac:dyDescent="0.2">
      <c r="A9" s="14">
        <v>1</v>
      </c>
      <c r="B9" s="5" t="s">
        <v>4</v>
      </c>
      <c r="C9" s="1"/>
      <c r="D9" s="1"/>
      <c r="E9" s="1"/>
      <c r="F9" s="144" t="str">
        <f>IF(H9="","(insert cost)","")</f>
        <v>(insert cost)</v>
      </c>
      <c r="G9" s="145"/>
      <c r="H9" s="6"/>
      <c r="I9" s="4"/>
      <c r="J9" s="1"/>
    </row>
    <row r="10" spans="1:10" x14ac:dyDescent="0.2">
      <c r="A10" s="14">
        <v>2</v>
      </c>
      <c r="B10" s="5" t="s">
        <v>5</v>
      </c>
      <c r="C10" s="1"/>
      <c r="D10" s="1"/>
      <c r="E10" s="1"/>
      <c r="F10" s="144" t="str">
        <f>IF(H10="","(insert cost)","")</f>
        <v/>
      </c>
      <c r="G10" s="145"/>
      <c r="H10" s="7">
        <v>2.93</v>
      </c>
      <c r="I10" s="8"/>
      <c r="J10" s="1"/>
    </row>
    <row r="11" spans="1:10" hidden="1" x14ac:dyDescent="0.2">
      <c r="A11" s="5"/>
      <c r="B11" s="1"/>
      <c r="C11" s="1"/>
      <c r="D11" s="1"/>
      <c r="E11" s="1"/>
      <c r="F11" s="1"/>
      <c r="G11" s="1"/>
      <c r="H11" s="9"/>
      <c r="I11" s="8"/>
      <c r="J11" s="1"/>
    </row>
    <row r="12" spans="1:10" ht="12.75" customHeight="1" thickBot="1" x14ac:dyDescent="0.25">
      <c r="A12" s="10"/>
      <c r="B12" s="10"/>
      <c r="C12" s="11"/>
      <c r="D12" s="11"/>
      <c r="E12" s="11"/>
      <c r="F12" s="11"/>
      <c r="G12" s="11"/>
      <c r="H12" s="12"/>
      <c r="I12" s="13"/>
      <c r="J12" s="1"/>
    </row>
    <row r="13" spans="1:10" x14ac:dyDescent="0.2">
      <c r="A13" s="76"/>
      <c r="B13" s="150" t="s">
        <v>7</v>
      </c>
      <c r="C13" s="150"/>
      <c r="D13" s="150"/>
      <c r="E13" s="150"/>
      <c r="F13" s="150"/>
      <c r="G13" s="150"/>
      <c r="H13" s="93" t="s">
        <v>6</v>
      </c>
      <c r="I13" s="92"/>
      <c r="J13" s="1"/>
    </row>
    <row r="14" spans="1:10" x14ac:dyDescent="0.2">
      <c r="A14" s="14">
        <v>3</v>
      </c>
      <c r="B14" s="1" t="s">
        <v>8</v>
      </c>
      <c r="C14" s="1"/>
      <c r="D14" s="1"/>
      <c r="E14" s="1"/>
      <c r="F14" s="148" t="str">
        <f>IF(H9="","",H14/1000*H9)</f>
        <v/>
      </c>
      <c r="G14" s="149"/>
      <c r="H14" s="104"/>
      <c r="I14" s="47">
        <f>IF(H16&gt;0,H14/H16,"")</f>
        <v>0</v>
      </c>
      <c r="J14" s="1"/>
    </row>
    <row r="15" spans="1:10" x14ac:dyDescent="0.2">
      <c r="A15" s="14">
        <v>4</v>
      </c>
      <c r="B15" s="1" t="s">
        <v>9</v>
      </c>
      <c r="C15" s="1"/>
      <c r="D15" s="1"/>
      <c r="E15" s="1"/>
      <c r="F15" s="148">
        <f>IF(H10="","",H15/1000*H10)</f>
        <v>79452.517000000007</v>
      </c>
      <c r="G15" s="149"/>
      <c r="H15" s="15">
        <v>27116900</v>
      </c>
      <c r="I15" s="48">
        <f>IF(H16&gt;0,H15/H16,"")</f>
        <v>1</v>
      </c>
      <c r="J15" s="1"/>
    </row>
    <row r="16" spans="1:10" x14ac:dyDescent="0.2">
      <c r="A16" s="14">
        <v>5</v>
      </c>
      <c r="B16" s="136" t="s">
        <v>10</v>
      </c>
      <c r="C16" s="136"/>
      <c r="D16" s="136"/>
      <c r="E16" s="136"/>
      <c r="F16" s="136"/>
      <c r="G16" s="136"/>
      <c r="H16" s="16">
        <f>H14+H15</f>
        <v>27116900</v>
      </c>
      <c r="I16" s="8"/>
      <c r="J16" s="1"/>
    </row>
    <row r="17" spans="1:10" ht="13.5" thickBot="1" x14ac:dyDescent="0.25">
      <c r="A17" s="17">
        <v>6</v>
      </c>
      <c r="B17" s="33" t="e">
        <f>F17/(H16/1000)</f>
        <v>#VALUE!</v>
      </c>
      <c r="C17" s="18"/>
      <c r="D17" s="164" t="s">
        <v>11</v>
      </c>
      <c r="E17" s="164"/>
      <c r="F17" s="165" t="e">
        <f>IF(H16=0,"",F14+F15)</f>
        <v>#VALUE!</v>
      </c>
      <c r="G17" s="165"/>
      <c r="H17" s="18"/>
      <c r="I17" s="19"/>
      <c r="J17" s="1"/>
    </row>
    <row r="18" spans="1:10" ht="13.5" thickTop="1" x14ac:dyDescent="0.2">
      <c r="A18" s="14"/>
      <c r="B18" s="133" t="s">
        <v>12</v>
      </c>
      <c r="C18" s="133"/>
      <c r="D18" s="133"/>
      <c r="E18" s="133"/>
      <c r="F18" s="133"/>
      <c r="G18" s="133"/>
      <c r="H18" s="133"/>
      <c r="I18" s="133"/>
      <c r="J18" s="1"/>
    </row>
    <row r="19" spans="1:10" x14ac:dyDescent="0.2">
      <c r="A19" s="14">
        <v>7</v>
      </c>
      <c r="B19" s="1" t="s">
        <v>13</v>
      </c>
      <c r="C19" s="1"/>
      <c r="D19" s="1"/>
      <c r="E19" s="1"/>
      <c r="F19" s="1"/>
      <c r="G19" s="1"/>
      <c r="H19" s="15">
        <v>18529400</v>
      </c>
      <c r="I19" s="4"/>
      <c r="J19" s="1"/>
    </row>
    <row r="20" spans="1:10" x14ac:dyDescent="0.2">
      <c r="A20" s="14">
        <v>8</v>
      </c>
      <c r="B20" s="1" t="s">
        <v>14</v>
      </c>
      <c r="C20" s="1"/>
      <c r="D20" s="1"/>
      <c r="E20" s="1"/>
      <c r="F20" s="1"/>
      <c r="G20" s="1"/>
      <c r="H20" s="15"/>
      <c r="I20" s="4"/>
      <c r="J20" s="1"/>
    </row>
    <row r="21" spans="1:10" x14ac:dyDescent="0.2">
      <c r="A21" s="14">
        <v>9</v>
      </c>
      <c r="B21" s="1" t="s">
        <v>15</v>
      </c>
      <c r="C21" s="1"/>
      <c r="D21" s="1"/>
      <c r="E21" s="1"/>
      <c r="F21" s="1"/>
      <c r="G21" s="1"/>
      <c r="H21" s="15"/>
      <c r="I21" s="4"/>
      <c r="J21" s="1"/>
    </row>
    <row r="22" spans="1:10" x14ac:dyDescent="0.2">
      <c r="A22" s="14">
        <v>10</v>
      </c>
      <c r="B22" s="1" t="s">
        <v>16</v>
      </c>
      <c r="C22" s="1"/>
      <c r="D22" s="1"/>
      <c r="E22" s="1"/>
      <c r="F22" s="1"/>
      <c r="G22" s="1"/>
      <c r="H22" s="15"/>
      <c r="I22" s="4"/>
      <c r="J22" s="1"/>
    </row>
    <row r="23" spans="1:10" x14ac:dyDescent="0.2">
      <c r="A23" s="14">
        <v>11</v>
      </c>
      <c r="B23" s="1" t="s">
        <v>17</v>
      </c>
      <c r="C23" s="121" t="s">
        <v>65</v>
      </c>
      <c r="D23" s="122"/>
      <c r="E23" s="122"/>
      <c r="F23" s="122"/>
      <c r="G23" s="123"/>
      <c r="H23" s="15"/>
      <c r="I23" s="4"/>
      <c r="J23" s="1"/>
    </row>
    <row r="24" spans="1:10" x14ac:dyDescent="0.2">
      <c r="A24" s="14">
        <v>12</v>
      </c>
      <c r="B24" s="56" t="s">
        <v>48</v>
      </c>
      <c r="C24" s="1"/>
      <c r="D24" s="124" t="s">
        <v>66</v>
      </c>
      <c r="E24" s="125"/>
      <c r="F24" s="125"/>
      <c r="G24" s="126"/>
      <c r="H24" s="15"/>
      <c r="I24" s="4"/>
      <c r="J24" s="1"/>
    </row>
    <row r="25" spans="1:10" x14ac:dyDescent="0.2">
      <c r="A25" s="14">
        <v>13</v>
      </c>
      <c r="B25" s="1" t="s">
        <v>18</v>
      </c>
      <c r="C25" s="1"/>
      <c r="D25" s="155"/>
      <c r="E25" s="156"/>
      <c r="F25" s="156"/>
      <c r="G25" s="157"/>
      <c r="H25" s="15"/>
      <c r="I25" s="4"/>
      <c r="J25" s="1"/>
    </row>
    <row r="26" spans="1:10" x14ac:dyDescent="0.2">
      <c r="A26" s="14"/>
      <c r="B26" s="1"/>
      <c r="C26" s="1"/>
      <c r="D26" s="153" t="str">
        <f>IF(AND(D25="",H25&gt;0),"(identify Other Sales )","")</f>
        <v/>
      </c>
      <c r="E26" s="153"/>
      <c r="F26" s="153"/>
      <c r="G26" s="153"/>
      <c r="H26" s="1"/>
      <c r="I26" s="8"/>
      <c r="J26" s="1"/>
    </row>
    <row r="27" spans="1:10" x14ac:dyDescent="0.2">
      <c r="A27" s="14">
        <v>14</v>
      </c>
      <c r="B27" s="136" t="s">
        <v>19</v>
      </c>
      <c r="C27" s="136"/>
      <c r="D27" s="136"/>
      <c r="E27" s="136"/>
      <c r="F27" s="136"/>
      <c r="G27" s="136"/>
      <c r="H27" s="16">
        <f>SUM(H19:H25)</f>
        <v>18529400</v>
      </c>
      <c r="I27" s="48">
        <f>IF(H16&gt;0,H27/H16,"")</f>
        <v>0.68331557073264271</v>
      </c>
      <c r="J27" s="1"/>
    </row>
    <row r="28" spans="1:10" ht="13.5" thickBot="1" x14ac:dyDescent="0.25">
      <c r="A28" s="17">
        <v>15</v>
      </c>
      <c r="B28" s="127" t="s">
        <v>20</v>
      </c>
      <c r="C28" s="154"/>
      <c r="D28" s="154"/>
      <c r="E28" s="154"/>
      <c r="F28" s="154"/>
      <c r="G28" s="154"/>
      <c r="H28" s="21">
        <f>H16-H27</f>
        <v>8587500</v>
      </c>
      <c r="I28" s="49">
        <f>IF(H16&gt;0,H28/H16,"")</f>
        <v>0.31668442926735724</v>
      </c>
      <c r="J28" s="1"/>
    </row>
    <row r="29" spans="1:10" ht="13.5" thickTop="1" x14ac:dyDescent="0.2">
      <c r="A29" s="14"/>
      <c r="B29" s="1"/>
      <c r="C29" s="1"/>
      <c r="D29" s="1"/>
      <c r="E29" s="1"/>
      <c r="F29" s="1"/>
      <c r="G29" s="1"/>
      <c r="H29" s="1"/>
      <c r="I29" s="4"/>
      <c r="J29" s="1"/>
    </row>
    <row r="30" spans="1:10" x14ac:dyDescent="0.2">
      <c r="A30" s="14"/>
      <c r="B30" s="133" t="s">
        <v>21</v>
      </c>
      <c r="C30" s="133"/>
      <c r="D30" s="133"/>
      <c r="E30" s="133"/>
      <c r="F30" s="133"/>
      <c r="G30" s="133"/>
      <c r="H30" s="133"/>
      <c r="I30" s="133"/>
      <c r="J30" s="1"/>
    </row>
    <row r="31" spans="1:10" x14ac:dyDescent="0.2">
      <c r="A31" s="14">
        <v>16</v>
      </c>
      <c r="B31" s="1" t="s">
        <v>22</v>
      </c>
      <c r="C31" s="1"/>
      <c r="D31" s="1"/>
      <c r="E31" s="1"/>
      <c r="F31" s="1"/>
      <c r="G31" s="1"/>
      <c r="H31" s="15"/>
      <c r="I31" s="22"/>
      <c r="J31" s="1"/>
    </row>
    <row r="32" spans="1:10" x14ac:dyDescent="0.2">
      <c r="A32" s="14">
        <v>17</v>
      </c>
      <c r="B32" s="1" t="s">
        <v>23</v>
      </c>
      <c r="C32" s="1"/>
      <c r="D32" s="1"/>
      <c r="E32" s="1"/>
      <c r="F32" s="1"/>
      <c r="G32" s="1"/>
      <c r="H32" s="15"/>
      <c r="I32" s="22"/>
      <c r="J32" s="1"/>
    </row>
    <row r="33" spans="1:10" x14ac:dyDescent="0.2">
      <c r="A33" s="14">
        <v>18</v>
      </c>
      <c r="B33" s="56" t="s">
        <v>24</v>
      </c>
      <c r="C33" s="1"/>
      <c r="D33" s="124" t="s">
        <v>68</v>
      </c>
      <c r="E33" s="125"/>
      <c r="F33" s="125"/>
      <c r="G33" s="126"/>
      <c r="H33" s="15">
        <v>6000</v>
      </c>
      <c r="I33" s="59" t="e">
        <f>IF(H33=0,"",(H33/1000)*B17)</f>
        <v>#VALUE!</v>
      </c>
      <c r="J33" s="1"/>
    </row>
    <row r="34" spans="1:10" x14ac:dyDescent="0.2">
      <c r="A34" s="14">
        <v>19</v>
      </c>
      <c r="B34" s="56" t="s">
        <v>41</v>
      </c>
      <c r="C34" s="1"/>
      <c r="D34" s="124" t="s">
        <v>69</v>
      </c>
      <c r="E34" s="125"/>
      <c r="F34" s="125"/>
      <c r="G34" s="126"/>
      <c r="H34" s="15"/>
      <c r="I34" s="59" t="str">
        <f>IF(H34=0,"",(H34/1000)*B17)</f>
        <v/>
      </c>
      <c r="J34" s="1"/>
    </row>
    <row r="35" spans="1:10" x14ac:dyDescent="0.2">
      <c r="A35" s="14">
        <v>20</v>
      </c>
      <c r="B35" s="56" t="s">
        <v>54</v>
      </c>
      <c r="C35" s="1"/>
      <c r="D35" s="124" t="s">
        <v>67</v>
      </c>
      <c r="E35" s="125"/>
      <c r="F35" s="125"/>
      <c r="G35" s="126"/>
      <c r="H35" s="15"/>
      <c r="I35" s="59" t="str">
        <f>IF(H35=0,"",(H35/1000)*B17)</f>
        <v/>
      </c>
      <c r="J35" s="1"/>
    </row>
    <row r="36" spans="1:10" x14ac:dyDescent="0.2">
      <c r="A36" s="14">
        <v>21</v>
      </c>
      <c r="B36" s="56" t="s">
        <v>56</v>
      </c>
      <c r="C36" s="1"/>
      <c r="D36" s="155"/>
      <c r="E36" s="158"/>
      <c r="F36" s="158"/>
      <c r="G36" s="159"/>
      <c r="H36" s="15"/>
      <c r="I36" s="59" t="str">
        <f>IF(H36=0,"",(H36/1000)*B17)</f>
        <v/>
      </c>
      <c r="J36" s="1"/>
    </row>
    <row r="37" spans="1:10" x14ac:dyDescent="0.2">
      <c r="A37" s="14"/>
      <c r="B37" s="1"/>
      <c r="C37" s="1"/>
      <c r="D37" s="153" t="str">
        <f>IF(AND(D36="",H36&gt;0),"(identify other usage )","")</f>
        <v/>
      </c>
      <c r="E37" s="153"/>
      <c r="F37" s="153"/>
      <c r="G37" s="153"/>
      <c r="H37" s="1"/>
      <c r="I37" s="8"/>
      <c r="J37" s="1"/>
    </row>
    <row r="38" spans="1:10" x14ac:dyDescent="0.2">
      <c r="A38" s="14">
        <v>22</v>
      </c>
      <c r="B38" s="136" t="s">
        <v>35</v>
      </c>
      <c r="C38" s="136"/>
      <c r="D38" s="136"/>
      <c r="E38" s="136"/>
      <c r="F38" s="136"/>
      <c r="G38" s="136"/>
      <c r="H38" s="105">
        <f>SUM(H31:H36)</f>
        <v>6000</v>
      </c>
      <c r="I38" s="20"/>
      <c r="J38" s="1"/>
    </row>
    <row r="39" spans="1:10" ht="4.3499999999999996" customHeight="1" thickBot="1" x14ac:dyDescent="0.25">
      <c r="A39" s="17"/>
      <c r="B39" s="127"/>
      <c r="C39" s="131"/>
      <c r="D39" s="131"/>
      <c r="E39" s="131"/>
      <c r="F39" s="131"/>
      <c r="G39" s="131"/>
      <c r="H39" s="132"/>
      <c r="I39" s="88"/>
      <c r="J39" s="1"/>
    </row>
    <row r="40" spans="1:10" ht="13.5" thickTop="1" x14ac:dyDescent="0.2">
      <c r="A40" s="14"/>
      <c r="B40" s="133" t="s">
        <v>26</v>
      </c>
      <c r="C40" s="133"/>
      <c r="D40" s="133"/>
      <c r="E40" s="133"/>
      <c r="F40" s="133"/>
      <c r="G40" s="133"/>
      <c r="H40" s="133"/>
      <c r="I40" s="133"/>
      <c r="J40" s="1"/>
    </row>
    <row r="41" spans="1:10" x14ac:dyDescent="0.2">
      <c r="A41" s="14">
        <v>23</v>
      </c>
      <c r="B41" s="124" t="s">
        <v>42</v>
      </c>
      <c r="C41" s="125"/>
      <c r="D41" s="125"/>
      <c r="E41" s="125"/>
      <c r="F41" s="125"/>
      <c r="G41" s="126"/>
      <c r="H41" s="15"/>
      <c r="I41" s="59" t="str">
        <f>IF(H41=0,"",(H41/1000)*B17)</f>
        <v/>
      </c>
      <c r="J41" s="1"/>
    </row>
    <row r="42" spans="1:10" x14ac:dyDescent="0.2">
      <c r="A42" s="14">
        <v>24</v>
      </c>
      <c r="B42" s="124" t="s">
        <v>118</v>
      </c>
      <c r="C42" s="125"/>
      <c r="D42" s="137" t="s">
        <v>70</v>
      </c>
      <c r="E42" s="125"/>
      <c r="F42" s="125"/>
      <c r="G42" s="126"/>
      <c r="H42" s="15">
        <v>40000</v>
      </c>
      <c r="I42" s="59" t="e">
        <f>IF(H42=0,"",(H42/1000)*B17)</f>
        <v>#VALUE!</v>
      </c>
      <c r="J42" s="1"/>
    </row>
    <row r="43" spans="1:10" x14ac:dyDescent="0.2">
      <c r="A43" s="14">
        <v>25</v>
      </c>
      <c r="B43" s="137" t="s">
        <v>119</v>
      </c>
      <c r="C43" s="117"/>
      <c r="D43" s="137" t="s">
        <v>120</v>
      </c>
      <c r="E43" s="117"/>
      <c r="F43" s="117"/>
      <c r="G43" s="166"/>
      <c r="H43" s="15">
        <v>120000</v>
      </c>
      <c r="I43" s="59" t="e">
        <f>IF(H43=0,"",(H43/1000)*B17)</f>
        <v>#VALUE!</v>
      </c>
      <c r="J43" s="1"/>
    </row>
    <row r="44" spans="1:10" x14ac:dyDescent="0.2">
      <c r="A44" s="14">
        <v>26</v>
      </c>
      <c r="B44" s="124" t="s">
        <v>78</v>
      </c>
      <c r="C44" s="125"/>
      <c r="D44" s="125"/>
      <c r="E44" s="125"/>
      <c r="F44" s="125"/>
      <c r="G44" s="126"/>
      <c r="H44" s="15"/>
      <c r="I44" s="59" t="str">
        <f>IF(H44=0,"",(H44/1000)*B17)</f>
        <v/>
      </c>
      <c r="J44" s="1"/>
    </row>
    <row r="45" spans="1:10" x14ac:dyDescent="0.2">
      <c r="A45" s="14">
        <v>27</v>
      </c>
      <c r="B45" s="124" t="s">
        <v>63</v>
      </c>
      <c r="C45" s="125"/>
      <c r="D45" s="125"/>
      <c r="E45" s="137" t="s">
        <v>71</v>
      </c>
      <c r="F45" s="125"/>
      <c r="G45" s="126"/>
      <c r="H45" s="15"/>
      <c r="I45" s="59" t="str">
        <f>IF(H45=0,"",(H45/1000)*B17)</f>
        <v/>
      </c>
      <c r="J45" s="1"/>
    </row>
    <row r="46" spans="1:10" x14ac:dyDescent="0.2">
      <c r="A46" s="14">
        <v>28</v>
      </c>
      <c r="B46" s="56" t="s">
        <v>58</v>
      </c>
      <c r="C46" s="137" t="s">
        <v>72</v>
      </c>
      <c r="D46" s="125"/>
      <c r="E46" s="125"/>
      <c r="F46" s="125"/>
      <c r="G46" s="126"/>
      <c r="H46" s="15"/>
      <c r="I46" s="59" t="str">
        <f>IF(H46=0,"",(H46/1000)*B17)</f>
        <v/>
      </c>
      <c r="J46" s="1"/>
    </row>
    <row r="47" spans="1:10" x14ac:dyDescent="0.2">
      <c r="A47" s="134" t="str">
        <f>IF(H52&lt;0,"ERROR - Unknown Loss cannot be a negative value.","")</f>
        <v/>
      </c>
      <c r="B47" s="135"/>
      <c r="C47" s="135"/>
      <c r="D47" s="135"/>
      <c r="E47" s="135"/>
      <c r="F47" s="135"/>
      <c r="G47" s="135"/>
      <c r="H47" s="1"/>
      <c r="I47" s="8"/>
      <c r="J47" s="1"/>
    </row>
    <row r="48" spans="1:10" x14ac:dyDescent="0.2">
      <c r="A48" s="14">
        <v>29</v>
      </c>
      <c r="B48" s="136" t="s">
        <v>76</v>
      </c>
      <c r="C48" s="136"/>
      <c r="D48" s="136"/>
      <c r="E48" s="136"/>
      <c r="F48" s="136"/>
      <c r="G48" s="136"/>
      <c r="H48" s="24">
        <f>SUM(H41:H46)</f>
        <v>160000</v>
      </c>
      <c r="I48" s="106"/>
      <c r="J48" s="1"/>
    </row>
    <row r="49" spans="1:10" ht="13.5" thickBot="1" x14ac:dyDescent="0.25">
      <c r="A49" s="17">
        <v>30</v>
      </c>
      <c r="B49" s="127" t="s">
        <v>77</v>
      </c>
      <c r="C49" s="128"/>
      <c r="D49" s="128"/>
      <c r="E49" s="128"/>
      <c r="F49" s="128"/>
      <c r="G49" s="128"/>
      <c r="H49" s="26" t="e">
        <f>IF(H16=0,"",((H48/1000)*B17))</f>
        <v>#VALUE!</v>
      </c>
      <c r="I49" s="27"/>
      <c r="J49" s="1"/>
    </row>
    <row r="50" spans="1:10" ht="4.5" customHeight="1" thickTop="1" x14ac:dyDescent="0.2">
      <c r="A50" s="14"/>
      <c r="B50" s="1"/>
      <c r="C50" s="1"/>
      <c r="D50" s="1"/>
      <c r="E50" s="1"/>
      <c r="F50" s="1"/>
      <c r="G50" s="1"/>
      <c r="H50" s="1"/>
      <c r="I50" s="4"/>
      <c r="J50" s="1"/>
    </row>
    <row r="51" spans="1:10" x14ac:dyDescent="0.2">
      <c r="A51" s="14"/>
      <c r="B51" s="64" t="s">
        <v>36</v>
      </c>
      <c r="C51" s="61"/>
      <c r="D51" s="61"/>
      <c r="E51" s="61"/>
      <c r="F51" s="61"/>
      <c r="G51" s="61"/>
      <c r="H51" s="65"/>
      <c r="I51" s="4"/>
      <c r="J51" s="1"/>
    </row>
    <row r="52" spans="1:10" x14ac:dyDescent="0.2">
      <c r="A52" s="14">
        <v>31</v>
      </c>
      <c r="B52" s="66"/>
      <c r="C52" s="1"/>
      <c r="D52" s="1"/>
      <c r="E52" s="1"/>
      <c r="F52" s="1"/>
      <c r="G52" s="2" t="s">
        <v>29</v>
      </c>
      <c r="H52" s="67">
        <f>H16-H27-H38-H41-H42-H43-H44-H45-H46</f>
        <v>8421500</v>
      </c>
      <c r="I52" s="59"/>
      <c r="J52" s="1"/>
    </row>
    <row r="53" spans="1:10" x14ac:dyDescent="0.2">
      <c r="A53" s="14">
        <v>32</v>
      </c>
      <c r="B53" s="66"/>
      <c r="C53" s="1"/>
      <c r="D53" s="1"/>
      <c r="E53" s="1"/>
      <c r="F53" s="1"/>
      <c r="G53" s="102" t="s">
        <v>30</v>
      </c>
      <c r="H53" s="87">
        <f>IF(H16&gt;0,H52/H16,"")</f>
        <v>0.3105627855691469</v>
      </c>
      <c r="I53" s="4"/>
      <c r="J53" s="1"/>
    </row>
    <row r="54" spans="1:10" x14ac:dyDescent="0.2">
      <c r="A54" s="14">
        <v>33</v>
      </c>
      <c r="B54" s="129" t="str">
        <f>IF(H54=0,"(insert billing period dates at top of page)","")</f>
        <v>(insert billing period dates at top of page)</v>
      </c>
      <c r="C54" s="130"/>
      <c r="D54" s="130"/>
      <c r="E54" s="1"/>
      <c r="F54" s="1"/>
      <c r="G54" s="2" t="s">
        <v>31</v>
      </c>
      <c r="H54" s="107">
        <f>_xlfn.DAYS(F7,C7)</f>
        <v>0</v>
      </c>
      <c r="I54" s="138"/>
      <c r="J54" s="117"/>
    </row>
    <row r="55" spans="1:10" x14ac:dyDescent="0.2">
      <c r="A55" s="14">
        <v>34</v>
      </c>
      <c r="B55" s="62"/>
      <c r="C55" s="1"/>
      <c r="D55" s="1"/>
      <c r="E55" s="1"/>
      <c r="F55" s="1"/>
      <c r="G55" s="2" t="s">
        <v>32</v>
      </c>
      <c r="H55" s="67" t="e">
        <f>IF(H54="","",(H52)/H54)</f>
        <v>#DIV/0!</v>
      </c>
      <c r="I55" s="4"/>
      <c r="J55" s="1"/>
    </row>
    <row r="56" spans="1:10" x14ac:dyDescent="0.2">
      <c r="A56" s="14">
        <v>35</v>
      </c>
      <c r="B56" s="62"/>
      <c r="C56" s="1"/>
      <c r="D56" s="1"/>
      <c r="E56" s="1"/>
      <c r="F56" s="1"/>
      <c r="G56" s="2" t="s">
        <v>33</v>
      </c>
      <c r="H56" s="68" t="e">
        <f>IF(H54="","",H55/1440)</f>
        <v>#DIV/0!</v>
      </c>
      <c r="I56" s="4"/>
      <c r="J56" s="1"/>
    </row>
    <row r="57" spans="1:10" x14ac:dyDescent="0.2">
      <c r="A57" s="14">
        <v>36</v>
      </c>
      <c r="B57" s="62"/>
      <c r="C57" s="1"/>
      <c r="D57" s="1"/>
      <c r="E57" s="1"/>
      <c r="F57" s="1"/>
      <c r="G57" s="2" t="s">
        <v>34</v>
      </c>
      <c r="H57" s="86" t="e">
        <f>IF(H52=0,"",(H52/1000)*B17)</f>
        <v>#VALUE!</v>
      </c>
      <c r="I57" s="4"/>
      <c r="J57" s="1"/>
    </row>
    <row r="58" spans="1:10" ht="13.5" thickBot="1" x14ac:dyDescent="0.25">
      <c r="A58" s="14"/>
      <c r="B58" s="69"/>
      <c r="C58" s="70"/>
      <c r="D58" s="70"/>
      <c r="E58" s="70"/>
      <c r="F58" s="70"/>
      <c r="G58" s="70"/>
      <c r="H58" s="71"/>
      <c r="I58" s="4"/>
      <c r="J58" s="1"/>
    </row>
    <row r="59" spans="1:10" ht="13.5" thickBot="1" x14ac:dyDescent="0.25">
      <c r="A59" s="14">
        <v>37</v>
      </c>
      <c r="B59" s="119" t="s">
        <v>95</v>
      </c>
      <c r="C59" s="120"/>
      <c r="D59" s="120"/>
      <c r="E59" s="120"/>
      <c r="F59" s="120"/>
      <c r="G59" s="120"/>
      <c r="H59" s="120"/>
      <c r="I59" s="73">
        <f>IF(H16=0,"",(H16-(H27+H38))/H16)</f>
        <v>0.31646316503730149</v>
      </c>
      <c r="J59" s="1"/>
    </row>
    <row r="60" spans="1:10" x14ac:dyDescent="0.2">
      <c r="A60" s="1"/>
      <c r="B60" s="1"/>
      <c r="C60" s="1"/>
      <c r="D60" s="1"/>
      <c r="E60" s="1"/>
      <c r="F60" s="1"/>
      <c r="G60" s="56"/>
      <c r="H60" s="1"/>
      <c r="I60" s="4"/>
      <c r="J60" s="1"/>
    </row>
    <row r="61" spans="1:10" x14ac:dyDescent="0.2">
      <c r="A61" s="1"/>
      <c r="B61" s="1"/>
      <c r="C61" s="1"/>
      <c r="D61" s="1"/>
      <c r="E61" s="1"/>
      <c r="F61" s="1"/>
      <c r="G61" s="1"/>
      <c r="H61" s="1"/>
      <c r="I61" s="4"/>
      <c r="J61" s="1"/>
    </row>
    <row r="62" spans="1:10" x14ac:dyDescent="0.2">
      <c r="A62" s="53"/>
      <c r="B62" s="53"/>
      <c r="C62" s="53"/>
      <c r="D62" s="53"/>
      <c r="E62" s="53"/>
      <c r="F62" s="53"/>
      <c r="G62" s="53"/>
      <c r="H62" s="53"/>
      <c r="I62" s="54"/>
      <c r="J62" s="53"/>
    </row>
    <row r="63" spans="1:10" x14ac:dyDescent="0.2">
      <c r="A63" s="53"/>
      <c r="B63" s="53"/>
      <c r="C63" s="53"/>
      <c r="D63" s="53"/>
      <c r="E63" s="53"/>
      <c r="F63" s="53"/>
      <c r="G63" s="53"/>
      <c r="H63" s="53"/>
      <c r="I63" s="108"/>
      <c r="J63" s="53"/>
    </row>
    <row r="64" spans="1:10" x14ac:dyDescent="0.2">
      <c r="A64" s="53"/>
      <c r="B64" s="53"/>
      <c r="C64" s="53"/>
      <c r="D64" s="53"/>
      <c r="E64" s="53"/>
      <c r="F64" s="53"/>
      <c r="G64" s="53"/>
      <c r="H64" s="53"/>
      <c r="I64" s="109"/>
      <c r="J64" s="53"/>
    </row>
    <row r="65" spans="1:9" x14ac:dyDescent="0.2">
      <c r="A65" s="30"/>
      <c r="B65" s="30"/>
      <c r="C65" s="30"/>
      <c r="D65" s="30"/>
      <c r="E65" s="30"/>
      <c r="F65" s="30"/>
      <c r="G65" s="30"/>
      <c r="H65" s="30"/>
      <c r="I65" s="30"/>
    </row>
    <row r="66" spans="1:9" x14ac:dyDescent="0.2">
      <c r="I66" s="29"/>
    </row>
    <row r="67" spans="1:9" x14ac:dyDescent="0.2">
      <c r="I67" s="31"/>
    </row>
    <row r="68" spans="1:9" x14ac:dyDescent="0.2">
      <c r="I68" s="31"/>
    </row>
    <row r="69" spans="1:9" x14ac:dyDescent="0.2">
      <c r="I69" s="31"/>
    </row>
    <row r="70" spans="1:9" x14ac:dyDescent="0.2">
      <c r="I70" s="31"/>
    </row>
  </sheetData>
  <sheetProtection algorithmName="SHA-512" hashValue="GRPSqeAziLEGy0dCkYEHYORf8H/d1Hte0W8UpN913o59bUERx7La38/MMhU3U9jYJshnVB6PWt6Zr8gHp8nEIg==" saltValue="x4oUtHTHDAOQKYiWgKWi+A=="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14" priority="1" stopIfTrue="1">
      <formula>"IF(D20="""""</formula>
    </cfRule>
  </conditionalFormatting>
  <conditionalFormatting sqref="I59">
    <cfRule type="cellIs" dxfId="13" priority="2" stopIfTrue="1" operator="greaterThan">
      <formula>0.15</formula>
    </cfRule>
  </conditionalFormatting>
  <pageMargins left="0.25" right="0.25" top="0.5" bottom="0.2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Report Instructions</vt:lpstr>
      <vt:lpstr>January</vt:lpstr>
      <vt:lpstr>February</vt:lpstr>
      <vt:lpstr>March</vt:lpstr>
      <vt:lpstr>April</vt:lpstr>
      <vt:lpstr>May</vt:lpstr>
      <vt:lpstr>June</vt:lpstr>
      <vt:lpstr>July</vt:lpstr>
      <vt:lpstr>August</vt:lpstr>
      <vt:lpstr>September</vt:lpstr>
      <vt:lpstr>October</vt:lpstr>
      <vt:lpstr>November</vt:lpstr>
      <vt:lpstr>December</vt:lpstr>
      <vt:lpstr>Management Annual Report</vt:lpstr>
      <vt:lpstr>PSC Annual Report</vt:lpstr>
    </vt:vector>
  </TitlesOfParts>
  <Company>KRWA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Clem Wethington</dc:creator>
  <cp:lastModifiedBy>Mark Frost</cp:lastModifiedBy>
  <cp:lastPrinted>2019-12-11T19:05:31Z</cp:lastPrinted>
  <dcterms:created xsi:type="dcterms:W3CDTF">2008-11-12T13:27:11Z</dcterms:created>
  <dcterms:modified xsi:type="dcterms:W3CDTF">2025-05-05T23:40:55Z</dcterms:modified>
</cp:coreProperties>
</file>